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firstSheet="4" activeTab="8"/>
  </bookViews>
  <sheets>
    <sheet name="Raw_Data" sheetId="1" r:id="rId1"/>
    <sheet name="Clean_Data" sheetId="2" r:id="rId2"/>
    <sheet name="Data_Profile" sheetId="3" r:id="rId3"/>
    <sheet name="Customer Analysis" sheetId="11" r:id="rId4"/>
    <sheet name="Channel_Analysis" sheetId="6" r:id="rId5"/>
    <sheet name="Region_Analysis" sheetId="10" r:id="rId6"/>
    <sheet name="Supporting_Pivot_Table" sheetId="13" r:id="rId7"/>
    <sheet name="Dashboard" sheetId="8" r:id="rId8"/>
    <sheet name="Recommendations" sheetId="15" r:id="rId9"/>
  </sheets>
  <definedNames>
    <definedName name="_11_24_2025" localSheetId="1">Clean_Data!$B$3:$B$1813</definedName>
    <definedName name="_11_24_2025">Raw_Data!$B$3:$B$1813</definedName>
    <definedName name="Beauty" localSheetId="1">Clean_Data!$F$3:$F$1813</definedName>
    <definedName name="Beauty">Raw_Data!$F$3:$F$1813</definedName>
    <definedName name="BoyCodeAfrica_Ecommerce_Dataset">BoyCodeAfrica_Ecommerce_Datasets[#All]</definedName>
    <definedName name="Cash_on_Delivery" localSheetId="1">Clean_Data!$Q$3:$Q$1813</definedName>
    <definedName name="Cash_on_Delivery">Raw_Data!$Q$3:$Q$1813</definedName>
    <definedName name="CUST0193" localSheetId="1">Clean_Data!$C$3:$C$1813</definedName>
    <definedName name="CUST0193">Raw_Data!$C$3:$C$1813</definedName>
    <definedName name="Delivered" localSheetId="1">Clean_Data!$V$3:$V$1813</definedName>
    <definedName name="Delivered">Raw_Data!$V$3:$V$1813</definedName>
    <definedName name="Duplicate_Flag">Raw_Data!$Z$2:$Z$1048576</definedName>
    <definedName name="Kaduna" localSheetId="1">Clean_Data!$D$3:$D$1813</definedName>
    <definedName name="Kaduna">Raw_Data!$D$3:$D$1813</definedName>
    <definedName name="Lip_Gloss" localSheetId="1">Clean_Data!$G$3:$G$1813</definedName>
    <definedName name="Lip_Gloss">Raw_Data!$G$3:$G$1813</definedName>
    <definedName name="No" localSheetId="1">Clean_Data!$U$3:$U$1813</definedName>
    <definedName name="No">Raw_Data!$U$3:$U$1813</definedName>
    <definedName name="ORD00001_" localSheetId="1">Clean_Data!$A$3:$A$1813</definedName>
    <definedName name="ORD00001_">Raw_Data!$A$3:$A$1813</definedName>
    <definedName name="Referral" localSheetId="1">Clean_Data!$O$3:$O$1813</definedName>
    <definedName name="Referral">Raw_Data!$O$3:$O$1813</definedName>
    <definedName name="Returning" localSheetId="1">Clean_Data!$E$3:$E$1813</definedName>
    <definedName name="Returning">Raw_Data!$E$3:$E$1813</definedName>
    <definedName name="Slicer_Acquisition_Channel">#N/A</definedName>
    <definedName name="Slicer_Category">#N/A</definedName>
    <definedName name="Slicer_Customer_Segment">#N/A</definedName>
    <definedName name="Slicer_Order_Status">#N/A</definedName>
    <definedName name="Slicer_Region">#N/A</definedName>
    <definedName name="Standard" localSheetId="1">Clean_Data!$R$3:$R$1813</definedName>
    <definedName name="Standard">Raw_Data!$R$3:$R$1813</definedName>
  </definedNames>
  <calcPr calcId="144525"/>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6" i="13" l="1"/>
  <c r="F36" i="13"/>
  <c r="G36" i="13"/>
  <c r="E37" i="13"/>
  <c r="F37" i="13"/>
  <c r="G37" i="13"/>
  <c r="E38" i="13"/>
  <c r="F38" i="13"/>
  <c r="G38" i="13"/>
  <c r="E39" i="13"/>
  <c r="F39" i="13"/>
  <c r="G39" i="13"/>
  <c r="E40" i="13"/>
  <c r="F40" i="13"/>
  <c r="G40" i="13"/>
  <c r="E41" i="13"/>
  <c r="F41" i="13"/>
  <c r="G41" i="13"/>
  <c r="F35" i="13"/>
  <c r="G35" i="13"/>
  <c r="E35" i="13"/>
  <c r="I11" i="6" l="1"/>
  <c r="O5" i="6"/>
  <c r="O6" i="6"/>
  <c r="O7" i="6"/>
  <c r="O8" i="6"/>
  <c r="O9" i="6"/>
  <c r="O10" i="6"/>
  <c r="O4" i="6"/>
  <c r="L5" i="6"/>
  <c r="L6" i="6"/>
  <c r="L7" i="6"/>
  <c r="L8" i="6"/>
  <c r="L9" i="6"/>
  <c r="L10" i="6"/>
  <c r="L4" i="6"/>
  <c r="K5" i="6"/>
  <c r="K6" i="6"/>
  <c r="K7" i="6"/>
  <c r="K8" i="6"/>
  <c r="K9" i="6"/>
  <c r="K10" i="6"/>
  <c r="K4" i="6"/>
  <c r="I5" i="6"/>
  <c r="I6" i="6"/>
  <c r="I7" i="6"/>
  <c r="I8" i="6"/>
  <c r="I9" i="6"/>
  <c r="I10" i="6"/>
  <c r="I4" i="6"/>
  <c r="J5" i="6"/>
  <c r="J6" i="6"/>
  <c r="J7" i="6"/>
  <c r="J8" i="6"/>
  <c r="J9" i="6"/>
  <c r="J10" i="6"/>
  <c r="J4" i="6"/>
  <c r="B5" i="3"/>
  <c r="N5" i="6" l="1"/>
  <c r="N6" i="6"/>
  <c r="N7" i="6"/>
  <c r="N8" i="6"/>
  <c r="N9" i="6"/>
  <c r="N10" i="6"/>
  <c r="N4" i="6"/>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M4" i="6" l="1"/>
  <c r="M7" i="6"/>
  <c r="M6" i="6"/>
  <c r="M5" i="6"/>
  <c r="M8" i="6"/>
  <c r="M10" i="6"/>
  <c r="M9" i="6"/>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A2" i="2" l="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AE6" i="2"/>
  <c r="AE5" i="2"/>
  <c r="AE4" i="2"/>
  <c r="B6" i="3"/>
  <c r="B4" i="3"/>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 i="1"/>
  <c r="Z4" i="1"/>
  <c r="Z5" i="1"/>
  <c r="Z6" i="1"/>
  <c r="Z7" i="1"/>
  <c r="Z8" i="1"/>
  <c r="Z2" i="1"/>
  <c r="B3" i="3"/>
  <c r="B2" i="3"/>
  <c r="B7" i="3"/>
  <c r="B10" i="3"/>
  <c r="B8" i="3"/>
  <c r="B9" i="3"/>
</calcChain>
</file>

<file path=xl/sharedStrings.xml><?xml version="1.0" encoding="utf-8"?>
<sst xmlns="http://schemas.openxmlformats.org/spreadsheetml/2006/main" count="40264" uniqueCount="2617">
  <si>
    <t>Order_ID</t>
  </si>
  <si>
    <t>Order_Date</t>
  </si>
  <si>
    <t>Customer_ID</t>
  </si>
  <si>
    <t>Region</t>
  </si>
  <si>
    <t>Customer_Segment</t>
  </si>
  <si>
    <t>Category</t>
  </si>
  <si>
    <t>Product</t>
  </si>
  <si>
    <t>Quantity</t>
  </si>
  <si>
    <t>Unit_Price</t>
  </si>
  <si>
    <t>Discount_Pct</t>
  </si>
  <si>
    <t>Discount_Amount</t>
  </si>
  <si>
    <t>Revenue</t>
  </si>
  <si>
    <t>Cost</t>
  </si>
  <si>
    <t>Gross_Profit</t>
  </si>
  <si>
    <t>Acquisition_Channel</t>
  </si>
  <si>
    <t>Marketing_Cost</t>
  </si>
  <si>
    <t>Payment_Method</t>
  </si>
  <si>
    <t>Delivery_Type</t>
  </si>
  <si>
    <t>Promised_Days</t>
  </si>
  <si>
    <t>Delivery_Days</t>
  </si>
  <si>
    <t>Late_Delivery</t>
  </si>
  <si>
    <t>Order_Status</t>
  </si>
  <si>
    <t>Customer_Rating</t>
  </si>
  <si>
    <t>ORD00001</t>
  </si>
  <si>
    <t>CUST0193</t>
  </si>
  <si>
    <t>Kaduna</t>
  </si>
  <si>
    <t>Returning</t>
  </si>
  <si>
    <t>Beauty</t>
  </si>
  <si>
    <t>Lip Gloss</t>
  </si>
  <si>
    <t>Referral</t>
  </si>
  <si>
    <t>Cash on Delivery</t>
  </si>
  <si>
    <t>Standard</t>
  </si>
  <si>
    <t>No</t>
  </si>
  <si>
    <t>Delivered</t>
  </si>
  <si>
    <t>ORD00002</t>
  </si>
  <si>
    <t>CUST0163</t>
  </si>
  <si>
    <t>Loyal</t>
  </si>
  <si>
    <t>Accessories</t>
  </si>
  <si>
    <t>Cap</t>
  </si>
  <si>
    <t>Facebook</t>
  </si>
  <si>
    <t>Mobile Money</t>
  </si>
  <si>
    <t>Express</t>
  </si>
  <si>
    <t>Cancelled</t>
  </si>
  <si>
    <t>ORD00003</t>
  </si>
  <si>
    <t>CUST0084</t>
  </si>
  <si>
    <t>Edo</t>
  </si>
  <si>
    <t>New</t>
  </si>
  <si>
    <t>Fashion</t>
  </si>
  <si>
    <t>T-Shirt</t>
  </si>
  <si>
    <t>Organic Search</t>
  </si>
  <si>
    <t>Returned</t>
  </si>
  <si>
    <t>ORD00004</t>
  </si>
  <si>
    <t>CUST0521</t>
  </si>
  <si>
    <t>Electronics</t>
  </si>
  <si>
    <t>Power Bank</t>
  </si>
  <si>
    <t>Instagram</t>
  </si>
  <si>
    <t>Yes</t>
  </si>
  <si>
    <t>ORD00005</t>
  </si>
  <si>
    <t>CUST0135</t>
  </si>
  <si>
    <t>Bluetooth Speaker</t>
  </si>
  <si>
    <t>WhatsApp</t>
  </si>
  <si>
    <t>ORD00006</t>
  </si>
  <si>
    <t>CUST0245</t>
  </si>
  <si>
    <t>Kano</t>
  </si>
  <si>
    <t>Joggers</t>
  </si>
  <si>
    <t>ORD00007</t>
  </si>
  <si>
    <t>CUST0054</t>
  </si>
  <si>
    <t>Ogun</t>
  </si>
  <si>
    <t>Bank Transfer</t>
  </si>
  <si>
    <t>ORD00008</t>
  </si>
  <si>
    <t>CUST0028</t>
  </si>
  <si>
    <t>Enugu</t>
  </si>
  <si>
    <t>Hair Dryer</t>
  </si>
  <si>
    <t>USSD</t>
  </si>
  <si>
    <t>ORD00009</t>
  </si>
  <si>
    <t>CUST0481</t>
  </si>
  <si>
    <t>Perfume</t>
  </si>
  <si>
    <t>ORD00010</t>
  </si>
  <si>
    <t>CUST0469</t>
  </si>
  <si>
    <t>Abuja</t>
  </si>
  <si>
    <t>ORD00011</t>
  </si>
  <si>
    <t>CUST0370</t>
  </si>
  <si>
    <t>Phone Charger</t>
  </si>
  <si>
    <t>Card</t>
  </si>
  <si>
    <t>ORD00012</t>
  </si>
  <si>
    <t>CUST0107</t>
  </si>
  <si>
    <t>Home</t>
  </si>
  <si>
    <t>Blender</t>
  </si>
  <si>
    <t>ORD00013</t>
  </si>
  <si>
    <t>CUST0207</t>
  </si>
  <si>
    <t>Lagos</t>
  </si>
  <si>
    <t>Google</t>
  </si>
  <si>
    <t>ORD00014</t>
  </si>
  <si>
    <t>CUST0128</t>
  </si>
  <si>
    <t>Bedsheet</t>
  </si>
  <si>
    <t>ORD00015</t>
  </si>
  <si>
    <t>CUST0185</t>
  </si>
  <si>
    <t>Delta</t>
  </si>
  <si>
    <t>ORD00016</t>
  </si>
  <si>
    <t>CUST0282</t>
  </si>
  <si>
    <t>Phone Case</t>
  </si>
  <si>
    <t>ORD00017</t>
  </si>
  <si>
    <t>CUST0034</t>
  </si>
  <si>
    <t>ORD00018</t>
  </si>
  <si>
    <t>CUST0531</t>
  </si>
  <si>
    <t>Handbag</t>
  </si>
  <si>
    <t>ORD00019</t>
  </si>
  <si>
    <t>CUST0356</t>
  </si>
  <si>
    <t>ORD00020</t>
  </si>
  <si>
    <t>CUST0587</t>
  </si>
  <si>
    <t>Storage Box</t>
  </si>
  <si>
    <t>ORD00021</t>
  </si>
  <si>
    <t>CUST0530</t>
  </si>
  <si>
    <t>Face Cream</t>
  </si>
  <si>
    <t>ORD00022</t>
  </si>
  <si>
    <t>CUST0231</t>
  </si>
  <si>
    <t>ORD00023</t>
  </si>
  <si>
    <t>CUST0346</t>
  </si>
  <si>
    <t>ORD00024</t>
  </si>
  <si>
    <t>CUST0416</t>
  </si>
  <si>
    <t>ORD00025</t>
  </si>
  <si>
    <t>CUST0380</t>
  </si>
  <si>
    <t>ORD00026</t>
  </si>
  <si>
    <t>CUST0321</t>
  </si>
  <si>
    <t>Oyo</t>
  </si>
  <si>
    <t>ORD00027</t>
  </si>
  <si>
    <t>CUST0482</t>
  </si>
  <si>
    <t>Table Lamp</t>
  </si>
  <si>
    <t>ORD00028</t>
  </si>
  <si>
    <t>CUST0462</t>
  </si>
  <si>
    <t>ORD00029</t>
  </si>
  <si>
    <t>CUST0513</t>
  </si>
  <si>
    <t>ORD00030</t>
  </si>
  <si>
    <t>CUST0345</t>
  </si>
  <si>
    <t>ORD00031</t>
  </si>
  <si>
    <t>CUST0272</t>
  </si>
  <si>
    <t>ORD00032</t>
  </si>
  <si>
    <t>CUST0452</t>
  </si>
  <si>
    <t>Sneakers</t>
  </si>
  <si>
    <t>ORD00033</t>
  </si>
  <si>
    <t>CUST0471</t>
  </si>
  <si>
    <t>ORD00034</t>
  </si>
  <si>
    <t>CUST0501</t>
  </si>
  <si>
    <t>ORD00035</t>
  </si>
  <si>
    <t>CUST0081</t>
  </si>
  <si>
    <t>ORD00036</t>
  </si>
  <si>
    <t>Hoodie</t>
  </si>
  <si>
    <t>ORD00037</t>
  </si>
  <si>
    <t>CUST0061</t>
  </si>
  <si>
    <t>ORD00038</t>
  </si>
  <si>
    <t>CUST0306</t>
  </si>
  <si>
    <t>Wireless Earbuds</t>
  </si>
  <si>
    <t>ORD00039</t>
  </si>
  <si>
    <t>CUST0264</t>
  </si>
  <si>
    <t>Rivers</t>
  </si>
  <si>
    <t>ORD00040</t>
  </si>
  <si>
    <t>CUST0255</t>
  </si>
  <si>
    <t>ORD00041</t>
  </si>
  <si>
    <t>CUST0515</t>
  </si>
  <si>
    <t>ORD00042</t>
  </si>
  <si>
    <t>CUST0254</t>
  </si>
  <si>
    <t>Sunglasses</t>
  </si>
  <si>
    <t>ORD00043</t>
  </si>
  <si>
    <t>CUST0211</t>
  </si>
  <si>
    <t>Body Lotion</t>
  </si>
  <si>
    <t>ORD00044</t>
  </si>
  <si>
    <t>CUST0004</t>
  </si>
  <si>
    <t>ORD00045</t>
  </si>
  <si>
    <t>CUST0460</t>
  </si>
  <si>
    <t>ORD00046</t>
  </si>
  <si>
    <t>CUST0558</t>
  </si>
  <si>
    <t>ORD00047</t>
  </si>
  <si>
    <t>CUST0069</t>
  </si>
  <si>
    <t>ORD00048</t>
  </si>
  <si>
    <t>CUST0297</t>
  </si>
  <si>
    <t>ORD00049</t>
  </si>
  <si>
    <t>CUST0180</t>
  </si>
  <si>
    <t>ORD00050</t>
  </si>
  <si>
    <t>ORD00051</t>
  </si>
  <si>
    <t>CUST0549</t>
  </si>
  <si>
    <t>Air Fryer</t>
  </si>
  <si>
    <t>ORD00052</t>
  </si>
  <si>
    <t>CUST0249</t>
  </si>
  <si>
    <t>ORD00053</t>
  </si>
  <si>
    <t>ORD00054</t>
  </si>
  <si>
    <t>CUST0584</t>
  </si>
  <si>
    <t>ORD00055</t>
  </si>
  <si>
    <t>ORD00056</t>
  </si>
  <si>
    <t>CUST0383</t>
  </si>
  <si>
    <t>ORD00057</t>
  </si>
  <si>
    <t>ORD00058</t>
  </si>
  <si>
    <t>CUST0250</t>
  </si>
  <si>
    <t>ORD00059</t>
  </si>
  <si>
    <t>CUST0445</t>
  </si>
  <si>
    <t>ORD00060</t>
  </si>
  <si>
    <t>CUST0017</t>
  </si>
  <si>
    <t>ORD00061</t>
  </si>
  <si>
    <t>CUST0355</t>
  </si>
  <si>
    <t>ORD00062</t>
  </si>
  <si>
    <t>CUST0600</t>
  </si>
  <si>
    <t>ORD00063</t>
  </si>
  <si>
    <t>CUST0316</t>
  </si>
  <si>
    <t>ORD00064</t>
  </si>
  <si>
    <t>CUST0013</t>
  </si>
  <si>
    <t>ORD00065</t>
  </si>
  <si>
    <t>CUST0283</t>
  </si>
  <si>
    <t>ORD00066</t>
  </si>
  <si>
    <t>CUST0451</t>
  </si>
  <si>
    <t>ORD00067</t>
  </si>
  <si>
    <t>CUST0334</t>
  </si>
  <si>
    <t>ORD00068</t>
  </si>
  <si>
    <t>CUST0071</t>
  </si>
  <si>
    <t>ORD00069</t>
  </si>
  <si>
    <t>CUST0038</t>
  </si>
  <si>
    <t>ORD00070</t>
  </si>
  <si>
    <t>CUST0109</t>
  </si>
  <si>
    <t>ORD00071</t>
  </si>
  <si>
    <t>CUST0426</t>
  </si>
  <si>
    <t>ORD00072</t>
  </si>
  <si>
    <t>CUST0308</t>
  </si>
  <si>
    <t>ORD00073</t>
  </si>
  <si>
    <t>CUST0189</t>
  </si>
  <si>
    <t>ORD00074</t>
  </si>
  <si>
    <t>CUST0550</t>
  </si>
  <si>
    <t>Backpack</t>
  </si>
  <si>
    <t>ORD00075</t>
  </si>
  <si>
    <t>CUST0305</t>
  </si>
  <si>
    <t>ORD00076</t>
  </si>
  <si>
    <t>CUST0191</t>
  </si>
  <si>
    <t>ORD00077</t>
  </si>
  <si>
    <t>CUST0200</t>
  </si>
  <si>
    <t>ORD00078</t>
  </si>
  <si>
    <t>ORD00079</t>
  </si>
  <si>
    <t>CUST0224</t>
  </si>
  <si>
    <t>ORD00080</t>
  </si>
  <si>
    <t>CUST0360</t>
  </si>
  <si>
    <t>ORD00081</t>
  </si>
  <si>
    <t>CUST0274</t>
  </si>
  <si>
    <t>ORD00082</t>
  </si>
  <si>
    <t>CUST0592</t>
  </si>
  <si>
    <t>ORD00083</t>
  </si>
  <si>
    <t>CUST0065</t>
  </si>
  <si>
    <t>ORD00084</t>
  </si>
  <si>
    <t>ORD00085</t>
  </si>
  <si>
    <t>ORD00086</t>
  </si>
  <si>
    <t>CUST0352</t>
  </si>
  <si>
    <t>ORD00087</t>
  </si>
  <si>
    <t>CUST0544</t>
  </si>
  <si>
    <t>ORD00088</t>
  </si>
  <si>
    <t>CUST0394</t>
  </si>
  <si>
    <t>ORD00089</t>
  </si>
  <si>
    <t>CUST0056</t>
  </si>
  <si>
    <t>ORD00090</t>
  </si>
  <si>
    <t>CUST0177</t>
  </si>
  <si>
    <t>ORD00091</t>
  </si>
  <si>
    <t>CUST0157</t>
  </si>
  <si>
    <t>ORD00092</t>
  </si>
  <si>
    <t>CUST0057</t>
  </si>
  <si>
    <t>ORD00093</t>
  </si>
  <si>
    <t>CUST0344</t>
  </si>
  <si>
    <t>ORD00094</t>
  </si>
  <si>
    <t>CUST0234</t>
  </si>
  <si>
    <t>ORD00095</t>
  </si>
  <si>
    <t>CUST0080</t>
  </si>
  <si>
    <t>ORD00096</t>
  </si>
  <si>
    <t>CUST0567</t>
  </si>
  <si>
    <t>ORD00097</t>
  </si>
  <si>
    <t>CUST0555</t>
  </si>
  <si>
    <t>Smart Watch</t>
  </si>
  <si>
    <t>ORD00098</t>
  </si>
  <si>
    <t>CUST0045</t>
  </si>
  <si>
    <t>ORD00099</t>
  </si>
  <si>
    <t>CUST0299</t>
  </si>
  <si>
    <t>ORD00100</t>
  </si>
  <si>
    <t>CUST0169</t>
  </si>
  <si>
    <t>ORD00101</t>
  </si>
  <si>
    <t>CUST0336</t>
  </si>
  <si>
    <t>ORD00102</t>
  </si>
  <si>
    <t>CUST0097</t>
  </si>
  <si>
    <t>ORD00103</t>
  </si>
  <si>
    <t>CUST0203</t>
  </si>
  <si>
    <t>ORD00104</t>
  </si>
  <si>
    <t>CUST0437</t>
  </si>
  <si>
    <t>ORD00105</t>
  </si>
  <si>
    <t>CUST0205</t>
  </si>
  <si>
    <t>ORD00106</t>
  </si>
  <si>
    <t>CUST0027</t>
  </si>
  <si>
    <t>ORD00107</t>
  </si>
  <si>
    <t>CUST0058</t>
  </si>
  <si>
    <t>ORD00108</t>
  </si>
  <si>
    <t>CUST0556</t>
  </si>
  <si>
    <t>ORD00109</t>
  </si>
  <si>
    <t>CUST0023</t>
  </si>
  <si>
    <t>ORD00110</t>
  </si>
  <si>
    <t>CUST0325</t>
  </si>
  <si>
    <t>ORD00111</t>
  </si>
  <si>
    <t>ORD00112</t>
  </si>
  <si>
    <t>CUST0458</t>
  </si>
  <si>
    <t>ORD00113</t>
  </si>
  <si>
    <t>CUST0385</t>
  </si>
  <si>
    <t>ORD00114</t>
  </si>
  <si>
    <t>CUST0175</t>
  </si>
  <si>
    <t>ORD00115</t>
  </si>
  <si>
    <t>CUST0195</t>
  </si>
  <si>
    <t>ORD00116</t>
  </si>
  <si>
    <t>CUST0302</t>
  </si>
  <si>
    <t>ORD00117</t>
  </si>
  <si>
    <t>CUST0397</t>
  </si>
  <si>
    <t>ORD00118</t>
  </si>
  <si>
    <t>ORD00119</t>
  </si>
  <si>
    <t>CUST0586</t>
  </si>
  <si>
    <t>ORD00120</t>
  </si>
  <si>
    <t>CUST0328</t>
  </si>
  <si>
    <t>Wallet</t>
  </si>
  <si>
    <t>ORD00121</t>
  </si>
  <si>
    <t>ORD00122</t>
  </si>
  <si>
    <t>CUST0340</t>
  </si>
  <si>
    <t>ORD00123</t>
  </si>
  <si>
    <t>CUST0276</t>
  </si>
  <si>
    <t>ORD00124</t>
  </si>
  <si>
    <t>CUST0537</t>
  </si>
  <si>
    <t>ORD00125</t>
  </si>
  <si>
    <t>CUST0032</t>
  </si>
  <si>
    <t>ORD00126</t>
  </si>
  <si>
    <t>CUST0220</t>
  </si>
  <si>
    <t>ORD00127</t>
  </si>
  <si>
    <t>ORD00128</t>
  </si>
  <si>
    <t>CUST0111</t>
  </si>
  <si>
    <t>ORD00129</t>
  </si>
  <si>
    <t>CUST0144</t>
  </si>
  <si>
    <t>ORD00130</t>
  </si>
  <si>
    <t>ORD00131</t>
  </si>
  <si>
    <t>CUST0431</t>
  </si>
  <si>
    <t>ORD00132</t>
  </si>
  <si>
    <t>ORD00133</t>
  </si>
  <si>
    <t>CUST0173</t>
  </si>
  <si>
    <t>ORD00134</t>
  </si>
  <si>
    <t>CUST0330</t>
  </si>
  <si>
    <t>ORD00135</t>
  </si>
  <si>
    <t>CUST0467</t>
  </si>
  <si>
    <t>ORD00136</t>
  </si>
  <si>
    <t>CUST0517</t>
  </si>
  <si>
    <t>ORD00137</t>
  </si>
  <si>
    <t>CUST0455</t>
  </si>
  <si>
    <t>ORD00138</t>
  </si>
  <si>
    <t>CUST0121</t>
  </si>
  <si>
    <t>ORD00139</t>
  </si>
  <si>
    <t>CUST0241</t>
  </si>
  <si>
    <t>ORD00140</t>
  </si>
  <si>
    <t>CUST0052</t>
  </si>
  <si>
    <t>ORD00141</t>
  </si>
  <si>
    <t>CUST0449</t>
  </si>
  <si>
    <t>ORD00142</t>
  </si>
  <si>
    <t>CUST0136</t>
  </si>
  <si>
    <t>ORD00143</t>
  </si>
  <si>
    <t>ORD00144</t>
  </si>
  <si>
    <t>CUST0153</t>
  </si>
  <si>
    <t>ORD00145</t>
  </si>
  <si>
    <t>CUST0564</t>
  </si>
  <si>
    <t>ORD00146</t>
  </si>
  <si>
    <t>CUST0001</t>
  </si>
  <si>
    <t>ORD00147</t>
  </si>
  <si>
    <t>CUST0485</t>
  </si>
  <si>
    <t>ORD00148</t>
  </si>
  <si>
    <t>CUST0110</t>
  </si>
  <si>
    <t>ORD00149</t>
  </si>
  <si>
    <t>ORD00150</t>
  </si>
  <si>
    <t>ORD00151</t>
  </si>
  <si>
    <t>CUST0322</t>
  </si>
  <si>
    <t>ORD00152</t>
  </si>
  <si>
    <t>CUST0585</t>
  </si>
  <si>
    <t>ORD00153</t>
  </si>
  <si>
    <t>CUST0150</t>
  </si>
  <si>
    <t>ORD00154</t>
  </si>
  <si>
    <t>ORD00155</t>
  </si>
  <si>
    <t>ORD00156</t>
  </si>
  <si>
    <t>CUST0478</t>
  </si>
  <si>
    <t>ORD00157</t>
  </si>
  <si>
    <t>CUST0557</t>
  </si>
  <si>
    <t>ORD00158</t>
  </si>
  <si>
    <t>CUST0457</t>
  </si>
  <si>
    <t>ORD00159</t>
  </si>
  <si>
    <t>ORD00160</t>
  </si>
  <si>
    <t>ORD00161</t>
  </si>
  <si>
    <t>CUST0073</t>
  </si>
  <si>
    <t>ORD00162</t>
  </si>
  <si>
    <t>CUST0075</t>
  </si>
  <si>
    <t>ORD00163</t>
  </si>
  <si>
    <t>CUST0303</t>
  </si>
  <si>
    <t>ORD00164</t>
  </si>
  <si>
    <t>CUST0353</t>
  </si>
  <si>
    <t>ORD00165</t>
  </si>
  <si>
    <t>ORD00166</t>
  </si>
  <si>
    <t>ORD00167</t>
  </si>
  <si>
    <t>CUST0138</t>
  </si>
  <si>
    <t>ORD00168</t>
  </si>
  <si>
    <t>CUST0520</t>
  </si>
  <si>
    <t>ORD00169</t>
  </si>
  <si>
    <t>CUST0476</t>
  </si>
  <si>
    <t>ORD00170</t>
  </si>
  <si>
    <t>CUST0042</t>
  </si>
  <si>
    <t>ORD00171</t>
  </si>
  <si>
    <t>CUST0281</t>
  </si>
  <si>
    <t>ORD00172</t>
  </si>
  <si>
    <t>CUST0007</t>
  </si>
  <si>
    <t>ORD00173</t>
  </si>
  <si>
    <t>CUST0491</t>
  </si>
  <si>
    <t>ORD00174</t>
  </si>
  <si>
    <t>ORD00175</t>
  </si>
  <si>
    <t>CUST0597</t>
  </si>
  <si>
    <t>ORD00176</t>
  </si>
  <si>
    <t>CUST0099</t>
  </si>
  <si>
    <t>ORD00177</t>
  </si>
  <si>
    <t>ORD00178</t>
  </si>
  <si>
    <t>ORD00179</t>
  </si>
  <si>
    <t>CUST0268</t>
  </si>
  <si>
    <t>ORD00180</t>
  </si>
  <si>
    <t>CUST0142</t>
  </si>
  <si>
    <t>ORD00181</t>
  </si>
  <si>
    <t>CUST0483</t>
  </si>
  <si>
    <t>ORD00182</t>
  </si>
  <si>
    <t>CUST0450</t>
  </si>
  <si>
    <t>ORD00183</t>
  </si>
  <si>
    <t>CUST0089</t>
  </si>
  <si>
    <t>ORD00184</t>
  </si>
  <si>
    <t>CUST0414</t>
  </si>
  <si>
    <t>ORD00185</t>
  </si>
  <si>
    <t>CUST0387</t>
  </si>
  <si>
    <t>ORD00186</t>
  </si>
  <si>
    <t>CUST0423</t>
  </si>
  <si>
    <t>ORD00187</t>
  </si>
  <si>
    <t>ORD00188</t>
  </si>
  <si>
    <t>ORD00189</t>
  </si>
  <si>
    <t>ORD00190</t>
  </si>
  <si>
    <t>CUST0371</t>
  </si>
  <si>
    <t>ORD00191</t>
  </si>
  <si>
    <t>ORD00192</t>
  </si>
  <si>
    <t>ORD00193</t>
  </si>
  <si>
    <t>CUST0267</t>
  </si>
  <si>
    <t>ORD00194</t>
  </si>
  <si>
    <t>CUST0364</t>
  </si>
  <si>
    <t>ORD00195</t>
  </si>
  <si>
    <t>ORD00196</t>
  </si>
  <si>
    <t>ORD00197</t>
  </si>
  <si>
    <t>ORD00198</t>
  </si>
  <si>
    <t>CUST0479</t>
  </si>
  <si>
    <t>ORD00199</t>
  </si>
  <si>
    <t>CUST0375</t>
  </si>
  <si>
    <t>ORD00200</t>
  </si>
  <si>
    <t>CUST0237</t>
  </si>
  <si>
    <t>ORD00201</t>
  </si>
  <si>
    <t>CUST0279</t>
  </si>
  <si>
    <t>ORD00202</t>
  </si>
  <si>
    <t>CUST0020</t>
  </si>
  <si>
    <t>ORD00203</t>
  </si>
  <si>
    <t>CUST0381</t>
  </si>
  <si>
    <t>ORD00204</t>
  </si>
  <si>
    <t>ORD00205</t>
  </si>
  <si>
    <t>CUST0126</t>
  </si>
  <si>
    <t>ORD00206</t>
  </si>
  <si>
    <t>CUST0596</t>
  </si>
  <si>
    <t>ORD00207</t>
  </si>
  <si>
    <t>CUST0500</t>
  </si>
  <si>
    <t>ORD00208</t>
  </si>
  <si>
    <t>ORD00209</t>
  </si>
  <si>
    <t>ORD00210</t>
  </si>
  <si>
    <t>CUST0290</t>
  </si>
  <si>
    <t>ORD00211</t>
  </si>
  <si>
    <t>CUST0502</t>
  </si>
  <si>
    <t>ORD00212</t>
  </si>
  <si>
    <t>CUST0378</t>
  </si>
  <si>
    <t>ORD00213</t>
  </si>
  <si>
    <t>CUST0572</t>
  </si>
  <si>
    <t>ORD00214</t>
  </si>
  <si>
    <t>CUST0454</t>
  </si>
  <si>
    <t>ORD00215</t>
  </si>
  <si>
    <t>CUST0459</t>
  </si>
  <si>
    <t>ORD00216</t>
  </si>
  <si>
    <t>CUST0570</t>
  </si>
  <si>
    <t>ORD00217</t>
  </si>
  <si>
    <t>CUST0495</t>
  </si>
  <si>
    <t>ORD00218</t>
  </si>
  <si>
    <t>CUST0427</t>
  </si>
  <si>
    <t>ORD00219</t>
  </si>
  <si>
    <t>CUST0403</t>
  </si>
  <si>
    <t>ORD00220</t>
  </si>
  <si>
    <t>ORD00221</t>
  </si>
  <si>
    <t>CUST0424</t>
  </si>
  <si>
    <t>ORD00222</t>
  </si>
  <si>
    <t>ORD00223</t>
  </si>
  <si>
    <t>CUST0217</t>
  </si>
  <si>
    <t>ORD00224</t>
  </si>
  <si>
    <t>CUST0055</t>
  </si>
  <si>
    <t>ORD00225</t>
  </si>
  <si>
    <t>CUST0545</t>
  </si>
  <si>
    <t>ORD00226</t>
  </si>
  <si>
    <t>CUST0310</t>
  </si>
  <si>
    <t>ORD00227</t>
  </si>
  <si>
    <t>CUST0428</t>
  </si>
  <si>
    <t>ORD00228</t>
  </si>
  <si>
    <t>CUST0149</t>
  </si>
  <si>
    <t>ORD00229</t>
  </si>
  <si>
    <t>ORD00230</t>
  </si>
  <si>
    <t>ORD00231</t>
  </si>
  <si>
    <t>CUST0182</t>
  </si>
  <si>
    <t>ORD00232</t>
  </si>
  <si>
    <t>CUST0532</t>
  </si>
  <si>
    <t>ORD00233</t>
  </si>
  <si>
    <t>ORD00234</t>
  </si>
  <si>
    <t>CUST0093</t>
  </si>
  <si>
    <t>ORD00235</t>
  </si>
  <si>
    <t>CUST0388</t>
  </si>
  <si>
    <t>ORD00236</t>
  </si>
  <si>
    <t>ORD00237</t>
  </si>
  <si>
    <t>CUST0453</t>
  </si>
  <si>
    <t>ORD00238</t>
  </si>
  <si>
    <t>ORD00239</t>
  </si>
  <si>
    <t>CUST0070</t>
  </si>
  <si>
    <t>ORD00240</t>
  </si>
  <si>
    <t>CUST0295</t>
  </si>
  <si>
    <t>ORD00241</t>
  </si>
  <si>
    <t>CUST0199</t>
  </si>
  <si>
    <t>ORD00242</t>
  </si>
  <si>
    <t>ORD00243</t>
  </si>
  <si>
    <t>CUST0140</t>
  </si>
  <si>
    <t>ORD00244</t>
  </si>
  <si>
    <t>CUST0363</t>
  </si>
  <si>
    <t>ORD00245</t>
  </si>
  <si>
    <t>CUST0244</t>
  </si>
  <si>
    <t>ORD00246</t>
  </si>
  <si>
    <t>ORD00247</t>
  </si>
  <si>
    <t>CUST0005</t>
  </si>
  <si>
    <t>ORD00248</t>
  </si>
  <si>
    <t>CUST0198</t>
  </si>
  <si>
    <t>ORD00249</t>
  </si>
  <si>
    <t>CUST0145</t>
  </si>
  <si>
    <t>ORD00250</t>
  </si>
  <si>
    <t>ORD00251</t>
  </si>
  <si>
    <t>CUST0230</t>
  </si>
  <si>
    <t>ORD00252</t>
  </si>
  <si>
    <t>CUST0357</t>
  </si>
  <si>
    <t>ORD00253</t>
  </si>
  <si>
    <t>ORD00254</t>
  </si>
  <si>
    <t>CUST0475</t>
  </si>
  <si>
    <t>ORD00255</t>
  </si>
  <si>
    <t>ORD00256</t>
  </si>
  <si>
    <t>CUST0009</t>
  </si>
  <si>
    <t>ORD00257</t>
  </si>
  <si>
    <t>CUST0404</t>
  </si>
  <si>
    <t>ORD00258</t>
  </si>
  <si>
    <t>CUST0074</t>
  </si>
  <si>
    <t>ORD00259</t>
  </si>
  <si>
    <t>ORD00260</t>
  </si>
  <si>
    <t>CUST0116</t>
  </si>
  <si>
    <t>ORD00261</t>
  </si>
  <si>
    <t>CUST0320</t>
  </si>
  <si>
    <t>ORD00262</t>
  </si>
  <si>
    <t>ORD00263</t>
  </si>
  <si>
    <t>CUST0288</t>
  </si>
  <si>
    <t>ORD00264</t>
  </si>
  <si>
    <t>CUST0087</t>
  </si>
  <si>
    <t>ORD00265</t>
  </si>
  <si>
    <t>ORD00266</t>
  </si>
  <si>
    <t>CUST0543</t>
  </si>
  <si>
    <t>ORD00267</t>
  </si>
  <si>
    <t>CUST0533</t>
  </si>
  <si>
    <t>ORD00268</t>
  </si>
  <si>
    <t>CUST0035</t>
  </si>
  <si>
    <t>ORD00269</t>
  </si>
  <si>
    <t>ORD00270</t>
  </si>
  <si>
    <t>CUST0265</t>
  </si>
  <si>
    <t>ORD00271</t>
  </si>
  <si>
    <t>CUST0036</t>
  </si>
  <si>
    <t>ORD00272</t>
  </si>
  <si>
    <t>CUST0528</t>
  </si>
  <si>
    <t>ORD00273</t>
  </si>
  <si>
    <t>CUST0411</t>
  </si>
  <si>
    <t>ORD00274</t>
  </si>
  <si>
    <t>CUST0368</t>
  </si>
  <si>
    <t>ORD00275</t>
  </si>
  <si>
    <t>CUST0348</t>
  </si>
  <si>
    <t>ORD00276</t>
  </si>
  <si>
    <t>CUST0047</t>
  </si>
  <si>
    <t>ORD00277</t>
  </si>
  <si>
    <t>CUST0226</t>
  </si>
  <si>
    <t>ORD00278</t>
  </si>
  <si>
    <t>ORD00279</t>
  </si>
  <si>
    <t>CUST0008</t>
  </si>
  <si>
    <t>ORD00280</t>
  </si>
  <si>
    <t>ORD00281</t>
  </si>
  <si>
    <t>ORD00282</t>
  </si>
  <si>
    <t>CUST0343</t>
  </si>
  <si>
    <t>ORD00283</t>
  </si>
  <si>
    <t>CUST0204</t>
  </si>
  <si>
    <t>ORD00284</t>
  </si>
  <si>
    <t>CUST0466</t>
  </si>
  <si>
    <t>ORD00285</t>
  </si>
  <si>
    <t>CUST0176</t>
  </si>
  <si>
    <t>ORD00286</t>
  </si>
  <si>
    <t>CUST0286</t>
  </si>
  <si>
    <t>ORD00287</t>
  </si>
  <si>
    <t>CUST0436</t>
  </si>
  <si>
    <t>ORD00288</t>
  </si>
  <si>
    <t>ORD00289</t>
  </si>
  <si>
    <t>CUST0395</t>
  </si>
  <si>
    <t>ORD00290</t>
  </si>
  <si>
    <t>CUST0393</t>
  </si>
  <si>
    <t>ORD00291</t>
  </si>
  <si>
    <t>CUST0215</t>
  </si>
  <si>
    <t>ORD00292</t>
  </si>
  <si>
    <t>CUST0377</t>
  </si>
  <si>
    <t>ORD00293</t>
  </si>
  <si>
    <t>CUST0301</t>
  </si>
  <si>
    <t>ORD00294</t>
  </si>
  <si>
    <t>ORD00295</t>
  </si>
  <si>
    <t>CUST0049</t>
  </si>
  <si>
    <t>ORD00296</t>
  </si>
  <si>
    <t>ORD00297</t>
  </si>
  <si>
    <t>CUST0470</t>
  </si>
  <si>
    <t>ORD00298</t>
  </si>
  <si>
    <t>CUST0565</t>
  </si>
  <si>
    <t>ORD00299</t>
  </si>
  <si>
    <t>CUST0086</t>
  </si>
  <si>
    <t>ORD00300</t>
  </si>
  <si>
    <t>CUST0382</t>
  </si>
  <si>
    <t>ORD00301</t>
  </si>
  <si>
    <t>ORD00302</t>
  </si>
  <si>
    <t>ORD00303</t>
  </si>
  <si>
    <t>ORD00304</t>
  </si>
  <si>
    <t>CUST0123</t>
  </si>
  <si>
    <t>ORD00305</t>
  </si>
  <si>
    <t>CUST0050</t>
  </si>
  <si>
    <t>ORD00306</t>
  </si>
  <si>
    <t>CUST0594</t>
  </si>
  <si>
    <t>ORD00307</t>
  </si>
  <si>
    <t>ORD00308</t>
  </si>
  <si>
    <t>ORD00309</t>
  </si>
  <si>
    <t>CUST0496</t>
  </si>
  <si>
    <t>ORD00310</t>
  </si>
  <si>
    <t>ORD00311</t>
  </si>
  <si>
    <t>CUST0542</t>
  </si>
  <si>
    <t>ORD00312</t>
  </si>
  <si>
    <t>ORD00313</t>
  </si>
  <si>
    <t>CUST0119</t>
  </si>
  <si>
    <t>ORD00314</t>
  </si>
  <si>
    <t>CUST0014</t>
  </si>
  <si>
    <t>ORD00315</t>
  </si>
  <si>
    <t>ORD00316</t>
  </si>
  <si>
    <t>CUST0415</t>
  </si>
  <si>
    <t>ORD00317</t>
  </si>
  <si>
    <t>CUST0184</t>
  </si>
  <si>
    <t>ORD00318</t>
  </si>
  <si>
    <t>ORD00319</t>
  </si>
  <si>
    <t>CUST0504</t>
  </si>
  <si>
    <t>ORD00320</t>
  </si>
  <si>
    <t>CUST0401</t>
  </si>
  <si>
    <t>ORD00321</t>
  </si>
  <si>
    <t>CUST0390</t>
  </si>
  <si>
    <t>ORD00322</t>
  </si>
  <si>
    <t>ORD00323</t>
  </si>
  <si>
    <t>ORD00324</t>
  </si>
  <si>
    <t>CUST0232</t>
  </si>
  <si>
    <t>ORD00325</t>
  </si>
  <si>
    <t>ORD00326</t>
  </si>
  <si>
    <t>ORD00327</t>
  </si>
  <si>
    <t>ORD00328</t>
  </si>
  <si>
    <t>ORD00329</t>
  </si>
  <si>
    <t>ORD00330</t>
  </si>
  <si>
    <t>CUST0400</t>
  </si>
  <si>
    <t>ORD00331</t>
  </si>
  <si>
    <t>ORD00332</t>
  </si>
  <si>
    <t>CUST0243</t>
  </si>
  <si>
    <t>ORD00333</t>
  </si>
  <si>
    <t>CUST0083</t>
  </si>
  <si>
    <t>ORD00334</t>
  </si>
  <si>
    <t>CUST0029</t>
  </si>
  <si>
    <t>ORD00335</t>
  </si>
  <si>
    <t>CUST0421</t>
  </si>
  <si>
    <t>ORD00336</t>
  </si>
  <si>
    <t>CUST0024</t>
  </si>
  <si>
    <t>ORD00337</t>
  </si>
  <si>
    <t>ORD00338</t>
  </si>
  <si>
    <t>CUST0221</t>
  </si>
  <si>
    <t>ORD00339</t>
  </si>
  <si>
    <t>ORD00340</t>
  </si>
  <si>
    <t>ORD00341</t>
  </si>
  <si>
    <t>ORD00342</t>
  </si>
  <si>
    <t>CUST0155</t>
  </si>
  <si>
    <t>ORD00343</t>
  </si>
  <si>
    <t>CUST0366</t>
  </si>
  <si>
    <t>ORD00344</t>
  </si>
  <si>
    <t>CUST0218</t>
  </si>
  <si>
    <t>ORD00345</t>
  </si>
  <si>
    <t>ORD00346</t>
  </si>
  <si>
    <t>ORD00347</t>
  </si>
  <si>
    <t>CUST0292</t>
  </si>
  <si>
    <t>ORD00348</t>
  </si>
  <si>
    <t>ORD00349</t>
  </si>
  <si>
    <t>CUST0480</t>
  </si>
  <si>
    <t>ORD00350</t>
  </si>
  <si>
    <t>ORD00351</t>
  </si>
  <si>
    <t>ORD00352</t>
  </si>
  <si>
    <t>CUST0405</t>
  </si>
  <si>
    <t>ORD00353</t>
  </si>
  <si>
    <t>CUST0129</t>
  </si>
  <si>
    <t>ORD00354</t>
  </si>
  <si>
    <t>CUST0433</t>
  </si>
  <si>
    <t>ORD00355</t>
  </si>
  <si>
    <t>ORD00356</t>
  </si>
  <si>
    <t>CUST0591</t>
  </si>
  <si>
    <t>ORD00357</t>
  </si>
  <si>
    <t>CUST0238</t>
  </si>
  <si>
    <t>ORD00358</t>
  </si>
  <si>
    <t>ORD00359</t>
  </si>
  <si>
    <t>CUST0179</t>
  </si>
  <si>
    <t>ORD00360</t>
  </si>
  <si>
    <t>ORD00361</t>
  </si>
  <si>
    <t>CUST0300</t>
  </si>
  <si>
    <t>ORD00362</t>
  </si>
  <si>
    <t>CUST0294</t>
  </si>
  <si>
    <t>ORD00363</t>
  </si>
  <si>
    <t>ORD00364</t>
  </si>
  <si>
    <t>CUST0060</t>
  </si>
  <si>
    <t>ORD00365</t>
  </si>
  <si>
    <t>ORD00366</t>
  </si>
  <si>
    <t>ORD00367</t>
  </si>
  <si>
    <t>ORD00368</t>
  </si>
  <si>
    <t>ORD00369</t>
  </si>
  <si>
    <t>ORD00370</t>
  </si>
  <si>
    <t>CUST0497</t>
  </si>
  <si>
    <t>ORD00371</t>
  </si>
  <si>
    <t>CUST0379</t>
  </si>
  <si>
    <t>ORD00372</t>
  </si>
  <si>
    <t>ORD00373</t>
  </si>
  <si>
    <t>ORD00374</t>
  </si>
  <si>
    <t>CUST0170</t>
  </si>
  <si>
    <t>ORD00375</t>
  </si>
  <si>
    <t>CUST0124</t>
  </si>
  <si>
    <t>ORD00376</t>
  </si>
  <si>
    <t>ORD00377</t>
  </si>
  <si>
    <t>ORD00378</t>
  </si>
  <si>
    <t>ORD00379</t>
  </si>
  <si>
    <t>CUST0104</t>
  </si>
  <si>
    <t>ORD00380</t>
  </si>
  <si>
    <t>CUST0569</t>
  </si>
  <si>
    <t>ORD00381</t>
  </si>
  <si>
    <t>ORD00382</t>
  </si>
  <si>
    <t>CUST0464</t>
  </si>
  <si>
    <t>ORD00383</t>
  </si>
  <si>
    <t>ORD00384</t>
  </si>
  <si>
    <t>ORD00385</t>
  </si>
  <si>
    <t>ORD00386</t>
  </si>
  <si>
    <t>ORD00387</t>
  </si>
  <si>
    <t>CUST0417</t>
  </si>
  <si>
    <t>ORD00388</t>
  </si>
  <si>
    <t>ORD00389</t>
  </si>
  <si>
    <t>CUST0257</t>
  </si>
  <si>
    <t>ORD00390</t>
  </si>
  <si>
    <t>CUST0088</t>
  </si>
  <si>
    <t>ORD00391</t>
  </si>
  <si>
    <t>CUST0391</t>
  </si>
  <si>
    <t>ORD00392</t>
  </si>
  <si>
    <t>CUST0337</t>
  </si>
  <si>
    <t>ORD00393</t>
  </si>
  <si>
    <t>ORD00394</t>
  </si>
  <si>
    <t>ORD00395</t>
  </si>
  <si>
    <t>CUST0593</t>
  </si>
  <si>
    <t>ORD00396</t>
  </si>
  <si>
    <t>CUST0493</t>
  </si>
  <si>
    <t>ORD00397</t>
  </si>
  <si>
    <t>CUST0031</t>
  </si>
  <si>
    <t>ORD00398</t>
  </si>
  <si>
    <t>CUST0347</t>
  </si>
  <si>
    <t>ORD00399</t>
  </si>
  <si>
    <t>CUST0440</t>
  </si>
  <si>
    <t>ORD00400</t>
  </si>
  <si>
    <t>ORD00401</t>
  </si>
  <si>
    <t>ORD00402</t>
  </si>
  <si>
    <t>ORD00403</t>
  </si>
  <si>
    <t>CUST0392</t>
  </si>
  <si>
    <t>ORD00404</t>
  </si>
  <si>
    <t>CUST0560</t>
  </si>
  <si>
    <t>ORD00405</t>
  </si>
  <si>
    <t>ORD00406</t>
  </si>
  <si>
    <t>ORD00407</t>
  </si>
  <si>
    <t>CUST0430</t>
  </si>
  <si>
    <t>ORD00408</t>
  </si>
  <si>
    <t>ORD00409</t>
  </si>
  <si>
    <t>ORD00410</t>
  </si>
  <si>
    <t>CUST0161</t>
  </si>
  <si>
    <t>ORD00411</t>
  </si>
  <si>
    <t>ORD00412</t>
  </si>
  <si>
    <t>CUST0468</t>
  </si>
  <si>
    <t>ORD00413</t>
  </si>
  <si>
    <t>ORD00414</t>
  </si>
  <si>
    <t>CUST0420</t>
  </si>
  <si>
    <t>ORD00415</t>
  </si>
  <si>
    <t>CUST0335</t>
  </si>
  <si>
    <t>ORD00416</t>
  </si>
  <si>
    <t>ORD00417</t>
  </si>
  <si>
    <t>ORD00418</t>
  </si>
  <si>
    <t>ORD00419</t>
  </si>
  <si>
    <t>CUST0178</t>
  </si>
  <si>
    <t>ORD00420</t>
  </si>
  <si>
    <t>CUST0583</t>
  </si>
  <si>
    <t>ORD00421</t>
  </si>
  <si>
    <t>ORD00422</t>
  </si>
  <si>
    <t>CUST0511</t>
  </si>
  <si>
    <t>ORD00423</t>
  </si>
  <si>
    <t>ORD00424</t>
  </si>
  <si>
    <t>ORD00425</t>
  </si>
  <si>
    <t>ORD00426</t>
  </si>
  <si>
    <t>CUST0021</t>
  </si>
  <si>
    <t>ORD00427</t>
  </si>
  <si>
    <t>CUST0342</t>
  </si>
  <si>
    <t>ORD00428</t>
  </si>
  <si>
    <t>ORD00429</t>
  </si>
  <si>
    <t>CUST0435</t>
  </si>
  <si>
    <t>ORD00430</t>
  </si>
  <si>
    <t>CUST0095</t>
  </si>
  <si>
    <t>ORD00431</t>
  </si>
  <si>
    <t>ORD00432</t>
  </si>
  <si>
    <t>CUST0181</t>
  </si>
  <si>
    <t>ORD00433</t>
  </si>
  <si>
    <t>CUST0112</t>
  </si>
  <si>
    <t>ORD00434</t>
  </si>
  <si>
    <t>CUST0100</t>
  </si>
  <si>
    <t>ORD00435</t>
  </si>
  <si>
    <t>CUST0059</t>
  </si>
  <si>
    <t>ORD00436</t>
  </si>
  <si>
    <t>ORD00437</t>
  </si>
  <si>
    <t>CUST0488</t>
  </si>
  <si>
    <t>ORD00438</t>
  </si>
  <si>
    <t>ORD00439</t>
  </si>
  <si>
    <t>ORD00440</t>
  </si>
  <si>
    <t>CUST0266</t>
  </si>
  <si>
    <t>ORD00441</t>
  </si>
  <si>
    <t>ORD00442</t>
  </si>
  <si>
    <t>ORD00443</t>
  </si>
  <si>
    <t>ORD00444</t>
  </si>
  <si>
    <t>CUST0402</t>
  </si>
  <si>
    <t>ORD00445</t>
  </si>
  <si>
    <t>ORD00446</t>
  </si>
  <si>
    <t>ORD00447</t>
  </si>
  <si>
    <t>ORD00448</t>
  </si>
  <si>
    <t>ORD00449</t>
  </si>
  <si>
    <t>ORD00450</t>
  </si>
  <si>
    <t>ORD00451</t>
  </si>
  <si>
    <t>ORD00452</t>
  </si>
  <si>
    <t>ORD00453</t>
  </si>
  <si>
    <t>ORD00454</t>
  </si>
  <si>
    <t>ORD00455</t>
  </si>
  <si>
    <t>CUST0101</t>
  </si>
  <si>
    <t>ORD00456</t>
  </si>
  <si>
    <t>CUST0326</t>
  </si>
  <si>
    <t>ORD00457</t>
  </si>
  <si>
    <t>ORD00458</t>
  </si>
  <si>
    <t>CUST0313</t>
  </si>
  <si>
    <t>ORD00459</t>
  </si>
  <si>
    <t>ORD00460</t>
  </si>
  <si>
    <t>CUST0044</t>
  </si>
  <si>
    <t>ORD00461</t>
  </si>
  <si>
    <t>ORD00462</t>
  </si>
  <si>
    <t>ORD00463</t>
  </si>
  <si>
    <t>CUST0158</t>
  </si>
  <si>
    <t>ORD00464</t>
  </si>
  <si>
    <t>ORD00465</t>
  </si>
  <si>
    <t>ORD00466</t>
  </si>
  <si>
    <t>ORD00467</t>
  </si>
  <si>
    <t>CUST0524</t>
  </si>
  <si>
    <t>ORD00468</t>
  </si>
  <si>
    <t>ORD00469</t>
  </si>
  <si>
    <t>ORD00470</t>
  </si>
  <si>
    <t>ORD00471</t>
  </si>
  <si>
    <t>ORD00472</t>
  </si>
  <si>
    <t>CUST0102</t>
  </si>
  <si>
    <t>ORD00473</t>
  </si>
  <si>
    <t>ORD00474</t>
  </si>
  <si>
    <t>CUST0546</t>
  </si>
  <si>
    <t>ORD00475</t>
  </si>
  <si>
    <t>CUST0538</t>
  </si>
  <si>
    <t>ORD00476</t>
  </si>
  <si>
    <t>CUST0053</t>
  </si>
  <si>
    <t>ORD00477</t>
  </si>
  <si>
    <t>CUST0225</t>
  </si>
  <si>
    <t>ORD00478</t>
  </si>
  <si>
    <t>ORD00479</t>
  </si>
  <si>
    <t>CUST0318</t>
  </si>
  <si>
    <t>ORD00480</t>
  </si>
  <si>
    <t>ORD00481</t>
  </si>
  <si>
    <t>ORD00482</t>
  </si>
  <si>
    <t>ORD00483</t>
  </si>
  <si>
    <t>CUST0174</t>
  </si>
  <si>
    <t>ORD00484</t>
  </si>
  <si>
    <t>ORD00485</t>
  </si>
  <si>
    <t>CUST0152</t>
  </si>
  <si>
    <t>ORD00486</t>
  </si>
  <si>
    <t>ORD00487</t>
  </si>
  <si>
    <t>CUST0595</t>
  </si>
  <si>
    <t>ORD00488</t>
  </si>
  <si>
    <t>CUST0358</t>
  </si>
  <si>
    <t>ORD00489</t>
  </si>
  <si>
    <t>ORD00490</t>
  </si>
  <si>
    <t>CUST0307</t>
  </si>
  <si>
    <t>ORD00491</t>
  </si>
  <si>
    <t>CUST0434</t>
  </si>
  <si>
    <t>ORD00492</t>
  </si>
  <si>
    <t>ORD00493</t>
  </si>
  <si>
    <t>CUST0277</t>
  </si>
  <si>
    <t>ORD00494</t>
  </si>
  <si>
    <t>ORD00495</t>
  </si>
  <si>
    <t>ORD00496</t>
  </si>
  <si>
    <t>CUST0298</t>
  </si>
  <si>
    <t>ORD00497</t>
  </si>
  <si>
    <t>CUST0442</t>
  </si>
  <si>
    <t>ORD00498</t>
  </si>
  <si>
    <t>ORD00499</t>
  </si>
  <si>
    <t>ORD00500</t>
  </si>
  <si>
    <t>ORD00501</t>
  </si>
  <si>
    <t>ORD00502</t>
  </si>
  <si>
    <t>ORD00503</t>
  </si>
  <si>
    <t>CUST0219</t>
  </si>
  <si>
    <t>ORD00504</t>
  </si>
  <si>
    <t>ORD00505</t>
  </si>
  <si>
    <t>ORD00506</t>
  </si>
  <si>
    <t>CUST0117</t>
  </si>
  <si>
    <t>ORD00507</t>
  </si>
  <si>
    <t>CUST0222</t>
  </si>
  <si>
    <t>ORD00508</t>
  </si>
  <si>
    <t>CUST0361</t>
  </si>
  <si>
    <t>ORD00509</t>
  </si>
  <si>
    <t>ORD00510</t>
  </si>
  <si>
    <t>ORD00511</t>
  </si>
  <si>
    <t>CUST0248</t>
  </si>
  <si>
    <t>ORD00512</t>
  </si>
  <si>
    <t>ORD00513</t>
  </si>
  <si>
    <t>ORD00514</t>
  </si>
  <si>
    <t>CUST0192</t>
  </si>
  <si>
    <t>ORD00515</t>
  </si>
  <si>
    <t>ORD00516</t>
  </si>
  <si>
    <t>ORD00517</t>
  </si>
  <si>
    <t>CUST0261</t>
  </si>
  <si>
    <t>ORD00518</t>
  </si>
  <si>
    <t>CUST0494</t>
  </si>
  <si>
    <t>ORD00519</t>
  </si>
  <si>
    <t>CUST0598</t>
  </si>
  <si>
    <t>ORD00520</t>
  </si>
  <si>
    <t>ORD00521</t>
  </si>
  <si>
    <t>CUST0252</t>
  </si>
  <si>
    <t>ORD00522</t>
  </si>
  <si>
    <t>ORD00523</t>
  </si>
  <si>
    <t>ORD00524</t>
  </si>
  <si>
    <t>CUST0541</t>
  </si>
  <si>
    <t>ORD00525</t>
  </si>
  <si>
    <t>CUST0506</t>
  </si>
  <si>
    <t>ORD00526</t>
  </si>
  <si>
    <t>ORD00527</t>
  </si>
  <si>
    <t>ORD00528</t>
  </si>
  <si>
    <t>CUST0077</t>
  </si>
  <si>
    <t>ORD00529</t>
  </si>
  <si>
    <t>ORD00530</t>
  </si>
  <si>
    <t>CUST0473</t>
  </si>
  <si>
    <t>ORD00531</t>
  </si>
  <si>
    <t>CUST0407</t>
  </si>
  <si>
    <t>ORD00532</t>
  </si>
  <si>
    <t>ORD00533</t>
  </si>
  <si>
    <t>ORD00534</t>
  </si>
  <si>
    <t>ORD00535</t>
  </si>
  <si>
    <t>ORD00536</t>
  </si>
  <si>
    <t>CUST0503</t>
  </si>
  <si>
    <t>ORD00537</t>
  </si>
  <si>
    <t>ORD00538</t>
  </si>
  <si>
    <t>ORD00539</t>
  </si>
  <si>
    <t>CUST0296</t>
  </si>
  <si>
    <t>ORD00540</t>
  </si>
  <si>
    <t>ORD00541</t>
  </si>
  <si>
    <t>ORD00542</t>
  </si>
  <si>
    <t>CUST0319</t>
  </si>
  <si>
    <t>ORD00543</t>
  </si>
  <si>
    <t>CUST0559</t>
  </si>
  <si>
    <t>ORD00544</t>
  </si>
  <si>
    <t>ORD00545</t>
  </si>
  <si>
    <t>ORD00546</t>
  </si>
  <si>
    <t>CUST0210</t>
  </si>
  <si>
    <t>ORD00547</t>
  </si>
  <si>
    <t>ORD00548</t>
  </si>
  <si>
    <t>ORD00549</t>
  </si>
  <si>
    <t>ORD00550</t>
  </si>
  <si>
    <t>ORD00551</t>
  </si>
  <si>
    <t>ORD00552</t>
  </si>
  <si>
    <t>CUST0133</t>
  </si>
  <si>
    <t>ORD00553</t>
  </si>
  <si>
    <t>ORD00554</t>
  </si>
  <si>
    <t>CUST0588</t>
  </si>
  <si>
    <t>ORD00555</t>
  </si>
  <si>
    <t>ORD00556</t>
  </si>
  <si>
    <t>ORD00557</t>
  </si>
  <si>
    <t>ORD00558</t>
  </si>
  <si>
    <t>ORD00559</t>
  </si>
  <si>
    <t>ORD00560</t>
  </si>
  <si>
    <t>ORD00561</t>
  </si>
  <si>
    <t>CUST0441</t>
  </si>
  <si>
    <t>ORD00562</t>
  </si>
  <si>
    <t>CUST0582</t>
  </si>
  <si>
    <t>ORD00563</t>
  </si>
  <si>
    <t>CUST0408</t>
  </si>
  <si>
    <t>ORD00564</t>
  </si>
  <si>
    <t>CUST0327</t>
  </si>
  <si>
    <t>ORD00565</t>
  </si>
  <si>
    <t>CUST0146</t>
  </si>
  <si>
    <t>ORD00566</t>
  </si>
  <si>
    <t>ORD00567</t>
  </si>
  <si>
    <t>CUST0269</t>
  </si>
  <si>
    <t>ORD00568</t>
  </si>
  <si>
    <t>ORD00569</t>
  </si>
  <si>
    <t>ORD00570</t>
  </si>
  <si>
    <t>ORD00571</t>
  </si>
  <si>
    <t>CUST0151</t>
  </si>
  <si>
    <t>ORD00572</t>
  </si>
  <si>
    <t>CUST0554</t>
  </si>
  <si>
    <t>ORD00573</t>
  </si>
  <si>
    <t>ORD00574</t>
  </si>
  <si>
    <t>ORD00575</t>
  </si>
  <si>
    <t>CUST0579</t>
  </si>
  <si>
    <t>ORD00576</t>
  </si>
  <si>
    <t>ORD00577</t>
  </si>
  <si>
    <t>CUST0429</t>
  </si>
  <si>
    <t>ORD00578</t>
  </si>
  <si>
    <t>CUST0590</t>
  </si>
  <si>
    <t>ORD00579</t>
  </si>
  <si>
    <t>CUST0171</t>
  </si>
  <si>
    <t>ORD00580</t>
  </si>
  <si>
    <t>ORD00581</t>
  </si>
  <si>
    <t>CUST0156</t>
  </si>
  <si>
    <t>ORD00582</t>
  </si>
  <si>
    <t>ORD00583</t>
  </si>
  <si>
    <t>ORD00584</t>
  </si>
  <si>
    <t>CUST0041</t>
  </si>
  <si>
    <t>ORD00585</t>
  </si>
  <si>
    <t>CUST0443</t>
  </si>
  <si>
    <t>ORD00586</t>
  </si>
  <si>
    <t>CUST0323</t>
  </si>
  <si>
    <t>ORD00587</t>
  </si>
  <si>
    <t>ORD00588</t>
  </si>
  <si>
    <t>ORD00589</t>
  </si>
  <si>
    <t>ORD00590</t>
  </si>
  <si>
    <t>CUST0422</t>
  </si>
  <si>
    <t>ORD00591</t>
  </si>
  <si>
    <t>CUST0275</t>
  </si>
  <si>
    <t>ORD00592</t>
  </si>
  <si>
    <t>CUST0022</t>
  </si>
  <si>
    <t>ORD00593</t>
  </si>
  <si>
    <t>CUST0166</t>
  </si>
  <si>
    <t>ORD00594</t>
  </si>
  <si>
    <t>ORD00595</t>
  </si>
  <si>
    <t>CUST0098</t>
  </si>
  <si>
    <t>ORD00596</t>
  </si>
  <si>
    <t>ORD00597</t>
  </si>
  <si>
    <t>ORD00598</t>
  </si>
  <si>
    <t>ORD00599</t>
  </si>
  <si>
    <t>CUST0006</t>
  </si>
  <si>
    <t>ORD00600</t>
  </si>
  <si>
    <t>ORD00601</t>
  </si>
  <si>
    <t>CUST0010</t>
  </si>
  <si>
    <t>ORD00602</t>
  </si>
  <si>
    <t>CUST0258</t>
  </si>
  <si>
    <t>ORD00603</t>
  </si>
  <si>
    <t>ORD00604</t>
  </si>
  <si>
    <t>ORD00605</t>
  </si>
  <si>
    <t>CUST0535</t>
  </si>
  <si>
    <t>ORD00606</t>
  </si>
  <si>
    <t>ORD00607</t>
  </si>
  <si>
    <t>ORD00608</t>
  </si>
  <si>
    <t>ORD00609</t>
  </si>
  <si>
    <t>ORD00610</t>
  </si>
  <si>
    <t>ORD00611</t>
  </si>
  <si>
    <t>CUST0085</t>
  </si>
  <si>
    <t>ORD00612</t>
  </si>
  <si>
    <t>CUST0376</t>
  </si>
  <si>
    <t>ORD00613</t>
  </si>
  <si>
    <t>CUST0518</t>
  </si>
  <si>
    <t>ORD00614</t>
  </si>
  <si>
    <t>CUST0187</t>
  </si>
  <si>
    <t>ORD00615</t>
  </si>
  <si>
    <t>ORD00616</t>
  </si>
  <si>
    <t>ORD00617</t>
  </si>
  <si>
    <t>CUST0516</t>
  </si>
  <si>
    <t>ORD00618</t>
  </si>
  <si>
    <t>CUST0578</t>
  </si>
  <si>
    <t>ORD00619</t>
  </si>
  <si>
    <t>ORD00620</t>
  </si>
  <si>
    <t>CUST0240</t>
  </si>
  <si>
    <t>ORD00621</t>
  </si>
  <si>
    <t>ORD00622</t>
  </si>
  <si>
    <t>CUST0251</t>
  </si>
  <si>
    <t>ORD00623</t>
  </si>
  <si>
    <t>ORD00624</t>
  </si>
  <si>
    <t>CUST0183</t>
  </si>
  <si>
    <t>ORD00625</t>
  </si>
  <si>
    <t>ORD00626</t>
  </si>
  <si>
    <t>ORD00627</t>
  </si>
  <si>
    <t>ORD00628</t>
  </si>
  <si>
    <t>ORD00629</t>
  </si>
  <si>
    <t>ORD00630</t>
  </si>
  <si>
    <t>ORD00631</t>
  </si>
  <si>
    <t>ORD00632</t>
  </si>
  <si>
    <t>CUST0384</t>
  </si>
  <si>
    <t>ORD00633</t>
  </si>
  <si>
    <t>ORD00634</t>
  </si>
  <si>
    <t>ORD00635</t>
  </si>
  <si>
    <t>ORD00636</t>
  </si>
  <si>
    <t>ORD00637</t>
  </si>
  <si>
    <t>CUST0127</t>
  </si>
  <si>
    <t>ORD00638</t>
  </si>
  <si>
    <t>ORD00639</t>
  </si>
  <si>
    <t>ORD00640</t>
  </si>
  <si>
    <t>CUST0094</t>
  </si>
  <si>
    <t>ORD00641</t>
  </si>
  <si>
    <t>ORD00642</t>
  </si>
  <si>
    <t>CUST0072</t>
  </si>
  <si>
    <t>ORD00643</t>
  </si>
  <si>
    <t>ORD00644</t>
  </si>
  <si>
    <t>ORD00645</t>
  </si>
  <si>
    <t>ORD00646</t>
  </si>
  <si>
    <t>ORD00647</t>
  </si>
  <si>
    <t>ORD00648</t>
  </si>
  <si>
    <t>ORD00649</t>
  </si>
  <si>
    <t>ORD00650</t>
  </si>
  <si>
    <t>ORD00651</t>
  </si>
  <si>
    <t>CUST0311</t>
  </si>
  <si>
    <t>ORD00652</t>
  </si>
  <si>
    <t>CUST0103</t>
  </si>
  <si>
    <t>ORD00653</t>
  </si>
  <si>
    <t>CUST0505</t>
  </si>
  <si>
    <t>ORD00654</t>
  </si>
  <si>
    <t>ORD00655</t>
  </si>
  <si>
    <t>CUST0514</t>
  </si>
  <si>
    <t>ORD00656</t>
  </si>
  <si>
    <t>CUST0486</t>
  </si>
  <si>
    <t>ORD00657</t>
  </si>
  <si>
    <t>ORD00658</t>
  </si>
  <si>
    <t>ORD00659</t>
  </si>
  <si>
    <t>ORD00660</t>
  </si>
  <si>
    <t>ORD00661</t>
  </si>
  <si>
    <t>ORD00662</t>
  </si>
  <si>
    <t>ORD00663</t>
  </si>
  <si>
    <t>ORD00664</t>
  </si>
  <si>
    <t>ORD00665</t>
  </si>
  <si>
    <t>CUST0229</t>
  </si>
  <si>
    <t>ORD00666</t>
  </si>
  <si>
    <t>ORD00667</t>
  </si>
  <si>
    <t>ORD00668</t>
  </si>
  <si>
    <t>ORD00669</t>
  </si>
  <si>
    <t>ORD00670</t>
  </si>
  <si>
    <t>CUST0332</t>
  </si>
  <si>
    <t>ORD00671</t>
  </si>
  <si>
    <t>CUST0425</t>
  </si>
  <si>
    <t>ORD00672</t>
  </si>
  <si>
    <t>CUST0030</t>
  </si>
  <si>
    <t>ORD00673</t>
  </si>
  <si>
    <t>CUST0068</t>
  </si>
  <si>
    <t>ORD00674</t>
  </si>
  <si>
    <t>CUST0490</t>
  </si>
  <si>
    <t>ORD00675</t>
  </si>
  <si>
    <t>ORD00676</t>
  </si>
  <si>
    <t>ORD00677</t>
  </si>
  <si>
    <t>ORD00678</t>
  </si>
  <si>
    <t>ORD00679</t>
  </si>
  <si>
    <t>ORD00680</t>
  </si>
  <si>
    <t>ORD00681</t>
  </si>
  <si>
    <t>ORD00682</t>
  </si>
  <si>
    <t>ORD00683</t>
  </si>
  <si>
    <t>CUST0412</t>
  </si>
  <si>
    <t>ORD00684</t>
  </si>
  <si>
    <t>ORD00685</t>
  </si>
  <si>
    <t>ORD00686</t>
  </si>
  <si>
    <t>ORD00687</t>
  </si>
  <si>
    <t>CUST0580</t>
  </si>
  <si>
    <t>ORD00688</t>
  </si>
  <si>
    <t>ORD00689</t>
  </si>
  <si>
    <t>ORD00690</t>
  </si>
  <si>
    <t>ORD00691</t>
  </si>
  <si>
    <t>ORD00692</t>
  </si>
  <si>
    <t>CUST0574</t>
  </si>
  <si>
    <t>ORD00693</t>
  </si>
  <si>
    <t>ORD00694</t>
  </si>
  <si>
    <t>CUST0304</t>
  </si>
  <si>
    <t>ORD00695</t>
  </si>
  <si>
    <t>CUST0270</t>
  </si>
  <si>
    <t>ORD00696</t>
  </si>
  <si>
    <t>ORD00697</t>
  </si>
  <si>
    <t>ORD00698</t>
  </si>
  <si>
    <t>CUST0137</t>
  </si>
  <si>
    <t>ORD00699</t>
  </si>
  <si>
    <t>ORD00700</t>
  </si>
  <si>
    <t>CUST0418</t>
  </si>
  <si>
    <t>ORD00701</t>
  </si>
  <si>
    <t>ORD00702</t>
  </si>
  <si>
    <t>CUST0577</t>
  </si>
  <si>
    <t>ORD00703</t>
  </si>
  <si>
    <t>ORD00704</t>
  </si>
  <si>
    <t>ORD00705</t>
  </si>
  <si>
    <t>CUST0492</t>
  </si>
  <si>
    <t>ORD00706</t>
  </si>
  <si>
    <t>ORD00707</t>
  </si>
  <si>
    <t>ORD00708</t>
  </si>
  <si>
    <t>ORD00709</t>
  </si>
  <si>
    <t>ORD00710</t>
  </si>
  <si>
    <t>ORD00711</t>
  </si>
  <si>
    <t>CUST0011</t>
  </si>
  <si>
    <t>ORD00712</t>
  </si>
  <si>
    <t>ORD00713</t>
  </si>
  <si>
    <t>CUST0115</t>
  </si>
  <si>
    <t>ORD00714</t>
  </si>
  <si>
    <t>ORD00715</t>
  </si>
  <si>
    <t>ORD00716</t>
  </si>
  <si>
    <t>ORD00717</t>
  </si>
  <si>
    <t>CUST0076</t>
  </si>
  <si>
    <t>ORD00718</t>
  </si>
  <si>
    <t>ORD00719</t>
  </si>
  <si>
    <t>ORD00720</t>
  </si>
  <si>
    <t>ORD00721</t>
  </si>
  <si>
    <t>ORD00722</t>
  </si>
  <si>
    <t>CUST0160</t>
  </si>
  <si>
    <t>ORD00723</t>
  </si>
  <si>
    <t>ORD00724</t>
  </si>
  <si>
    <t>ORD00725</t>
  </si>
  <si>
    <t>CUST0456</t>
  </si>
  <si>
    <t>ORD00726</t>
  </si>
  <si>
    <t>ORD00727</t>
  </si>
  <si>
    <t>CUST0507</t>
  </si>
  <si>
    <t>ORD00728</t>
  </si>
  <si>
    <t>ORD00729</t>
  </si>
  <si>
    <t>ORD00730</t>
  </si>
  <si>
    <t>CUST0289</t>
  </si>
  <si>
    <t>ORD00731</t>
  </si>
  <si>
    <t>ORD00732</t>
  </si>
  <si>
    <t>ORD00733</t>
  </si>
  <si>
    <t>CUST0063</t>
  </si>
  <si>
    <t>ORD00734</t>
  </si>
  <si>
    <t>ORD00735</t>
  </si>
  <si>
    <t>ORD00736</t>
  </si>
  <si>
    <t>ORD00737</t>
  </si>
  <si>
    <t>ORD00738</t>
  </si>
  <si>
    <t>ORD00739</t>
  </si>
  <si>
    <t>ORD00740</t>
  </si>
  <si>
    <t>ORD00741</t>
  </si>
  <si>
    <t>ORD00742</t>
  </si>
  <si>
    <t>ORD00743</t>
  </si>
  <si>
    <t>CUST0373</t>
  </si>
  <si>
    <t>ORD00744</t>
  </si>
  <si>
    <t>ORD00745</t>
  </si>
  <si>
    <t>CUST0432</t>
  </si>
  <si>
    <t>ORD00746</t>
  </si>
  <si>
    <t>CUST0167</t>
  </si>
  <si>
    <t>ORD00747</t>
  </si>
  <si>
    <t>ORD00748</t>
  </si>
  <si>
    <t>CUST0369</t>
  </si>
  <si>
    <t>ORD00749</t>
  </si>
  <si>
    <t>ORD00750</t>
  </si>
  <si>
    <t>CUST0331</t>
  </si>
  <si>
    <t>ORD00751</t>
  </si>
  <si>
    <t>ORD00752</t>
  </si>
  <si>
    <t>CUST0201</t>
  </si>
  <si>
    <t>ORD00753</t>
  </si>
  <si>
    <t>ORD00754</t>
  </si>
  <si>
    <t>CUST0398</t>
  </si>
  <si>
    <t>ORD00755</t>
  </si>
  <si>
    <t>ORD00756</t>
  </si>
  <si>
    <t>ORD00757</t>
  </si>
  <si>
    <t>ORD00758</t>
  </si>
  <si>
    <t>CUST0046</t>
  </si>
  <si>
    <t>ORD00759</t>
  </si>
  <si>
    <t>ORD00760</t>
  </si>
  <si>
    <t>ORD00761</t>
  </si>
  <si>
    <t>ORD00762</t>
  </si>
  <si>
    <t>ORD00763</t>
  </si>
  <si>
    <t>CUST0536</t>
  </si>
  <si>
    <t>ORD00764</t>
  </si>
  <si>
    <t>ORD00765</t>
  </si>
  <si>
    <t>ORD00766</t>
  </si>
  <si>
    <t>CUST0043</t>
  </si>
  <si>
    <t>ORD00767</t>
  </si>
  <si>
    <t>ORD00768</t>
  </si>
  <si>
    <t>ORD00769</t>
  </si>
  <si>
    <t>ORD00770</t>
  </si>
  <si>
    <t>ORD00771</t>
  </si>
  <si>
    <t>ORD00772</t>
  </si>
  <si>
    <t>CUST0090</t>
  </si>
  <si>
    <t>ORD00773</t>
  </si>
  <si>
    <t>ORD00774</t>
  </si>
  <si>
    <t>CUST0273</t>
  </si>
  <si>
    <t>ORD00775</t>
  </si>
  <si>
    <t>ORD00776</t>
  </si>
  <si>
    <t>ORD00777</t>
  </si>
  <si>
    <t>CUST0534</t>
  </si>
  <si>
    <t>ORD00778</t>
  </si>
  <si>
    <t>ORD00779</t>
  </si>
  <si>
    <t>CUST0278</t>
  </si>
  <si>
    <t>ORD00780</t>
  </si>
  <si>
    <t>CUST0143</t>
  </si>
  <si>
    <t>ORD00781</t>
  </si>
  <si>
    <t>ORD00782</t>
  </si>
  <si>
    <t>CUST0194</t>
  </si>
  <si>
    <t>ORD00783</t>
  </si>
  <si>
    <t>ORD00784</t>
  </si>
  <si>
    <t>CUST0062</t>
  </si>
  <si>
    <t>ORD00785</t>
  </si>
  <si>
    <t>ORD00786</t>
  </si>
  <si>
    <t>ORD00787</t>
  </si>
  <si>
    <t>ORD00788</t>
  </si>
  <si>
    <t>CUST0512</t>
  </si>
  <si>
    <t>ORD00789</t>
  </si>
  <si>
    <t>ORD00790</t>
  </si>
  <si>
    <t>CUST0447</t>
  </si>
  <si>
    <t>ORD00791</t>
  </si>
  <si>
    <t>CUST0235</t>
  </si>
  <si>
    <t>ORD00792</t>
  </si>
  <si>
    <t>ORD00793</t>
  </si>
  <si>
    <t>ORD00794</t>
  </si>
  <si>
    <t>ORD00795</t>
  </si>
  <si>
    <t>ORD00796</t>
  </si>
  <si>
    <t>ORD00797</t>
  </si>
  <si>
    <t>ORD00798</t>
  </si>
  <si>
    <t>CUST0233</t>
  </si>
  <si>
    <t>ORD00799</t>
  </si>
  <si>
    <t>CUST0359</t>
  </si>
  <si>
    <t>ORD00800</t>
  </si>
  <si>
    <t>CUST0012</t>
  </si>
  <si>
    <t>ORD00801</t>
  </si>
  <si>
    <t>ORD00802</t>
  </si>
  <si>
    <t>ORD00803</t>
  </si>
  <si>
    <t>CUST0438</t>
  </si>
  <si>
    <t>ORD00804</t>
  </si>
  <si>
    <t>ORD00805</t>
  </si>
  <si>
    <t>ORD00806</t>
  </si>
  <si>
    <t>ORD00807</t>
  </si>
  <si>
    <t>ORD00808</t>
  </si>
  <si>
    <t>ORD00809</t>
  </si>
  <si>
    <t>CUST0003</t>
  </si>
  <si>
    <t>ORD00810</t>
  </si>
  <si>
    <t>ORD00811</t>
  </si>
  <si>
    <t>ORD00812</t>
  </si>
  <si>
    <t>CUST0317</t>
  </si>
  <si>
    <t>ORD00813</t>
  </si>
  <si>
    <t>ORD00814</t>
  </si>
  <si>
    <t>CUST0033</t>
  </si>
  <si>
    <t>ORD00815</t>
  </si>
  <si>
    <t>ORD00816</t>
  </si>
  <si>
    <t>ORD00817</t>
  </si>
  <si>
    <t>CUST0202</t>
  </si>
  <si>
    <t>ORD00818</t>
  </si>
  <si>
    <t>ORD00819</t>
  </si>
  <si>
    <t>CUST0461</t>
  </si>
  <si>
    <t>ORD00820</t>
  </si>
  <si>
    <t>CUST0547</t>
  </si>
  <si>
    <t>ORD00821</t>
  </si>
  <si>
    <t>ORD00822</t>
  </si>
  <si>
    <t>CUST0125</t>
  </si>
  <si>
    <t>ORD00823</t>
  </si>
  <si>
    <t>CUST0365</t>
  </si>
  <si>
    <t>ORD00824</t>
  </si>
  <si>
    <t>ORD00825</t>
  </si>
  <si>
    <t>CUST0571</t>
  </si>
  <si>
    <t>ORD00826</t>
  </si>
  <si>
    <t>ORD00827</t>
  </si>
  <si>
    <t>ORD00828</t>
  </si>
  <si>
    <t>ORD00829</t>
  </si>
  <si>
    <t>ORD00830</t>
  </si>
  <si>
    <t>ORD00831</t>
  </si>
  <si>
    <t>ORD00832</t>
  </si>
  <si>
    <t>ORD00833</t>
  </si>
  <si>
    <t>ORD00834</t>
  </si>
  <si>
    <t>ORD00835</t>
  </si>
  <si>
    <t>CUST0216</t>
  </si>
  <si>
    <t>ORD00836</t>
  </si>
  <si>
    <t>ORD00837</t>
  </si>
  <si>
    <t>ORD00838</t>
  </si>
  <si>
    <t>CUST0206</t>
  </si>
  <si>
    <t>ORD00839</t>
  </si>
  <si>
    <t>ORD00840</t>
  </si>
  <si>
    <t>CUST0589</t>
  </si>
  <si>
    <t>ORD00841</t>
  </si>
  <si>
    <t>ORD00842</t>
  </si>
  <si>
    <t>ORD00843</t>
  </si>
  <si>
    <t>ORD00844</t>
  </si>
  <si>
    <t>CUST0096</t>
  </si>
  <si>
    <t>ORD00845</t>
  </si>
  <si>
    <t>ORD00846</t>
  </si>
  <si>
    <t>ORD00847</t>
  </si>
  <si>
    <t>ORD00848</t>
  </si>
  <si>
    <t>ORD00849</t>
  </si>
  <si>
    <t>CUST0324</t>
  </si>
  <si>
    <t>ORD00850</t>
  </si>
  <si>
    <t>ORD00851</t>
  </si>
  <si>
    <t>ORD00852</t>
  </si>
  <si>
    <t>CUST0092</t>
  </si>
  <si>
    <t>ORD00853</t>
  </si>
  <si>
    <t>ORD00854</t>
  </si>
  <si>
    <t>ORD00855</t>
  </si>
  <si>
    <t>ORD00856</t>
  </si>
  <si>
    <t>ORD00857</t>
  </si>
  <si>
    <t>ORD00858</t>
  </si>
  <si>
    <t>ORD00859</t>
  </si>
  <si>
    <t>ORD00860</t>
  </si>
  <si>
    <t>CUST0159</t>
  </si>
  <si>
    <t>ORD00861</t>
  </si>
  <si>
    <t>ORD00862</t>
  </si>
  <si>
    <t>ORD00863</t>
  </si>
  <si>
    <t>ORD00864</t>
  </si>
  <si>
    <t>ORD00865</t>
  </si>
  <si>
    <t>CUST0539</t>
  </si>
  <si>
    <t>ORD00866</t>
  </si>
  <si>
    <t>ORD00867</t>
  </si>
  <si>
    <t>ORD00868</t>
  </si>
  <si>
    <t>ORD00869</t>
  </si>
  <si>
    <t>ORD00870</t>
  </si>
  <si>
    <t>ORD00871</t>
  </si>
  <si>
    <t>ORD00872</t>
  </si>
  <si>
    <t>ORD00873</t>
  </si>
  <si>
    <t>ORD00874</t>
  </si>
  <si>
    <t>CUST0568</t>
  </si>
  <si>
    <t>ORD00875</t>
  </si>
  <si>
    <t>ORD00876</t>
  </si>
  <si>
    <t>CUST0413</t>
  </si>
  <si>
    <t>ORD00877</t>
  </si>
  <si>
    <t>ORD00878</t>
  </si>
  <si>
    <t>ORD00879</t>
  </si>
  <si>
    <t>ORD00880</t>
  </si>
  <si>
    <t>ORD00881</t>
  </si>
  <si>
    <t>ORD00882</t>
  </si>
  <si>
    <t>ORD00883</t>
  </si>
  <si>
    <t>ORD00884</t>
  </si>
  <si>
    <t>ORD00885</t>
  </si>
  <si>
    <t>ORD00886</t>
  </si>
  <si>
    <t>ORD00887</t>
  </si>
  <si>
    <t>ORD00888</t>
  </si>
  <si>
    <t>ORD00889</t>
  </si>
  <si>
    <t>CUST0508</t>
  </si>
  <si>
    <t>ORD00890</t>
  </si>
  <si>
    <t>ORD00891</t>
  </si>
  <si>
    <t>ORD00892</t>
  </si>
  <si>
    <t>ORD00893</t>
  </si>
  <si>
    <t>CUST0419</t>
  </si>
  <si>
    <t>ORD00894</t>
  </si>
  <si>
    <t>ORD00895</t>
  </si>
  <si>
    <t>ORD00896</t>
  </si>
  <si>
    <t>ORD00897</t>
  </si>
  <si>
    <t>ORD00898</t>
  </si>
  <si>
    <t>CUST0037</t>
  </si>
  <si>
    <t>ORD00899</t>
  </si>
  <si>
    <t>CUST0066</t>
  </si>
  <si>
    <t>ORD00900</t>
  </si>
  <si>
    <t>ORD00901</t>
  </si>
  <si>
    <t>ORD00902</t>
  </si>
  <si>
    <t>ORD00903</t>
  </si>
  <si>
    <t>ORD00904</t>
  </si>
  <si>
    <t>ORD00905</t>
  </si>
  <si>
    <t>ORD00906</t>
  </si>
  <si>
    <t>ORD00907</t>
  </si>
  <si>
    <t>ORD00908</t>
  </si>
  <si>
    <t>ORD00909</t>
  </si>
  <si>
    <t>CUST0527</t>
  </si>
  <si>
    <t>ORD00910</t>
  </si>
  <si>
    <t>ORD00911</t>
  </si>
  <si>
    <t>ORD00912</t>
  </si>
  <si>
    <t>ORD00913</t>
  </si>
  <si>
    <t>ORD00914</t>
  </si>
  <si>
    <t>CUST0172</t>
  </si>
  <si>
    <t>ORD00915</t>
  </si>
  <si>
    <t>ORD00916</t>
  </si>
  <si>
    <t>ORD00917</t>
  </si>
  <si>
    <t>ORD00918</t>
  </si>
  <si>
    <t>ORD00919</t>
  </si>
  <si>
    <t>ORD00920</t>
  </si>
  <si>
    <t>ORD00921</t>
  </si>
  <si>
    <t>CUST0260</t>
  </si>
  <si>
    <t>ORD00922</t>
  </si>
  <si>
    <t>CUST0540</t>
  </si>
  <si>
    <t>ORD00923</t>
  </si>
  <si>
    <t>ORD00924</t>
  </si>
  <si>
    <t>CUST0190</t>
  </si>
  <si>
    <t>ORD00925</t>
  </si>
  <si>
    <t>CUST0472</t>
  </si>
  <si>
    <t>ORD00926</t>
  </si>
  <si>
    <t>CUST0284</t>
  </si>
  <si>
    <t>ORD00927</t>
  </si>
  <si>
    <t>ORD00928</t>
  </si>
  <si>
    <t>CUST0186</t>
  </si>
  <si>
    <t>ORD00929</t>
  </si>
  <si>
    <t>ORD00930</t>
  </si>
  <si>
    <t>ORD00931</t>
  </si>
  <si>
    <t>CUST0002</t>
  </si>
  <si>
    <t>ORD00932</t>
  </si>
  <si>
    <t>ORD00933</t>
  </si>
  <si>
    <t>ORD00934</t>
  </si>
  <si>
    <t>ORD00935</t>
  </si>
  <si>
    <t>CUST0463</t>
  </si>
  <si>
    <t>ORD00936</t>
  </si>
  <si>
    <t>ORD00937</t>
  </si>
  <si>
    <t>ORD00938</t>
  </si>
  <si>
    <t>ORD00939</t>
  </si>
  <si>
    <t>ORD00940</t>
  </si>
  <si>
    <t>ORD00941</t>
  </si>
  <si>
    <t>ORD00942</t>
  </si>
  <si>
    <t>ORD00943</t>
  </si>
  <si>
    <t>ORD00944</t>
  </si>
  <si>
    <t>ORD00945</t>
  </si>
  <si>
    <t>CUST0188</t>
  </si>
  <si>
    <t>ORD00946</t>
  </si>
  <si>
    <t>ORD00947</t>
  </si>
  <si>
    <t>ORD00948</t>
  </si>
  <si>
    <t>ORD00949</t>
  </si>
  <si>
    <t>ORD00950</t>
  </si>
  <si>
    <t>ORD00951</t>
  </si>
  <si>
    <t>ORD00952</t>
  </si>
  <si>
    <t>ORD00953</t>
  </si>
  <si>
    <t>ORD00954</t>
  </si>
  <si>
    <t>CUST0396</t>
  </si>
  <si>
    <t>ORD00955</t>
  </si>
  <si>
    <t>ORD00956</t>
  </si>
  <si>
    <t>CUST0367</t>
  </si>
  <si>
    <t>ORD00957</t>
  </si>
  <si>
    <t>CUST0329</t>
  </si>
  <si>
    <t>ORD00958</t>
  </si>
  <si>
    <t>ORD00959</t>
  </si>
  <si>
    <t>ORD00960</t>
  </si>
  <si>
    <t>ORD00961</t>
  </si>
  <si>
    <t>ORD00962</t>
  </si>
  <si>
    <t>ORD00963</t>
  </si>
  <si>
    <t>ORD00964</t>
  </si>
  <si>
    <t>ORD00965</t>
  </si>
  <si>
    <t>ORD00966</t>
  </si>
  <si>
    <t>ORD00967</t>
  </si>
  <si>
    <t>ORD00968</t>
  </si>
  <si>
    <t>ORD00969</t>
  </si>
  <si>
    <t>CUST0082</t>
  </si>
  <si>
    <t>ORD00970</t>
  </si>
  <si>
    <t>CUST0209</t>
  </si>
  <si>
    <t>ORD00971</t>
  </si>
  <si>
    <t>ORD00972</t>
  </si>
  <si>
    <t>ORD00973</t>
  </si>
  <si>
    <t>ORD00974</t>
  </si>
  <si>
    <t>ORD00975</t>
  </si>
  <si>
    <t>ORD00976</t>
  </si>
  <si>
    <t>CUST0354</t>
  </si>
  <si>
    <t>ORD00977</t>
  </si>
  <si>
    <t>ORD00978</t>
  </si>
  <si>
    <t>ORD00979</t>
  </si>
  <si>
    <t>CUST0386</t>
  </si>
  <si>
    <t>ORD00980</t>
  </si>
  <si>
    <t>ORD00981</t>
  </si>
  <si>
    <t>ORD00982</t>
  </si>
  <si>
    <t>ORD00983</t>
  </si>
  <si>
    <t>CUST0523</t>
  </si>
  <si>
    <t>ORD00984</t>
  </si>
  <si>
    <t>ORD00985</t>
  </si>
  <si>
    <t>ORD00986</t>
  </si>
  <si>
    <t>CUST0409</t>
  </si>
  <si>
    <t>ORD00987</t>
  </si>
  <si>
    <t>ORD00988</t>
  </si>
  <si>
    <t>ORD00989</t>
  </si>
  <si>
    <t>ORD00990</t>
  </si>
  <si>
    <t>ORD00991</t>
  </si>
  <si>
    <t>ORD00992</t>
  </si>
  <si>
    <t>ORD00993</t>
  </si>
  <si>
    <t>ORD00994</t>
  </si>
  <si>
    <t>CUST0287</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</si>
  <si>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</si>
  <si>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</si>
  <si>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</si>
  <si>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</si>
  <si>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</si>
  <si>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</si>
  <si>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</si>
  <si>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</si>
  <si>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</si>
  <si>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</si>
  <si>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</si>
  <si>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</si>
  <si>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</si>
  <si>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</si>
  <si>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</si>
  <si>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</si>
  <si>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</si>
  <si>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</si>
  <si>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</si>
  <si>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</si>
  <si>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</si>
  <si>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</si>
  <si>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</si>
  <si>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CUST0130</t>
  </si>
  <si>
    <t>ORD01018</t>
  </si>
  <si>
    <t>ORD01019</t>
  </si>
  <si>
    <t>ORD01020</t>
  </si>
  <si>
    <t>CUST0561</t>
  </si>
  <si>
    <t>ORD01021</t>
  </si>
  <si>
    <t>CUST0489</t>
  </si>
  <si>
    <t>ORD01022</t>
  </si>
  <si>
    <t>ORD01023</t>
  </si>
  <si>
    <t>ORD01024</t>
  </si>
  <si>
    <t>CUST0406</t>
  </si>
  <si>
    <t>ORD01025</t>
  </si>
  <si>
    <t>ORD01026</t>
  </si>
  <si>
    <t>ORD01027</t>
  </si>
  <si>
    <t>ORD01028</t>
  </si>
  <si>
    <t>ORD01029</t>
  </si>
  <si>
    <t>ORD01030</t>
  </si>
  <si>
    <t>ORD01031</t>
  </si>
  <si>
    <t>ORD01032</t>
  </si>
  <si>
    <t>ORD01033</t>
  </si>
  <si>
    <t>ORD01034</t>
  </si>
  <si>
    <t>ORD01035</t>
  </si>
  <si>
    <t>ORD01036</t>
  </si>
  <si>
    <t>ORD01037</t>
  </si>
  <si>
    <t>CUST0019</t>
  </si>
  <si>
    <t>ORD01038</t>
  </si>
  <si>
    <t>ORD01039</t>
  </si>
  <si>
    <t>CUST0350</t>
  </si>
  <si>
    <t>ORD01040</t>
  </si>
  <si>
    <t>ORD01041</t>
  </si>
  <si>
    <t>ORD01042</t>
  </si>
  <si>
    <t>ORD01043</t>
  </si>
  <si>
    <t>CUST0131</t>
  </si>
  <si>
    <t>ORD01044</t>
  </si>
  <si>
    <t>ORD01045</t>
  </si>
  <si>
    <t>ORD01046</t>
  </si>
  <si>
    <t>ORD01047</t>
  </si>
  <si>
    <t>ORD01048</t>
  </si>
  <si>
    <t>ORD01049</t>
  </si>
  <si>
    <t>ORD01050</t>
  </si>
  <si>
    <t>ORD01051</t>
  </si>
  <si>
    <t>ORD01052</t>
  </si>
  <si>
    <t>ORD01053</t>
  </si>
  <si>
    <t>CUST0509</t>
  </si>
  <si>
    <t>ORD01054</t>
  </si>
  <si>
    <t>ORD01055</t>
  </si>
  <si>
    <t>CUST0487</t>
  </si>
  <si>
    <t>ORD01056</t>
  </si>
  <si>
    <t>ORD01057</t>
  </si>
  <si>
    <t>ORD01058</t>
  </si>
  <si>
    <t>ORD01059</t>
  </si>
  <si>
    <t>ORD01060</t>
  </si>
  <si>
    <t>ORD01061</t>
  </si>
  <si>
    <t>ORD01062</t>
  </si>
  <si>
    <t>ORD01063</t>
  </si>
  <si>
    <t>ORD01064</t>
  </si>
  <si>
    <t>ORD01065</t>
  </si>
  <si>
    <t>CUST0039</t>
  </si>
  <si>
    <t>ORD01066</t>
  </si>
  <si>
    <t>ORD01067</t>
  </si>
  <si>
    <t>ORD01068</t>
  </si>
  <si>
    <t>ORD01069</t>
  </si>
  <si>
    <t>ORD01070</t>
  </si>
  <si>
    <t>CUST0293</t>
  </si>
  <si>
    <t>ORD01071</t>
  </si>
  <si>
    <t>ORD01072</t>
  </si>
  <si>
    <t>ORD01073</t>
  </si>
  <si>
    <t>ORD01074</t>
  </si>
  <si>
    <t>ORD01075</t>
  </si>
  <si>
    <t>ORD01076</t>
  </si>
  <si>
    <t>ORD01077</t>
  </si>
  <si>
    <t>ORD01078</t>
  </si>
  <si>
    <t>CUST0079</t>
  </si>
  <si>
    <t>ORD01079</t>
  </si>
  <si>
    <t>ORD01080</t>
  </si>
  <si>
    <t>ORD01081</t>
  </si>
  <si>
    <t>ORD01082</t>
  </si>
  <si>
    <t>ORD01083</t>
  </si>
  <si>
    <t>ORD01084</t>
  </si>
  <si>
    <t>ORD01085</t>
  </si>
  <si>
    <t>ORD01086</t>
  </si>
  <si>
    <t>ORD01087</t>
  </si>
  <si>
    <t>ORD01088</t>
  </si>
  <si>
    <t>CUST0552</t>
  </si>
  <si>
    <t>ORD01089</t>
  </si>
  <si>
    <t>ORD01090</t>
  </si>
  <si>
    <t>CUST0446</t>
  </si>
  <si>
    <t>ORD01091</t>
  </si>
  <si>
    <t>ORD01092</t>
  </si>
  <si>
    <t>CUST0285</t>
  </si>
  <si>
    <t>ORD01093</t>
  </si>
  <si>
    <t>ORD01094</t>
  </si>
  <si>
    <t>ORD01095</t>
  </si>
  <si>
    <t>ORD01096</t>
  </si>
  <si>
    <t>ORD01097</t>
  </si>
  <si>
    <t>ORD01098</t>
  </si>
  <si>
    <t>ORD01099</t>
  </si>
  <si>
    <t>ORD01100</t>
  </si>
  <si>
    <t>ORD01101</t>
  </si>
  <si>
    <t>ORD01102</t>
  </si>
  <si>
    <t>ORD01103</t>
  </si>
  <si>
    <t>ORD01104</t>
  </si>
  <si>
    <t>ORD01105</t>
  </si>
  <si>
    <t>ORD01106</t>
  </si>
  <si>
    <t>CUST0553</t>
  </si>
  <si>
    <t>ORD01107</t>
  </si>
  <si>
    <t>ORD01108</t>
  </si>
  <si>
    <t>ORD01109</t>
  </si>
  <si>
    <t>ORD01110</t>
  </si>
  <si>
    <t>ORD01111</t>
  </si>
  <si>
    <t>ORD01112</t>
  </si>
  <si>
    <t>ORD01113</t>
  </si>
  <si>
    <t>CUST0141</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</si>
  <si>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</si>
  <si>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</si>
  <si>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</si>
  <si>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</si>
  <si>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</si>
  <si>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</si>
  <si>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</si>
  <si>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</si>
  <si>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</si>
  <si>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</si>
  <si>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</si>
  <si>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</si>
  <si>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</si>
  <si>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</si>
  <si>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</si>
  <si>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</si>
  <si>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</si>
  <si>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</si>
  <si>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</si>
  <si>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</si>
  <si>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</si>
  <si>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</si>
  <si>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</si>
  <si>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</si>
  <si>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</si>
  <si>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CUST0522</t>
  </si>
  <si>
    <t>ORD01139</t>
  </si>
  <si>
    <t>ORD01140</t>
  </si>
  <si>
    <t>ORD01141</t>
  </si>
  <si>
    <t>ORD01142</t>
  </si>
  <si>
    <t>ORD01143</t>
  </si>
  <si>
    <t>ORD01144</t>
  </si>
  <si>
    <t>ORD01145</t>
  </si>
  <si>
    <t>ORD01146</t>
  </si>
  <si>
    <t>ORD01147</t>
  </si>
  <si>
    <t>ORD01148</t>
  </si>
  <si>
    <t>ORD01149</t>
  </si>
  <si>
    <t>ORD01150</t>
  </si>
  <si>
    <t>ORD01151</t>
  </si>
  <si>
    <t>ORD01152</t>
  </si>
  <si>
    <t>CUST0025</t>
  </si>
  <si>
    <t>ORD01153</t>
  </si>
  <si>
    <t>ORD01154</t>
  </si>
  <si>
    <t>ORD01155</t>
  </si>
  <si>
    <t>ORD01156</t>
  </si>
  <si>
    <t>CUST0236</t>
  </si>
  <si>
    <t>ORD01157</t>
  </si>
  <si>
    <t>ORD01158</t>
  </si>
  <si>
    <t>ORD01159</t>
  </si>
  <si>
    <t>ORD01160</t>
  </si>
  <si>
    <t>ORD01161</t>
  </si>
  <si>
    <t>ORD01162</t>
  </si>
  <si>
    <t>ORD01163</t>
  </si>
  <si>
    <t>ORD01164</t>
  </si>
  <si>
    <t>ORD01165</t>
  </si>
  <si>
    <t>CUST0018</t>
  </si>
  <si>
    <t>ORD01166</t>
  </si>
  <si>
    <t>ORD01167</t>
  </si>
  <si>
    <t>ORD01168</t>
  </si>
  <si>
    <t>CUST0510</t>
  </si>
  <si>
    <t>ORD01169</t>
  </si>
  <si>
    <t>ORD01170</t>
  </si>
  <si>
    <t>ORD01171</t>
  </si>
  <si>
    <t>ORD01172</t>
  </si>
  <si>
    <t>ORD01173</t>
  </si>
  <si>
    <t>CUST0315</t>
  </si>
  <si>
    <t>ORD01174</t>
  </si>
  <si>
    <t>ORD01175</t>
  </si>
  <si>
    <t>ORD01176</t>
  </si>
  <si>
    <t>ORD01177</t>
  </si>
  <si>
    <t>ORD01178</t>
  </si>
  <si>
    <t>CUST0051</t>
  </si>
  <si>
    <t>ORD01179</t>
  </si>
  <si>
    <t>ORD01180</t>
  </si>
  <si>
    <t>ORD01181</t>
  </si>
  <si>
    <t>ORD01182</t>
  </si>
  <si>
    <t>ORD01183</t>
  </si>
  <si>
    <t>ORD01184</t>
  </si>
  <si>
    <t>ORD01185</t>
  </si>
  <si>
    <t>CUST0374</t>
  </si>
  <si>
    <t>ORD01186</t>
  </si>
  <si>
    <t>ORD01187</t>
  </si>
  <si>
    <t>ORD01188</t>
  </si>
  <si>
    <t>CUST0338</t>
  </si>
  <si>
    <t>ORD01189</t>
  </si>
  <si>
    <t>ORD01190</t>
  </si>
  <si>
    <t>CUST0519</t>
  </si>
  <si>
    <t>ORD01191</t>
  </si>
  <si>
    <t>ORD01192</t>
  </si>
  <si>
    <t>ORD01193</t>
  </si>
  <si>
    <t>ORD01194</t>
  </si>
  <si>
    <t>ORD01195</t>
  </si>
  <si>
    <t>ORD01196</t>
  </si>
  <si>
    <t>ORD01197</t>
  </si>
  <si>
    <t>ORD01198</t>
  </si>
  <si>
    <t>ORD01199</t>
  </si>
  <si>
    <t>ORD01200</t>
  </si>
  <si>
    <t>ORD01201</t>
  </si>
  <si>
    <t>ORD01202</t>
  </si>
  <si>
    <t>ORD01203</t>
  </si>
  <si>
    <t>ORD01204</t>
  </si>
  <si>
    <t>CUST0333</t>
  </si>
  <si>
    <t>ORD01205</t>
  </si>
  <si>
    <t>ORD01206</t>
  </si>
  <si>
    <t>ORD01207</t>
  </si>
  <si>
    <t>ORD01208</t>
  </si>
  <si>
    <t>ORD01209</t>
  </si>
  <si>
    <t>ORD01210</t>
  </si>
  <si>
    <t>ORD01211</t>
  </si>
  <si>
    <t>ORD01212</t>
  </si>
  <si>
    <t>ORD01213</t>
  </si>
  <si>
    <t>ORD01214</t>
  </si>
  <si>
    <t>ORD01215</t>
  </si>
  <si>
    <t>ORD01216</t>
  </si>
  <si>
    <t>ORD01217</t>
  </si>
  <si>
    <t>ORD01218</t>
  </si>
  <si>
    <t>ORD01219</t>
  </si>
  <si>
    <t>CUST0349</t>
  </si>
  <si>
    <t>ORD01220</t>
  </si>
  <si>
    <t>ORD01221</t>
  </si>
  <si>
    <t>ORD01222</t>
  </si>
  <si>
    <t>ORD01223</t>
  </si>
  <si>
    <t>ORD01224</t>
  </si>
  <si>
    <t>ORD01225</t>
  </si>
  <si>
    <t>ORD01226</t>
  </si>
  <si>
    <t>ORD01227</t>
  </si>
  <si>
    <t>ORD01228</t>
  </si>
  <si>
    <t>ORD01229</t>
  </si>
  <si>
    <t>CUST0439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</si>
  <si>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</si>
  <si>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</si>
  <si>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</si>
  <si>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</si>
  <si>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</si>
  <si>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</si>
  <si>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</si>
  <si>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</si>
  <si>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</si>
  <si>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</si>
  <si>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</si>
  <si>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</si>
  <si>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</si>
  <si>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</si>
  <si>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</si>
  <si>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</si>
  <si>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</si>
  <si>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CUST0259</t>
  </si>
  <si>
    <t>ORD01247</t>
  </si>
  <si>
    <t>ORD01248</t>
  </si>
  <si>
    <t>ORD01249</t>
  </si>
  <si>
    <t>ORD01250</t>
  </si>
  <si>
    <t>ORD01251</t>
  </si>
  <si>
    <t>ORD01252</t>
  </si>
  <si>
    <t>ORD01253</t>
  </si>
  <si>
    <t>ORD01254</t>
  </si>
  <si>
    <t>ORD01255</t>
  </si>
  <si>
    <t>CUST0040</t>
  </si>
  <si>
    <t>ORD01256</t>
  </si>
  <si>
    <t>CUST0263</t>
  </si>
  <si>
    <t>ORD01257</t>
  </si>
  <si>
    <t>ORD01258</t>
  </si>
  <si>
    <t>CUST0309</t>
  </si>
  <si>
    <t>ORD01259</t>
  </si>
  <si>
    <t>ORD01260</t>
  </si>
  <si>
    <t>CUST0223</t>
  </si>
  <si>
    <t>ORD01261</t>
  </si>
  <si>
    <t>CUST0139</t>
  </si>
  <si>
    <t>ORD01262</t>
  </si>
  <si>
    <t>CUST0105</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</si>
  <si>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</si>
  <si>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</si>
  <si>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</si>
  <si>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</si>
  <si>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</si>
  <si>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</si>
  <si>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</si>
  <si>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</si>
  <si>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</si>
  <si>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</si>
  <si>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</si>
  <si>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</si>
  <si>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</si>
  <si>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</si>
  <si>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</si>
  <si>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</si>
  <si>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</si>
  <si>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</si>
  <si>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CUST0122</t>
  </si>
  <si>
    <t>ORD01281</t>
  </si>
  <si>
    <t>ORD01282</t>
  </si>
  <si>
    <t>CUST0280</t>
  </si>
  <si>
    <t>ORD01283</t>
  </si>
  <si>
    <t>CUST0399</t>
  </si>
  <si>
    <t>ORD01284</t>
  </si>
  <si>
    <t>ORD01285</t>
  </si>
  <si>
    <t>ORD01286</t>
  </si>
  <si>
    <t>ORD01287</t>
  </si>
  <si>
    <t>ORD01288</t>
  </si>
  <si>
    <t>ORD01289</t>
  </si>
  <si>
    <t>CUST0573</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</si>
  <si>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</si>
  <si>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</si>
  <si>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</si>
  <si>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</si>
  <si>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</si>
  <si>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</si>
  <si>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</si>
  <si>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</si>
  <si>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</si>
  <si>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</si>
  <si>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</si>
  <si>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</si>
  <si>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</si>
  <si>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</si>
  <si>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</si>
  <si>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</si>
  <si>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</si>
  <si>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</si>
  <si>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</si>
  <si>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</si>
  <si>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</si>
  <si>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</si>
  <si>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CUST0548</t>
  </si>
  <si>
    <t>ORD01312</t>
  </si>
  <si>
    <t>ORD01313</t>
  </si>
  <si>
    <t>ORD01314</t>
  </si>
  <si>
    <t>ORD01315</t>
  </si>
  <si>
    <t>ORD01316</t>
  </si>
  <si>
    <t>ORD01317</t>
  </si>
  <si>
    <t>ORD01318</t>
  </si>
  <si>
    <t>ORD01319</t>
  </si>
  <si>
    <t>ORD01320</t>
  </si>
  <si>
    <t>ORD01321</t>
  </si>
  <si>
    <t>ORD01322</t>
  </si>
  <si>
    <t>ORD01323</t>
  </si>
  <si>
    <t>ORD01324</t>
  </si>
  <si>
    <t>CUST0091</t>
  </si>
  <si>
    <t>ORD01325</t>
  </si>
  <si>
    <t>ORD01326</t>
  </si>
  <si>
    <t>ORD01327</t>
  </si>
  <si>
    <t>ORD01328</t>
  </si>
  <si>
    <t>ORD01329</t>
  </si>
  <si>
    <t>ORD01330</t>
  </si>
  <si>
    <t>ORD01331</t>
  </si>
  <si>
    <t>ORD01332</t>
  </si>
  <si>
    <t>ORD01333</t>
  </si>
  <si>
    <t>ORD01334</t>
  </si>
  <si>
    <t>ORD01335</t>
  </si>
  <si>
    <t>CUST0291</t>
  </si>
  <si>
    <t>ORD01336</t>
  </si>
  <si>
    <t>CUST0566</t>
  </si>
  <si>
    <t>ORD01337</t>
  </si>
  <si>
    <t>ORD01338</t>
  </si>
  <si>
    <t>ORD01339</t>
  </si>
  <si>
    <t>ORD01340</t>
  </si>
  <si>
    <t>ORD01341</t>
  </si>
  <si>
    <t>ORD01342</t>
  </si>
  <si>
    <t>CUST0389</t>
  </si>
  <si>
    <t>ORD01343</t>
  </si>
  <si>
    <t>ORD01344</t>
  </si>
  <si>
    <t>ORD01345</t>
  </si>
  <si>
    <t>ORD01346</t>
  </si>
  <si>
    <t>ORD01347</t>
  </si>
  <si>
    <t>ORD01348</t>
  </si>
  <si>
    <t>ORD01349</t>
  </si>
  <si>
    <t>ORD01350</t>
  </si>
  <si>
    <t>ORD01351</t>
  </si>
  <si>
    <t>ORD01352</t>
  </si>
  <si>
    <t>CUST0134</t>
  </si>
  <si>
    <t>ORD01353</t>
  </si>
  <si>
    <t>ORD01354</t>
  </si>
  <si>
    <t>CUST0410</t>
  </si>
  <si>
    <t>ORD01355</t>
  </si>
  <si>
    <t>CUST0448</t>
  </si>
  <si>
    <t>ORD01356</t>
  </si>
  <si>
    <t>ORD01357</t>
  </si>
  <si>
    <t>ORD01358</t>
  </si>
  <si>
    <t>CUST0575</t>
  </si>
  <si>
    <t>ORD01359</t>
  </si>
  <si>
    <t>ORD01360</t>
  </si>
  <si>
    <t>ORD01361</t>
  </si>
  <si>
    <t>ORD01362</t>
  </si>
  <si>
    <t>ORD01363</t>
  </si>
  <si>
    <t>ORD01364</t>
  </si>
  <si>
    <t>ORD01365</t>
  </si>
  <si>
    <t>CUST0581</t>
  </si>
  <si>
    <t>ORD01366</t>
  </si>
  <si>
    <t>ORD01367</t>
  </si>
  <si>
    <t>ORD01368</t>
  </si>
  <si>
    <t>ORD01369</t>
  </si>
  <si>
    <t>ORD01370</t>
  </si>
  <si>
    <t>ORD01371</t>
  </si>
  <si>
    <t>ORD01372</t>
  </si>
  <si>
    <t>ORD01373</t>
  </si>
  <si>
    <t>ORD01374</t>
  </si>
  <si>
    <t>ORD01375</t>
  </si>
  <si>
    <t>ORD01376</t>
  </si>
  <si>
    <t>ORD01377</t>
  </si>
  <si>
    <t>CUST0444</t>
  </si>
  <si>
    <t>ORD01378</t>
  </si>
  <si>
    <t>ORD01379</t>
  </si>
  <si>
    <t>ORD01380</t>
  </si>
  <si>
    <t>ORD01381</t>
  </si>
  <si>
    <t>ORD01382</t>
  </si>
  <si>
    <t>ORD01383</t>
  </si>
  <si>
    <t>ORD01384</t>
  </si>
  <si>
    <t>ORD01385</t>
  </si>
  <si>
    <t>ORD01386</t>
  </si>
  <si>
    <t>CUST0026</t>
  </si>
  <si>
    <t>ORD01387</t>
  </si>
  <si>
    <t>ORD01388</t>
  </si>
  <si>
    <t>ORD01389</t>
  </si>
  <si>
    <t>ORD01390</t>
  </si>
  <si>
    <t>ORD01391</t>
  </si>
  <si>
    <t>ORD01392</t>
  </si>
  <si>
    <t>ORD01393</t>
  </si>
  <si>
    <t>ORD01394</t>
  </si>
  <si>
    <t>ORD01395</t>
  </si>
  <si>
    <t>ORD01396</t>
  </si>
  <si>
    <t>ORD01397</t>
  </si>
  <si>
    <t>ORD01398</t>
  </si>
  <si>
    <t>ORD01399</t>
  </si>
  <si>
    <t>CUST0147</t>
  </si>
  <si>
    <t>ORD01400</t>
  </si>
  <si>
    <t>ORD01401</t>
  </si>
  <si>
    <t>ORD01402</t>
  </si>
  <si>
    <t>ORD01403</t>
  </si>
  <si>
    <t>CUST0498</t>
  </si>
  <si>
    <t>ORD01404</t>
  </si>
  <si>
    <t>ORD01405</t>
  </si>
  <si>
    <t>ORD01406</t>
  </si>
  <si>
    <t>ORD01407</t>
  </si>
  <si>
    <t>CUST0148</t>
  </si>
  <si>
    <t>ORD01408</t>
  </si>
  <si>
    <t>ORD01409</t>
  </si>
  <si>
    <t>ORD01410</t>
  </si>
  <si>
    <t>ORD01411</t>
  </si>
  <si>
    <t>ORD01412</t>
  </si>
  <si>
    <t>ORD01413</t>
  </si>
  <si>
    <t>ORD01414</t>
  </si>
  <si>
    <t>ORD01415</t>
  </si>
  <si>
    <t>ORD01416</t>
  </si>
  <si>
    <t>ORD01417</t>
  </si>
  <si>
    <t>ORD01418</t>
  </si>
  <si>
    <t>ORD01419</t>
  </si>
  <si>
    <t>ORD01420</t>
  </si>
  <si>
    <t>ORD01421</t>
  </si>
  <si>
    <t>CUST0529</t>
  </si>
  <si>
    <t>ORD01422</t>
  </si>
  <si>
    <t>ORD01423</t>
  </si>
  <si>
    <t>CUST0253</t>
  </si>
  <si>
    <t>ORD01424</t>
  </si>
  <si>
    <t>ORD01425</t>
  </si>
  <si>
    <t>CUST0474</t>
  </si>
  <si>
    <t>ORD01426</t>
  </si>
  <si>
    <t>ORD01427</t>
  </si>
  <si>
    <t>ORD01428</t>
  </si>
  <si>
    <t>ORD01429</t>
  </si>
  <si>
    <t>ORD01430</t>
  </si>
  <si>
    <t>ORD01431</t>
  </si>
  <si>
    <t>ORD01432</t>
  </si>
  <si>
    <t>ORD01433</t>
  </si>
  <si>
    <t>ORD01434</t>
  </si>
  <si>
    <t>ORD01435</t>
  </si>
  <si>
    <t>CUST0213</t>
  </si>
  <si>
    <t>ORD01436</t>
  </si>
  <si>
    <t>CUST0132</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</si>
  <si>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</si>
  <si>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</si>
  <si>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</si>
  <si>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</si>
  <si>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</si>
  <si>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</si>
  <si>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</si>
  <si>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</si>
  <si>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</si>
  <si>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</si>
  <si>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</si>
  <si>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</si>
  <si>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</si>
  <si>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</si>
  <si>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</si>
  <si>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</si>
  <si>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</si>
  <si>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</si>
  <si>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</si>
  <si>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</si>
  <si>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</si>
  <si>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</si>
  <si>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</si>
  <si>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</si>
  <si>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CUST0339</t>
  </si>
  <si>
    <t>ORD01461</t>
  </si>
  <si>
    <t>ORD01462</t>
  </si>
  <si>
    <t>CUST0351</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</si>
  <si>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</si>
  <si>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</si>
  <si>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</si>
  <si>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</si>
  <si>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</si>
  <si>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</si>
  <si>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</si>
  <si>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</si>
  <si>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</si>
  <si>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</si>
  <si>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</si>
  <si>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</si>
  <si>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</si>
  <si>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</si>
  <si>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</si>
  <si>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</si>
  <si>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</si>
  <si>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</si>
  <si>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</si>
  <si>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</si>
  <si>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</si>
  <si>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</si>
  <si>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</si>
  <si>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</si>
  <si>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</si>
  <si>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</si>
  <si>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</si>
  <si>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</si>
  <si>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</si>
  <si>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</si>
  <si>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</si>
  <si>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</si>
  <si>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CUST0562</t>
  </si>
  <si>
    <t>ORD01495</t>
  </si>
  <si>
    <t>ORD01496</t>
  </si>
  <si>
    <t>ORD01497</t>
  </si>
  <si>
    <t>ORD01498</t>
  </si>
  <si>
    <t>ORD01499</t>
  </si>
  <si>
    <t>ORD01500</t>
  </si>
  <si>
    <t>ORD01501</t>
  </si>
  <si>
    <t>ORD01502</t>
  </si>
  <si>
    <t>ORD01503</t>
  </si>
  <si>
    <t>ORD01504</t>
  </si>
  <si>
    <t>ORD01505</t>
  </si>
  <si>
    <t>CUST0067</t>
  </si>
  <si>
    <t>ORD01506</t>
  </si>
  <si>
    <t>CUST0196</t>
  </si>
  <si>
    <t>ORD01507</t>
  </si>
  <si>
    <t>ORD01508</t>
  </si>
  <si>
    <t>CUST0168</t>
  </si>
  <si>
    <t>ORD01509</t>
  </si>
  <si>
    <t>ORD01510</t>
  </si>
  <si>
    <t>ORD01511</t>
  </si>
  <si>
    <t>ORD01512</t>
  </si>
  <si>
    <t>ORD01513</t>
  </si>
  <si>
    <t>ORD01514</t>
  </si>
  <si>
    <t>ORD01515</t>
  </si>
  <si>
    <t>ORD01516</t>
  </si>
  <si>
    <t>ORD01517</t>
  </si>
  <si>
    <t>ORD01518</t>
  </si>
  <si>
    <t>ORD01519</t>
  </si>
  <si>
    <t>CUST0239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</si>
  <si>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</si>
  <si>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</si>
  <si>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</si>
  <si>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</si>
  <si>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</si>
  <si>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</si>
  <si>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</si>
  <si>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</si>
  <si>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</si>
  <si>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</si>
  <si>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</si>
  <si>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</si>
  <si>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</si>
  <si>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</si>
  <si>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</si>
  <si>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</si>
  <si>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CUST0551</t>
  </si>
  <si>
    <t>ORD01536</t>
  </si>
  <si>
    <t>ORD01537</t>
  </si>
  <si>
    <t>ORD01538</t>
  </si>
  <si>
    <t>ORD01539</t>
  </si>
  <si>
    <t>ORD01540</t>
  </si>
  <si>
    <t>CUST0106</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</si>
  <si>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</si>
  <si>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</si>
  <si>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</si>
  <si>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</si>
  <si>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</si>
  <si>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</si>
  <si>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</si>
  <si>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</si>
  <si>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</si>
  <si>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</si>
  <si>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</si>
  <si>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</si>
  <si>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</si>
  <si>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</si>
  <si>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</si>
  <si>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</si>
  <si>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</si>
  <si>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</si>
  <si>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</si>
  <si>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</si>
  <si>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</si>
  <si>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</si>
  <si>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</si>
  <si>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</si>
  <si>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</si>
  <si>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</si>
  <si>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</si>
  <si>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</si>
  <si>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</si>
  <si>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</si>
  <si>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</si>
  <si>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</si>
  <si>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</si>
  <si>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</si>
  <si>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</si>
  <si>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</si>
  <si>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</si>
  <si>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</si>
  <si>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</si>
  <si>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</si>
  <si>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</si>
  <si>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</si>
  <si>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</si>
  <si>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</si>
  <si>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</si>
  <si>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</si>
  <si>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</si>
  <si>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</si>
  <si>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</si>
  <si>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</si>
  <si>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</si>
  <si>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</si>
  <si>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</si>
  <si>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</si>
  <si>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</si>
  <si>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</si>
  <si>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</si>
  <si>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</si>
  <si>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</si>
  <si>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</si>
  <si>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</si>
  <si>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</si>
  <si>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</si>
  <si>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</si>
  <si>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</si>
  <si>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</si>
  <si>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</si>
  <si>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</si>
  <si>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</si>
  <si>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</si>
  <si>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</si>
  <si>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</si>
  <si>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</si>
  <si>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</si>
  <si>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</si>
  <si>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</si>
  <si>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</si>
  <si>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</si>
  <si>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</si>
  <si>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</si>
  <si>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CUST0113</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</si>
  <si>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</si>
  <si>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</si>
  <si>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</si>
  <si>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</si>
  <si>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</si>
  <si>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</si>
  <si>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</si>
  <si>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</si>
  <si>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</si>
  <si>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</si>
  <si>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</si>
  <si>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</si>
  <si>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</si>
  <si>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</si>
  <si>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</si>
  <si>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</si>
  <si>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</si>
  <si>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</si>
  <si>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</si>
  <si>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CUST0362</t>
  </si>
  <si>
    <t>ORD01640</t>
  </si>
  <si>
    <t>ORD01641</t>
  </si>
  <si>
    <t>ORD01642</t>
  </si>
  <si>
    <t>ORD01643</t>
  </si>
  <si>
    <t>ORD01644</t>
  </si>
  <si>
    <t>ORD01645</t>
  </si>
  <si>
    <t>ORD01646</t>
  </si>
  <si>
    <t>ORD01647</t>
  </si>
  <si>
    <t>ORD01648</t>
  </si>
  <si>
    <t>CUST0162</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</si>
  <si>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</si>
  <si>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</si>
  <si>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</si>
  <si>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</si>
  <si>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</si>
  <si>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</si>
  <si>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</si>
  <si>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</si>
  <si>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</si>
  <si>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</si>
  <si>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</si>
  <si>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</si>
  <si>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</si>
  <si>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</si>
  <si>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</si>
  <si>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</si>
  <si>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</si>
  <si>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</si>
  <si>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</si>
  <si>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</si>
  <si>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</si>
  <si>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</si>
  <si>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</si>
  <si>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</si>
  <si>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</si>
  <si>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CUST0576</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</si>
  <si>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</si>
  <si>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</si>
  <si>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</si>
  <si>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</si>
  <si>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</si>
  <si>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</si>
  <si>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</si>
  <si>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</si>
  <si>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</si>
  <si>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</si>
  <si>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</si>
  <si>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</si>
  <si>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</si>
  <si>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</si>
  <si>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</si>
  <si>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</si>
  <si>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</si>
  <si>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</si>
  <si>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</si>
  <si>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</si>
  <si>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</si>
  <si>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</si>
  <si>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</si>
  <si>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</si>
  <si>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</si>
  <si>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</si>
  <si>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</si>
  <si>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</si>
  <si>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</si>
  <si>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</si>
  <si>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</si>
  <si>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</si>
  <si>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</si>
  <si>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</si>
  <si>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</si>
  <si>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</si>
  <si>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</si>
  <si>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</si>
  <si>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</si>
  <si>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</si>
  <si>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</si>
  <si>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</si>
  <si>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</si>
  <si>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</si>
  <si>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</si>
  <si>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</si>
  <si>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</si>
  <si>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</si>
  <si>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</si>
  <si>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</si>
  <si>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</si>
  <si>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</si>
  <si>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</si>
  <si>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</si>
  <si>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</si>
  <si>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</si>
  <si>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</si>
  <si>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</si>
  <si>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</si>
  <si>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</si>
  <si>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</si>
  <si>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</si>
  <si>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</si>
  <si>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</si>
  <si>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</si>
  <si>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</si>
  <si>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</si>
  <si>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</si>
  <si>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</si>
  <si>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</si>
  <si>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</si>
  <si>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</si>
  <si>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</si>
  <si>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</si>
  <si>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</si>
  <si>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</si>
  <si>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</si>
  <si>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</si>
  <si>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</si>
  <si>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</si>
  <si>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</si>
  <si>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</si>
  <si>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</si>
  <si>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</si>
  <si>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</si>
  <si>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CUST0212</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</si>
  <si>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</si>
  <si>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</si>
  <si>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</si>
  <si>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</si>
  <si>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</si>
  <si>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</si>
  <si>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</si>
  <si>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</si>
  <si>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</si>
  <si>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</si>
  <si>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</si>
  <si>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</si>
  <si>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</si>
  <si>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</si>
  <si>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</si>
  <si>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</si>
  <si>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CUST0078</t>
  </si>
  <si>
    <t>ORD01775</t>
  </si>
  <si>
    <t>ORD01776</t>
  </si>
  <si>
    <t>ORD01777</t>
  </si>
  <si>
    <t>ORD01778</t>
  </si>
  <si>
    <t>ORD01779</t>
  </si>
  <si>
    <t>CUST0118</t>
  </si>
  <si>
    <t>ORD01780</t>
  </si>
  <si>
    <t>ORD01781</t>
  </si>
  <si>
    <t>ORD01782</t>
  </si>
  <si>
    <t>CUST0526</t>
  </si>
  <si>
    <t>ORD01783</t>
  </si>
  <si>
    <t>ORD01784</t>
  </si>
  <si>
    <t>ORD01785</t>
  </si>
  <si>
    <t>ORD01786</t>
  </si>
  <si>
    <t>ORD01787</t>
  </si>
  <si>
    <t>ORD01788</t>
  </si>
  <si>
    <t>ORD01789</t>
  </si>
  <si>
    <t>CUST0499</t>
  </si>
  <si>
    <t>ORD01790</t>
  </si>
  <si>
    <t>ORD01791</t>
  </si>
  <si>
    <t>ORD01792</t>
  </si>
  <si>
    <t>ORD01793</t>
  </si>
  <si>
    <t>ORD01794</t>
  </si>
  <si>
    <t>ORD01795</t>
  </si>
  <si>
    <t>ORD01796</t>
  </si>
  <si>
    <t>ORD01797</t>
  </si>
  <si>
    <t>ORD01798</t>
  </si>
  <si>
    <t>ORD01799</t>
  </si>
  <si>
    <t>ORD01800</t>
  </si>
  <si>
    <t>Data Quality Check</t>
  </si>
  <si>
    <t>Result</t>
  </si>
  <si>
    <t>Raw records</t>
  </si>
  <si>
    <t>Number of columns</t>
  </si>
  <si>
    <t>duplicate records</t>
  </si>
  <si>
    <t>Missing Acquisition Channel</t>
  </si>
  <si>
    <t>Missing Marketing Cost</t>
  </si>
  <si>
    <t>Unique Acquisition Channels</t>
  </si>
  <si>
    <t>Unique Regions</t>
  </si>
  <si>
    <t>Unique Customers</t>
  </si>
  <si>
    <t>Unique Orders</t>
  </si>
  <si>
    <t>Duplicate Flag</t>
  </si>
  <si>
    <t>Validation Column</t>
  </si>
  <si>
    <t>Net Contribution</t>
  </si>
  <si>
    <t>ROAS</t>
  </si>
  <si>
    <t>Marketing Cost %</t>
  </si>
  <si>
    <t>Row Labels</t>
  </si>
  <si>
    <t>Grand Total</t>
  </si>
  <si>
    <t>Sum of Revenue</t>
  </si>
  <si>
    <t>Sum of Revenue2</t>
  </si>
  <si>
    <t>Sum of Marketing_Cost</t>
  </si>
  <si>
    <t>Sum of Gross_Profit</t>
  </si>
  <si>
    <t>Sum of Net Contribution</t>
  </si>
  <si>
    <t>Sum of Unique Customers</t>
  </si>
  <si>
    <t>Sum of Unique Orders</t>
  </si>
  <si>
    <t>Revenue Rank</t>
  </si>
  <si>
    <t>Profit Rank</t>
  </si>
  <si>
    <t>ROAS Rank</t>
  </si>
  <si>
    <t>Net Profit Rank</t>
  </si>
  <si>
    <t>Unknown</t>
  </si>
  <si>
    <t>The formular for calculating ROAS is Revenue/Marketing Cost</t>
  </si>
  <si>
    <t>AOV</t>
  </si>
  <si>
    <t>Column Labels</t>
  </si>
  <si>
    <t>Total Sum of Gross_Profit</t>
  </si>
  <si>
    <t>Total Sum of Revenue</t>
  </si>
  <si>
    <t>Total Sum of Marketing_Cost</t>
  </si>
  <si>
    <t>Total Sum of Net Contribution</t>
  </si>
  <si>
    <t>Total Count of Order_ID</t>
  </si>
  <si>
    <t>Count of Order_ID</t>
  </si>
  <si>
    <t>Total Sum of ROAS by Region</t>
  </si>
  <si>
    <t>Sum of ROAS by Region</t>
  </si>
  <si>
    <t>Count of Customer_ID</t>
  </si>
  <si>
    <t>Total Count of Customer_ID</t>
  </si>
  <si>
    <t>Unknown2</t>
  </si>
  <si>
    <t>Total Sum of ROAS by Customer Segment</t>
  </si>
  <si>
    <t>Sum of ROAS by Customer Segment</t>
  </si>
  <si>
    <t>Total Sum of AOV By Customer Segments</t>
  </si>
  <si>
    <t>Sum of AOV By Customer Segments</t>
  </si>
  <si>
    <t>Total Marketing Spend</t>
  </si>
  <si>
    <t>Total Revenue</t>
  </si>
  <si>
    <t>Gross Profit</t>
  </si>
  <si>
    <t>Overall ROAS</t>
  </si>
  <si>
    <t>Total Orders</t>
  </si>
  <si>
    <t>Revenue by channel</t>
  </si>
  <si>
    <t>Marketing Spend vs Revenue By Channel</t>
  </si>
  <si>
    <t>ROAS by Channel</t>
  </si>
  <si>
    <t>Net Contribution By Channel</t>
  </si>
  <si>
    <t>Channel ROAS  By Region</t>
  </si>
  <si>
    <t>Revenue vs Net contribution</t>
  </si>
  <si>
    <t>Sum of Overall ROAS</t>
  </si>
  <si>
    <t>Sum of ROAS by Channel</t>
  </si>
  <si>
    <t>Sum of Channel ROAS by Region</t>
  </si>
  <si>
    <t>Channel</t>
  </si>
  <si>
    <t>Sum Of Revenue</t>
  </si>
  <si>
    <t>Sum Of Net Contribution</t>
  </si>
  <si>
    <t>FILTER BY:</t>
  </si>
  <si>
    <t>Simulated Sales Performance Dashboard</t>
  </si>
  <si>
    <t>CHANNEL PERFORMANCE &amp; RECOMMENDATIONS</t>
  </si>
  <si>
    <t>Simulated Ecommerce Dataset/Acquisition Channel Strategy</t>
  </si>
  <si>
    <t>EXECUTIVE SUMMARY</t>
  </si>
  <si>
    <t>Performance Pattern</t>
  </si>
  <si>
    <t>Channels</t>
  </si>
  <si>
    <t>Recommendation</t>
  </si>
  <si>
    <t>Priority Action</t>
  </si>
  <si>
    <t>SCALE</t>
  </si>
  <si>
    <t>High ROAS + strong net contribution+sustainable performance</t>
  </si>
  <si>
    <t>Whatsapp, Referral</t>
  </si>
  <si>
    <t>Increase investments gradually</t>
  </si>
  <si>
    <t>Scale budget incrementally and monitor ROAS, contribution</t>
  </si>
  <si>
    <t>OPTIMISE</t>
  </si>
  <si>
    <t>Strong revenue + weaker profitablity</t>
  </si>
  <si>
    <t>Review marketing costs, discounts, acquisition costs before increasing budget</t>
  </si>
  <si>
    <t>TEST</t>
  </si>
  <si>
    <t>REVIEW/REDUCE</t>
  </si>
  <si>
    <t>Low volume+ High efficiency</t>
  </si>
  <si>
    <t>Organc search</t>
  </si>
  <si>
    <t>Weak ROAS + weak contribution + high cost</t>
  </si>
  <si>
    <t>Instagram, Facebook</t>
  </si>
  <si>
    <t>Reduce ineficient spend if poor ROAS and net contribution persist after optimisation</t>
  </si>
  <si>
    <t>Review channel economics before further actions</t>
  </si>
  <si>
    <t>RECOMMENDATION LOGIC</t>
  </si>
  <si>
    <t>The channel analysis indicates that acquisition channels differ in revenue generation, net contribution, marketng efficiency and ROAS. Channels demonstrating strong net contribution and efficient marketing performance should be prioritized for controlled scaling, while those with high revenue but weaker profitability require optimisation. High efficiency but low volume channel should be tested before commitment an those with weak efficiency and net contribution be reviewed for possible budget reduction</t>
  </si>
  <si>
    <t>Increase investment in small increments and monitor ROAS and net contribution</t>
  </si>
  <si>
    <t>Conduct experiements to see if high efficency can be mainatined with increase in cost</t>
  </si>
  <si>
    <t>Investigate why strong sales not proportional to strong profit</t>
  </si>
  <si>
    <t>RECOMMENDATION FRAMEWORK</t>
  </si>
  <si>
    <t>Decision Rule</t>
  </si>
  <si>
    <t>Business Rationale</t>
  </si>
  <si>
    <t>Scale</t>
  </si>
  <si>
    <t>Optimise</t>
  </si>
  <si>
    <t>Test</t>
  </si>
  <si>
    <t>Review/Reduce</t>
  </si>
  <si>
    <t>Weak ROAS + weak net contribution</t>
  </si>
  <si>
    <t>low volume + high efficiency</t>
  </si>
  <si>
    <t>strong Revenue + weak profitability</t>
  </si>
  <si>
    <t>High ROAS + Strong Contribution</t>
  </si>
  <si>
    <t>Efficient channels with strong economic value can receive additional investments</t>
  </si>
  <si>
    <t>Sales are being generated, improve profitability</t>
  </si>
  <si>
    <t>Efficiency is high but needs validation at greater scale</t>
  </si>
  <si>
    <t>Continued spending may destroy value if performance does not improve</t>
  </si>
  <si>
    <t>Jan</t>
  </si>
  <si>
    <t>Feb</t>
  </si>
  <si>
    <t>Mar</t>
  </si>
  <si>
    <t>Apr</t>
  </si>
  <si>
    <t>May</t>
  </si>
  <si>
    <t>Jun</t>
  </si>
  <si>
    <t>Jul</t>
  </si>
  <si>
    <t>Aug</t>
  </si>
  <si>
    <t>Sep</t>
  </si>
  <si>
    <t>Oct</t>
  </si>
  <si>
    <t>Nov</t>
  </si>
  <si>
    <t>Dec</t>
  </si>
  <si>
    <t>Sum of Trend of ROAS</t>
  </si>
  <si>
    <t>MONTHLY TREND</t>
  </si>
  <si>
    <t xml:space="preserve">Channel </t>
  </si>
  <si>
    <t>Observation</t>
  </si>
  <si>
    <t>Classification</t>
  </si>
  <si>
    <t>Trend</t>
  </si>
  <si>
    <t>Recommended Action</t>
  </si>
  <si>
    <t>CHANNEL SPECIFIC ACTIONS</t>
  </si>
  <si>
    <t>Very high ROAS but lower revenue volume</t>
  </si>
  <si>
    <t>Run controlled Budget increase</t>
  </si>
  <si>
    <t>Gradually increase investment while monitoring efficiency</t>
  </si>
  <si>
    <t>Strong Revenue and Contribution but ROAS has weakened over time</t>
  </si>
  <si>
    <t>SCALE/Optimise</t>
  </si>
  <si>
    <t>Declining</t>
  </si>
  <si>
    <t>Highly Variable</t>
  </si>
  <si>
    <t>Whatsapp</t>
  </si>
  <si>
    <t>REVIEW/OPTIMISE</t>
  </si>
  <si>
    <t>Stable/Variable</t>
  </si>
  <si>
    <t>Investigate marketing cost and other parameters before increasing spend</t>
  </si>
  <si>
    <t>SCALE/OPTIMISE</t>
  </si>
  <si>
    <t>increase investment if net contribution remains strong</t>
  </si>
  <si>
    <t>Strong revenue and relatively strong ROAS</t>
  </si>
  <si>
    <t>Moderate Performance; no clear upward trend</t>
  </si>
  <si>
    <t>Stable</t>
  </si>
  <si>
    <t>Investigate profitability and acquisition cost</t>
  </si>
  <si>
    <t>Strong efficiency but variable Monthly performance</t>
  </si>
  <si>
    <t>SCALE/TEST</t>
  </si>
  <si>
    <t>Variable</t>
  </si>
  <si>
    <t>Increase investment gradually, monitor constistency</t>
  </si>
  <si>
    <t>Contains Unreliable values and is unclear</t>
  </si>
  <si>
    <t>Data Quality Review</t>
  </si>
  <si>
    <t>Unreliable</t>
  </si>
  <si>
    <t>Resolve errors before making budget decisions</t>
  </si>
  <si>
    <t>Moderate revenue and ROAS, profitabilty should be considered</t>
  </si>
  <si>
    <t>CAUTION: CORRELATION DOESN'T PROVE CAUSATION</t>
  </si>
  <si>
    <t>This analysis shows associations between acquisition channels, marketing spend and observed customer purchases. It cannot prove that a particular channel caused a purchase because customers may interact with multiple marketing channels before converting. Other factors such as product availability, pricing, promotions, customer characteristics, seasonality and brand awareness may also influence purchasing behaviour. Therefore, channel performance should be interpreted as observational evidence rather than definitive causal impact. Controlled experiments or properly designed attribution methods would be required to estimate causal effects</t>
  </si>
  <si>
    <t>NEXT STEPS</t>
  </si>
  <si>
    <t>1. Validate channel sustainability</t>
  </si>
  <si>
    <t>2.Investigate profitability drivers</t>
  </si>
  <si>
    <t>4. Improve attribution</t>
  </si>
  <si>
    <t>5. Monitor KPIs continuously</t>
  </si>
  <si>
    <t>3. Run controlled experiments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</si>
</sst>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NGN]\ #,##0.00"/>
    <numFmt numFmtId="165" formatCode="0.00&quot;x&quot;"/>
    <numFmt numFmtId="166" formatCode="[&gt;=1000000]\₦#,##0.00,,&quot;M&quot;;[&gt;=1000]\₦#0.00,&quot;K&quot;;\₦###0.00"/>
    <numFmt numFmtId="167" formatCode="0.0&quot;x&quot;"/>
    <numFmt numFmtId="168" formatCode="0.0&quot;×&quot;"/>
    <numFmt numFmtId="169" formatCode="0,000"/>
  </numFmts>
  <fonts count="12" x14ac:knownFonts="1">
    <font>
      <sz val="11"/>
      <color theme="1"/>
      <name val="Calibri"/>
      <family val="2"/>
      <scheme val="minor"/>
    </font>
    <font>
      <sz val="11"/>
      <color rgb="FF000000"/>
      <name val="Calibri"/>
      <family val="2"/>
      <scheme val="minor"/>
    </font>
    <font>
      <b/>
      <sz val="11"/>
      <color theme="0"/>
      <name val="Calibri"/>
      <family val="2"/>
      <scheme val="minor"/>
    </font>
    <font>
      <sz val="11"/>
      <color theme="1"/>
      <name val="Arial"/>
      <family val="2"/>
    </font>
    <font>
      <b/>
      <sz val="36"/>
      <color theme="0"/>
      <name val="Calibri"/>
      <family val="2"/>
      <scheme val="minor"/>
    </font>
    <font>
      <b/>
      <sz val="20"/>
      <color rgb="FF1F3A5F"/>
      <name val="Calibri"/>
      <family val="2"/>
      <scheme val="minor"/>
    </font>
    <font>
      <b/>
      <sz val="11"/>
      <color theme="1"/>
      <name val="Calibri"/>
      <family val="2"/>
      <scheme val="minor"/>
    </font>
    <font>
      <b/>
      <sz val="18"/>
      <color theme="0"/>
      <name val="Calibri"/>
      <family val="2"/>
      <scheme val="minor"/>
    </font>
    <font>
      <sz val="14"/>
      <color theme="1"/>
      <name val="Calibri"/>
      <family val="2"/>
      <scheme val="minor"/>
    </font>
    <font>
      <sz val="22"/>
      <color theme="0"/>
      <name val="Calibri"/>
      <family val="2"/>
      <scheme val="minor"/>
    </font>
    <font>
      <sz val="14"/>
      <color theme="0"/>
      <name val="Calibri"/>
      <family val="2"/>
      <scheme val="minor"/>
    </font>
    <font>
      <b/>
      <sz val="14"/>
      <color theme="1"/>
      <name val="Calibri"/>
      <family val="2"/>
      <scheme val="minor"/>
    </font>
  </fonts>
  <fills count="10">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1F3A5F"/>
        <bgColor indexed="64"/>
      </patternFill>
    </fill>
    <fill>
      <patternFill patternType="solid">
        <fgColor rgb="FFE6EEF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0" borderId="0" xfId="0" applyFont="1"/>
    <xf numFmtId="165" fontId="0" fillId="0" borderId="0" xfId="0" applyNumberFormat="1"/>
    <xf numFmtId="0" fontId="0" fillId="2" borderId="0" xfId="0" applyFill="1"/>
    <xf numFmtId="0" fontId="3" fillId="0" borderId="0" xfId="0" applyFont="1"/>
    <xf numFmtId="166" fontId="0" fillId="0" borderId="0" xfId="0" applyNumberFormat="1"/>
    <xf numFmtId="167" fontId="0" fillId="0" borderId="0" xfId="0" applyNumberFormat="1"/>
    <xf numFmtId="0" fontId="2" fillId="0" borderId="0" xfId="0" applyFont="1" applyFill="1"/>
    <xf numFmtId="0" fontId="0" fillId="0" borderId="0" xfId="0" applyFill="1"/>
    <xf numFmtId="168" fontId="0" fillId="0" borderId="0" xfId="0" applyNumberFormat="1"/>
    <xf numFmtId="169" fontId="0" fillId="0" borderId="0" xfId="0" applyNumberFormat="1"/>
    <xf numFmtId="0" fontId="0" fillId="0" borderId="0" xfId="0" applyAlignment="1">
      <alignment wrapText="1"/>
    </xf>
    <xf numFmtId="0" fontId="0" fillId="0" borderId="0" xfId="0" applyAlignment="1">
      <alignment vertical="top" wrapText="1"/>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6" fillId="7" borderId="1" xfId="0" applyFont="1" applyFill="1" applyBorder="1"/>
    <xf numFmtId="0" fontId="6" fillId="6" borderId="1" xfId="0" applyFont="1" applyFill="1" applyBorder="1"/>
    <xf numFmtId="0" fontId="6" fillId="5" borderId="1" xfId="0" applyFont="1" applyFill="1" applyBorder="1"/>
    <xf numFmtId="0" fontId="6" fillId="4" borderId="1" xfId="0" applyFont="1" applyFill="1" applyBorder="1"/>
    <xf numFmtId="14" fontId="0" fillId="0" borderId="0" xfId="0" applyNumberFormat="1" applyAlignment="1">
      <alignment horizontal="left"/>
    </xf>
    <xf numFmtId="0" fontId="11" fillId="0" borderId="0" xfId="0" applyFont="1"/>
    <xf numFmtId="0" fontId="0" fillId="0" borderId="0" xfId="0" applyAlignment="1">
      <alignment horizontal="center"/>
    </xf>
    <xf numFmtId="0" fontId="4" fillId="2" borderId="0" xfId="0" applyFont="1" applyFill="1" applyAlignment="1">
      <alignment horizontal="center"/>
    </xf>
    <xf numFmtId="0" fontId="0" fillId="2" borderId="0" xfId="0" applyFill="1" applyAlignment="1">
      <alignment horizontal="center"/>
    </xf>
    <xf numFmtId="0" fontId="5" fillId="3" borderId="0" xfId="0" applyFont="1" applyFill="1" applyAlignment="1">
      <alignment horizontal="center"/>
    </xf>
    <xf numFmtId="0" fontId="0" fillId="3" borderId="0" xfId="0" applyFill="1" applyAlignment="1">
      <alignment horizontal="center"/>
    </xf>
    <xf numFmtId="0" fontId="11" fillId="0" borderId="0" xfId="0" applyFont="1" applyAlignment="1">
      <alignment horizontal="center"/>
    </xf>
    <xf numFmtId="0" fontId="7" fillId="8" borderId="0" xfId="0" applyFont="1" applyFill="1" applyAlignment="1">
      <alignment horizontal="center"/>
    </xf>
    <xf numFmtId="0" fontId="8" fillId="9" borderId="2" xfId="0" applyFont="1" applyFill="1" applyBorder="1" applyAlignment="1">
      <alignment horizontal="center" vertical="top" wrapText="1"/>
    </xf>
    <xf numFmtId="0" fontId="8" fillId="9" borderId="3" xfId="0" applyFont="1" applyFill="1" applyBorder="1" applyAlignment="1">
      <alignment horizontal="center" vertical="top" wrapText="1"/>
    </xf>
    <xf numFmtId="0" fontId="8" fillId="9" borderId="4" xfId="0" applyFont="1" applyFill="1" applyBorder="1" applyAlignment="1">
      <alignment horizontal="center" vertical="top" wrapText="1"/>
    </xf>
    <xf numFmtId="0" fontId="8" fillId="9" borderId="5" xfId="0" applyFont="1" applyFill="1" applyBorder="1" applyAlignment="1">
      <alignment horizontal="center" vertical="top" wrapText="1"/>
    </xf>
    <xf numFmtId="0" fontId="8" fillId="9" borderId="0" xfId="0" applyFont="1" applyFill="1" applyBorder="1" applyAlignment="1">
      <alignment horizontal="center" vertical="top" wrapText="1"/>
    </xf>
    <xf numFmtId="0" fontId="8" fillId="9" borderId="6" xfId="0" applyFont="1" applyFill="1" applyBorder="1" applyAlignment="1">
      <alignment horizontal="center" vertical="top" wrapText="1"/>
    </xf>
    <xf numFmtId="0" fontId="8" fillId="9" borderId="7" xfId="0" applyFont="1" applyFill="1" applyBorder="1" applyAlignment="1">
      <alignment horizontal="center" vertical="top" wrapText="1"/>
    </xf>
    <xf numFmtId="0" fontId="8" fillId="9" borderId="8" xfId="0" applyFont="1" applyFill="1" applyBorder="1" applyAlignment="1">
      <alignment horizontal="center" vertical="top" wrapText="1"/>
    </xf>
    <xf numFmtId="0" fontId="8" fillId="9" borderId="9" xfId="0" applyFont="1" applyFill="1" applyBorder="1" applyAlignment="1">
      <alignment horizontal="center" vertical="top" wrapText="1"/>
    </xf>
    <xf numFmtId="0" fontId="9" fillId="2" borderId="0" xfId="0" applyFont="1" applyFill="1" applyAlignment="1">
      <alignment horizontal="center"/>
    </xf>
    <xf numFmtId="0" fontId="10" fillId="2" borderId="0" xfId="0" applyFont="1" applyFill="1" applyAlignment="1">
      <alignment horizontal="center"/>
    </xf>
    <xf numFmtId="0" fontId="0" fillId="0" borderId="0" xfId="0" applyAlignment="1">
      <alignment vertical="center" wrapText="1"/>
    </xf>
  </cellXfs>
  <cellStyles count="1">
    <cellStyle name="Normal" xfId="0" builtinId="0"/>
  </cellStyles>
  <dxfs count="29">
    <dxf>
      <numFmt numFmtId="168" formatCode="0.0&quot;×&quot;"/>
    </dxf>
    <dxf>
      <numFmt numFmtId="166" formatCode="[&gt;=1000000]\₦#,##0.00,,&quot;M&quot;;[&gt;=1000]\₦#0.00,&quot;K&quot;;\₦###0.00"/>
    </dxf>
    <dxf>
      <numFmt numFmtId="166" formatCode="[&gt;=1000000]\₦#,##0.00,,&quot;M&quot;;[&gt;=1000]\₦#0.00,&quot;K&quot;;\₦###0.00"/>
    </dxf>
    <dxf>
      <numFmt numFmtId="169" formatCode="0,000"/>
    </dxf>
    <dxf>
      <numFmt numFmtId="168" formatCode="0.0&quot;×&quot;"/>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166" formatCode="[&gt;=1000000]\₦#,##0.00,,&quot;M&quot;;[&gt;=1000]\₦#0.00,&quot;K&quot;;\₦###0.00"/>
    </dxf>
    <dxf>
      <numFmt numFmtId="2" formatCode="0.00"/>
    </dxf>
    <dxf>
      <numFmt numFmtId="164" formatCode="[$NGN]\ #,##0.00"/>
    </dxf>
    <dxf>
      <numFmt numFmtId="14" formatCode="0.00%"/>
    </dxf>
    <dxf>
      <numFmt numFmtId="164" formatCode="[$NGN]\ #,##0.00"/>
    </dxf>
    <dxf>
      <numFmt numFmtId="2" formatCode="0.00"/>
    </dxf>
    <dxf>
      <numFmt numFmtId="2" formatCode="0.00"/>
    </dxf>
    <dxf>
      <numFmt numFmtId="0" formatCode="General"/>
    </dxf>
    <dxf>
      <numFmt numFmtId="0" formatCode="General"/>
    </dxf>
    <dxf>
      <numFmt numFmtId="14" formatCode="0.00%"/>
    </dxf>
    <dxf>
      <numFmt numFmtId="2" formatCode="0.00"/>
    </dxf>
    <dxf>
      <numFmt numFmtId="0" formatCode="General"/>
    </dxf>
    <dxf>
      <numFmt numFmtId="0" formatCode="General"/>
    </dxf>
    <dxf>
      <numFmt numFmtId="19" formatCode="m/d/yyyy"/>
    </dxf>
    <dxf>
      <numFmt numFmtId="19" formatCode="m/d/yyyy"/>
    </dxf>
  </dxfs>
  <tableStyles count="0" defaultTableStyle="TableStyleMedium2" defaultPivotStyle="PivotStyleLight16"/>
  <colors>
    <mruColors>
      <color rgb="FFE6EEF5"/>
      <color rgb="FF1F3A5F"/>
      <color rgb="FF406EA0"/>
      <color rgb="FFF2F6F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a:t>
            </a:r>
            <a:r>
              <a:rPr lang="en-US" baseline="0"/>
              <a:t> vs Net Contribution by Acquisition Channel</a:t>
            </a:r>
          </a:p>
        </c:rich>
      </c:tx>
      <c:overlay val="0"/>
    </c:title>
    <c:autoTitleDeleted val="0"/>
    <c:plotArea>
      <c:layout/>
      <c:scatterChart>
        <c:scatterStyle val="lineMarker"/>
        <c:varyColors val="0"/>
        <c:ser>
          <c:idx val="0"/>
          <c:order val="0"/>
          <c:tx>
            <c:v>Acquisition Channels</c:v>
          </c:tx>
          <c:spPr>
            <a:ln w="28575">
              <a:noFill/>
            </a:ln>
          </c:spPr>
          <c:dLbls>
            <c:dLbl>
              <c:idx val="0"/>
              <c:tx>
                <c:rich>
                  <a:bodyPr/>
                  <a:lstStyle/>
                  <a:p>
                    <a:r>
                      <a:rPr lang="en-US"/>
                      <a:t>Whatsapp</a:t>
                    </a:r>
                  </a:p>
                </c:rich>
              </c:tx>
              <c:showLegendKey val="0"/>
              <c:showVal val="0"/>
              <c:showCatName val="0"/>
              <c:showSerName val="1"/>
              <c:showPercent val="0"/>
              <c:showBubbleSize val="0"/>
            </c:dLbl>
            <c:dLbl>
              <c:idx val="1"/>
              <c:tx>
                <c:rich>
                  <a:bodyPr/>
                  <a:lstStyle/>
                  <a:p>
                    <a:r>
                      <a:rPr lang="en-US"/>
                      <a:t>Google</a:t>
                    </a:r>
                  </a:p>
                </c:rich>
              </c:tx>
              <c:showLegendKey val="0"/>
              <c:showVal val="0"/>
              <c:showCatName val="0"/>
              <c:showSerName val="1"/>
              <c:showPercent val="0"/>
              <c:showBubbleSize val="0"/>
            </c:dLbl>
            <c:dLbl>
              <c:idx val="2"/>
              <c:tx>
                <c:rich>
                  <a:bodyPr/>
                  <a:lstStyle/>
                  <a:p>
                    <a:r>
                      <a:rPr lang="en-US"/>
                      <a:t>Referral</a:t>
                    </a:r>
                  </a:p>
                </c:rich>
              </c:tx>
              <c:showLegendKey val="0"/>
              <c:showVal val="0"/>
              <c:showCatName val="0"/>
              <c:showSerName val="1"/>
              <c:showPercent val="0"/>
              <c:showBubbleSize val="0"/>
            </c:dLbl>
            <c:dLbl>
              <c:idx val="3"/>
              <c:layout>
                <c:manualLayout>
                  <c:x val="-0.10694444444444444"/>
                  <c:y val="-3.5161744022503515E-3"/>
                </c:manualLayout>
              </c:layout>
              <c:tx>
                <c:rich>
                  <a:bodyPr/>
                  <a:lstStyle/>
                  <a:p>
                    <a:r>
                      <a:rPr lang="en-US"/>
                      <a:t>Organic Search</a:t>
                    </a:r>
                  </a:p>
                </c:rich>
              </c:tx>
              <c:showLegendKey val="0"/>
              <c:showVal val="0"/>
              <c:showCatName val="0"/>
              <c:showSerName val="1"/>
              <c:showPercent val="0"/>
              <c:showBubbleSize val="0"/>
            </c:dLbl>
            <c:dLbl>
              <c:idx val="4"/>
              <c:tx>
                <c:rich>
                  <a:bodyPr/>
                  <a:lstStyle/>
                  <a:p>
                    <a:r>
                      <a:rPr lang="en-US"/>
                      <a:t>Facebook</a:t>
                    </a:r>
                  </a:p>
                </c:rich>
              </c:tx>
              <c:showLegendKey val="0"/>
              <c:showVal val="0"/>
              <c:showCatName val="0"/>
              <c:showSerName val="1"/>
              <c:showPercent val="0"/>
              <c:showBubbleSize val="0"/>
            </c:dLbl>
            <c:dLbl>
              <c:idx val="5"/>
              <c:tx>
                <c:rich>
                  <a:bodyPr/>
                  <a:lstStyle/>
                  <a:p>
                    <a:r>
                      <a:rPr lang="en-US"/>
                      <a:t>Instagram</a:t>
                    </a:r>
                  </a:p>
                </c:rich>
              </c:tx>
              <c:showLegendKey val="0"/>
              <c:showVal val="0"/>
              <c:showCatName val="0"/>
              <c:showSerName val="1"/>
              <c:showPercent val="0"/>
              <c:showBubbleSize val="0"/>
            </c:dLbl>
            <c:dLbl>
              <c:idx val="6"/>
              <c:tx>
                <c:rich>
                  <a:bodyPr/>
                  <a:lstStyle/>
                  <a:p>
                    <a:r>
                      <a:rPr lang="en-US"/>
                      <a:t>Unknown</a:t>
                    </a:r>
                  </a:p>
                </c:rich>
              </c:tx>
              <c:showLegendKey val="0"/>
              <c:showVal val="0"/>
              <c:showCatName val="0"/>
              <c:showSerName val="1"/>
              <c:showPercent val="0"/>
              <c:showBubbleSize val="0"/>
            </c:dLbl>
            <c:showLegendKey val="0"/>
            <c:showVal val="0"/>
            <c:showCatName val="0"/>
            <c:showSerName val="1"/>
            <c:showPercent val="0"/>
            <c:showBubbleSize val="0"/>
            <c:showLeaderLines val="0"/>
          </c:dLbls>
          <c:xVal>
            <c:numRef>
              <c:f>Channel_Analysis!$D$4:$D$10</c:f>
              <c:numCache>
                <c:formatCode>[$NGN]\ #,##0.00</c:formatCode>
                <c:ptCount val="7"/>
                <c:pt idx="0">
                  <c:v>19279810.949999981</c:v>
                </c:pt>
                <c:pt idx="1">
                  <c:v>16413219.850000009</c:v>
                </c:pt>
                <c:pt idx="2">
                  <c:v>16060507.950000001</c:v>
                </c:pt>
                <c:pt idx="3">
                  <c:v>15247186.199999999</c:v>
                </c:pt>
                <c:pt idx="4">
                  <c:v>14632158.04999999</c:v>
                </c:pt>
                <c:pt idx="5">
                  <c:v>13942678.749999996</c:v>
                </c:pt>
                <c:pt idx="6">
                  <c:v>318995.25</c:v>
                </c:pt>
              </c:numCache>
            </c:numRef>
          </c:xVal>
          <c:yVal>
            <c:numRef>
              <c:f>Channel_Analysis!$H$4:$H$10</c:f>
              <c:numCache>
                <c:formatCode>[$NGN]\ #,##0.00</c:formatCode>
                <c:ptCount val="7"/>
                <c:pt idx="0">
                  <c:v>5809270.2399999974</c:v>
                </c:pt>
                <c:pt idx="1">
                  <c:v>4950544.95</c:v>
                </c:pt>
                <c:pt idx="2">
                  <c:v>4712695.8900000015</c:v>
                </c:pt>
                <c:pt idx="3">
                  <c:v>4682222.2399999993</c:v>
                </c:pt>
                <c:pt idx="4">
                  <c:v>4285774.009999997</c:v>
                </c:pt>
                <c:pt idx="5">
                  <c:v>3966736.45</c:v>
                </c:pt>
                <c:pt idx="6">
                  <c:v>87246.63</c:v>
                </c:pt>
              </c:numCache>
            </c:numRef>
          </c:yVal>
          <c:smooth val="0"/>
        </c:ser>
        <c:dLbls>
          <c:showLegendKey val="0"/>
          <c:showVal val="0"/>
          <c:showCatName val="0"/>
          <c:showSerName val="0"/>
          <c:showPercent val="0"/>
          <c:showBubbleSize val="0"/>
        </c:dLbls>
        <c:axId val="202978048"/>
        <c:axId val="202979584"/>
      </c:scatterChart>
      <c:valAx>
        <c:axId val="202978048"/>
        <c:scaling>
          <c:orientation val="minMax"/>
        </c:scaling>
        <c:delete val="0"/>
        <c:axPos val="b"/>
        <c:numFmt formatCode="[$NGN]\ 0.0,,&quot;M&quot;" sourceLinked="0"/>
        <c:majorTickMark val="out"/>
        <c:minorTickMark val="none"/>
        <c:tickLblPos val="nextTo"/>
        <c:crossAx val="202979584"/>
        <c:crosses val="autoZero"/>
        <c:crossBetween val="midCat"/>
        <c:majorUnit val="6000000"/>
      </c:valAx>
      <c:valAx>
        <c:axId val="202979584"/>
        <c:scaling>
          <c:orientation val="minMax"/>
        </c:scaling>
        <c:delete val="0"/>
        <c:axPos val="l"/>
        <c:majorGridlines/>
        <c:numFmt formatCode="[$NGN]\ 0.0,,&quot;M&quot;" sourceLinked="0"/>
        <c:majorTickMark val="out"/>
        <c:minorTickMark val="none"/>
        <c:tickLblPos val="nextTo"/>
        <c:crossAx val="2029780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[BoyCodeAfrica Simulated Ecommerce Dataset 1.xlsx]Supporting_Pivot_Table!PivotTable9</c:name>
    <c:fmtId val="2"/>
  </c:pivotSource>
  <c:chart>
    <c:title>
      <c:tx>
        <c:rich>
          <a:bodyPr/>
          <a:lstStyle/>
          <a:p>
            <a:pPr algn="just">
              <a:defRPr/>
            </a:pPr>
            <a:r>
              <a:rPr lang="en-US"/>
              <a:t>Revenue</a:t>
            </a:r>
            <a:r>
              <a:rPr lang="en-US" baseline="0"/>
              <a:t> vs Marketing Cost </a:t>
            </a:r>
            <a:endParaRPr lang="en-US"/>
          </a:p>
        </c:rich>
      </c:tx>
      <c:layout>
        <c:manualLayout>
          <c:xMode val="edge"/>
          <c:yMode val="edge"/>
          <c:x val="0.26937971291762741"/>
          <c:y val="5.5555555555555552E-2"/>
        </c:manualLayout>
      </c:layout>
      <c:overlay val="0"/>
    </c:title>
    <c:autoTitleDeleted val="0"/>
    <c:pivotFmts>
      <c:pivotFmt>
        <c:idx val="0"/>
        <c:marker>
          <c:symbol val="none"/>
        </c:marker>
      </c:pivotFmt>
      <c:pivotFmt>
        <c:idx val="1"/>
        <c:marker>
          <c:symbol val="circle"/>
          <c:size val="8"/>
          <c:spPr>
            <a:solidFill>
              <a:schemeClr val="bg2"/>
            </a:solidFill>
            <a:ln w="3175" cap="rnd">
              <a:round/>
            </a:ln>
          </c:spPr>
        </c:marker>
      </c:pivotFmt>
      <c:pivotFmt>
        <c:idx val="2"/>
      </c:pivotFmt>
      <c:pivotFmt>
        <c:idx val="3"/>
      </c:pivotFmt>
      <c:pivotFmt>
        <c:idx val="4"/>
        <c:marker>
          <c:symbol val="none"/>
        </c:marker>
      </c:pivotFmt>
      <c:pivotFmt>
        <c:idx val="5"/>
        <c:marker>
          <c:symbol val="circle"/>
          <c:size val="8"/>
          <c:spPr>
            <a:solidFill>
              <a:schemeClr val="bg2"/>
            </a:solidFill>
            <a:ln w="3175" cap="rnd">
              <a:round/>
            </a:ln>
          </c:spPr>
        </c:marker>
      </c:pivotFmt>
      <c:pivotFmt>
        <c:idx val="6"/>
        <c:marker>
          <c:symbol val="none"/>
        </c:marker>
      </c:pivotFmt>
      <c:pivotFmt>
        <c:idx val="7"/>
        <c:spPr>
          <a:ln>
            <a:solidFill>
              <a:schemeClr val="tx2">
                <a:lumMod val="50000"/>
              </a:schemeClr>
            </a:solidFill>
          </a:ln>
        </c:spPr>
        <c:marker>
          <c:symbol val="circle"/>
          <c:size val="8"/>
          <c:spPr>
            <a:solidFill>
              <a:schemeClr val="bg2"/>
            </a:solidFill>
            <a:ln w="3175" cap="rnd">
              <a:round/>
            </a:ln>
          </c:spPr>
        </c:marker>
      </c:pivotFmt>
    </c:pivotFmts>
    <c:plotArea>
      <c:layout/>
      <c:barChart>
        <c:barDir val="col"/>
        <c:grouping val="clustered"/>
        <c:varyColors val="0"/>
        <c:ser>
          <c:idx val="0"/>
          <c:order val="0"/>
          <c:tx>
            <c:strRef>
              <c:f>Supporting_Pivot_Table!$E$7</c:f>
              <c:strCache>
                <c:ptCount val="1"/>
                <c:pt idx="0">
                  <c:v>Sum of Revenue</c:v>
                </c:pt>
              </c:strCache>
            </c:strRef>
          </c:tx>
          <c:invertIfNegative val="0"/>
          <c:cat>
            <c:strRef>
              <c:f>Supporting_Pivot_Table!$D$8:$D$15</c:f>
              <c:strCache>
                <c:ptCount val="7"/>
                <c:pt idx="0">
                  <c:v>Facebook</c:v>
                </c:pt>
                <c:pt idx="1">
                  <c:v>Google</c:v>
                </c:pt>
                <c:pt idx="2">
                  <c:v>Instagram</c:v>
                </c:pt>
                <c:pt idx="3">
                  <c:v>Organic Search</c:v>
                </c:pt>
                <c:pt idx="4">
                  <c:v>Referral</c:v>
                </c:pt>
                <c:pt idx="5">
                  <c:v>Unknown</c:v>
                </c:pt>
                <c:pt idx="6">
                  <c:v>WhatsApp</c:v>
                </c:pt>
              </c:strCache>
            </c:strRef>
          </c:cat>
          <c:val>
            <c:numRef>
              <c:f>Supporting_Pivot_Table!$E$8:$E$15</c:f>
              <c:numCache>
                <c:formatCode>[&gt;=1000000]\₦#,##0.00,,"M";[&gt;=1000]\₦#0.00,"K";\₦###0.00</c:formatCode>
                <c:ptCount val="7"/>
                <c:pt idx="0">
                  <c:v>14632158.04999999</c:v>
                </c:pt>
                <c:pt idx="1">
                  <c:v>16413219.850000009</c:v>
                </c:pt>
                <c:pt idx="2">
                  <c:v>13942678.749999996</c:v>
                </c:pt>
                <c:pt idx="3">
                  <c:v>15247186.199999999</c:v>
                </c:pt>
                <c:pt idx="4">
                  <c:v>16060507.950000001</c:v>
                </c:pt>
                <c:pt idx="5">
                  <c:v>318995.25</c:v>
                </c:pt>
                <c:pt idx="6">
                  <c:v>19279810.949999981</c:v>
                </c:pt>
              </c:numCache>
            </c:numRef>
          </c:val>
        </c:ser>
        <c:dLbls>
          <c:showLegendKey val="0"/>
          <c:showVal val="0"/>
          <c:showCatName val="0"/>
          <c:showSerName val="0"/>
          <c:showPercent val="0"/>
          <c:showBubbleSize val="0"/>
        </c:dLbls>
        <c:gapWidth val="150"/>
        <c:axId val="208727040"/>
        <c:axId val="208729600"/>
      </c:barChart>
      <c:lineChart>
        <c:grouping val="standard"/>
        <c:varyColors val="0"/>
        <c:ser>
          <c:idx val="1"/>
          <c:order val="1"/>
          <c:tx>
            <c:strRef>
              <c:f>Supporting_Pivot_Table!$F$7</c:f>
              <c:strCache>
                <c:ptCount val="1"/>
                <c:pt idx="0">
                  <c:v>Sum of Marketing_Cost</c:v>
                </c:pt>
              </c:strCache>
            </c:strRef>
          </c:tx>
          <c:spPr>
            <a:ln>
              <a:solidFill>
                <a:schemeClr val="tx2">
                  <a:lumMod val="50000"/>
                </a:schemeClr>
              </a:solidFill>
            </a:ln>
          </c:spPr>
          <c:marker>
            <c:symbol val="circle"/>
            <c:size val="8"/>
            <c:spPr>
              <a:solidFill>
                <a:schemeClr val="bg2"/>
              </a:solidFill>
              <a:ln w="3175" cap="rnd">
                <a:round/>
              </a:ln>
            </c:spPr>
          </c:marker>
          <c:cat>
            <c:strRef>
              <c:f>Supporting_Pivot_Table!$D$8:$D$15</c:f>
              <c:strCache>
                <c:ptCount val="7"/>
                <c:pt idx="0">
                  <c:v>Facebook</c:v>
                </c:pt>
                <c:pt idx="1">
                  <c:v>Google</c:v>
                </c:pt>
                <c:pt idx="2">
                  <c:v>Instagram</c:v>
                </c:pt>
                <c:pt idx="3">
                  <c:v>Organic Search</c:v>
                </c:pt>
                <c:pt idx="4">
                  <c:v>Referral</c:v>
                </c:pt>
                <c:pt idx="5">
                  <c:v>Unknown</c:v>
                </c:pt>
                <c:pt idx="6">
                  <c:v>WhatsApp</c:v>
                </c:pt>
              </c:strCache>
            </c:strRef>
          </c:cat>
          <c:val>
            <c:numRef>
              <c:f>Supporting_Pivot_Table!$F$8:$F$15</c:f>
              <c:numCache>
                <c:formatCode>[&gt;=1000000]\₦#,##0.00,,"M";[&gt;=1000]\₦#0.00,"K";\₦###0.00</c:formatCode>
                <c:ptCount val="7"/>
                <c:pt idx="0">
                  <c:v>378223.29000000015</c:v>
                </c:pt>
                <c:pt idx="1">
                  <c:v>375984.04000000015</c:v>
                </c:pt>
                <c:pt idx="2">
                  <c:v>396221.15999999992</c:v>
                </c:pt>
                <c:pt idx="3">
                  <c:v>82671.85000000002</c:v>
                </c:pt>
                <c:pt idx="4">
                  <c:v>378272.81999999995</c:v>
                </c:pt>
                <c:pt idx="5">
                  <c:v>6883.8899999999994</c:v>
                </c:pt>
                <c:pt idx="6">
                  <c:v>450462.01999999996</c:v>
                </c:pt>
              </c:numCache>
            </c:numRef>
          </c:val>
          <c:smooth val="0"/>
        </c:ser>
        <c:dLbls>
          <c:showLegendKey val="0"/>
          <c:showVal val="0"/>
          <c:showCatName val="0"/>
          <c:showSerName val="0"/>
          <c:showPercent val="0"/>
          <c:showBubbleSize val="0"/>
        </c:dLbls>
        <c:marker val="1"/>
        <c:smooth val="0"/>
        <c:axId val="209585664"/>
        <c:axId val="208731520"/>
      </c:lineChart>
      <c:catAx>
        <c:axId val="208727040"/>
        <c:scaling>
          <c:orientation val="minMax"/>
        </c:scaling>
        <c:delete val="0"/>
        <c:axPos val="b"/>
        <c:title>
          <c:tx>
            <c:rich>
              <a:bodyPr/>
              <a:lstStyle/>
              <a:p>
                <a:pPr>
                  <a:defRPr/>
                </a:pPr>
                <a:r>
                  <a:rPr lang="en-US"/>
                  <a:t>Acquisition</a:t>
                </a:r>
                <a:r>
                  <a:rPr lang="en-US" baseline="0"/>
                  <a:t> Channel</a:t>
                </a:r>
                <a:endParaRPr lang="en-US"/>
              </a:p>
            </c:rich>
          </c:tx>
          <c:layout/>
          <c:overlay val="0"/>
        </c:title>
        <c:majorTickMark val="out"/>
        <c:minorTickMark val="none"/>
        <c:tickLblPos val="nextTo"/>
        <c:crossAx val="208729600"/>
        <c:crosses val="autoZero"/>
        <c:auto val="1"/>
        <c:lblAlgn val="ctr"/>
        <c:lblOffset val="100"/>
        <c:noMultiLvlLbl val="0"/>
      </c:catAx>
      <c:valAx>
        <c:axId val="208729600"/>
        <c:scaling>
          <c:orientation val="minMax"/>
        </c:scaling>
        <c:delete val="0"/>
        <c:axPos val="l"/>
        <c:title>
          <c:tx>
            <c:rich>
              <a:bodyPr rot="-5400000" vert="horz"/>
              <a:lstStyle/>
              <a:p>
                <a:pPr>
                  <a:defRPr/>
                </a:pPr>
                <a:r>
                  <a:rPr lang="en-US"/>
                  <a:t>Revenue</a:t>
                </a:r>
              </a:p>
            </c:rich>
          </c:tx>
          <c:layout/>
          <c:overlay val="0"/>
        </c:title>
        <c:numFmt formatCode="[&gt;=1000000]\₦#,##0,,&quot;M&quot;;[&gt;=1000]\₦#0,&quot;K&quot;;\₦###0" sourceLinked="0"/>
        <c:majorTickMark val="out"/>
        <c:minorTickMark val="none"/>
        <c:tickLblPos val="nextTo"/>
        <c:crossAx val="208727040"/>
        <c:crosses val="autoZero"/>
        <c:crossBetween val="between"/>
      </c:valAx>
      <c:valAx>
        <c:axId val="208731520"/>
        <c:scaling>
          <c:orientation val="minMax"/>
        </c:scaling>
        <c:delete val="0"/>
        <c:axPos val="r"/>
        <c:title>
          <c:tx>
            <c:rich>
              <a:bodyPr rot="-5400000" vert="horz"/>
              <a:lstStyle/>
              <a:p>
                <a:pPr>
                  <a:defRPr/>
                </a:pPr>
                <a:r>
                  <a:rPr lang="en-US"/>
                  <a:t>Marketing</a:t>
                </a:r>
                <a:r>
                  <a:rPr lang="en-US" baseline="0"/>
                  <a:t>  Cost</a:t>
                </a:r>
                <a:endParaRPr lang="en-US"/>
              </a:p>
            </c:rich>
          </c:tx>
          <c:layout/>
          <c:overlay val="0"/>
        </c:title>
        <c:numFmt formatCode="[&gt;=1000000]\₦#,##0,,&quot;M&quot;;[&gt;=1000]\₦#0,&quot;K&quot;;\₦###0" sourceLinked="0"/>
        <c:majorTickMark val="out"/>
        <c:minorTickMark val="none"/>
        <c:tickLblPos val="nextTo"/>
        <c:crossAx val="209585664"/>
        <c:crosses val="max"/>
        <c:crossBetween val="between"/>
      </c:valAx>
      <c:catAx>
        <c:axId val="209585664"/>
        <c:scaling>
          <c:orientation val="minMax"/>
        </c:scaling>
        <c:delete val="1"/>
        <c:axPos val="b"/>
        <c:majorTickMark val="out"/>
        <c:minorTickMark val="none"/>
        <c:tickLblPos val="nextTo"/>
        <c:crossAx val="208731520"/>
        <c:crosses val="autoZero"/>
        <c:auto val="1"/>
        <c:lblAlgn val="ctr"/>
        <c:lblOffset val="100"/>
        <c:noMultiLvlLbl val="0"/>
      </c:cat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[BoyCodeAfrica Simulated Ecommerce Dataset 1.xlsx]Supporting_Pivot_Table!ROAS_by_Channel</c:name>
    <c:fmtId val="2"/>
  </c:pivotSource>
  <c:chart>
    <c:title>
      <c:tx>
        <c:rich>
          <a:bodyPr/>
          <a:lstStyle/>
          <a:p>
            <a:pPr>
              <a:defRPr/>
            </a:pPr>
            <a:r>
              <a:rPr lang="en-US"/>
              <a:t>ROAS</a:t>
            </a:r>
            <a:r>
              <a:rPr lang="en-US" baseline="0"/>
              <a:t> by Acquisition Channel</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Supporting_Pivot_Table!$I$7</c:f>
              <c:strCache>
                <c:ptCount val="1"/>
                <c:pt idx="0">
                  <c:v>Total</c:v>
                </c:pt>
              </c:strCache>
            </c:strRef>
          </c:tx>
          <c:invertIfNegative val="0"/>
          <c:cat>
            <c:strRef>
              <c:f>Supporting_Pivot_Table!$H$8:$H$15</c:f>
              <c:strCache>
                <c:ptCount val="7"/>
                <c:pt idx="0">
                  <c:v>Instagram</c:v>
                </c:pt>
                <c:pt idx="1">
                  <c:v>Facebook</c:v>
                </c:pt>
                <c:pt idx="2">
                  <c:v>Referral</c:v>
                </c:pt>
                <c:pt idx="3">
                  <c:v>WhatsApp</c:v>
                </c:pt>
                <c:pt idx="4">
                  <c:v>Google</c:v>
                </c:pt>
                <c:pt idx="5">
                  <c:v>Unknown</c:v>
                </c:pt>
                <c:pt idx="6">
                  <c:v>Organic Search</c:v>
                </c:pt>
              </c:strCache>
            </c:strRef>
          </c:cat>
          <c:val>
            <c:numRef>
              <c:f>Supporting_Pivot_Table!$I$8:$I$15</c:f>
              <c:numCache>
                <c:formatCode>0.00"x"</c:formatCode>
                <c:ptCount val="7"/>
                <c:pt idx="0">
                  <c:v>35.189132125099022</c:v>
                </c:pt>
                <c:pt idx="1">
                  <c:v>38.686560126955648</c:v>
                </c:pt>
                <c:pt idx="2">
                  <c:v>42.457472757360691</c:v>
                </c:pt>
                <c:pt idx="3">
                  <c:v>42.800081014599151</c:v>
                </c:pt>
                <c:pt idx="4">
                  <c:v>43.654033426525238</c:v>
                </c:pt>
                <c:pt idx="5">
                  <c:v>46.339388049489465</c:v>
                </c:pt>
                <c:pt idx="6">
                  <c:v>184.43020447709824</c:v>
                </c:pt>
              </c:numCache>
            </c:numRef>
          </c:val>
        </c:ser>
        <c:dLbls>
          <c:showLegendKey val="0"/>
          <c:showVal val="0"/>
          <c:showCatName val="0"/>
          <c:showSerName val="0"/>
          <c:showPercent val="0"/>
          <c:showBubbleSize val="0"/>
        </c:dLbls>
        <c:gapWidth val="150"/>
        <c:axId val="209622144"/>
        <c:axId val="209623680"/>
      </c:barChart>
      <c:catAx>
        <c:axId val="209622144"/>
        <c:scaling>
          <c:orientation val="minMax"/>
        </c:scaling>
        <c:delete val="0"/>
        <c:axPos val="l"/>
        <c:majorTickMark val="out"/>
        <c:minorTickMark val="none"/>
        <c:tickLblPos val="nextTo"/>
        <c:txPr>
          <a:bodyPr/>
          <a:lstStyle/>
          <a:p>
            <a:pPr>
              <a:defRPr b="1"/>
            </a:pPr>
            <a:endParaRPr lang="en-US"/>
          </a:p>
        </c:txPr>
        <c:crossAx val="209623680"/>
        <c:crosses val="autoZero"/>
        <c:auto val="1"/>
        <c:lblAlgn val="ctr"/>
        <c:lblOffset val="100"/>
        <c:noMultiLvlLbl val="0"/>
      </c:catAx>
      <c:valAx>
        <c:axId val="209623680"/>
        <c:scaling>
          <c:orientation val="minMax"/>
          <c:max val="200"/>
          <c:min val="0"/>
        </c:scaling>
        <c:delete val="0"/>
        <c:axPos val="b"/>
        <c:numFmt formatCode="0&quot;×&quot;" sourceLinked="0"/>
        <c:majorTickMark val="out"/>
        <c:minorTickMark val="none"/>
        <c:tickLblPos val="nextTo"/>
        <c:crossAx val="209622144"/>
        <c:crosses val="autoZero"/>
        <c:crossBetween val="between"/>
        <c:majorUnit val="30"/>
        <c:minorUnit val="4"/>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[BoyCodeAfrica Simulated Ecommerce Dataset 1.xlsx]Supporting_Pivot_Table!Revenue_by_Channel</c:name>
    <c:fmtId val="2"/>
  </c:pivotSource>
  <c:chart>
    <c:title>
      <c:tx>
        <c:rich>
          <a:bodyPr/>
          <a:lstStyle/>
          <a:p>
            <a:pPr>
              <a:defRPr/>
            </a:pPr>
            <a:r>
              <a:rPr lang="en-US"/>
              <a:t>Revenue By Acquisition</a:t>
            </a:r>
            <a:r>
              <a:rPr lang="en-US" baseline="0"/>
              <a:t> </a:t>
            </a:r>
            <a:r>
              <a:rPr lang="en-US"/>
              <a:t>Channel</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Supporting_Pivot_Table!$B$7</c:f>
              <c:strCache>
                <c:ptCount val="1"/>
                <c:pt idx="0">
                  <c:v>Total</c:v>
                </c:pt>
              </c:strCache>
            </c:strRef>
          </c:tx>
          <c:invertIfNegative val="0"/>
          <c:cat>
            <c:strRef>
              <c:f>Supporting_Pivot_Table!$A$8:$A$15</c:f>
              <c:strCache>
                <c:ptCount val="7"/>
                <c:pt idx="0">
                  <c:v>Unknown</c:v>
                </c:pt>
                <c:pt idx="1">
                  <c:v>Instagram</c:v>
                </c:pt>
                <c:pt idx="2">
                  <c:v>Facebook</c:v>
                </c:pt>
                <c:pt idx="3">
                  <c:v>Organic Search</c:v>
                </c:pt>
                <c:pt idx="4">
                  <c:v>Referral</c:v>
                </c:pt>
                <c:pt idx="5">
                  <c:v>Google</c:v>
                </c:pt>
                <c:pt idx="6">
                  <c:v>WhatsApp</c:v>
                </c:pt>
              </c:strCache>
            </c:strRef>
          </c:cat>
          <c:val>
            <c:numRef>
              <c:f>Supporting_Pivot_Table!$B$8:$B$15</c:f>
              <c:numCache>
                <c:formatCode>[&gt;=1000000]\₦#,##0.00,,"M";[&gt;=1000]\₦#0.00,"K";\₦###0.00</c:formatCode>
                <c:ptCount val="7"/>
                <c:pt idx="0">
                  <c:v>318995.25</c:v>
                </c:pt>
                <c:pt idx="1">
                  <c:v>13942678.749999996</c:v>
                </c:pt>
                <c:pt idx="2">
                  <c:v>14632158.04999999</c:v>
                </c:pt>
                <c:pt idx="3">
                  <c:v>15247186.199999999</c:v>
                </c:pt>
                <c:pt idx="4">
                  <c:v>16060507.950000001</c:v>
                </c:pt>
                <c:pt idx="5">
                  <c:v>16413219.850000009</c:v>
                </c:pt>
                <c:pt idx="6">
                  <c:v>19279810.949999981</c:v>
                </c:pt>
              </c:numCache>
            </c:numRef>
          </c:val>
        </c:ser>
        <c:dLbls>
          <c:showLegendKey val="0"/>
          <c:showVal val="0"/>
          <c:showCatName val="0"/>
          <c:showSerName val="0"/>
          <c:showPercent val="0"/>
          <c:showBubbleSize val="0"/>
        </c:dLbls>
        <c:gapWidth val="150"/>
        <c:axId val="209635584"/>
        <c:axId val="209670144"/>
      </c:barChart>
      <c:catAx>
        <c:axId val="209635584"/>
        <c:scaling>
          <c:orientation val="minMax"/>
        </c:scaling>
        <c:delete val="0"/>
        <c:axPos val="l"/>
        <c:majorTickMark val="out"/>
        <c:minorTickMark val="none"/>
        <c:tickLblPos val="nextTo"/>
        <c:txPr>
          <a:bodyPr/>
          <a:lstStyle/>
          <a:p>
            <a:pPr>
              <a:defRPr b="1"/>
            </a:pPr>
            <a:endParaRPr lang="en-US"/>
          </a:p>
        </c:txPr>
        <c:crossAx val="209670144"/>
        <c:crosses val="autoZero"/>
        <c:auto val="1"/>
        <c:lblAlgn val="ctr"/>
        <c:lblOffset val="100"/>
        <c:noMultiLvlLbl val="0"/>
      </c:catAx>
      <c:valAx>
        <c:axId val="209670144"/>
        <c:scaling>
          <c:orientation val="minMax"/>
        </c:scaling>
        <c:delete val="0"/>
        <c:axPos val="b"/>
        <c:title>
          <c:tx>
            <c:rich>
              <a:bodyPr/>
              <a:lstStyle/>
              <a:p>
                <a:pPr>
                  <a:defRPr/>
                </a:pPr>
                <a:r>
                  <a:rPr lang="en-US"/>
                  <a:t>Revenue</a:t>
                </a:r>
              </a:p>
            </c:rich>
          </c:tx>
          <c:layout/>
          <c:overlay val="0"/>
        </c:title>
        <c:numFmt formatCode="[&gt;=1000000]\₦#,##0,,&quot;M&quot;;[&gt;=1000]\₦#0,&quot;K&quot;;\₦###0" sourceLinked="0"/>
        <c:majorTickMark val="out"/>
        <c:minorTickMark val="none"/>
        <c:tickLblPos val="nextTo"/>
        <c:txPr>
          <a:bodyPr/>
          <a:lstStyle/>
          <a:p>
            <a:pPr>
              <a:defRPr b="1"/>
            </a:pPr>
            <a:endParaRPr lang="en-US"/>
          </a:p>
        </c:txPr>
        <c:crossAx val="209635584"/>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latin typeface="Calibri bold" pitchFamily="34" charset="0"/>
                <a:cs typeface="Calibri bold" pitchFamily="34" charset="0"/>
              </a:defRPr>
            </a:pPr>
            <a:r>
              <a:rPr lang="en-US" sz="1800">
                <a:latin typeface="Calibri bold" pitchFamily="34" charset="0"/>
                <a:cs typeface="Calibri bold" pitchFamily="34" charset="0"/>
              </a:rPr>
              <a:t>Revenue vs Net Contribution</a:t>
            </a:r>
          </a:p>
        </c:rich>
      </c:tx>
      <c:layout/>
      <c:overlay val="0"/>
    </c:title>
    <c:autoTitleDeleted val="0"/>
    <c:plotArea>
      <c:layout/>
      <c:scatterChart>
        <c:scatterStyle val="lineMarker"/>
        <c:varyColors val="0"/>
        <c:ser>
          <c:idx val="0"/>
          <c:order val="0"/>
          <c:tx>
            <c:v>Revenue vs Net Contribution</c:v>
          </c:tx>
          <c:spPr>
            <a:ln w="28575">
              <a:noFill/>
            </a:ln>
          </c:spPr>
          <c:marker>
            <c:symbol val="circle"/>
            <c:size val="10"/>
          </c:marker>
          <c:dLbls>
            <c:dLbl>
              <c:idx val="0"/>
              <c:layout/>
              <c:tx>
                <c:rich>
                  <a:bodyPr/>
                  <a:lstStyle/>
                  <a:p>
                    <a:r>
                      <a:rPr lang="en-US" b="1"/>
                      <a:t>Facebook</a:t>
                    </a:r>
                  </a:p>
                </c:rich>
              </c:tx>
              <c:dLblPos val="t"/>
              <c:showLegendKey val="0"/>
              <c:showVal val="1"/>
              <c:showCatName val="0"/>
              <c:showSerName val="0"/>
              <c:showPercent val="0"/>
              <c:showBubbleSize val="0"/>
            </c:dLbl>
            <c:dLbl>
              <c:idx val="1"/>
              <c:layout/>
              <c:tx>
                <c:rich>
                  <a:bodyPr/>
                  <a:lstStyle/>
                  <a:p>
                    <a:r>
                      <a:rPr lang="en-US" b="1"/>
                      <a:t>Google</a:t>
                    </a:r>
                  </a:p>
                </c:rich>
              </c:tx>
              <c:dLblPos val="r"/>
              <c:showLegendKey val="0"/>
              <c:showVal val="1"/>
              <c:showCatName val="0"/>
              <c:showSerName val="0"/>
              <c:showPercent val="0"/>
              <c:showBubbleSize val="0"/>
            </c:dLbl>
            <c:dLbl>
              <c:idx val="2"/>
              <c:layout/>
              <c:tx>
                <c:rich>
                  <a:bodyPr/>
                  <a:lstStyle/>
                  <a:p>
                    <a:r>
                      <a:rPr lang="en-US" b="1"/>
                      <a:t>Instagram</a:t>
                    </a:r>
                  </a:p>
                </c:rich>
              </c:tx>
              <c:dLblPos val="t"/>
              <c:showLegendKey val="0"/>
              <c:showVal val="1"/>
              <c:showCatName val="0"/>
              <c:showSerName val="0"/>
              <c:showPercent val="0"/>
              <c:showBubbleSize val="0"/>
            </c:dLbl>
            <c:dLbl>
              <c:idx val="3"/>
              <c:layout/>
              <c:tx>
                <c:rich>
                  <a:bodyPr/>
                  <a:lstStyle/>
                  <a:p>
                    <a:r>
                      <a:rPr lang="en-US" b="1"/>
                      <a:t>Organic Search</a:t>
                    </a:r>
                  </a:p>
                </c:rich>
              </c:tx>
              <c:dLblPos val="b"/>
              <c:showLegendKey val="0"/>
              <c:showVal val="1"/>
              <c:showCatName val="0"/>
              <c:showSerName val="0"/>
              <c:showPercent val="0"/>
              <c:showBubbleSize val="0"/>
            </c:dLbl>
            <c:dLbl>
              <c:idx val="4"/>
              <c:layout/>
              <c:tx>
                <c:rich>
                  <a:bodyPr/>
                  <a:lstStyle/>
                  <a:p>
                    <a:r>
                      <a:rPr lang="en-US" b="1"/>
                      <a:t>Referral</a:t>
                    </a:r>
                  </a:p>
                </c:rich>
              </c:tx>
              <c:dLblPos val="t"/>
              <c:showLegendKey val="0"/>
              <c:showVal val="1"/>
              <c:showCatName val="0"/>
              <c:showSerName val="0"/>
              <c:showPercent val="0"/>
              <c:showBubbleSize val="0"/>
            </c:dLbl>
            <c:dLbl>
              <c:idx val="6"/>
              <c:layout/>
              <c:tx>
                <c:rich>
                  <a:bodyPr/>
                  <a:lstStyle/>
                  <a:p>
                    <a:r>
                      <a:rPr lang="en-US" b="1"/>
                      <a:t>Whatsapp</a:t>
                    </a:r>
                  </a:p>
                </c:rich>
              </c:tx>
              <c:dLblPos val="t"/>
              <c:showLegendKey val="0"/>
              <c:showVal val="1"/>
              <c:showCatName val="0"/>
              <c:showSerName val="0"/>
              <c:showPercent val="0"/>
              <c:showBubbleSize val="0"/>
            </c:dLbl>
            <c:dLblPos val="t"/>
            <c:showLegendKey val="0"/>
            <c:showVal val="1"/>
            <c:showCatName val="0"/>
            <c:showSerName val="0"/>
            <c:showPercent val="0"/>
            <c:showBubbleSize val="0"/>
            <c:showLeaderLines val="0"/>
          </c:dLbls>
          <c:xVal>
            <c:numRef>
              <c:f>Supporting_Pivot_Table!$F$35:$F$41</c:f>
              <c:numCache>
                <c:formatCode>[&gt;=1000000]\₦#,##0.00,,"M";[&gt;=1000]\₦#0.00,"K";\₦###0.00</c:formatCode>
                <c:ptCount val="7"/>
                <c:pt idx="0">
                  <c:v>14632158.04999999</c:v>
                </c:pt>
                <c:pt idx="1">
                  <c:v>16413219.850000009</c:v>
                </c:pt>
                <c:pt idx="2">
                  <c:v>13942678.749999996</c:v>
                </c:pt>
                <c:pt idx="3">
                  <c:v>15247186.199999999</c:v>
                </c:pt>
                <c:pt idx="4">
                  <c:v>16060507.950000001</c:v>
                </c:pt>
                <c:pt idx="5">
                  <c:v>318995.25</c:v>
                </c:pt>
                <c:pt idx="6">
                  <c:v>19279810.949999981</c:v>
                </c:pt>
              </c:numCache>
            </c:numRef>
          </c:xVal>
          <c:yVal>
            <c:numRef>
              <c:f>Supporting_Pivot_Table!$G$35:$G$41</c:f>
              <c:numCache>
                <c:formatCode>[&gt;=1000000]\₦#,##0.00,,"M";[&gt;=1000]\₦#0.00,"K";\₦###0.00</c:formatCode>
                <c:ptCount val="7"/>
                <c:pt idx="0">
                  <c:v>4285774.009999997</c:v>
                </c:pt>
                <c:pt idx="1">
                  <c:v>4950544.95</c:v>
                </c:pt>
                <c:pt idx="2">
                  <c:v>3966736.45</c:v>
                </c:pt>
                <c:pt idx="3">
                  <c:v>4682222.2399999993</c:v>
                </c:pt>
                <c:pt idx="4">
                  <c:v>4712695.8900000015</c:v>
                </c:pt>
                <c:pt idx="5">
                  <c:v>87246.63</c:v>
                </c:pt>
                <c:pt idx="6">
                  <c:v>5809270.2399999974</c:v>
                </c:pt>
              </c:numCache>
            </c:numRef>
          </c:yVal>
          <c:smooth val="0"/>
        </c:ser>
        <c:dLbls>
          <c:dLblPos val="t"/>
          <c:showLegendKey val="0"/>
          <c:showVal val="1"/>
          <c:showCatName val="0"/>
          <c:showSerName val="0"/>
          <c:showPercent val="0"/>
          <c:showBubbleSize val="0"/>
        </c:dLbls>
        <c:axId val="209703680"/>
        <c:axId val="209707008"/>
      </c:scatterChart>
      <c:valAx>
        <c:axId val="209703680"/>
        <c:scaling>
          <c:orientation val="minMax"/>
          <c:max val="20000000"/>
          <c:min val="13000000"/>
        </c:scaling>
        <c:delete val="0"/>
        <c:axPos val="b"/>
        <c:majorGridlines/>
        <c:title>
          <c:tx>
            <c:rich>
              <a:bodyPr/>
              <a:lstStyle/>
              <a:p>
                <a:pPr>
                  <a:defRPr sz="1100"/>
                </a:pPr>
                <a:r>
                  <a:rPr lang="en-US" sz="1100"/>
                  <a:t>Revenue</a:t>
                </a:r>
              </a:p>
            </c:rich>
          </c:tx>
          <c:layout/>
          <c:overlay val="0"/>
        </c:title>
        <c:numFmt formatCode="[&gt;=1000000]&quot;$&quot;#,##0.0,,&quot;M&quot;;[&gt;=1000]&quot;$&quot;#0.0,&quot;K&quot;;&quot;$&quot;###0.00" sourceLinked="0"/>
        <c:majorTickMark val="out"/>
        <c:minorTickMark val="none"/>
        <c:tickLblPos val="nextTo"/>
        <c:txPr>
          <a:bodyPr/>
          <a:lstStyle/>
          <a:p>
            <a:pPr>
              <a:defRPr b="1"/>
            </a:pPr>
            <a:endParaRPr lang="en-US"/>
          </a:p>
        </c:txPr>
        <c:crossAx val="209707008"/>
        <c:crosses val="autoZero"/>
        <c:crossBetween val="midCat"/>
        <c:majorUnit val="1000000"/>
        <c:minorUnit val="50000"/>
      </c:valAx>
      <c:valAx>
        <c:axId val="209707008"/>
        <c:scaling>
          <c:orientation val="minMax"/>
          <c:max val="6000000"/>
          <c:min val="0"/>
        </c:scaling>
        <c:delete val="0"/>
        <c:axPos val="l"/>
        <c:majorGridlines/>
        <c:title>
          <c:tx>
            <c:rich>
              <a:bodyPr rot="-5400000" vert="horz"/>
              <a:lstStyle/>
              <a:p>
                <a:pPr>
                  <a:defRPr sz="1100"/>
                </a:pPr>
                <a:r>
                  <a:rPr lang="en-US" sz="1100"/>
                  <a:t>Net Contribution</a:t>
                </a:r>
              </a:p>
            </c:rich>
          </c:tx>
          <c:layout/>
          <c:overlay val="0"/>
        </c:title>
        <c:numFmt formatCode="[&gt;=1000000]&quot;$&quot;#,##0.0,,&quot;M&quot;;[&gt;=1000]&quot;$&quot;#0.0,&quot;K&quot;;&quot;$&quot;###0.00" sourceLinked="0"/>
        <c:majorTickMark val="out"/>
        <c:minorTickMark val="none"/>
        <c:tickLblPos val="nextTo"/>
        <c:txPr>
          <a:bodyPr/>
          <a:lstStyle/>
          <a:p>
            <a:pPr>
              <a:defRPr b="1"/>
            </a:pPr>
            <a:endParaRPr lang="en-US"/>
          </a:p>
        </c:txPr>
        <c:crossAx val="209703680"/>
        <c:crosses val="autoZero"/>
        <c:crossBetween val="midCat"/>
        <c:majorUnit val="1000000"/>
        <c:minorUnit val="200000"/>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[BoyCodeAfrica Simulated Ecommerce Dataset 1.xlsx]Recommendations!PivotTable1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lineChart>
        <c:grouping val="standard"/>
        <c:varyColors val="0"/>
        <c:ser>
          <c:idx val="0"/>
          <c:order val="0"/>
          <c:tx>
            <c:strRef>
              <c:f>Recommendations!$B$24:$B$25</c:f>
              <c:strCache>
                <c:ptCount val="1"/>
                <c:pt idx="0">
                  <c:v>Facebook</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Recommendations!$B$26:$B$38</c:f>
              <c:numCache>
                <c:formatCode>0.0"×"</c:formatCode>
                <c:ptCount val="12"/>
                <c:pt idx="0">
                  <c:v>36.552230253709297</c:v>
                </c:pt>
                <c:pt idx="1">
                  <c:v>31.575726879255875</c:v>
                </c:pt>
                <c:pt idx="2">
                  <c:v>32.669403774022108</c:v>
                </c:pt>
                <c:pt idx="3">
                  <c:v>50.846159380159719</c:v>
                </c:pt>
                <c:pt idx="4">
                  <c:v>38.197275175434264</c:v>
                </c:pt>
                <c:pt idx="5">
                  <c:v>38.690721077689666</c:v>
                </c:pt>
                <c:pt idx="6">
                  <c:v>42.017029059683793</c:v>
                </c:pt>
                <c:pt idx="7">
                  <c:v>33.291892435048531</c:v>
                </c:pt>
                <c:pt idx="8">
                  <c:v>39.578609504382086</c:v>
                </c:pt>
                <c:pt idx="9">
                  <c:v>42.290071379230952</c:v>
                </c:pt>
                <c:pt idx="10">
                  <c:v>49.949092116449194</c:v>
                </c:pt>
                <c:pt idx="11">
                  <c:v>37.058425706054216</c:v>
                </c:pt>
              </c:numCache>
            </c:numRef>
          </c:val>
          <c:smooth val="0"/>
        </c:ser>
        <c:ser>
          <c:idx val="1"/>
          <c:order val="1"/>
          <c:tx>
            <c:strRef>
              <c:f>Recommendations!$C$24:$C$25</c:f>
              <c:strCache>
                <c:ptCount val="1"/>
                <c:pt idx="0">
                  <c:v>Google</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Recommendations!$C$26:$C$38</c:f>
              <c:numCache>
                <c:formatCode>0.0"×"</c:formatCode>
                <c:ptCount val="12"/>
                <c:pt idx="0">
                  <c:v>41.923441694347353</c:v>
                </c:pt>
                <c:pt idx="1">
                  <c:v>47.225825733219416</c:v>
                </c:pt>
                <c:pt idx="2">
                  <c:v>35.325835932797027</c:v>
                </c:pt>
                <c:pt idx="3">
                  <c:v>49.935550472976971</c:v>
                </c:pt>
                <c:pt idx="4">
                  <c:v>50.374593945760395</c:v>
                </c:pt>
                <c:pt idx="5">
                  <c:v>48.693136304381767</c:v>
                </c:pt>
                <c:pt idx="6">
                  <c:v>35.460436599297431</c:v>
                </c:pt>
                <c:pt idx="7">
                  <c:v>38.236519815837042</c:v>
                </c:pt>
                <c:pt idx="8">
                  <c:v>37.681949786145687</c:v>
                </c:pt>
                <c:pt idx="9">
                  <c:v>36.012772144225977</c:v>
                </c:pt>
                <c:pt idx="10">
                  <c:v>57.09726453401165</c:v>
                </c:pt>
                <c:pt idx="11">
                  <c:v>47.533578374438243</c:v>
                </c:pt>
              </c:numCache>
            </c:numRef>
          </c:val>
          <c:smooth val="0"/>
        </c:ser>
        <c:ser>
          <c:idx val="2"/>
          <c:order val="2"/>
          <c:tx>
            <c:strRef>
              <c:f>Recommendations!$D$24:$D$25</c:f>
              <c:strCache>
                <c:ptCount val="1"/>
                <c:pt idx="0">
                  <c:v>Instagram</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Recommendations!$D$26:$D$38</c:f>
              <c:numCache>
                <c:formatCode>0.0"×"</c:formatCode>
                <c:ptCount val="12"/>
                <c:pt idx="0">
                  <c:v>29.735797761353542</c:v>
                </c:pt>
                <c:pt idx="1">
                  <c:v>30.32847795597786</c:v>
                </c:pt>
                <c:pt idx="2">
                  <c:v>26.8875886903887</c:v>
                </c:pt>
                <c:pt idx="3">
                  <c:v>35.171026318877843</c:v>
                </c:pt>
                <c:pt idx="4">
                  <c:v>28.136391877602467</c:v>
                </c:pt>
                <c:pt idx="5">
                  <c:v>29.86139708430802</c:v>
                </c:pt>
                <c:pt idx="6">
                  <c:v>44.857599704296121</c:v>
                </c:pt>
                <c:pt idx="7">
                  <c:v>48.033627453362506</c:v>
                </c:pt>
                <c:pt idx="8">
                  <c:v>36.486691615710988</c:v>
                </c:pt>
                <c:pt idx="9">
                  <c:v>39.872358948610767</c:v>
                </c:pt>
                <c:pt idx="10">
                  <c:v>34.430582264214046</c:v>
                </c:pt>
                <c:pt idx="11">
                  <c:v>35.82147565544367</c:v>
                </c:pt>
              </c:numCache>
            </c:numRef>
          </c:val>
          <c:smooth val="0"/>
        </c:ser>
        <c:ser>
          <c:idx val="3"/>
          <c:order val="3"/>
          <c:tx>
            <c:strRef>
              <c:f>Recommendations!$E$24:$E$25</c:f>
              <c:strCache>
                <c:ptCount val="1"/>
                <c:pt idx="0">
                  <c:v>Organic Search</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Recommendations!$E$26:$E$38</c:f>
              <c:numCache>
                <c:formatCode>0.0"×"</c:formatCode>
                <c:ptCount val="12"/>
                <c:pt idx="0">
                  <c:v>204.94318490556387</c:v>
                </c:pt>
                <c:pt idx="1">
                  <c:v>226.1328397808021</c:v>
                </c:pt>
                <c:pt idx="2">
                  <c:v>236.90612710191445</c:v>
                </c:pt>
                <c:pt idx="3">
                  <c:v>143.70758744990991</c:v>
                </c:pt>
                <c:pt idx="4">
                  <c:v>203.11927063034841</c:v>
                </c:pt>
                <c:pt idx="5">
                  <c:v>191.3904569232711</c:v>
                </c:pt>
                <c:pt idx="6">
                  <c:v>207.41277571733801</c:v>
                </c:pt>
                <c:pt idx="7">
                  <c:v>144.74109905809172</c:v>
                </c:pt>
                <c:pt idx="8">
                  <c:v>130.36639650333518</c:v>
                </c:pt>
                <c:pt idx="9">
                  <c:v>190.55341829664147</c:v>
                </c:pt>
                <c:pt idx="10">
                  <c:v>230.21820962239741</c:v>
                </c:pt>
                <c:pt idx="11">
                  <c:v>146.45821146202289</c:v>
                </c:pt>
              </c:numCache>
            </c:numRef>
          </c:val>
          <c:smooth val="0"/>
        </c:ser>
        <c:ser>
          <c:idx val="4"/>
          <c:order val="4"/>
          <c:tx>
            <c:strRef>
              <c:f>Recommendations!$F$24:$F$25</c:f>
              <c:strCache>
                <c:ptCount val="1"/>
                <c:pt idx="0">
                  <c:v>Referral</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Recommendations!$F$26:$F$38</c:f>
              <c:numCache>
                <c:formatCode>0.0"×"</c:formatCode>
                <c:ptCount val="12"/>
                <c:pt idx="0">
                  <c:v>35.027413383261475</c:v>
                </c:pt>
                <c:pt idx="1">
                  <c:v>54.97137521598934</c:v>
                </c:pt>
                <c:pt idx="2">
                  <c:v>39.722235602226519</c:v>
                </c:pt>
                <c:pt idx="3">
                  <c:v>49.389979181272778</c:v>
                </c:pt>
                <c:pt idx="4">
                  <c:v>33.605353396564198</c:v>
                </c:pt>
                <c:pt idx="5">
                  <c:v>34.70082244626871</c:v>
                </c:pt>
                <c:pt idx="6">
                  <c:v>70.121927663849533</c:v>
                </c:pt>
                <c:pt idx="7">
                  <c:v>53.842142629560776</c:v>
                </c:pt>
                <c:pt idx="8">
                  <c:v>37.021151645823949</c:v>
                </c:pt>
                <c:pt idx="9">
                  <c:v>45.937322566203129</c:v>
                </c:pt>
                <c:pt idx="10">
                  <c:v>31.322899739613071</c:v>
                </c:pt>
                <c:pt idx="11">
                  <c:v>36.219202346085211</c:v>
                </c:pt>
              </c:numCache>
            </c:numRef>
          </c:val>
          <c:smooth val="0"/>
        </c:ser>
        <c:ser>
          <c:idx val="5"/>
          <c:order val="5"/>
          <c:tx>
            <c:strRef>
              <c:f>Recommendations!$G$24:$G$25</c:f>
              <c:strCache>
                <c:ptCount val="1"/>
                <c:pt idx="0">
                  <c:v>Unknown</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Recommendations!$G$26:$G$38</c:f>
              <c:numCache>
                <c:formatCode>0.0"×"</c:formatCode>
                <c:ptCount val="12"/>
                <c:pt idx="0">
                  <c:v>18.908738003666297</c:v>
                </c:pt>
                <c:pt idx="1">
                  <c:v>#N/A</c:v>
                </c:pt>
                <c:pt idx="2">
                  <c:v>36.435892670793251</c:v>
                </c:pt>
                <c:pt idx="3">
                  <c:v>#N/A</c:v>
                </c:pt>
                <c:pt idx="4">
                  <c:v>#N/A</c:v>
                </c:pt>
                <c:pt idx="5">
                  <c:v>83.765990252316058</c:v>
                </c:pt>
                <c:pt idx="6">
                  <c:v>16.515076704822039</c:v>
                </c:pt>
                <c:pt idx="7">
                  <c:v>#N/A</c:v>
                </c:pt>
                <c:pt idx="8">
                  <c:v>#N/A</c:v>
                </c:pt>
                <c:pt idx="9">
                  <c:v>68.60883326140123</c:v>
                </c:pt>
                <c:pt idx="10">
                  <c:v>418.93784553526552</c:v>
                </c:pt>
                <c:pt idx="11">
                  <c:v>#N/A</c:v>
                </c:pt>
              </c:numCache>
            </c:numRef>
          </c:val>
          <c:smooth val="0"/>
        </c:ser>
        <c:ser>
          <c:idx val="6"/>
          <c:order val="6"/>
          <c:tx>
            <c:strRef>
              <c:f>Recommendations!$H$24:$H$25</c:f>
              <c:strCache>
                <c:ptCount val="1"/>
                <c:pt idx="0">
                  <c:v>WhatsApp</c:v>
                </c:pt>
              </c:strCache>
            </c:strRef>
          </c:tx>
          <c:marker>
            <c:symbol val="none"/>
          </c:marker>
          <c:cat>
            <c:strRef>
              <c:f>Recommendations!$A$26:$A$38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Recommendations!$H$26:$H$38</c:f>
              <c:numCache>
                <c:formatCode>0.0"×"</c:formatCode>
                <c:ptCount val="12"/>
                <c:pt idx="0">
                  <c:v>65.376366397332347</c:v>
                </c:pt>
                <c:pt idx="1">
                  <c:v>41.538333872631981</c:v>
                </c:pt>
                <c:pt idx="2">
                  <c:v>46.368607124356991</c:v>
                </c:pt>
                <c:pt idx="3">
                  <c:v>46.857647078077349</c:v>
                </c:pt>
                <c:pt idx="4">
                  <c:v>46.374154971530757</c:v>
                </c:pt>
                <c:pt idx="5">
                  <c:v>29.151995144028042</c:v>
                </c:pt>
                <c:pt idx="6">
                  <c:v>32.000628028725153</c:v>
                </c:pt>
                <c:pt idx="7">
                  <c:v>44.699555897192454</c:v>
                </c:pt>
                <c:pt idx="8">
                  <c:v>34.645776062334974</c:v>
                </c:pt>
                <c:pt idx="9">
                  <c:v>36.306896893781051</c:v>
                </c:pt>
                <c:pt idx="10">
                  <c:v>44.663581080486942</c:v>
                </c:pt>
                <c:pt idx="11">
                  <c:v>48.212630665413116</c:v>
                </c:pt>
              </c:numCache>
            </c:numRef>
          </c:val>
          <c:smooth val="0"/>
        </c:ser>
        <c:dLbls>
          <c:showLegendKey val="0"/>
          <c:showVal val="0"/>
          <c:showCatName val="0"/>
          <c:showSerName val="0"/>
          <c:showPercent val="0"/>
          <c:showBubbleSize val="0"/>
        </c:dLbls>
        <c:marker val="1"/>
        <c:smooth val="0"/>
        <c:axId val="209523456"/>
        <c:axId val="209524992"/>
      </c:lineChart>
      <c:catAx>
        <c:axId val="209523456"/>
        <c:scaling>
          <c:orientation val="minMax"/>
        </c:scaling>
        <c:delete val="0"/>
        <c:axPos val="b"/>
        <c:majorTickMark val="out"/>
        <c:minorTickMark val="none"/>
        <c:tickLblPos val="nextTo"/>
        <c:crossAx val="209524992"/>
        <c:crosses val="autoZero"/>
        <c:auto val="1"/>
        <c:lblAlgn val="ctr"/>
        <c:lblOffset val="100"/>
        <c:noMultiLvlLbl val="0"/>
      </c:catAx>
      <c:valAx>
        <c:axId val="209524992"/>
        <c:scaling>
          <c:orientation val="minMax"/>
          <c:max val="450"/>
          <c:min val="0"/>
        </c:scaling>
        <c:delete val="0"/>
        <c:axPos val="l"/>
        <c:majorGridlines/>
        <c:numFmt formatCode="0.0&quot;×&quot;" sourceLinked="1"/>
        <c:majorTickMark val="out"/>
        <c:minorTickMark val="none"/>
        <c:tickLblPos val="nextTo"/>
        <c:txPr>
          <a:bodyPr/>
          <a:lstStyle/>
          <a:p>
            <a:pPr>
              <a:defRPr b="1"/>
            </a:pPr>
            <a:endParaRPr lang="en-US"/>
          </a:p>
        </c:txPr>
        <c:crossAx val="209523456"/>
        <c:crosses val="autoZero"/>
        <c:crossBetween val="between"/>
        <c:majorUnit val="100"/>
        <c:minorUnit val="50"/>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0</xdr:colOff>
      <xdr:row>13</xdr:row>
      <xdr:rowOff>0</xdr:rowOff>
    </xdr:from>
    <xdr:to>
      <xdr:col>10</xdr:col>
      <xdr:colOff>423334</xdr:colOff>
      <xdr:row>37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881329</xdr:colOff>
      <xdr:row>6</xdr:row>
      <xdr:rowOff>19501</xdr:rowOff>
    </xdr:from>
    <xdr:to>
      <xdr:col>17</xdr:col>
      <xdr:colOff>273362</xdr:colOff>
      <xdr:row>10</xdr:row>
      <xdr:rowOff>171901</xdr:rowOff>
    </xdr:to>
    <mc:AlternateContent xmlns:mc="http://schemas.openxmlformats.org/markup-compatibility/2006" xmlns:a14="http://schemas.microsoft.com/office/drawing/2010/main">
      <mc:Choice Requires="a14">
        <xdr:graphicFrame macro="">
          <xdr:nvGraphicFramePr>
            <xdr:cNvPr id="6" name="Customer_Segment"/>
            <xdr:cNvGraphicFramePr>
              <a:graphicFrameLocks/>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0038936" y="1162501"/>
              <a:ext cx="283464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5</xdr:col>
      <xdr:colOff>692012</xdr:colOff>
      <xdr:row>6</xdr:row>
      <xdr:rowOff>19501</xdr:rowOff>
    </xdr:from>
    <xdr:to>
      <xdr:col>9</xdr:col>
      <xdr:colOff>300127</xdr:colOff>
      <xdr:row>10</xdr:row>
      <xdr:rowOff>171901</xdr:rowOff>
    </xdr:to>
    <mc:AlternateContent xmlns:mc="http://schemas.openxmlformats.org/markup-compatibility/2006" xmlns:a14="http://schemas.microsoft.com/office/drawing/2010/main">
      <mc:Choice Requires="a14">
        <xdr:graphicFrame macro="">
          <xdr:nvGraphicFramePr>
            <xdr:cNvPr id="7" name="Category"/>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03298" y="1162501"/>
              <a:ext cx="32004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17</xdr:col>
      <xdr:colOff>369383</xdr:colOff>
      <xdr:row>6</xdr:row>
      <xdr:rowOff>19501</xdr:rowOff>
    </xdr:from>
    <xdr:to>
      <xdr:col>25</xdr:col>
      <xdr:colOff>408571</xdr:colOff>
      <xdr:row>10</xdr:row>
      <xdr:rowOff>171901</xdr:rowOff>
    </xdr:to>
    <mc:AlternateContent xmlns:mc="http://schemas.openxmlformats.org/markup-compatibility/2006" xmlns:a14="http://schemas.microsoft.com/office/drawing/2010/main">
      <mc:Choice Requires="a14">
        <xdr:graphicFrame macro="">
          <xdr:nvGraphicFramePr>
            <xdr:cNvPr id="8" name="Acquisition_Channel"/>
            <xdr:cNvGraphicFramePr>
              <a:graphicFrameLocks/>
            </xdr:cNvGraphicFramePr>
          </xdr:nvGraphicFramePr>
          <xdr:xfrm>
            <a:off x="0" y="0"/>
            <a:ext cx="0" cy="0"/>
          </xdr:xfrm>
          <a:graphic>
            <a:graphicData uri="http://schemas.microsoft.com/office/drawing/2010/slicer">
              <sle:slicer xmlns:sle="http://schemas.microsoft.com/office/drawing/2010/slicer" name="Acquisition_Channel"/>
            </a:graphicData>
          </a:graphic>
        </xdr:graphicFrame>
      </mc:Choice>
      <mc:Fallback xmlns="">
        <xdr:sp macro="" textlink="">
          <xdr:nvSpPr>
            <xdr:cNvPr id="0" name=""/>
            <xdr:cNvSpPr>
              <a:spLocks noTextEdit="1"/>
            </xdr:cNvSpPr>
          </xdr:nvSpPr>
          <xdr:spPr>
            <a:xfrm>
              <a:off x="12969597" y="1162501"/>
              <a:ext cx="49377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396146</xdr:colOff>
      <xdr:row>6</xdr:row>
      <xdr:rowOff>19501</xdr:rowOff>
    </xdr:from>
    <xdr:to>
      <xdr:col>12</xdr:col>
      <xdr:colOff>785310</xdr:colOff>
      <xdr:row>10</xdr:row>
      <xdr:rowOff>171901</xdr:rowOff>
    </xdr:to>
    <mc:AlternateContent xmlns:mc="http://schemas.openxmlformats.org/markup-compatibility/2006" xmlns:a14="http://schemas.microsoft.com/office/drawing/2010/main">
      <mc:Choice Requires="a14">
        <xdr:graphicFrame macro="">
          <xdr:nvGraphicFramePr>
            <xdr:cNvPr id="9" name="Order_Status"/>
            <xdr:cNvGraphicFramePr>
              <a:graphicFrameLocks/>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7199717" y="1162501"/>
              <a:ext cx="27432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252418</xdr:colOff>
      <xdr:row>35</xdr:row>
      <xdr:rowOff>30591</xdr:rowOff>
    </xdr:from>
    <xdr:to>
      <xdr:col>13</xdr:col>
      <xdr:colOff>159889</xdr:colOff>
      <xdr:row>49</xdr:row>
      <xdr:rowOff>106791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323168</xdr:colOff>
      <xdr:row>35</xdr:row>
      <xdr:rowOff>30591</xdr:rowOff>
    </xdr:from>
    <xdr:to>
      <xdr:col>25</xdr:col>
      <xdr:colOff>445632</xdr:colOff>
      <xdr:row>49</xdr:row>
      <xdr:rowOff>106791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289561</xdr:colOff>
      <xdr:row>20</xdr:row>
      <xdr:rowOff>57806</xdr:rowOff>
    </xdr:from>
    <xdr:to>
      <xdr:col>25</xdr:col>
      <xdr:colOff>412025</xdr:colOff>
      <xdr:row>34</xdr:row>
      <xdr:rowOff>134006</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296978</xdr:colOff>
      <xdr:row>20</xdr:row>
      <xdr:rowOff>57806</xdr:rowOff>
    </xdr:from>
    <xdr:to>
      <xdr:col>13</xdr:col>
      <xdr:colOff>204449</xdr:colOff>
      <xdr:row>35</xdr:row>
      <xdr:rowOff>126386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195299</xdr:colOff>
      <xdr:row>13</xdr:row>
      <xdr:rowOff>134389</xdr:rowOff>
    </xdr:from>
    <xdr:to>
      <xdr:col>5</xdr:col>
      <xdr:colOff>184413</xdr:colOff>
      <xdr:row>19</xdr:row>
      <xdr:rowOff>180109</xdr:rowOff>
    </xdr:to>
    <xdr:grpSp>
      <xdr:nvGrpSpPr>
        <xdr:cNvPr id="26" name="Group 25"/>
        <xdr:cNvGrpSpPr/>
      </xdr:nvGrpSpPr>
      <xdr:grpSpPr>
        <a:xfrm>
          <a:off x="195299" y="2610889"/>
          <a:ext cx="3200400" cy="1188720"/>
          <a:chOff x="2610587" y="716604"/>
          <a:chExt cx="4495353" cy="1319893"/>
        </a:xfrm>
        <a:solidFill>
          <a:srgbClr val="E6EEF5"/>
        </a:solidFill>
      </xdr:grpSpPr>
      <xdr:grpSp>
        <xdr:nvGrpSpPr>
          <xdr:cNvPr id="24" name="Group 23"/>
          <xdr:cNvGrpSpPr/>
        </xdr:nvGrpSpPr>
        <xdr:grpSpPr>
          <a:xfrm>
            <a:off x="2610587" y="716604"/>
            <a:ext cx="4495353" cy="1319893"/>
            <a:chOff x="2610587" y="716604"/>
            <a:chExt cx="4495353" cy="1319893"/>
          </a:xfrm>
          <a:grpFill/>
        </xdr:grpSpPr>
        <xdr:sp macro="" textlink="">
          <xdr:nvSpPr>
            <xdr:cNvPr id="15" name="Rounded Rectangle 14"/>
            <xdr:cNvSpPr/>
          </xdr:nvSpPr>
          <xdr:spPr>
            <a:xfrm>
              <a:off x="2610587" y="716604"/>
              <a:ext cx="4495353" cy="1319893"/>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_Table!$A$4">
          <xdr:nvSpPr>
            <xdr:cNvPr id="16" name="TextBox 15"/>
            <xdr:cNvSpPr txBox="1"/>
          </xdr:nvSpPr>
          <xdr:spPr>
            <a:xfrm>
              <a:off x="4075539" y="1391094"/>
              <a:ext cx="2950323" cy="5212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FC936FB-5309-42DF-8002-723D1E35E171}" type="TxLink">
                <a:rPr lang="en-US" sz="3600" b="1">
                  <a:solidFill>
                    <a:schemeClr val="accent1"/>
                  </a:solidFill>
                </a:rPr>
                <a:pPr algn="l"/>
                <a:t>₦95.89M</a:t>
              </a:fld>
              <a:endParaRPr lang="en-US" sz="3600" b="1">
                <a:solidFill>
                  <a:schemeClr val="accent1"/>
                </a:solidFill>
              </a:endParaRPr>
            </a:p>
          </xdr:txBody>
        </xdr:sp>
        <xdr:sp macro="" textlink="">
          <xdr:nvSpPr>
            <xdr:cNvPr id="18" name="TextBox 17"/>
            <xdr:cNvSpPr txBox="1"/>
          </xdr:nvSpPr>
          <xdr:spPr>
            <a:xfrm>
              <a:off x="4094652" y="945172"/>
              <a:ext cx="2622875" cy="52021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t>Total</a:t>
              </a:r>
              <a:r>
                <a:rPr lang="en-US" sz="2000" b="1" baseline="0"/>
                <a:t> Revenue</a:t>
              </a:r>
              <a:endParaRPr lang="en-US" sz="2000" b="1"/>
            </a:p>
          </xdr:txBody>
        </xdr:sp>
      </xdr:grpSp>
      <xdr:sp macro="" textlink="">
        <xdr:nvSpPr>
          <xdr:cNvPr id="19" name="TextBox 18"/>
          <xdr:cNvSpPr txBox="1"/>
        </xdr:nvSpPr>
        <xdr:spPr>
          <a:xfrm>
            <a:off x="3513912" y="1096678"/>
            <a:ext cx="503544" cy="6537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1F3A5F"/>
                </a:solidFill>
              </a:rPr>
              <a:t>₦</a:t>
            </a:r>
          </a:p>
        </xdr:txBody>
      </xdr:sp>
    </xdr:grpSp>
    <xdr:clientData/>
  </xdr:twoCellAnchor>
  <xdr:twoCellAnchor>
    <xdr:from>
      <xdr:col>9</xdr:col>
      <xdr:colOff>573900</xdr:colOff>
      <xdr:row>13</xdr:row>
      <xdr:rowOff>134389</xdr:rowOff>
    </xdr:from>
    <xdr:to>
      <xdr:col>13</xdr:col>
      <xdr:colOff>426942</xdr:colOff>
      <xdr:row>19</xdr:row>
      <xdr:rowOff>180109</xdr:rowOff>
    </xdr:to>
    <xdr:grpSp>
      <xdr:nvGrpSpPr>
        <xdr:cNvPr id="60" name="Group 59"/>
        <xdr:cNvGrpSpPr/>
      </xdr:nvGrpSpPr>
      <xdr:grpSpPr>
        <a:xfrm>
          <a:off x="7377471" y="2610889"/>
          <a:ext cx="3200400" cy="1188720"/>
          <a:chOff x="7717286" y="774280"/>
          <a:chExt cx="4503636" cy="1319893"/>
        </a:xfrm>
        <a:solidFill>
          <a:srgbClr val="E6EEF5"/>
        </a:solidFill>
      </xdr:grpSpPr>
      <xdr:grpSp>
        <xdr:nvGrpSpPr>
          <xdr:cNvPr id="36" name="Group 35"/>
          <xdr:cNvGrpSpPr/>
        </xdr:nvGrpSpPr>
        <xdr:grpSpPr>
          <a:xfrm>
            <a:off x="7717286" y="774280"/>
            <a:ext cx="4503636" cy="1319893"/>
            <a:chOff x="2919567" y="795814"/>
            <a:chExt cx="4495353" cy="1319893"/>
          </a:xfrm>
          <a:grpFill/>
        </xdr:grpSpPr>
        <xdr:sp macro="" textlink="">
          <xdr:nvSpPr>
            <xdr:cNvPr id="38" name="Rounded Rectangle 37"/>
            <xdr:cNvSpPr/>
          </xdr:nvSpPr>
          <xdr:spPr>
            <a:xfrm>
              <a:off x="2919567" y="795814"/>
              <a:ext cx="4495353" cy="1319893"/>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_Table!$C$4">
          <xdr:nvSpPr>
            <xdr:cNvPr id="39" name="TextBox 38"/>
            <xdr:cNvSpPr txBox="1"/>
          </xdr:nvSpPr>
          <xdr:spPr>
            <a:xfrm>
              <a:off x="4260983" y="1465637"/>
              <a:ext cx="2666725" cy="5212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030C6F7-7527-4167-B8BF-D2A7FBDB9D2D}" type="TxLink">
                <a:rPr lang="en-US" sz="3600" b="1">
                  <a:solidFill>
                    <a:schemeClr val="accent1"/>
                  </a:solidFill>
                </a:rPr>
                <a:pPr algn="l"/>
                <a:t>₦2.07M</a:t>
              </a:fld>
              <a:endParaRPr lang="en-US" sz="3600" b="1">
                <a:solidFill>
                  <a:schemeClr val="accent1"/>
                </a:solidFill>
              </a:endParaRPr>
            </a:p>
          </xdr:txBody>
        </xdr:sp>
        <xdr:sp macro="" textlink="">
          <xdr:nvSpPr>
            <xdr:cNvPr id="40" name="TextBox 39"/>
            <xdr:cNvSpPr txBox="1"/>
          </xdr:nvSpPr>
          <xdr:spPr>
            <a:xfrm>
              <a:off x="4227634" y="1020716"/>
              <a:ext cx="3157366" cy="52021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t>Marketing Cost</a:t>
              </a:r>
            </a:p>
          </xdr:txBody>
        </xdr:sp>
      </xdr:grpSp>
      <xdr:sp macro="" textlink="">
        <xdr:nvSpPr>
          <xdr:cNvPr id="37" name="TextBox 36"/>
          <xdr:cNvSpPr txBox="1"/>
        </xdr:nvSpPr>
        <xdr:spPr>
          <a:xfrm>
            <a:off x="8428230" y="1235481"/>
            <a:ext cx="415418" cy="4320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1F3A5F"/>
                </a:solidFill>
              </a:rPr>
              <a:t>₦</a:t>
            </a:r>
          </a:p>
        </xdr:txBody>
      </xdr:sp>
    </xdr:grpSp>
    <xdr:clientData/>
  </xdr:twoCellAnchor>
  <xdr:twoCellAnchor>
    <xdr:from>
      <xdr:col>5</xdr:col>
      <xdr:colOff>575099</xdr:colOff>
      <xdr:row>13</xdr:row>
      <xdr:rowOff>134389</xdr:rowOff>
    </xdr:from>
    <xdr:to>
      <xdr:col>9</xdr:col>
      <xdr:colOff>183214</xdr:colOff>
      <xdr:row>19</xdr:row>
      <xdr:rowOff>180109</xdr:rowOff>
    </xdr:to>
    <xdr:grpSp>
      <xdr:nvGrpSpPr>
        <xdr:cNvPr id="61" name="Group 60"/>
        <xdr:cNvGrpSpPr/>
      </xdr:nvGrpSpPr>
      <xdr:grpSpPr>
        <a:xfrm>
          <a:off x="3786385" y="2610889"/>
          <a:ext cx="3200400" cy="1188720"/>
          <a:chOff x="12752285" y="1009505"/>
          <a:chExt cx="4547119" cy="1319893"/>
        </a:xfrm>
        <a:solidFill>
          <a:srgbClr val="E6EEF5"/>
        </a:solidFill>
      </xdr:grpSpPr>
      <xdr:grpSp>
        <xdr:nvGrpSpPr>
          <xdr:cNvPr id="42" name="Group 41"/>
          <xdr:cNvGrpSpPr/>
        </xdr:nvGrpSpPr>
        <xdr:grpSpPr>
          <a:xfrm>
            <a:off x="12752285" y="1009505"/>
            <a:ext cx="4547119" cy="1319893"/>
            <a:chOff x="2373922" y="729553"/>
            <a:chExt cx="4495353" cy="1319893"/>
          </a:xfrm>
          <a:grpFill/>
        </xdr:grpSpPr>
        <xdr:sp macro="" textlink="">
          <xdr:nvSpPr>
            <xdr:cNvPr id="44" name="Rounded Rectangle 43"/>
            <xdr:cNvSpPr/>
          </xdr:nvSpPr>
          <xdr:spPr>
            <a:xfrm>
              <a:off x="2373922" y="729553"/>
              <a:ext cx="4495353" cy="1319893"/>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_Table!$E$4">
          <xdr:nvSpPr>
            <xdr:cNvPr id="45" name="TextBox 44"/>
            <xdr:cNvSpPr txBox="1"/>
          </xdr:nvSpPr>
          <xdr:spPr>
            <a:xfrm>
              <a:off x="3989778" y="1391094"/>
              <a:ext cx="2789181" cy="5212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C2ED94-A897-4862-8999-138147B709A2}" type="TxLink">
                <a:rPr lang="en-US" sz="3600" b="1">
                  <a:solidFill>
                    <a:schemeClr val="accent1"/>
                  </a:solidFill>
                </a:rPr>
                <a:pPr algn="l"/>
                <a:t>₦30.56M</a:t>
              </a:fld>
              <a:endParaRPr lang="en-US" sz="3600" b="1">
                <a:solidFill>
                  <a:schemeClr val="accent1"/>
                </a:solidFill>
              </a:endParaRPr>
            </a:p>
          </xdr:txBody>
        </xdr:sp>
        <xdr:sp macro="" textlink="">
          <xdr:nvSpPr>
            <xdr:cNvPr id="46" name="TextBox 45"/>
            <xdr:cNvSpPr txBox="1"/>
          </xdr:nvSpPr>
          <xdr:spPr>
            <a:xfrm>
              <a:off x="3936123" y="945173"/>
              <a:ext cx="2781405" cy="52021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t>Total</a:t>
              </a:r>
              <a:r>
                <a:rPr lang="en-US" sz="2400" b="1" baseline="0"/>
                <a:t> Profit</a:t>
              </a:r>
              <a:endParaRPr lang="en-US" sz="2400" b="1"/>
            </a:p>
          </xdr:txBody>
        </xdr:sp>
      </xdr:grpSp>
      <xdr:sp macro="" textlink="">
        <xdr:nvSpPr>
          <xdr:cNvPr id="43" name="TextBox 42"/>
          <xdr:cNvSpPr txBox="1"/>
        </xdr:nvSpPr>
        <xdr:spPr>
          <a:xfrm>
            <a:off x="13789686" y="1473634"/>
            <a:ext cx="388126" cy="41404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1F3A5F"/>
                </a:solidFill>
              </a:rPr>
              <a:t>₦</a:t>
            </a:r>
          </a:p>
        </xdr:txBody>
      </xdr:sp>
    </xdr:grpSp>
    <xdr:clientData/>
  </xdr:twoCellAnchor>
  <xdr:twoCellAnchor>
    <xdr:from>
      <xdr:col>20</xdr:col>
      <xdr:colOff>122465</xdr:colOff>
      <xdr:row>13</xdr:row>
      <xdr:rowOff>134389</xdr:rowOff>
    </xdr:from>
    <xdr:to>
      <xdr:col>25</xdr:col>
      <xdr:colOff>261258</xdr:colOff>
      <xdr:row>19</xdr:row>
      <xdr:rowOff>180109</xdr:rowOff>
    </xdr:to>
    <xdr:grpSp>
      <xdr:nvGrpSpPr>
        <xdr:cNvPr id="63" name="Group 62"/>
        <xdr:cNvGrpSpPr/>
      </xdr:nvGrpSpPr>
      <xdr:grpSpPr>
        <a:xfrm>
          <a:off x="14559644" y="2610889"/>
          <a:ext cx="3200400" cy="1188720"/>
          <a:chOff x="4572826" y="2018361"/>
          <a:chExt cx="4550522" cy="1319893"/>
        </a:xfrm>
        <a:solidFill>
          <a:srgbClr val="E6EEF5"/>
        </a:solidFill>
      </xdr:grpSpPr>
      <xdr:grpSp>
        <xdr:nvGrpSpPr>
          <xdr:cNvPr id="48" name="Group 47"/>
          <xdr:cNvGrpSpPr/>
        </xdr:nvGrpSpPr>
        <xdr:grpSpPr>
          <a:xfrm>
            <a:off x="4572826" y="2018361"/>
            <a:ext cx="4550522" cy="1319893"/>
            <a:chOff x="2373925" y="608686"/>
            <a:chExt cx="4495353" cy="1319893"/>
          </a:xfrm>
          <a:grpFill/>
        </xdr:grpSpPr>
        <xdr:sp macro="" textlink="">
          <xdr:nvSpPr>
            <xdr:cNvPr id="50" name="Rounded Rectangle 49"/>
            <xdr:cNvSpPr/>
          </xdr:nvSpPr>
          <xdr:spPr>
            <a:xfrm>
              <a:off x="2373925" y="608686"/>
              <a:ext cx="4495353" cy="1319893"/>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_Table!$G$4">
          <xdr:nvSpPr>
            <xdr:cNvPr id="51" name="TextBox 50"/>
            <xdr:cNvSpPr txBox="1"/>
          </xdr:nvSpPr>
          <xdr:spPr>
            <a:xfrm>
              <a:off x="4170535" y="1224898"/>
              <a:ext cx="2412523" cy="5212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4199615-70E2-47A0-9CA2-D47E9765EE31}" type="TxLink">
                <a:rPr lang="en-US" sz="3600" b="1">
                  <a:solidFill>
                    <a:schemeClr val="accent1"/>
                  </a:solidFill>
                </a:rPr>
                <a:pPr algn="l"/>
                <a:t>1,812</a:t>
              </a:fld>
              <a:endParaRPr lang="en-US" sz="3600" b="1">
                <a:solidFill>
                  <a:schemeClr val="accent1"/>
                </a:solidFill>
              </a:endParaRPr>
            </a:p>
          </xdr:txBody>
        </xdr:sp>
        <xdr:sp macro="" textlink="">
          <xdr:nvSpPr>
            <xdr:cNvPr id="52" name="TextBox 51"/>
            <xdr:cNvSpPr txBox="1"/>
          </xdr:nvSpPr>
          <xdr:spPr>
            <a:xfrm>
              <a:off x="4189409" y="794085"/>
              <a:ext cx="2489892" cy="52021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t>Total</a:t>
              </a:r>
              <a:r>
                <a:rPr lang="en-US" sz="2000" b="1" baseline="0"/>
                <a:t> Orders</a:t>
              </a:r>
              <a:endParaRPr lang="en-US" sz="2000" b="1"/>
            </a:p>
          </xdr:txBody>
        </xdr:sp>
      </xdr:grpSp>
      <xdr:sp macro="" textlink="">
        <xdr:nvSpPr>
          <xdr:cNvPr id="62" name="Cube 61"/>
          <xdr:cNvSpPr/>
        </xdr:nvSpPr>
        <xdr:spPr>
          <a:xfrm>
            <a:off x="5567828" y="2629708"/>
            <a:ext cx="610837" cy="327258"/>
          </a:xfrm>
          <a:prstGeom prst="cube">
            <a:avLst/>
          </a:prstGeom>
          <a:solidFill>
            <a:srgbClr val="1F3A5F"/>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fLocksWithSheet="0"/>
  </xdr:twoCellAnchor>
  <xdr:twoCellAnchor>
    <xdr:from>
      <xdr:col>14</xdr:col>
      <xdr:colOff>191700</xdr:colOff>
      <xdr:row>13</xdr:row>
      <xdr:rowOff>147997</xdr:rowOff>
    </xdr:from>
    <xdr:to>
      <xdr:col>19</xdr:col>
      <xdr:colOff>330493</xdr:colOff>
      <xdr:row>20</xdr:row>
      <xdr:rowOff>3217</xdr:rowOff>
    </xdr:to>
    <xdr:grpSp>
      <xdr:nvGrpSpPr>
        <xdr:cNvPr id="32" name="Group 31"/>
        <xdr:cNvGrpSpPr/>
      </xdr:nvGrpSpPr>
      <xdr:grpSpPr>
        <a:xfrm>
          <a:off x="10954950" y="2624497"/>
          <a:ext cx="3200400" cy="1188720"/>
          <a:chOff x="10954950" y="2624497"/>
          <a:chExt cx="3200400" cy="1188720"/>
        </a:xfrm>
      </xdr:grpSpPr>
      <xdr:grpSp>
        <xdr:nvGrpSpPr>
          <xdr:cNvPr id="54" name="Group 53"/>
          <xdr:cNvGrpSpPr/>
        </xdr:nvGrpSpPr>
        <xdr:grpSpPr>
          <a:xfrm>
            <a:off x="10954950" y="2624497"/>
            <a:ext cx="3200400" cy="1188720"/>
            <a:chOff x="2371532" y="758548"/>
            <a:chExt cx="4495353" cy="1397469"/>
          </a:xfrm>
          <a:solidFill>
            <a:srgbClr val="E6EEF5"/>
          </a:solidFill>
        </xdr:grpSpPr>
        <xdr:sp macro="" textlink="">
          <xdr:nvSpPr>
            <xdr:cNvPr id="56" name="Rounded Rectangle 55"/>
            <xdr:cNvSpPr/>
          </xdr:nvSpPr>
          <xdr:spPr>
            <a:xfrm>
              <a:off x="2371532" y="758548"/>
              <a:ext cx="4495353" cy="1397469"/>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_Table!$H$4">
          <xdr:nvSpPr>
            <xdr:cNvPr id="57" name="TextBox 56"/>
            <xdr:cNvSpPr txBox="1"/>
          </xdr:nvSpPr>
          <xdr:spPr>
            <a:xfrm>
              <a:off x="4297360" y="1391094"/>
              <a:ext cx="2266585" cy="5212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3083F9-4086-4BA0-AB98-1B858091D225}" type="TxLink">
                <a:rPr lang="en-US" sz="3600" b="1">
                  <a:solidFill>
                    <a:schemeClr val="accent1"/>
                  </a:solidFill>
                </a:rPr>
                <a:pPr algn="l"/>
                <a:t>46.4×</a:t>
              </a:fld>
              <a:endParaRPr lang="en-US" sz="3600" b="1">
                <a:solidFill>
                  <a:schemeClr val="accent1"/>
                </a:solidFill>
              </a:endParaRPr>
            </a:p>
          </xdr:txBody>
        </xdr:sp>
        <xdr:sp macro="" textlink="">
          <xdr:nvSpPr>
            <xdr:cNvPr id="58" name="TextBox 57"/>
            <xdr:cNvSpPr txBox="1"/>
          </xdr:nvSpPr>
          <xdr:spPr>
            <a:xfrm>
              <a:off x="4227635" y="945173"/>
              <a:ext cx="2489892" cy="52021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t>Overall </a:t>
              </a:r>
              <a:r>
                <a:rPr lang="en-US" sz="2000" b="1" baseline="0"/>
                <a:t>ROAS</a:t>
              </a:r>
              <a:endParaRPr lang="en-US" sz="2000" b="1"/>
            </a:p>
          </xdr:txBody>
        </xdr:sp>
      </xdr:grpSp>
      <xdr:grpSp>
        <xdr:nvGrpSpPr>
          <xdr:cNvPr id="17" name="Group 16"/>
          <xdr:cNvGrpSpPr/>
        </xdr:nvGrpSpPr>
        <xdr:grpSpPr>
          <a:xfrm>
            <a:off x="11627544" y="2925030"/>
            <a:ext cx="577454" cy="541734"/>
            <a:chOff x="9376168" y="2541984"/>
            <a:chExt cx="640080" cy="640079"/>
          </a:xfrm>
        </xdr:grpSpPr>
        <xdr:sp macro="" textlink="">
          <xdr:nvSpPr>
            <xdr:cNvPr id="10" name="Oval 9"/>
            <xdr:cNvSpPr/>
          </xdr:nvSpPr>
          <xdr:spPr>
            <a:xfrm>
              <a:off x="9376168" y="2541984"/>
              <a:ext cx="640080" cy="640079"/>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Oval 52"/>
            <xdr:cNvSpPr/>
          </xdr:nvSpPr>
          <xdr:spPr>
            <a:xfrm>
              <a:off x="9440179" y="2605992"/>
              <a:ext cx="512064" cy="51206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Oval 54"/>
            <xdr:cNvSpPr/>
          </xdr:nvSpPr>
          <xdr:spPr>
            <a:xfrm>
              <a:off x="9504187" y="2670000"/>
              <a:ext cx="384048" cy="384048"/>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Oval 58"/>
            <xdr:cNvSpPr/>
          </xdr:nvSpPr>
          <xdr:spPr>
            <a:xfrm>
              <a:off x="9568195" y="2734008"/>
              <a:ext cx="256032" cy="256032"/>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21" name="Straight Arrow Connector 20"/>
          <xdr:cNvCxnSpPr/>
        </xdr:nvCxnSpPr>
        <xdr:spPr>
          <a:xfrm flipH="1">
            <a:off x="11896735" y="2930560"/>
            <a:ext cx="355890" cy="277173"/>
          </a:xfrm>
          <a:prstGeom prst="straightConnector1">
            <a:avLst/>
          </a:prstGeom>
          <a:ln w="28575">
            <a:solidFill>
              <a:srgbClr val="1F3A5F"/>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149679</xdr:colOff>
      <xdr:row>6</xdr:row>
      <xdr:rowOff>19501</xdr:rowOff>
    </xdr:from>
    <xdr:to>
      <xdr:col>5</xdr:col>
      <xdr:colOff>595993</xdr:colOff>
      <xdr:row>10</xdr:row>
      <xdr:rowOff>171901</xdr:rowOff>
    </xdr:to>
    <mc:AlternateContent xmlns:mc="http://schemas.openxmlformats.org/markup-compatibility/2006" xmlns:a14="http://schemas.microsoft.com/office/drawing/2010/main">
      <mc:Choice Requires="a14">
        <xdr:graphicFrame macro="">
          <xdr:nvGraphicFramePr>
            <xdr:cNvPr id="68" name="Region"/>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9679" y="1162501"/>
              <a:ext cx="36576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95249</xdr:colOff>
      <xdr:row>38</xdr:row>
      <xdr:rowOff>136525</xdr:rowOff>
    </xdr:from>
    <xdr:to>
      <xdr:col>7</xdr:col>
      <xdr:colOff>587375</xdr:colOff>
      <xdr:row>56</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270.997668865741" createdVersion="4" refreshedVersion="4" minRefreshableVersion="3" recordCount="1812">
  <cacheSource type="worksheet">
    <worksheetSource name="BoyCodeAfrica_Ecommerce_Datasets3"/>
  </cacheSource>
  <cacheFields count="37">
    <cacheField name="Order_ID" numFmtId="0">
      <sharedItems/>
    </cacheField>
    <cacheField name="Order_Date" numFmtId="14">
      <sharedItems containsSemiMixedTypes="0" containsNonDate="0" containsDate="1" containsString="0" minDate="2025-01-01T00:00:00" maxDate="2026-01-01T00:00:00" count="362">
        <d v="2025-11-24T00:00:00"/>
        <d v="2025-02-27T00:00:00"/>
        <d v="2025-01-13T00:00:00"/>
        <d v="2025-05-21T00:00:00"/>
        <d v="2025-05-06T00:00:00"/>
        <d v="2025-04-25T00:00:00"/>
        <d v="2025-03-13T00:00:00"/>
        <d v="2025-02-22T00:00:00"/>
        <d v="2025-12-13T00:00:00"/>
        <d v="2025-10-07T00:00:00"/>
        <d v="2025-02-14T00:00:00"/>
        <d v="2025-10-30T00:00:00"/>
        <d v="2025-08-05T00:00:00"/>
        <d v="2025-01-17T00:00:00"/>
        <d v="2025-01-16T00:00:00"/>
        <d v="2025-02-17T00:00:00"/>
        <d v="2025-04-22T00:00:00"/>
        <d v="2025-04-30T00:00:00"/>
        <d v="2025-09-16T00:00:00"/>
        <d v="2025-11-05T00:00:00"/>
        <d v="2025-01-14T00:00:00"/>
        <d v="2025-10-15T00:00:00"/>
        <d v="2025-04-12T00:00:00"/>
        <d v="2025-11-29T00:00:00"/>
        <d v="2025-12-26T00:00:00"/>
        <d v="2025-08-03T00:00:00"/>
        <d v="2025-04-23T00:00:00"/>
        <d v="2025-08-18T00:00:00"/>
        <d v="2025-10-29T00:00:00"/>
        <d v="2025-05-23T00:00:00"/>
        <d v="2025-01-04T00:00:00"/>
        <d v="2025-03-23T00:00:00"/>
        <d v="2025-12-24T00:00:00"/>
        <d v="2025-06-24T00:00:00"/>
        <d v="2025-03-21T00:00:00"/>
        <d v="2025-04-21T00:00:00"/>
        <d v="2025-06-22T00:00:00"/>
        <d v="2025-07-14T00:00:00"/>
        <d v="2025-02-19T00:00:00"/>
        <d v="2025-07-03T00:00:00"/>
        <d v="2025-06-26T00:00:00"/>
        <d v="2025-11-06T00:00:00"/>
        <d v="2025-05-16T00:00:00"/>
        <d v="2025-01-23T00:00:00"/>
        <d v="2025-08-24T00:00:00"/>
        <d v="2025-10-02T00:00:00"/>
        <d v="2025-03-05T00:00:00"/>
        <d v="2025-07-13T00:00:00"/>
        <d v="2025-02-10T00:00:00"/>
        <d v="2025-10-10T00:00:00"/>
        <d v="2025-05-31T00:00:00"/>
        <d v="2025-11-18T00:00:00"/>
        <d v="2025-11-13T00:00:00"/>
        <d v="2025-07-05T00:00:00"/>
        <d v="2025-10-23T00:00:00"/>
        <d v="2025-04-09T00:00:00"/>
        <d v="2025-12-27T00:00:00"/>
        <d v="2025-02-05T00:00:00"/>
        <d v="2025-01-24T00:00:00"/>
        <d v="2025-12-05T00:00:00"/>
        <d v="2025-04-27T00:00:00"/>
        <d v="2025-05-29T00:00:00"/>
        <d v="2025-02-21T00:00:00"/>
        <d v="2025-08-21T00:00:00"/>
        <d v="2025-11-22T00:00:00"/>
        <d v="2025-07-06T00:00:00"/>
        <d v="2025-03-25T00:00:00"/>
        <d v="2025-07-09T00:00:00"/>
        <d v="2025-07-01T00:00:00"/>
        <d v="2025-04-18T00:00:00"/>
        <d v="2025-12-10T00:00:00"/>
        <d v="2025-05-17T00:00:00"/>
        <d v="2025-12-16T00:00:00"/>
        <d v="2025-11-28T00:00:00"/>
        <d v="2025-02-06T00:00:00"/>
        <d v="2025-11-08T00:00:00"/>
        <d v="2025-03-29T00:00:00"/>
        <d v="2025-10-01T00:00:00"/>
        <d v="2025-08-25T00:00:00"/>
        <d v="2025-05-19T00:00:00"/>
        <d v="2025-12-19T00:00:00"/>
        <d v="2025-10-13T00:00:00"/>
        <d v="2025-12-17T00:00:00"/>
        <d v="2025-06-16T00:00:00"/>
        <d v="2025-01-29T00:00:00"/>
        <d v="2025-04-28T00:00:00"/>
        <d v="2025-06-11T00:00:00"/>
        <d v="2025-07-25T00:00:00"/>
        <d v="2025-05-18T00:00:00"/>
        <d v="2025-02-03T00:00:00"/>
        <d v="2025-04-19T00:00:00"/>
        <d v="2025-10-18T00:00:00"/>
        <d v="2025-12-02T00:00:00"/>
        <d v="2025-09-13T00:00:00"/>
        <d v="2025-07-22T00:00:00"/>
        <d v="2025-11-26T00:00:00"/>
        <d v="2025-08-23T00:00:00"/>
        <d v="2025-03-15T00:00:00"/>
        <d v="2025-05-07T00:00:00"/>
        <d v="2025-10-03T00:00:00"/>
        <d v="2025-05-15T00:00:00"/>
        <d v="2025-10-27T00:00:00"/>
        <d v="2025-08-08T00:00:00"/>
        <d v="2025-10-26T00:00:00"/>
        <d v="2025-07-24T00:00:00"/>
        <d v="2025-03-12T00:00:00"/>
        <d v="2025-09-18T00:00:00"/>
        <d v="2025-09-10T00:00:00"/>
        <d v="2025-02-16T00:00:00"/>
        <d v="2025-01-25T00:00:00"/>
        <d v="2025-02-26T00:00:00"/>
        <d v="2025-03-20T00:00:00"/>
        <d v="2025-12-15T00:00:00"/>
        <d v="2025-11-02T00:00:00"/>
        <d v="2025-02-02T00:00:00"/>
        <d v="2025-07-17T00:00:00"/>
        <d v="2025-07-15T00:00:00"/>
        <d v="2025-08-28T00:00:00"/>
        <d v="2025-09-28T00:00:00"/>
        <d v="2025-05-09T00:00:00"/>
        <d v="2025-10-11T00:00:00"/>
        <d v="2025-01-06T00:00:00"/>
        <d v="2025-02-28T00:00:00"/>
        <d v="2025-11-25T00:00:00"/>
        <d v="2025-08-11T00:00:00"/>
        <d v="2025-03-22T00:00:00"/>
        <d v="2025-01-02T00:00:00"/>
        <d v="2025-09-14T00:00:00"/>
        <d v="2025-04-02T00:00:00"/>
        <d v="2025-09-17T00:00:00"/>
        <d v="2025-02-24T00:00:00"/>
        <d v="2025-11-17T00:00:00"/>
        <d v="2025-06-02T00:00:00"/>
        <d v="2025-07-11T00:00:00"/>
        <d v="2025-03-24T00:00:00"/>
        <d v="2025-10-04T00:00:00"/>
        <d v="2025-09-29T00:00:00"/>
        <d v="2025-01-01T00:00:00"/>
        <d v="2025-11-03T00:00:00"/>
        <d v="2025-06-15T00:00:00"/>
        <d v="2025-09-08T00:00:00"/>
        <d v="2025-01-10T00:00:00"/>
        <d v="2025-06-07T00:00:00"/>
        <d v="2025-05-03T00:00:00"/>
        <d v="2025-01-30T00:00:00"/>
        <d v="2025-05-04T00:00:00"/>
        <d v="2025-02-13T00:00:00"/>
        <d v="2025-09-06T00:00:00"/>
        <d v="2025-09-30T00:00:00"/>
        <d v="2025-03-06T00:00:00"/>
        <d v="2025-03-07T00:00:00"/>
        <d v="2025-12-04T00:00:00"/>
        <d v="2025-09-01T00:00:00"/>
        <d v="2025-10-09T00:00:00"/>
        <d v="2025-03-26T00:00:00"/>
        <d v="2025-11-07T00:00:00"/>
        <d v="2025-12-20T00:00:00"/>
        <d v="2025-04-13T00:00:00"/>
        <d v="2025-06-09T00:00:00"/>
        <d v="2025-08-13T00:00:00"/>
        <d v="2025-09-22T00:00:00"/>
        <d v="2025-08-20T00:00:00"/>
        <d v="2025-03-03T00:00:00"/>
        <d v="2025-04-26T00:00:00"/>
        <d v="2025-06-23T00:00:00"/>
        <d v="2025-01-11T00:00:00"/>
        <d v="2025-12-29T00:00:00"/>
        <d v="2025-11-20T00:00:00"/>
        <d v="2025-01-31T00:00:00"/>
        <d v="2025-02-04T00:00:00"/>
        <d v="2025-06-19T00:00:00"/>
        <d v="2025-09-21T00:00:00"/>
        <d v="2025-05-02T00:00:00"/>
        <d v="2025-12-09T00:00:00"/>
        <d v="2025-04-20T00:00:00"/>
        <d v="2025-03-09T00:00:00"/>
        <d v="2025-10-20T00:00:00"/>
        <d v="2025-08-31T00:00:00"/>
        <d v="2025-05-05T00:00:00"/>
        <d v="2025-07-28T00:00:00"/>
        <d v="2025-04-08T00:00:00"/>
        <d v="2025-02-18T00:00:00"/>
        <d v="2025-08-09T00:00:00"/>
        <d v="2025-07-30T00:00:00"/>
        <d v="2025-01-28T00:00:00"/>
        <d v="2025-12-11T00:00:00"/>
        <d v="2025-12-01T00:00:00"/>
        <d v="2025-11-27T00:00:00"/>
        <d v="2025-02-20T00:00:00"/>
        <d v="2025-02-01T00:00:00"/>
        <d v="2025-07-26T00:00:00"/>
        <d v="2025-02-25T00:00:00"/>
        <d v="2025-05-08T00:00:00"/>
        <d v="2025-04-04T00:00:00"/>
        <d v="2025-02-08T00:00:00"/>
        <d v="2025-08-15T00:00:00"/>
        <d v="2025-01-26T00:00:00"/>
        <d v="2025-11-30T00:00:00"/>
        <d v="2025-01-08T00:00:00"/>
        <d v="2025-03-27T00:00:00"/>
        <d v="2025-09-04T00:00:00"/>
        <d v="2025-07-19T00:00:00"/>
        <d v="2025-05-27T00:00:00"/>
        <d v="2025-12-23T00:00:00"/>
        <d v="2025-10-12T00:00:00"/>
        <d v="2025-09-07T00:00:00"/>
        <d v="2025-06-01T00:00:00"/>
        <d v="2025-10-24T00:00:00"/>
        <d v="2025-10-05T00:00:00"/>
        <d v="2025-06-10T00:00:00"/>
        <d v="2025-09-02T00:00:00"/>
        <d v="2025-09-15T00:00:00"/>
        <d v="2025-02-11T00:00:00"/>
        <d v="2025-04-06T00:00:00"/>
        <d v="2025-11-01T00:00:00"/>
        <d v="2025-12-12T00:00:00"/>
        <d v="2025-05-01T00:00:00"/>
        <d v="2025-10-19T00:00:00"/>
        <d v="2025-01-21T00:00:00"/>
        <d v="2025-11-14T00:00:00"/>
        <d v="2025-12-03T00:00:00"/>
        <d v="2025-10-17T00:00:00"/>
        <d v="2025-09-25T00:00:00"/>
        <d v="2025-05-14T00:00:00"/>
        <d v="2025-04-15T00:00:00"/>
        <d v="2025-06-03T00:00:00"/>
        <d v="2025-02-07T00:00:00"/>
        <d v="2025-01-05T00:00:00"/>
        <d v="2025-11-15T00:00:00"/>
        <d v="2025-10-16T00:00:00"/>
        <d v="2025-06-28T00:00:00"/>
        <d v="2025-05-26T00:00:00"/>
        <d v="2025-10-06T00:00:00"/>
        <d v="2025-06-04T00:00:00"/>
        <d v="2025-11-10T00:00:00"/>
        <d v="2025-12-08T00:00:00"/>
        <d v="2025-12-06T00:00:00"/>
        <d v="2025-02-23T00:00:00"/>
        <d v="2025-03-10T00:00:00"/>
        <d v="2025-03-01T00:00:00"/>
        <d v="2025-05-20T00:00:00"/>
        <d v="2025-05-25T00:00:00"/>
        <d v="2025-06-25T00:00:00"/>
        <d v="2025-12-18T00:00:00"/>
        <d v="2025-11-21T00:00:00"/>
        <d v="2025-01-27T00:00:00"/>
        <d v="2025-05-22T00:00:00"/>
        <d v="2025-06-20T00:00:00"/>
        <d v="2025-03-08T00:00:00"/>
        <d v="2025-11-23T00:00:00"/>
        <d v="2025-12-28T00:00:00"/>
        <d v="2025-08-07T00:00:00"/>
        <d v="2025-03-18T00:00:00"/>
        <d v="2025-01-19T00:00:00"/>
        <d v="2025-03-17T00:00:00"/>
        <d v="2025-01-22T00:00:00"/>
        <d v="2025-10-14T00:00:00"/>
        <d v="2025-04-01T00:00:00"/>
        <d v="2025-07-31T00:00:00"/>
        <d v="2025-01-20T00:00:00"/>
        <d v="2025-08-29T00:00:00"/>
        <d v="2025-04-24T00:00:00"/>
        <d v="2025-06-29T00:00:00"/>
        <d v="2025-06-06T00:00:00"/>
        <d v="2025-06-18T00:00:00"/>
        <d v="2025-12-14T00:00:00"/>
        <d v="2025-01-15T00:00:00"/>
        <d v="2025-10-25T00:00:00"/>
        <d v="2025-08-12T00:00:00"/>
        <d v="2025-09-19T00:00:00"/>
        <d v="2025-05-11T00:00:00"/>
        <d v="2025-09-24T00:00:00"/>
        <d v="2025-04-11T00:00:00"/>
        <d v="2025-12-07T00:00:00"/>
        <d v="2025-11-16T00:00:00"/>
        <d v="2025-06-08T00:00:00"/>
        <d v="2025-07-29T00:00:00"/>
        <d v="2025-06-17T00:00:00"/>
        <d v="2025-08-04T00:00:00"/>
        <d v="2025-03-31T00:00:00"/>
        <d v="2025-11-12T00:00:00"/>
        <d v="2025-07-27T00:00:00"/>
        <d v="2025-10-08T00:00:00"/>
        <d v="2025-06-05T00:00:00"/>
        <d v="2025-06-14T00:00:00"/>
        <d v="2025-08-27T00:00:00"/>
        <d v="2025-03-28T00:00:00"/>
        <d v="2025-06-21T00:00:00"/>
        <d v="2025-11-09T00:00:00"/>
        <d v="2025-08-22T00:00:00"/>
        <d v="2025-08-01T00:00:00"/>
        <d v="2025-11-19T00:00:00"/>
        <d v="2025-10-22T00:00:00"/>
        <d v="2025-04-10T00:00:00"/>
        <d v="2025-07-16T00:00:00"/>
        <d v="2025-09-11T00:00:00"/>
        <d v="2025-01-03T00:00:00"/>
        <d v="2025-08-06T00:00:00"/>
        <d v="2025-09-23T00:00:00"/>
        <d v="2025-08-26T00:00:00"/>
        <d v="2025-03-04T00:00:00"/>
        <d v="2025-06-12T00:00:00"/>
        <d v="2025-08-17T00:00:00"/>
        <d v="2025-08-19T00:00:00"/>
        <d v="2025-05-13T00:00:00"/>
        <d v="2025-08-14T00:00:00"/>
        <d v="2025-02-09T00:00:00"/>
        <d v="2025-06-13T00:00:00"/>
        <d v="2025-03-19T00:00:00"/>
        <d v="2025-04-29T00:00:00"/>
        <d v="2025-12-22T00:00:00"/>
        <d v="2025-04-16T00:00:00"/>
        <d v="2025-06-30T00:00:00"/>
        <d v="2025-07-21T00:00:00"/>
        <d v="2025-10-31T00:00:00"/>
        <d v="2025-02-12T00:00:00"/>
        <d v="2025-03-11T00:00:00"/>
        <d v="2025-05-10T00:00:00"/>
        <d v="2025-12-25T00:00:00"/>
        <d v="2025-05-12T00:00:00"/>
        <d v="2025-07-08T00:00:00"/>
        <d v="2025-07-12T00:00:00"/>
        <d v="2025-07-23T00:00:00"/>
        <d v="2025-11-04T00:00:00"/>
        <d v="2025-06-27T00:00:00"/>
        <d v="2025-01-07T00:00:00"/>
        <d v="2025-08-10T00:00:00"/>
        <d v="2025-09-05T00:00:00"/>
        <d v="2025-05-24T00:00:00"/>
        <d v="2025-12-31T00:00:00"/>
        <d v="2025-09-09T00:00:00"/>
        <d v="2025-01-09T00:00:00"/>
        <d v="2025-12-21T00:00:00"/>
        <d v="2025-04-05T00:00:00"/>
        <d v="2025-09-26T00:00:00"/>
        <d v="2025-07-04T00:00:00"/>
        <d v="2025-05-30T00:00:00"/>
        <d v="2025-10-21T00:00:00"/>
        <d v="2025-09-03T00:00:00"/>
        <d v="2025-03-02T00:00:00"/>
        <d v="2025-08-02T00:00:00"/>
        <d v="2025-04-17T00:00:00"/>
        <d v="2025-03-30T00:00:00"/>
        <d v="2025-05-28T00:00:00"/>
        <d v="2025-03-14T00:00:00"/>
        <d v="2025-10-28T00:00:00"/>
        <d v="2025-04-03T00:00:00"/>
        <d v="2025-02-15T00:00:00"/>
        <d v="2025-04-07T00:00:00"/>
        <d v="2025-12-30T00:00:00"/>
        <d v="2025-08-30T00:00:00"/>
        <d v="2025-03-16T00:00:00"/>
        <d v="2025-09-27T00:00:00"/>
        <d v="2025-08-16T00:00:00"/>
        <d v="2025-09-12T00:00:00"/>
        <d v="2025-01-12T00:00:00"/>
        <d v="2025-01-18T00:00:00"/>
        <d v="2025-07-07T00:00:00"/>
        <d v="2025-07-10T00:00:00"/>
        <d v="2025-07-18T00:00:00"/>
        <d v="2025-09-20T00:00:00"/>
        <d v="2025-11-11T00:00:00"/>
      </sharedItems>
      <fieldGroup base="1">
        <rangePr groupBy="months" startDate="2025-01-01T00:00:00" endDate="2026-01-01T00:00:00"/>
        <groupItems count="14">
          <s v="&lt;1/1/2025"/>
          <s v="Jan"/>
          <s v="Feb"/>
          <s v="Mar"/>
          <s v="Apr"/>
          <s v="May"/>
          <s v="Jun"/>
          <s v="Jul"/>
          <s v="Aug"/>
          <s v="Sep"/>
          <s v="Oct"/>
          <s v="Nov"/>
          <s v="Dec"/>
          <s v="&gt;1/1/2026"/>
        </groupItems>
      </fieldGroup>
    </cacheField>
    <cacheField name="Customer_ID" numFmtId="0">
      <sharedItems/>
    </cacheField>
    <cacheField name="Region" numFmtId="0">
      <sharedItems containsBlank="1" count="12">
        <s v="Kaduna"/>
        <s v="Edo"/>
        <s v="Kano"/>
        <s v="Ogun"/>
        <s v="Enugu"/>
        <s v="Abuja"/>
        <s v="Lagos"/>
        <s v="Delta"/>
        <s v="Oyo"/>
        <s v="Rivers"/>
        <s v="Unknown"/>
        <m u="1"/>
      </sharedItems>
    </cacheField>
    <cacheField name="Customer_Segment" numFmtId="0">
      <sharedItems count="3">
        <s v="Returning"/>
        <s v="Loyal"/>
        <s v="New"/>
      </sharedItems>
    </cacheField>
    <cacheField name="Category" numFmtId="0">
      <sharedItems count="5">
        <s v="Beauty"/>
        <s v="Accessories"/>
        <s v="Fashion"/>
        <s v="Electronics"/>
        <s v="Home"/>
      </sharedItems>
    </cacheField>
    <cacheField name="Product"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3518" maxValue="119926"/>
    </cacheField>
    <cacheField name="Discount_Pct" numFmtId="0">
      <sharedItems containsSemiMixedTypes="0" containsString="0" containsNumber="1" containsInteger="1" minValue="0" maxValue="25"/>
    </cacheField>
    <cacheField name="Discount_Amount" numFmtId="0">
      <sharedItems containsSemiMixedTypes="0" containsString="0" containsNumber="1" minValue="0" maxValue="70264"/>
    </cacheField>
    <cacheField name="Revenue" numFmtId="0">
      <sharedItems containsSemiMixedTypes="0" containsString="0" containsNumber="1" minValue="3023.25" maxValue="389934"/>
    </cacheField>
    <cacheField name="Cost" numFmtId="0">
      <sharedItems containsSemiMixedTypes="0" containsString="0" containsNumber="1" minValue="2007.19" maxValue="278948.25"/>
    </cacheField>
    <cacheField name="Gross_Profit" numFmtId="0">
      <sharedItems containsSemiMixedTypes="0" containsString="0" containsNumber="1" minValue="597.44000000000005" maxValue="145742.39000000001"/>
    </cacheField>
    <cacheField name="Acquisition_Channel" numFmtId="0">
      <sharedItems containsBlank="1" count="8">
        <s v="Referral"/>
        <s v="Facebook"/>
        <s v="Organic Search"/>
        <s v="Instagram"/>
        <s v="WhatsApp"/>
        <s v="Google"/>
        <s v="Unknown"/>
        <m u="1"/>
      </sharedItems>
    </cacheField>
    <cacheField name="Marketing_Cost" numFmtId="0">
      <sharedItems containsSemiMixedTypes="0" containsString="0" containsNumber="1" minValue="51.1" maxValue="2498.75"/>
    </cacheField>
    <cacheField name="Payment_Method" numFmtId="0">
      <sharedItems/>
    </cacheField>
    <cacheField name="Delivery_Type" numFmtId="0">
      <sharedItems/>
    </cacheField>
    <cacheField name="Promised_Days" numFmtId="0">
      <sharedItems containsSemiMixedTypes="0" containsString="0" containsNumber="1" containsInteger="1" minValue="2" maxValue="5"/>
    </cacheField>
    <cacheField name="Delivery_Days" numFmtId="0">
      <sharedItems containsSemiMixedTypes="0" containsString="0" containsNumber="1" containsInteger="1" minValue="0" maxValue="12"/>
    </cacheField>
    <cacheField name="Late_Delivery" numFmtId="0">
      <sharedItems/>
    </cacheField>
    <cacheField name="Order_Status" numFmtId="0">
      <sharedItems count="3">
        <s v="Delivered"/>
        <s v="Cancelled"/>
        <s v="Returned"/>
      </sharedItems>
    </cacheField>
    <cacheField name="Customer_Rating" numFmtId="0">
      <sharedItems containsString="0" containsBlank="1" containsNumber="1" containsInteger="1" minValue="1" maxValue="5"/>
    </cacheField>
    <cacheField name="Validation Column" numFmtId="0">
      <sharedItems containsSemiMixedTypes="0" containsString="0" containsNumber="1" containsInteger="1" minValue="0" maxValue="0"/>
    </cacheField>
    <cacheField name="Net Contribution" numFmtId="0">
      <sharedItems containsSemiMixedTypes="0" containsString="0" containsNumber="1" minValue="-933.45999999999981" maxValue="145241.32"/>
    </cacheField>
    <cacheField name="ROAS" numFmtId="2">
      <sharedItems containsSemiMixedTypes="0" containsString="0" containsNumber="1" minValue="1.6388869270428703" maxValue="3624.7576530612246"/>
    </cacheField>
    <cacheField name="Marketing Cost %" numFmtId="10">
      <sharedItems containsSemiMixedTypes="0" containsString="0" containsNumber="1" minValue="2.7588051277178981E-4" maxValue="0.61017022193492776"/>
    </cacheField>
    <cacheField name="Unique Customers" numFmtId="0">
      <sharedItems containsSemiMixedTypes="0" containsString="0" containsNumber="1" containsInteger="1" minValue="0" maxValue="1"/>
    </cacheField>
    <cacheField name="Unique Orders" numFmtId="0">
      <sharedItems containsSemiMixedTypes="0" containsString="0" containsNumber="1" containsInteger="1" minValue="0" maxValue="1"/>
    </cacheField>
    <cacheField name="ROAS by Region" numFmtId="0" formula="Revenue/Marketing_Cost" databaseField="0"/>
    <cacheField name="ROAS by Customer Segment" numFmtId="0" formula="Revenue/Marketing_Cost" databaseField="0"/>
    <cacheField name="AOV By Customer Segment" numFmtId="0" formula="Revenue/'Unique Orders'" databaseField="0"/>
    <cacheField name="AOV By Customer Segments" numFmtId="0" formula="Revenue/'Unique Orders'" databaseField="0"/>
    <cacheField name="Overall ROAS" numFmtId="0" formula="Revenue/Marketing_Cost" databaseField="0"/>
    <cacheField name="ROAS by Channel" numFmtId="0" formula="Revenue/Marketing_Cost" databaseField="0"/>
    <cacheField name="Channel ROAS by Region" numFmtId="0" formula="Revenue/Marketing_Cost" databaseField="0"/>
    <cacheField name="Trend of ROAS" numFmtId="0" formula="Revenue/Marketing_Cos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12">
  <r>
    <s v="ORD00001"/>
    <x v="0"/>
    <s v="CUST0193"/>
    <x v="0"/>
    <x v="0"/>
    <x v="0"/>
    <s v="Lip Gloss"/>
    <n v="1"/>
    <n v="14753"/>
    <n v="25"/>
    <n v="3688.25"/>
    <n v="11064.75"/>
    <n v="8015.91"/>
    <n v="3048.84"/>
    <x v="0"/>
    <n v="1206.8399999999999"/>
    <s v="Cash on Delivery"/>
    <s v="Standard"/>
    <n v="5"/>
    <n v="5"/>
    <s v="No"/>
    <x v="0"/>
    <n v="5"/>
    <n v="0"/>
    <n v="1842.0000000000002"/>
    <n v="9.1683653176891724"/>
    <n v="0.10907069748525723"/>
    <n v="1"/>
    <n v="1"/>
  </r>
  <r>
    <s v="ORD00002"/>
    <x v="1"/>
    <s v="CUST0163"/>
    <x v="0"/>
    <x v="1"/>
    <x v="1"/>
    <s v="Cap"/>
    <n v="1"/>
    <n v="25931"/>
    <n v="0"/>
    <n v="0"/>
    <n v="25931"/>
    <n v="16570.34"/>
    <n v="9360.66"/>
    <x v="1"/>
    <n v="779.59"/>
    <s v="Mobile Money"/>
    <s v="Express"/>
    <n v="2"/>
    <n v="2"/>
    <s v="No"/>
    <x v="1"/>
    <m/>
    <n v="0"/>
    <n v="8581.07"/>
    <n v="33.262355853717978"/>
    <n v="3.0064016042574526E-2"/>
    <n v="1"/>
    <n v="1"/>
  </r>
  <r>
    <s v="ORD00003"/>
    <x v="2"/>
    <s v="CUST0084"/>
    <x v="1"/>
    <x v="2"/>
    <x v="2"/>
    <s v="T-Shirt"/>
    <n v="1"/>
    <n v="52775"/>
    <n v="10"/>
    <n v="5277.5"/>
    <n v="47497.5"/>
    <n v="33291.42"/>
    <n v="14206.08"/>
    <x v="2"/>
    <n v="351.55"/>
    <s v="Mobile Money"/>
    <s v="Express"/>
    <n v="2"/>
    <n v="6"/>
    <s v="No"/>
    <x v="2"/>
    <n v="2"/>
    <n v="0"/>
    <n v="13854.53"/>
    <n v="135.10880386858199"/>
    <n v="7.4014421811674303E-3"/>
    <n v="1"/>
    <n v="1"/>
  </r>
  <r>
    <s v="ORD00004"/>
    <x v="3"/>
    <s v="CUST0521"/>
    <x v="0"/>
    <x v="2"/>
    <x v="3"/>
    <s v="Power Bank"/>
    <n v="1"/>
    <n v="37074"/>
    <n v="0"/>
    <n v="0"/>
    <n v="37074"/>
    <n v="21941.7"/>
    <n v="15132.3"/>
    <x v="3"/>
    <n v="1973.01"/>
    <s v="Mobile Money"/>
    <s v="Standard"/>
    <n v="5"/>
    <n v="8"/>
    <s v="Yes"/>
    <x v="0"/>
    <n v="5"/>
    <n v="0"/>
    <n v="13159.289999999999"/>
    <n v="18.790578861739171"/>
    <n v="5.3218158278038517E-2"/>
    <n v="1"/>
    <n v="1"/>
  </r>
  <r>
    <s v="ORD00005"/>
    <x v="4"/>
    <s v="CUST0135"/>
    <x v="1"/>
    <x v="2"/>
    <x v="3"/>
    <s v="Bluetooth Speaker"/>
    <n v="1"/>
    <n v="99812"/>
    <n v="0"/>
    <n v="0"/>
    <n v="99812"/>
    <n v="65968.929999999993"/>
    <n v="33843.07"/>
    <x v="4"/>
    <n v="855.33"/>
    <s v="Cash on Delivery"/>
    <s v="Standard"/>
    <n v="5"/>
    <n v="3"/>
    <s v="No"/>
    <x v="2"/>
    <n v="5"/>
    <n v="0"/>
    <n v="32987.74"/>
    <n v="116.69414144248418"/>
    <n v="8.5694104917244419E-3"/>
    <n v="1"/>
    <n v="1"/>
  </r>
  <r>
    <s v="ORD00006"/>
    <x v="5"/>
    <s v="CUST0245"/>
    <x v="2"/>
    <x v="1"/>
    <x v="2"/>
    <s v="Joggers"/>
    <n v="1"/>
    <n v="44383"/>
    <n v="15"/>
    <n v="6657.45"/>
    <n v="37725.550000000003"/>
    <n v="25871.61"/>
    <n v="11853.94"/>
    <x v="4"/>
    <n v="659.3"/>
    <s v="Mobile Money"/>
    <s v="Standard"/>
    <n v="5"/>
    <n v="4"/>
    <s v="No"/>
    <x v="0"/>
    <n v="5"/>
    <n v="0"/>
    <n v="11194.640000000001"/>
    <n v="57.220612771120891"/>
    <n v="1.7476219697260872E-2"/>
    <n v="1"/>
    <n v="1"/>
  </r>
  <r>
    <s v="ORD00007"/>
    <x v="6"/>
    <s v="CUST0054"/>
    <x v="3"/>
    <x v="0"/>
    <x v="2"/>
    <s v="T-Shirt"/>
    <n v="1"/>
    <n v="40810"/>
    <n v="0"/>
    <n v="0"/>
    <n v="40810"/>
    <n v="25451.31"/>
    <n v="15358.69"/>
    <x v="1"/>
    <n v="1206.19"/>
    <s v="Bank Transfer"/>
    <s v="Standard"/>
    <n v="5"/>
    <n v="6"/>
    <s v="No"/>
    <x v="1"/>
    <m/>
    <n v="0"/>
    <n v="14152.5"/>
    <n v="33.83380727746043"/>
    <n v="2.9556236216613577E-2"/>
    <n v="1"/>
    <n v="1"/>
  </r>
  <r>
    <s v="ORD00008"/>
    <x v="7"/>
    <s v="CUST0028"/>
    <x v="4"/>
    <x v="2"/>
    <x v="0"/>
    <s v="Hair Dryer"/>
    <n v="1"/>
    <n v="10857"/>
    <n v="10"/>
    <n v="1085.7"/>
    <n v="9771.2999999999993"/>
    <n v="7829.97"/>
    <n v="1941.33"/>
    <x v="3"/>
    <n v="516.48"/>
    <s v="USSD"/>
    <s v="Express"/>
    <n v="2"/>
    <n v="6"/>
    <s v="No"/>
    <x v="2"/>
    <n v="2"/>
    <n v="0"/>
    <n v="1424.85"/>
    <n v="18.919028810408921"/>
    <n v="5.2856835835559245E-2"/>
    <n v="1"/>
    <n v="1"/>
  </r>
  <r>
    <s v="ORD00009"/>
    <x v="8"/>
    <s v="CUST0481"/>
    <x v="3"/>
    <x v="2"/>
    <x v="0"/>
    <s v="Perfume"/>
    <n v="1"/>
    <n v="21483"/>
    <n v="15"/>
    <n v="3222.45"/>
    <n v="18260.55"/>
    <n v="10591.49"/>
    <n v="7669.06"/>
    <x v="0"/>
    <n v="480.25"/>
    <s v="Bank Transfer"/>
    <s v="Standard"/>
    <n v="5"/>
    <n v="4"/>
    <s v="No"/>
    <x v="0"/>
    <n v="3"/>
    <n v="0"/>
    <n v="7188.81"/>
    <n v="38.02300884955752"/>
    <n v="2.6299865009542431E-2"/>
    <n v="1"/>
    <n v="1"/>
  </r>
  <r>
    <s v="ORD00010"/>
    <x v="9"/>
    <s v="CUST0469"/>
    <x v="5"/>
    <x v="1"/>
    <x v="0"/>
    <s v="Lip Gloss"/>
    <n v="1"/>
    <n v="22343"/>
    <n v="0"/>
    <n v="0"/>
    <n v="22343"/>
    <n v="14045.78"/>
    <n v="8297.2199999999993"/>
    <x v="3"/>
    <n v="1512.53"/>
    <s v="Bank Transfer"/>
    <s v="Express"/>
    <n v="2"/>
    <n v="3"/>
    <s v="Yes"/>
    <x v="0"/>
    <n v="2"/>
    <n v="0"/>
    <n v="6784.69"/>
    <n v="14.771938407833233"/>
    <n v="6.7695922660341051E-2"/>
    <n v="1"/>
    <n v="1"/>
  </r>
  <r>
    <s v="ORD00011"/>
    <x v="10"/>
    <s v="CUST0370"/>
    <x v="5"/>
    <x v="0"/>
    <x v="3"/>
    <s v="Phone Charger"/>
    <n v="2"/>
    <n v="75535"/>
    <n v="0"/>
    <n v="0"/>
    <n v="151070"/>
    <n v="109016.81"/>
    <n v="42053.19"/>
    <x v="0"/>
    <n v="237.36"/>
    <s v="Card"/>
    <s v="Express"/>
    <n v="2"/>
    <n v="1"/>
    <s v="No"/>
    <x v="0"/>
    <n v="5"/>
    <n v="0"/>
    <n v="41815.83"/>
    <n v="636.45938658577688"/>
    <n v="1.5711921625736415E-3"/>
    <n v="1"/>
    <n v="1"/>
  </r>
  <r>
    <s v="ORD00012"/>
    <x v="11"/>
    <s v="CUST0107"/>
    <x v="1"/>
    <x v="0"/>
    <x v="4"/>
    <s v="Blender"/>
    <n v="1"/>
    <n v="50374"/>
    <n v="20"/>
    <n v="10074.799999999999"/>
    <n v="40299.199999999997"/>
    <n v="32836.639999999999"/>
    <n v="7462.56"/>
    <x v="2"/>
    <n v="110.68"/>
    <s v="Cash on Delivery"/>
    <s v="Standard"/>
    <n v="5"/>
    <n v="4"/>
    <s v="No"/>
    <x v="0"/>
    <n v="5"/>
    <n v="0"/>
    <n v="7351.88"/>
    <n v="364.10552945428259"/>
    <n v="2.7464565053400567E-3"/>
    <n v="1"/>
    <n v="1"/>
  </r>
  <r>
    <s v="ORD00013"/>
    <x v="12"/>
    <s v="CUST0207"/>
    <x v="6"/>
    <x v="1"/>
    <x v="3"/>
    <s v="Bluetooth Speaker"/>
    <n v="1"/>
    <n v="49642"/>
    <n v="10"/>
    <n v="4964.2"/>
    <n v="44677.8"/>
    <n v="25014.55"/>
    <n v="19663.25"/>
    <x v="5"/>
    <n v="2182.92"/>
    <s v="Card"/>
    <s v="Standard"/>
    <n v="5"/>
    <n v="2"/>
    <s v="No"/>
    <x v="2"/>
    <n v="3"/>
    <n v="0"/>
    <n v="17480.330000000002"/>
    <n v="20.466989170468914"/>
    <n v="4.8859164954406883E-2"/>
    <n v="1"/>
    <n v="1"/>
  </r>
  <r>
    <s v="ORD00014"/>
    <x v="13"/>
    <s v="CUST0128"/>
    <x v="0"/>
    <x v="1"/>
    <x v="4"/>
    <s v="Bedsheet"/>
    <n v="2"/>
    <n v="30486"/>
    <n v="10"/>
    <n v="6097.2"/>
    <n v="54874.8"/>
    <n v="43875.91"/>
    <n v="10998.89"/>
    <x v="4"/>
    <n v="390.01"/>
    <s v="Cash on Delivery"/>
    <s v="Express"/>
    <n v="2"/>
    <n v="6"/>
    <s v="No"/>
    <x v="1"/>
    <m/>
    <n v="0"/>
    <n v="10608.88"/>
    <n v="140.7010076664701"/>
    <n v="7.1072696392515322E-3"/>
    <n v="1"/>
    <n v="1"/>
  </r>
  <r>
    <s v="ORD00015"/>
    <x v="14"/>
    <s v="CUST0185"/>
    <x v="7"/>
    <x v="2"/>
    <x v="3"/>
    <s v="Power Bank"/>
    <n v="1"/>
    <n v="95628"/>
    <n v="0"/>
    <n v="0"/>
    <n v="95628"/>
    <n v="70404.820000000007"/>
    <n v="25223.18"/>
    <x v="1"/>
    <n v="1871.67"/>
    <s v="USSD"/>
    <s v="Express"/>
    <n v="2"/>
    <n v="1"/>
    <s v="No"/>
    <x v="0"/>
    <n v="1"/>
    <n v="0"/>
    <n v="23351.510000000002"/>
    <n v="51.092339995832596"/>
    <n v="1.9572405571589912E-2"/>
    <n v="1"/>
    <n v="1"/>
  </r>
  <r>
    <s v="ORD00016"/>
    <x v="15"/>
    <s v="CUST0282"/>
    <x v="6"/>
    <x v="0"/>
    <x v="1"/>
    <s v="Phone Case"/>
    <n v="1"/>
    <n v="13357"/>
    <n v="20"/>
    <n v="2671.4"/>
    <n v="10685.6"/>
    <n v="5977.48"/>
    <n v="4708.12"/>
    <x v="3"/>
    <n v="1683.87"/>
    <s v="USSD"/>
    <s v="Standard"/>
    <n v="5"/>
    <n v="3"/>
    <s v="No"/>
    <x v="0"/>
    <n v="5"/>
    <n v="0"/>
    <n v="3024.25"/>
    <n v="6.3458580531751272"/>
    <n v="0.15758310249307478"/>
    <n v="1"/>
    <n v="1"/>
  </r>
  <r>
    <s v="ORD00017"/>
    <x v="16"/>
    <s v="CUST0034"/>
    <x v="1"/>
    <x v="0"/>
    <x v="0"/>
    <s v="Lip Gloss"/>
    <n v="3"/>
    <n v="22306"/>
    <n v="25"/>
    <n v="16729.5"/>
    <n v="50188.5"/>
    <n v="32576.18"/>
    <n v="17612.32"/>
    <x v="5"/>
    <n v="2409.1999999999998"/>
    <s v="Card"/>
    <s v="Express"/>
    <n v="2"/>
    <n v="1"/>
    <s v="No"/>
    <x v="0"/>
    <n v="2"/>
    <n v="0"/>
    <n v="15203.119999999999"/>
    <n v="20.832018927444796"/>
    <n v="4.8003028582244936E-2"/>
    <n v="1"/>
    <n v="1"/>
  </r>
  <r>
    <s v="ORD00018"/>
    <x v="17"/>
    <s v="CUST0531"/>
    <x v="4"/>
    <x v="2"/>
    <x v="2"/>
    <s v="Handbag"/>
    <n v="2"/>
    <n v="36246"/>
    <n v="20"/>
    <n v="14498.4"/>
    <n v="57993.599999999999"/>
    <n v="35030.93"/>
    <n v="22962.67"/>
    <x v="0"/>
    <n v="597.11"/>
    <s v="Cash on Delivery"/>
    <s v="Standard"/>
    <n v="5"/>
    <n v="5"/>
    <s v="No"/>
    <x v="0"/>
    <n v="4"/>
    <n v="0"/>
    <n v="22365.559999999998"/>
    <n v="97.123813032774521"/>
    <n v="1.0296136125365557E-2"/>
    <n v="1"/>
    <n v="1"/>
  </r>
  <r>
    <s v="ORD00019"/>
    <x v="18"/>
    <s v="CUST0356"/>
    <x v="5"/>
    <x v="0"/>
    <x v="3"/>
    <s v="Bluetooth Speaker"/>
    <n v="3"/>
    <n v="29644"/>
    <n v="25"/>
    <n v="22233"/>
    <n v="66699"/>
    <n v="40722.76"/>
    <n v="25976.240000000002"/>
    <x v="0"/>
    <n v="2017.86"/>
    <s v="Card"/>
    <s v="Standard"/>
    <n v="5"/>
    <n v="3"/>
    <s v="No"/>
    <x v="0"/>
    <n v="2"/>
    <n v="0"/>
    <n v="23958.38"/>
    <n v="33.054324878832034"/>
    <n v="3.0253227184815362E-2"/>
    <n v="1"/>
    <n v="1"/>
  </r>
  <r>
    <s v="ORD00020"/>
    <x v="19"/>
    <s v="CUST0587"/>
    <x v="0"/>
    <x v="1"/>
    <x v="4"/>
    <s v="Storage Box"/>
    <n v="2"/>
    <n v="14617"/>
    <n v="20"/>
    <n v="5846.8"/>
    <n v="23387.200000000001"/>
    <n v="16182.49"/>
    <n v="7204.71"/>
    <x v="4"/>
    <n v="2436.4699999999998"/>
    <s v="Card"/>
    <s v="Standard"/>
    <n v="5"/>
    <n v="2"/>
    <s v="No"/>
    <x v="0"/>
    <n v="2"/>
    <n v="0"/>
    <n v="4768.24"/>
    <n v="9.5988048282966769"/>
    <n v="0.10417963672436203"/>
    <n v="1"/>
    <n v="1"/>
  </r>
  <r>
    <s v="ORD00021"/>
    <x v="20"/>
    <s v="CUST0530"/>
    <x v="0"/>
    <x v="1"/>
    <x v="0"/>
    <s v="Face Cream"/>
    <n v="2"/>
    <n v="28658"/>
    <n v="15"/>
    <n v="8597.4"/>
    <n v="48718.6"/>
    <n v="33409.910000000003"/>
    <n v="15308.69"/>
    <x v="5"/>
    <n v="551.94000000000005"/>
    <s v="Bank Transfer"/>
    <s v="Standard"/>
    <n v="5"/>
    <n v="7"/>
    <s v="Yes"/>
    <x v="0"/>
    <n v="5"/>
    <n v="0"/>
    <n v="14756.75"/>
    <n v="88.267927673297805"/>
    <n v="1.132914328408452E-2"/>
    <n v="1"/>
    <n v="1"/>
  </r>
  <r>
    <s v="ORD00022"/>
    <x v="21"/>
    <s v="CUST0231"/>
    <x v="0"/>
    <x v="1"/>
    <x v="2"/>
    <s v="T-Shirt"/>
    <n v="2"/>
    <n v="19864"/>
    <n v="10"/>
    <n v="3972.8"/>
    <n v="35755.199999999997"/>
    <n v="25596.99"/>
    <n v="10158.209999999999"/>
    <x v="0"/>
    <n v="2365.6999999999998"/>
    <s v="Bank Transfer"/>
    <s v="Standard"/>
    <n v="5"/>
    <n v="4"/>
    <s v="No"/>
    <x v="0"/>
    <n v="5"/>
    <n v="0"/>
    <n v="7792.5099999999993"/>
    <n v="15.114004311620238"/>
    <n v="6.6163802747572387E-2"/>
    <n v="1"/>
    <n v="1"/>
  </r>
  <r>
    <s v="ORD00023"/>
    <x v="22"/>
    <s v="CUST0346"/>
    <x v="1"/>
    <x v="1"/>
    <x v="2"/>
    <s v="Joggers"/>
    <n v="1"/>
    <n v="49038"/>
    <n v="15"/>
    <n v="7355.7"/>
    <n v="41682.300000000003"/>
    <n v="29881.59"/>
    <n v="11800.71"/>
    <x v="3"/>
    <n v="1454.83"/>
    <s v="USSD"/>
    <s v="Express"/>
    <n v="2"/>
    <n v="2"/>
    <s v="No"/>
    <x v="0"/>
    <n v="5"/>
    <n v="0"/>
    <n v="10345.879999999999"/>
    <n v="28.650976402741218"/>
    <n v="3.4902824460262508E-2"/>
    <n v="1"/>
    <n v="1"/>
  </r>
  <r>
    <s v="ORD00024"/>
    <x v="23"/>
    <s v="CUST0416"/>
    <x v="2"/>
    <x v="2"/>
    <x v="0"/>
    <s v="Perfume"/>
    <n v="1"/>
    <n v="18718"/>
    <n v="10"/>
    <n v="1871.8"/>
    <n v="16846.2"/>
    <n v="12024.79"/>
    <n v="4821.41"/>
    <x v="4"/>
    <n v="2472.4499999999998"/>
    <s v="USSD"/>
    <s v="Express"/>
    <n v="2"/>
    <n v="1"/>
    <s v="No"/>
    <x v="0"/>
    <n v="5"/>
    <n v="0"/>
    <n v="2348.96"/>
    <n v="6.8135654917187409"/>
    <n v="0.1467660362574349"/>
    <n v="1"/>
    <n v="1"/>
  </r>
  <r>
    <s v="ORD00025"/>
    <x v="24"/>
    <s v="CUST0380"/>
    <x v="7"/>
    <x v="2"/>
    <x v="0"/>
    <s v="Perfume"/>
    <n v="1"/>
    <n v="11623"/>
    <n v="0"/>
    <n v="0"/>
    <n v="11623"/>
    <n v="6551.46"/>
    <n v="5071.54"/>
    <x v="0"/>
    <n v="2414.1799999999998"/>
    <s v="Bank Transfer"/>
    <s v="Express"/>
    <n v="2"/>
    <n v="1"/>
    <s v="No"/>
    <x v="0"/>
    <n v="2"/>
    <n v="0"/>
    <n v="2657.36"/>
    <n v="4.8144711661930764"/>
    <n v="0.20770713240987695"/>
    <n v="1"/>
    <n v="1"/>
  </r>
  <r>
    <s v="ORD00026"/>
    <x v="9"/>
    <s v="CUST0321"/>
    <x v="8"/>
    <x v="0"/>
    <x v="4"/>
    <s v="Storage Box"/>
    <n v="1"/>
    <n v="71191"/>
    <n v="15"/>
    <n v="10678.65"/>
    <n v="60512.35"/>
    <n v="41539.910000000003"/>
    <n v="18972.439999999999"/>
    <x v="5"/>
    <n v="1011.66"/>
    <s v="Card"/>
    <s v="Standard"/>
    <n v="5"/>
    <n v="5"/>
    <s v="No"/>
    <x v="0"/>
    <n v="5"/>
    <n v="0"/>
    <n v="17960.78"/>
    <n v="59.814908170729296"/>
    <n v="1.6718240160892777E-2"/>
    <n v="1"/>
    <n v="1"/>
  </r>
  <r>
    <s v="ORD00027"/>
    <x v="25"/>
    <s v="CUST0482"/>
    <x v="2"/>
    <x v="2"/>
    <x v="4"/>
    <s v="Table Lamp"/>
    <n v="1"/>
    <n v="53943"/>
    <n v="10"/>
    <n v="5394.3"/>
    <n v="48548.7"/>
    <n v="27294.83"/>
    <n v="21253.87"/>
    <x v="0"/>
    <n v="1472.41"/>
    <s v="Card"/>
    <s v="Standard"/>
    <n v="5"/>
    <n v="2"/>
    <s v="No"/>
    <x v="0"/>
    <n v="3"/>
    <n v="0"/>
    <n v="19781.46"/>
    <n v="32.972269951983478"/>
    <n v="3.032851549063106E-2"/>
    <n v="1"/>
    <n v="1"/>
  </r>
  <r>
    <s v="ORD00028"/>
    <x v="26"/>
    <s v="CUST0462"/>
    <x v="7"/>
    <x v="1"/>
    <x v="0"/>
    <s v="Lip Gloss"/>
    <n v="2"/>
    <n v="6668"/>
    <n v="10"/>
    <n v="1333.6"/>
    <n v="12002.4"/>
    <n v="9177.2999999999993"/>
    <n v="2825.1"/>
    <x v="1"/>
    <n v="531.80999999999995"/>
    <s v="Mobile Money"/>
    <s v="Express"/>
    <n v="2"/>
    <n v="2"/>
    <s v="No"/>
    <x v="0"/>
    <n v="5"/>
    <n v="0"/>
    <n v="2293.29"/>
    <n v="22.568962599424609"/>
    <n v="4.4308638272345525E-2"/>
    <n v="1"/>
    <n v="1"/>
  </r>
  <r>
    <s v="ORD00029"/>
    <x v="27"/>
    <s v="CUST0513"/>
    <x v="6"/>
    <x v="2"/>
    <x v="1"/>
    <s v="Phone Case"/>
    <n v="2"/>
    <n v="13760"/>
    <n v="25"/>
    <n v="6880"/>
    <n v="20640"/>
    <n v="12130.97"/>
    <n v="8509.0300000000007"/>
    <x v="3"/>
    <n v="1103.8"/>
    <s v="Mobile Money"/>
    <s v="Express"/>
    <n v="2"/>
    <n v="1"/>
    <s v="No"/>
    <x v="1"/>
    <m/>
    <n v="0"/>
    <n v="7405.2300000000005"/>
    <n v="18.699039681101649"/>
    <n v="5.3478682170542635E-2"/>
    <n v="1"/>
    <n v="1"/>
  </r>
  <r>
    <s v="ORD00030"/>
    <x v="28"/>
    <s v="CUST0345"/>
    <x v="7"/>
    <x v="0"/>
    <x v="4"/>
    <s v="Storage Box"/>
    <n v="2"/>
    <n v="8180"/>
    <n v="0"/>
    <n v="0"/>
    <n v="16360"/>
    <n v="13326.41"/>
    <n v="3033.59"/>
    <x v="0"/>
    <n v="2267.16"/>
    <s v="Card"/>
    <s v="Express"/>
    <n v="2"/>
    <n v="6"/>
    <s v="No"/>
    <x v="1"/>
    <m/>
    <n v="0"/>
    <n v="766.43000000000029"/>
    <n v="7.2160765009968424"/>
    <n v="0.13857946210268948"/>
    <n v="1"/>
    <n v="1"/>
  </r>
  <r>
    <s v="ORD00031"/>
    <x v="29"/>
    <s v="CUST0272"/>
    <x v="1"/>
    <x v="2"/>
    <x v="1"/>
    <s v="Phone Case"/>
    <n v="1"/>
    <n v="28916"/>
    <n v="0"/>
    <n v="0"/>
    <n v="28916"/>
    <n v="22318.77"/>
    <n v="6597.23"/>
    <x v="0"/>
    <n v="2380.87"/>
    <s v="Card"/>
    <s v="Standard"/>
    <n v="5"/>
    <n v="3"/>
    <s v="No"/>
    <x v="0"/>
    <n v="5"/>
    <n v="0"/>
    <n v="4216.3599999999997"/>
    <n v="12.145140221851676"/>
    <n v="8.2337460229630649E-2"/>
    <n v="1"/>
    <n v="1"/>
  </r>
  <r>
    <s v="ORD00032"/>
    <x v="30"/>
    <s v="CUST0452"/>
    <x v="0"/>
    <x v="2"/>
    <x v="2"/>
    <s v="Sneakers"/>
    <n v="2"/>
    <n v="39887"/>
    <n v="0"/>
    <n v="0"/>
    <n v="79774"/>
    <n v="55047.61"/>
    <n v="24726.39"/>
    <x v="4"/>
    <n v="1300.25"/>
    <s v="Cash on Delivery"/>
    <s v="Express"/>
    <n v="2"/>
    <n v="5"/>
    <s v="No"/>
    <x v="1"/>
    <m/>
    <n v="0"/>
    <n v="23426.14"/>
    <n v="61.352816766006541"/>
    <n v="1.6299170155689824E-2"/>
    <n v="1"/>
    <n v="1"/>
  </r>
  <r>
    <s v="ORD00033"/>
    <x v="31"/>
    <s v="CUST0471"/>
    <x v="7"/>
    <x v="0"/>
    <x v="4"/>
    <s v="Blender"/>
    <n v="2"/>
    <n v="40650"/>
    <n v="5"/>
    <n v="4065"/>
    <n v="77235"/>
    <n v="62443.040000000001"/>
    <n v="14791.96"/>
    <x v="1"/>
    <n v="2365.42"/>
    <s v="USSD"/>
    <s v="Express"/>
    <n v="2"/>
    <n v="1"/>
    <s v="No"/>
    <x v="0"/>
    <n v="2"/>
    <n v="0"/>
    <n v="12426.539999999999"/>
    <n v="32.651706673656264"/>
    <n v="3.0626270473231049E-2"/>
    <n v="1"/>
    <n v="1"/>
  </r>
  <r>
    <s v="ORD00034"/>
    <x v="32"/>
    <s v="CUST0501"/>
    <x v="0"/>
    <x v="2"/>
    <x v="4"/>
    <s v="Blender"/>
    <n v="3"/>
    <n v="41842"/>
    <n v="25"/>
    <n v="31381.5"/>
    <n v="94144.5"/>
    <n v="61430.93"/>
    <n v="32713.57"/>
    <x v="4"/>
    <n v="2050.62"/>
    <s v="USSD"/>
    <s v="Express"/>
    <n v="2"/>
    <n v="1"/>
    <s v="No"/>
    <x v="0"/>
    <n v="5"/>
    <n v="0"/>
    <n v="30662.95"/>
    <n v="45.910261286830327"/>
    <n v="2.1781622930707581E-2"/>
    <n v="1"/>
    <n v="1"/>
  </r>
  <r>
    <s v="ORD00035"/>
    <x v="12"/>
    <s v="CUST0081"/>
    <x v="0"/>
    <x v="0"/>
    <x v="3"/>
    <s v="Bluetooth Speaker"/>
    <n v="2"/>
    <n v="37047"/>
    <n v="0"/>
    <n v="0"/>
    <n v="74094"/>
    <n v="42936.82"/>
    <n v="31157.18"/>
    <x v="4"/>
    <n v="1740.62"/>
    <s v="Mobile Money"/>
    <s v="Standard"/>
    <n v="5"/>
    <n v="1"/>
    <s v="No"/>
    <x v="2"/>
    <n v="1"/>
    <n v="0"/>
    <n v="29416.560000000001"/>
    <n v="42.56759085842976"/>
    <n v="2.3492050638378274E-2"/>
    <n v="1"/>
    <n v="1"/>
  </r>
  <r>
    <s v="ORD00036"/>
    <x v="33"/>
    <s v="CUST0054"/>
    <x v="5"/>
    <x v="2"/>
    <x v="2"/>
    <s v="Hoodie"/>
    <n v="1"/>
    <n v="16009"/>
    <n v="15"/>
    <n v="2401.35"/>
    <n v="13607.65"/>
    <n v="9882.98"/>
    <n v="3724.67"/>
    <x v="4"/>
    <n v="658.75"/>
    <s v="USSD"/>
    <s v="Express"/>
    <n v="2"/>
    <n v="1"/>
    <s v="No"/>
    <x v="0"/>
    <n v="5"/>
    <n v="0"/>
    <n v="3065.92"/>
    <n v="20.656774193548387"/>
    <n v="4.8410269223561751E-2"/>
    <n v="1"/>
    <n v="1"/>
  </r>
  <r>
    <s v="ORD00037"/>
    <x v="29"/>
    <s v="CUST0061"/>
    <x v="5"/>
    <x v="0"/>
    <x v="4"/>
    <s v="Bedsheet"/>
    <n v="1"/>
    <n v="28946"/>
    <n v="0"/>
    <n v="0"/>
    <n v="28946"/>
    <n v="23713.62"/>
    <n v="5232.38"/>
    <x v="2"/>
    <n v="471.47"/>
    <s v="USSD"/>
    <s v="Express"/>
    <n v="2"/>
    <n v="2"/>
    <s v="No"/>
    <x v="0"/>
    <n v="2"/>
    <n v="0"/>
    <n v="4760.91"/>
    <n v="61.395210723906075"/>
    <n v="1.6287915428729358E-2"/>
    <n v="1"/>
    <n v="1"/>
  </r>
  <r>
    <s v="ORD00038"/>
    <x v="34"/>
    <s v="CUST0306"/>
    <x v="1"/>
    <x v="2"/>
    <x v="3"/>
    <s v="Wireless Earbuds"/>
    <n v="4"/>
    <n v="46298"/>
    <n v="0"/>
    <n v="0"/>
    <n v="185192"/>
    <n v="144410.15"/>
    <n v="40781.85"/>
    <x v="0"/>
    <n v="2060.27"/>
    <s v="USSD"/>
    <s v="Express"/>
    <n v="2"/>
    <n v="1"/>
    <s v="No"/>
    <x v="0"/>
    <n v="2"/>
    <n v="0"/>
    <n v="38721.58"/>
    <n v="89.887247787911292"/>
    <n v="1.1125048598211586E-2"/>
    <n v="1"/>
    <n v="1"/>
  </r>
  <r>
    <s v="ORD00039"/>
    <x v="35"/>
    <s v="CUST0264"/>
    <x v="9"/>
    <x v="0"/>
    <x v="2"/>
    <s v="Handbag"/>
    <n v="2"/>
    <n v="51197"/>
    <n v="15"/>
    <n v="15359.1"/>
    <n v="87034.9"/>
    <n v="59977.99"/>
    <n v="27056.91"/>
    <x v="3"/>
    <n v="419.39"/>
    <s v="Bank Transfer"/>
    <s v="Express"/>
    <n v="2"/>
    <n v="1"/>
    <s v="No"/>
    <x v="0"/>
    <n v="5"/>
    <n v="0"/>
    <n v="26637.52"/>
    <n v="207.52736116740979"/>
    <n v="4.8186417172881224E-3"/>
    <n v="1"/>
    <n v="1"/>
  </r>
  <r>
    <s v="ORD00040"/>
    <x v="36"/>
    <s v="CUST0255"/>
    <x v="6"/>
    <x v="2"/>
    <x v="0"/>
    <s v="Hair Dryer"/>
    <n v="1"/>
    <n v="22586"/>
    <n v="10"/>
    <n v="2258.6"/>
    <n v="20327.400000000001"/>
    <n v="14767.74"/>
    <n v="5559.66"/>
    <x v="1"/>
    <n v="471.92"/>
    <s v="USSD"/>
    <s v="Standard"/>
    <n v="5"/>
    <n v="0"/>
    <s v="No"/>
    <x v="2"/>
    <n v="5"/>
    <n v="0"/>
    <n v="5087.74"/>
    <n v="43.073826072215631"/>
    <n v="2.3215954819603098E-2"/>
    <n v="1"/>
    <n v="1"/>
  </r>
  <r>
    <s v="ORD00041"/>
    <x v="7"/>
    <s v="CUST0515"/>
    <x v="2"/>
    <x v="2"/>
    <x v="2"/>
    <s v="Handbag"/>
    <n v="3"/>
    <n v="31087"/>
    <n v="20"/>
    <n v="18652.2"/>
    <n v="74608.800000000003"/>
    <n v="44120.67"/>
    <n v="30488.13"/>
    <x v="2"/>
    <n v="297.16000000000003"/>
    <s v="Cash on Delivery"/>
    <s v="Express"/>
    <n v="2"/>
    <n v="3"/>
    <s v="No"/>
    <x v="2"/>
    <n v="5"/>
    <n v="0"/>
    <n v="30190.97"/>
    <n v="251.07282272176604"/>
    <n v="3.9829081824127987E-3"/>
    <n v="1"/>
    <n v="1"/>
  </r>
  <r>
    <s v="ORD00042"/>
    <x v="15"/>
    <s v="CUST0254"/>
    <x v="1"/>
    <x v="0"/>
    <x v="1"/>
    <s v="Sunglasses"/>
    <n v="1"/>
    <n v="8047"/>
    <n v="25"/>
    <n v="2011.75"/>
    <n v="6035.25"/>
    <n v="4790.66"/>
    <n v="1244.5899999999999"/>
    <x v="3"/>
    <n v="954.67"/>
    <s v="Mobile Money"/>
    <s v="Standard"/>
    <n v="5"/>
    <n v="5"/>
    <s v="No"/>
    <x v="0"/>
    <n v="2"/>
    <n v="0"/>
    <n v="289.91999999999996"/>
    <n v="6.3218180104119748"/>
    <n v="0.15818234538751502"/>
    <n v="1"/>
    <n v="1"/>
  </r>
  <r>
    <s v="ORD00043"/>
    <x v="37"/>
    <s v="CUST0211"/>
    <x v="1"/>
    <x v="2"/>
    <x v="0"/>
    <s v="Body Lotion"/>
    <n v="1"/>
    <n v="7823"/>
    <n v="15"/>
    <n v="1173.45"/>
    <n v="6649.55"/>
    <n v="4477.38"/>
    <n v="2172.17"/>
    <x v="4"/>
    <n v="2055.91"/>
    <s v="Card"/>
    <s v="Express"/>
    <n v="2"/>
    <n v="1"/>
    <s v="No"/>
    <x v="0"/>
    <n v="5"/>
    <n v="0"/>
    <n v="116.26000000000022"/>
    <n v="3.2343585079113391"/>
    <n v="0.30918032047281391"/>
    <n v="1"/>
    <n v="1"/>
  </r>
  <r>
    <s v="ORD00044"/>
    <x v="38"/>
    <s v="CUST0004"/>
    <x v="8"/>
    <x v="2"/>
    <x v="0"/>
    <s v="Hair Dryer"/>
    <n v="1"/>
    <n v="5474"/>
    <n v="20"/>
    <n v="1094.8"/>
    <n v="4379.2"/>
    <n v="2446.08"/>
    <n v="1933.12"/>
    <x v="0"/>
    <n v="511.49"/>
    <s v="Cash on Delivery"/>
    <s v="Standard"/>
    <n v="5"/>
    <n v="4"/>
    <s v="No"/>
    <x v="0"/>
    <n v="5"/>
    <n v="0"/>
    <n v="1421.6299999999999"/>
    <n v="8.5616532092514017"/>
    <n v="0.11679987212276216"/>
    <n v="1"/>
    <n v="1"/>
  </r>
  <r>
    <s v="ORD00045"/>
    <x v="39"/>
    <s v="CUST0460"/>
    <x v="4"/>
    <x v="2"/>
    <x v="4"/>
    <s v="Table Lamp"/>
    <n v="3"/>
    <n v="51582"/>
    <n v="25"/>
    <n v="38686.5"/>
    <n v="116059.5"/>
    <n v="76149.64"/>
    <n v="39909.86"/>
    <x v="4"/>
    <n v="207.99"/>
    <s v="Card"/>
    <s v="Standard"/>
    <n v="5"/>
    <n v="2"/>
    <s v="No"/>
    <x v="0"/>
    <n v="5"/>
    <n v="0"/>
    <n v="39701.870000000003"/>
    <n v="558.00519255733445"/>
    <n v="1.7920980186886899E-3"/>
    <n v="1"/>
    <n v="1"/>
  </r>
  <r>
    <s v="ORD00046"/>
    <x v="40"/>
    <s v="CUST0558"/>
    <x v="4"/>
    <x v="2"/>
    <x v="4"/>
    <s v="Table Lamp"/>
    <n v="1"/>
    <n v="26332"/>
    <n v="0"/>
    <n v="0"/>
    <n v="26332"/>
    <n v="14711.65"/>
    <n v="11620.35"/>
    <x v="0"/>
    <n v="2353.35"/>
    <s v="Card"/>
    <s v="Express"/>
    <n v="2"/>
    <n v="4"/>
    <s v="No"/>
    <x v="2"/>
    <n v="5"/>
    <n v="0"/>
    <n v="9267"/>
    <n v="11.189155884165126"/>
    <n v="8.9372246696035246E-2"/>
    <n v="1"/>
    <n v="1"/>
  </r>
  <r>
    <s v="ORD00047"/>
    <x v="41"/>
    <s v="CUST0069"/>
    <x v="5"/>
    <x v="2"/>
    <x v="2"/>
    <s v="Hoodie"/>
    <n v="2"/>
    <n v="10190"/>
    <n v="15"/>
    <n v="3057"/>
    <n v="17323"/>
    <n v="11580.77"/>
    <n v="5742.23"/>
    <x v="0"/>
    <n v="2186.58"/>
    <s v="Card"/>
    <s v="Standard"/>
    <n v="5"/>
    <n v="6"/>
    <s v="No"/>
    <x v="1"/>
    <m/>
    <n v="0"/>
    <n v="3555.6499999999996"/>
    <n v="7.9224176567973732"/>
    <n v="0.12622409513363736"/>
    <n v="1"/>
    <n v="1"/>
  </r>
  <r>
    <s v="ORD00048"/>
    <x v="42"/>
    <s v="CUST0297"/>
    <x v="8"/>
    <x v="0"/>
    <x v="2"/>
    <s v="Joggers"/>
    <n v="2"/>
    <n v="51075"/>
    <n v="0"/>
    <n v="0"/>
    <n v="102150"/>
    <n v="83368.479999999996"/>
    <n v="18781.52"/>
    <x v="2"/>
    <n v="185.23"/>
    <s v="Card"/>
    <s v="Standard"/>
    <n v="5"/>
    <n v="3"/>
    <s v="No"/>
    <x v="1"/>
    <m/>
    <n v="0"/>
    <n v="18596.29"/>
    <n v="551.47654267667224"/>
    <n v="1.8133137542829171E-3"/>
    <n v="1"/>
    <n v="1"/>
  </r>
  <r>
    <s v="ORD00049"/>
    <x v="43"/>
    <s v="CUST0180"/>
    <x v="4"/>
    <x v="0"/>
    <x v="1"/>
    <s v="Cap"/>
    <n v="4"/>
    <n v="38371"/>
    <n v="10"/>
    <n v="15348.4"/>
    <n v="138135.6"/>
    <n v="101944.52"/>
    <n v="36191.08"/>
    <x v="0"/>
    <n v="1065.8599999999999"/>
    <s v="Mobile Money"/>
    <s v="Standard"/>
    <n v="5"/>
    <n v="5"/>
    <s v="No"/>
    <x v="0"/>
    <n v="3"/>
    <n v="0"/>
    <n v="35125.22"/>
    <n v="129.60013510217104"/>
    <n v="7.7160413390899947E-3"/>
    <n v="1"/>
    <n v="1"/>
  </r>
  <r>
    <s v="ORD00050"/>
    <x v="44"/>
    <s v="CUST0231"/>
    <x v="2"/>
    <x v="2"/>
    <x v="0"/>
    <s v="Perfume"/>
    <n v="1"/>
    <n v="17148"/>
    <n v="0"/>
    <n v="0"/>
    <n v="17148"/>
    <n v="11229.76"/>
    <n v="5918.24"/>
    <x v="2"/>
    <n v="341.02"/>
    <s v="Cash on Delivery"/>
    <s v="Standard"/>
    <n v="5"/>
    <n v="1"/>
    <s v="No"/>
    <x v="0"/>
    <n v="3"/>
    <n v="0"/>
    <n v="5577.2199999999993"/>
    <n v="50.284440795261276"/>
    <n v="1.9886867273151386E-2"/>
    <n v="1"/>
    <n v="1"/>
  </r>
  <r>
    <s v="ORD00051"/>
    <x v="45"/>
    <s v="CUST0549"/>
    <x v="8"/>
    <x v="2"/>
    <x v="4"/>
    <s v="Air Fryer"/>
    <n v="2"/>
    <n v="15539"/>
    <n v="20"/>
    <n v="6215.6"/>
    <n v="24862.400000000001"/>
    <n v="15076.56"/>
    <n v="9785.84"/>
    <x v="3"/>
    <n v="687.16"/>
    <s v="Bank Transfer"/>
    <s v="Express"/>
    <n v="2"/>
    <n v="2"/>
    <s v="No"/>
    <x v="0"/>
    <n v="1"/>
    <n v="0"/>
    <n v="9098.68"/>
    <n v="36.18138424821003"/>
    <n v="2.763852242744063E-2"/>
    <n v="1"/>
    <n v="1"/>
  </r>
  <r>
    <s v="ORD00052"/>
    <x v="46"/>
    <s v="CUST0249"/>
    <x v="1"/>
    <x v="2"/>
    <x v="3"/>
    <s v="Power Bank"/>
    <n v="3"/>
    <n v="81362"/>
    <n v="25"/>
    <n v="61021.5"/>
    <n v="183064.5"/>
    <n v="132750.09"/>
    <n v="50314.41"/>
    <x v="2"/>
    <n v="280.77"/>
    <s v="Cash on Delivery"/>
    <s v="Express"/>
    <n v="2"/>
    <n v="1"/>
    <s v="No"/>
    <x v="0"/>
    <n v="3"/>
    <n v="0"/>
    <n v="50033.640000000007"/>
    <n v="652.00876161983126"/>
    <n v="1.5337217210327507E-3"/>
    <n v="1"/>
    <n v="1"/>
  </r>
  <r>
    <s v="ORD00053"/>
    <x v="47"/>
    <s v="CUST0481"/>
    <x v="0"/>
    <x v="2"/>
    <x v="0"/>
    <s v="Body Lotion"/>
    <n v="1"/>
    <n v="4031"/>
    <n v="25"/>
    <n v="1007.75"/>
    <n v="3023.25"/>
    <n v="2425.81"/>
    <n v="597.44000000000005"/>
    <x v="5"/>
    <n v="550.54999999999995"/>
    <s v="USSD"/>
    <s v="Express"/>
    <n v="2"/>
    <n v="2"/>
    <s v="No"/>
    <x v="1"/>
    <m/>
    <n v="0"/>
    <n v="46.8900000000001"/>
    <n v="5.4913268549632193"/>
    <n v="0.18210535020259652"/>
    <n v="1"/>
    <n v="1"/>
  </r>
  <r>
    <s v="ORD00054"/>
    <x v="48"/>
    <s v="CUST0584"/>
    <x v="8"/>
    <x v="0"/>
    <x v="2"/>
    <s v="Handbag"/>
    <n v="3"/>
    <n v="23864"/>
    <n v="20"/>
    <n v="14318.4"/>
    <n v="57273.599999999999"/>
    <n v="34102.019999999997"/>
    <n v="23171.58"/>
    <x v="4"/>
    <n v="1856.72"/>
    <s v="Cash on Delivery"/>
    <s v="Standard"/>
    <n v="5"/>
    <n v="6"/>
    <s v="Yes"/>
    <x v="0"/>
    <n v="2"/>
    <n v="0"/>
    <n v="21314.86"/>
    <n v="30.846654315136369"/>
    <n v="3.2418426639848029E-2"/>
    <n v="1"/>
    <n v="1"/>
  </r>
  <r>
    <s v="ORD00055"/>
    <x v="49"/>
    <s v="CUST0061"/>
    <x v="7"/>
    <x v="1"/>
    <x v="2"/>
    <s v="Joggers"/>
    <n v="1"/>
    <n v="50792"/>
    <n v="15"/>
    <n v="7618.8"/>
    <n v="43173.2"/>
    <n v="25347.97"/>
    <n v="17825.23"/>
    <x v="3"/>
    <n v="547.37"/>
    <s v="Bank Transfer"/>
    <s v="Standard"/>
    <n v="5"/>
    <n v="0"/>
    <s v="No"/>
    <x v="2"/>
    <n v="5"/>
    <n v="0"/>
    <n v="17277.86"/>
    <n v="78.873887863785001"/>
    <n v="1.2678467197242735E-2"/>
    <n v="1"/>
    <n v="1"/>
  </r>
  <r>
    <s v="ORD00056"/>
    <x v="50"/>
    <s v="CUST0383"/>
    <x v="6"/>
    <x v="0"/>
    <x v="1"/>
    <s v="Phone Case"/>
    <n v="3"/>
    <n v="4433"/>
    <n v="25"/>
    <n v="3324.75"/>
    <n v="9974.25"/>
    <n v="6971.44"/>
    <n v="3002.81"/>
    <x v="0"/>
    <n v="1861.04"/>
    <s v="Mobile Money"/>
    <s v="Standard"/>
    <n v="5"/>
    <n v="6"/>
    <s v="Yes"/>
    <x v="0"/>
    <n v="5"/>
    <n v="0"/>
    <n v="1141.77"/>
    <n v="5.3595032884838583"/>
    <n v="0.18658445497155174"/>
    <n v="1"/>
    <n v="1"/>
  </r>
  <r>
    <s v="ORD00057"/>
    <x v="51"/>
    <s v="CUST0515"/>
    <x v="4"/>
    <x v="2"/>
    <x v="4"/>
    <s v="Air Fryer"/>
    <n v="1"/>
    <n v="31156"/>
    <n v="10"/>
    <n v="3115.6"/>
    <n v="28040.400000000001"/>
    <n v="21594.13"/>
    <n v="6446.27"/>
    <x v="5"/>
    <n v="1058.02"/>
    <s v="Cash on Delivery"/>
    <s v="Express"/>
    <n v="2"/>
    <n v="1"/>
    <s v="No"/>
    <x v="0"/>
    <n v="1"/>
    <n v="0"/>
    <n v="5388.25"/>
    <n v="26.502712614128278"/>
    <n v="3.7731986704897219E-2"/>
    <n v="1"/>
    <n v="1"/>
  </r>
  <r>
    <s v="ORD00058"/>
    <x v="52"/>
    <s v="CUST0250"/>
    <x v="8"/>
    <x v="0"/>
    <x v="0"/>
    <s v="Lip Gloss"/>
    <n v="2"/>
    <n v="6563"/>
    <n v="15"/>
    <n v="1968.9"/>
    <n v="11157.1"/>
    <n v="7272.6"/>
    <n v="3884.5"/>
    <x v="1"/>
    <n v="221.74"/>
    <s v="Bank Transfer"/>
    <s v="Standard"/>
    <n v="5"/>
    <n v="4"/>
    <s v="No"/>
    <x v="0"/>
    <n v="5"/>
    <n v="0"/>
    <n v="3662.76"/>
    <n v="50.316136015152878"/>
    <n v="1.9874340106300025E-2"/>
    <n v="1"/>
    <n v="1"/>
  </r>
  <r>
    <s v="ORD00059"/>
    <x v="53"/>
    <s v="CUST0445"/>
    <x v="0"/>
    <x v="1"/>
    <x v="3"/>
    <s v="Power Bank"/>
    <n v="4"/>
    <n v="78226"/>
    <n v="10"/>
    <n v="31290.400000000001"/>
    <n v="281613.59999999998"/>
    <n v="158427.85"/>
    <n v="123185.75"/>
    <x v="0"/>
    <n v="1496.07"/>
    <s v="Card"/>
    <s v="Express"/>
    <n v="2"/>
    <n v="2"/>
    <s v="No"/>
    <x v="0"/>
    <n v="5"/>
    <n v="0"/>
    <n v="121689.68"/>
    <n v="188.23557721229622"/>
    <n v="5.3124920103290469E-3"/>
    <n v="1"/>
    <n v="1"/>
  </r>
  <r>
    <s v="ORD00060"/>
    <x v="54"/>
    <s v="CUST0017"/>
    <x v="8"/>
    <x v="2"/>
    <x v="2"/>
    <s v="T-Shirt"/>
    <n v="2"/>
    <n v="33102"/>
    <n v="5"/>
    <n v="3310.2"/>
    <n v="62893.8"/>
    <n v="44214.84"/>
    <n v="18678.96"/>
    <x v="0"/>
    <n v="1937.9"/>
    <s v="Bank Transfer"/>
    <s v="Express"/>
    <n v="2"/>
    <n v="3"/>
    <s v="Yes"/>
    <x v="0"/>
    <n v="4"/>
    <n v="0"/>
    <n v="16741.059999999998"/>
    <n v="32.45461582124981"/>
    <n v="3.0812258124012223E-2"/>
    <n v="1"/>
    <n v="1"/>
  </r>
  <r>
    <s v="ORD00061"/>
    <x v="55"/>
    <s v="CUST0355"/>
    <x v="6"/>
    <x v="2"/>
    <x v="3"/>
    <s v="Phone Charger"/>
    <n v="2"/>
    <n v="53642"/>
    <n v="0"/>
    <n v="0"/>
    <n v="107284"/>
    <n v="77374.64"/>
    <n v="29909.360000000001"/>
    <x v="3"/>
    <n v="1018.37"/>
    <s v="Cash on Delivery"/>
    <s v="Express"/>
    <n v="2"/>
    <n v="1"/>
    <s v="No"/>
    <x v="0"/>
    <n v="2"/>
    <n v="0"/>
    <n v="28890.99"/>
    <n v="105.34874358042755"/>
    <n v="9.4922821669587258E-3"/>
    <n v="1"/>
    <n v="1"/>
  </r>
  <r>
    <s v="ORD00062"/>
    <x v="56"/>
    <s v="CUST0600"/>
    <x v="4"/>
    <x v="0"/>
    <x v="0"/>
    <s v="Perfume"/>
    <n v="1"/>
    <n v="6188"/>
    <n v="0"/>
    <n v="0"/>
    <n v="6188"/>
    <n v="4038.29"/>
    <n v="2149.71"/>
    <x v="3"/>
    <n v="928.36"/>
    <s v="Card"/>
    <s v="Standard"/>
    <n v="5"/>
    <n v="5"/>
    <s v="No"/>
    <x v="2"/>
    <n v="4"/>
    <n v="0"/>
    <n v="1221.3499999999999"/>
    <n v="6.6655176871041402"/>
    <n v="0.15002585649644473"/>
    <n v="1"/>
    <n v="1"/>
  </r>
  <r>
    <s v="ORD00063"/>
    <x v="57"/>
    <s v="CUST0316"/>
    <x v="3"/>
    <x v="0"/>
    <x v="3"/>
    <s v="Wireless Earbuds"/>
    <n v="1"/>
    <n v="20442"/>
    <n v="15"/>
    <n v="3066.3"/>
    <n v="17375.7"/>
    <n v="10041.23"/>
    <n v="7334.47"/>
    <x v="1"/>
    <n v="414.05"/>
    <s v="Mobile Money"/>
    <s v="Express"/>
    <n v="2"/>
    <n v="1"/>
    <s v="No"/>
    <x v="0"/>
    <n v="5"/>
    <n v="0"/>
    <n v="6920.42"/>
    <n v="41.965221591595217"/>
    <n v="2.3829255799766341E-2"/>
    <n v="1"/>
    <n v="1"/>
  </r>
  <r>
    <s v="ORD00064"/>
    <x v="58"/>
    <s v="CUST0013"/>
    <x v="2"/>
    <x v="2"/>
    <x v="4"/>
    <s v="Table Lamp"/>
    <n v="1"/>
    <n v="80967"/>
    <n v="15"/>
    <n v="12145.05"/>
    <n v="68821.95"/>
    <n v="41001.74"/>
    <n v="27820.21"/>
    <x v="4"/>
    <n v="1334.19"/>
    <s v="Card"/>
    <s v="Express"/>
    <n v="2"/>
    <n v="1"/>
    <s v="No"/>
    <x v="0"/>
    <n v="3"/>
    <n v="0"/>
    <n v="26486.02"/>
    <n v="51.583320216760725"/>
    <n v="1.9386111553072821E-2"/>
    <n v="1"/>
    <n v="1"/>
  </r>
  <r>
    <s v="ORD00065"/>
    <x v="59"/>
    <s v="CUST0283"/>
    <x v="4"/>
    <x v="0"/>
    <x v="2"/>
    <s v="Handbag"/>
    <n v="1"/>
    <n v="23160"/>
    <n v="20"/>
    <n v="4632"/>
    <n v="18528"/>
    <n v="10725.54"/>
    <n v="7802.46"/>
    <x v="1"/>
    <n v="964.1"/>
    <s v="Mobile Money"/>
    <s v="Standard"/>
    <n v="5"/>
    <n v="6"/>
    <s v="Yes"/>
    <x v="0"/>
    <n v="4"/>
    <n v="0"/>
    <n v="6838.36"/>
    <n v="19.217923451924072"/>
    <n v="5.2034758203799658E-2"/>
    <n v="1"/>
    <n v="1"/>
  </r>
  <r>
    <s v="ORD00066"/>
    <x v="60"/>
    <s v="CUST0451"/>
    <x v="0"/>
    <x v="1"/>
    <x v="0"/>
    <s v="Hair Dryer"/>
    <n v="3"/>
    <n v="14007"/>
    <n v="20"/>
    <n v="8404.2000000000007"/>
    <n v="33616.800000000003"/>
    <n v="21340.94"/>
    <n v="12275.86"/>
    <x v="4"/>
    <n v="1890.21"/>
    <s v="Cash on Delivery"/>
    <s v="Express"/>
    <n v="2"/>
    <n v="4"/>
    <s v="Yes"/>
    <x v="0"/>
    <n v="3"/>
    <n v="0"/>
    <n v="10385.650000000001"/>
    <n v="17.784690589934453"/>
    <n v="5.6228135932033976E-2"/>
    <n v="1"/>
    <n v="1"/>
  </r>
  <r>
    <s v="ORD00067"/>
    <x v="61"/>
    <s v="CUST0334"/>
    <x v="4"/>
    <x v="1"/>
    <x v="1"/>
    <s v="Sunglasses"/>
    <n v="1"/>
    <n v="39758"/>
    <n v="0"/>
    <n v="0"/>
    <n v="39758"/>
    <n v="29184.85"/>
    <n v="10573.15"/>
    <x v="1"/>
    <n v="1261.73"/>
    <s v="Bank Transfer"/>
    <s v="Standard"/>
    <n v="5"/>
    <n v="5"/>
    <s v="No"/>
    <x v="1"/>
    <m/>
    <n v="0"/>
    <n v="9311.42"/>
    <n v="31.510703557813478"/>
    <n v="3.1735248251924142E-2"/>
    <n v="1"/>
    <n v="1"/>
  </r>
  <r>
    <s v="ORD00068"/>
    <x v="48"/>
    <s v="CUST0071"/>
    <x v="4"/>
    <x v="0"/>
    <x v="0"/>
    <s v="Hair Dryer"/>
    <n v="2"/>
    <n v="26936"/>
    <n v="15"/>
    <n v="8080.8"/>
    <n v="45791.199999999997"/>
    <n v="26099.64"/>
    <n v="19691.560000000001"/>
    <x v="2"/>
    <n v="230.36"/>
    <s v="Mobile Money"/>
    <s v="Express"/>
    <n v="2"/>
    <n v="4"/>
    <s v="No"/>
    <x v="1"/>
    <m/>
    <n v="0"/>
    <n v="19461.2"/>
    <n v="198.78103837471781"/>
    <n v="5.0306609130138548E-3"/>
    <n v="1"/>
    <n v="1"/>
  </r>
  <r>
    <s v="ORD00069"/>
    <x v="17"/>
    <s v="CUST0038"/>
    <x v="0"/>
    <x v="1"/>
    <x v="0"/>
    <s v="Lip Gloss"/>
    <n v="1"/>
    <n v="28697"/>
    <n v="10"/>
    <n v="2869.7"/>
    <n v="25827.3"/>
    <n v="15364.96"/>
    <n v="10462.34"/>
    <x v="2"/>
    <n v="492.62"/>
    <s v="Cash on Delivery"/>
    <s v="Standard"/>
    <n v="5"/>
    <n v="4"/>
    <s v="No"/>
    <x v="1"/>
    <m/>
    <n v="0"/>
    <n v="9969.7199999999993"/>
    <n v="52.428443830944744"/>
    <n v="1.9073615902552726E-2"/>
    <n v="1"/>
    <n v="1"/>
  </r>
  <r>
    <s v="ORD00070"/>
    <x v="62"/>
    <s v="CUST0109"/>
    <x v="6"/>
    <x v="2"/>
    <x v="4"/>
    <s v="Table Lamp"/>
    <n v="1"/>
    <n v="82089"/>
    <n v="20"/>
    <n v="16417.8"/>
    <n v="65671.199999999997"/>
    <n v="42752.76"/>
    <n v="22918.44"/>
    <x v="3"/>
    <n v="2494.7199999999998"/>
    <s v="Cash on Delivery"/>
    <s v="Standard"/>
    <n v="5"/>
    <n v="3"/>
    <s v="No"/>
    <x v="0"/>
    <n v="3"/>
    <n v="0"/>
    <n v="20423.719999999998"/>
    <n v="26.324076449461263"/>
    <n v="3.7988037374069604E-2"/>
    <n v="1"/>
    <n v="1"/>
  </r>
  <r>
    <s v="ORD00071"/>
    <x v="37"/>
    <s v="CUST0426"/>
    <x v="5"/>
    <x v="1"/>
    <x v="3"/>
    <s v="Bluetooth Speaker"/>
    <n v="2"/>
    <n v="54656"/>
    <n v="25"/>
    <n v="27328"/>
    <n v="81984"/>
    <n v="55781.1"/>
    <n v="26202.9"/>
    <x v="3"/>
    <n v="1860.59"/>
    <s v="Cash on Delivery"/>
    <s v="Standard"/>
    <n v="5"/>
    <n v="5"/>
    <s v="No"/>
    <x v="0"/>
    <n v="4"/>
    <n v="0"/>
    <n v="24342.31"/>
    <n v="44.063442241439546"/>
    <n v="2.2694550156128025E-2"/>
    <n v="1"/>
    <n v="1"/>
  </r>
  <r>
    <s v="ORD00072"/>
    <x v="29"/>
    <s v="CUST0308"/>
    <x v="6"/>
    <x v="2"/>
    <x v="4"/>
    <s v="Air Fryer"/>
    <n v="2"/>
    <n v="27542"/>
    <n v="25"/>
    <n v="13771"/>
    <n v="41313"/>
    <n v="24668.09"/>
    <n v="16644.91"/>
    <x v="2"/>
    <n v="241.87"/>
    <s v="Cash on Delivery"/>
    <s v="Express"/>
    <n v="2"/>
    <n v="5"/>
    <s v="Yes"/>
    <x v="0"/>
    <n v="5"/>
    <n v="0"/>
    <n v="16403.04"/>
    <n v="170.8066316616364"/>
    <n v="5.8545736208941495E-3"/>
    <n v="1"/>
    <n v="1"/>
  </r>
  <r>
    <s v="ORD00073"/>
    <x v="63"/>
    <s v="CUST0189"/>
    <x v="9"/>
    <x v="0"/>
    <x v="2"/>
    <s v="Handbag"/>
    <n v="1"/>
    <n v="47246"/>
    <n v="15"/>
    <n v="7086.9"/>
    <n v="40159.1"/>
    <n v="22135.759999999998"/>
    <n v="18023.34"/>
    <x v="2"/>
    <n v="388.55"/>
    <s v="Card"/>
    <s v="Standard"/>
    <n v="5"/>
    <n v="4"/>
    <s v="No"/>
    <x v="0"/>
    <n v="3"/>
    <n v="0"/>
    <n v="17634.79"/>
    <n v="103.35632479732338"/>
    <n v="9.6752666269911431E-3"/>
    <n v="1"/>
    <n v="1"/>
  </r>
  <r>
    <s v="ORD00074"/>
    <x v="64"/>
    <s v="CUST0550"/>
    <x v="9"/>
    <x v="2"/>
    <x v="1"/>
    <s v="Backpack"/>
    <n v="1"/>
    <n v="24539"/>
    <n v="15"/>
    <n v="3680.85"/>
    <n v="20858.150000000001"/>
    <n v="14914.69"/>
    <n v="5943.46"/>
    <x v="1"/>
    <n v="1009.57"/>
    <s v="Cash on Delivery"/>
    <s v="Standard"/>
    <n v="5"/>
    <n v="2"/>
    <s v="No"/>
    <x v="1"/>
    <m/>
    <n v="0"/>
    <n v="4933.8900000000003"/>
    <n v="20.660429687886921"/>
    <n v="4.8401703890325845E-2"/>
    <n v="1"/>
    <n v="1"/>
  </r>
  <r>
    <s v="ORD00075"/>
    <x v="65"/>
    <s v="CUST0305"/>
    <x v="1"/>
    <x v="2"/>
    <x v="1"/>
    <s v="Sunglasses"/>
    <n v="1"/>
    <n v="15996"/>
    <n v="10"/>
    <n v="1599.6"/>
    <n v="14396.4"/>
    <n v="10613.43"/>
    <n v="3782.97"/>
    <x v="0"/>
    <n v="1571.78"/>
    <s v="Mobile Money"/>
    <s v="Express"/>
    <n v="2"/>
    <n v="3"/>
    <s v="No"/>
    <x v="1"/>
    <m/>
    <n v="0"/>
    <n v="2211.1899999999996"/>
    <n v="9.1592971026479528"/>
    <n v="0.10917868355977883"/>
    <n v="1"/>
    <n v="1"/>
  </r>
  <r>
    <s v="ORD00076"/>
    <x v="66"/>
    <s v="CUST0191"/>
    <x v="3"/>
    <x v="0"/>
    <x v="0"/>
    <s v="Face Cream"/>
    <n v="3"/>
    <n v="19544"/>
    <n v="0"/>
    <n v="0"/>
    <n v="58632"/>
    <n v="35209.49"/>
    <n v="23422.51"/>
    <x v="2"/>
    <n v="211.57"/>
    <s v="Card"/>
    <s v="Standard"/>
    <n v="5"/>
    <n v="6"/>
    <s v="Yes"/>
    <x v="0"/>
    <n v="5"/>
    <n v="0"/>
    <n v="23210.94"/>
    <n v="277.12813725953583"/>
    <n v="3.6084390776367852E-3"/>
    <n v="1"/>
    <n v="1"/>
  </r>
  <r>
    <s v="ORD00077"/>
    <x v="67"/>
    <s v="CUST0200"/>
    <x v="4"/>
    <x v="0"/>
    <x v="0"/>
    <s v="Perfume"/>
    <n v="1"/>
    <n v="26769"/>
    <n v="20"/>
    <n v="5353.8"/>
    <n v="21415.200000000001"/>
    <n v="12745.44"/>
    <n v="8669.76"/>
    <x v="0"/>
    <n v="1950.43"/>
    <s v="USSD"/>
    <s v="Standard"/>
    <n v="5"/>
    <n v="6"/>
    <s v="No"/>
    <x v="1"/>
    <m/>
    <n v="0"/>
    <n v="6719.33"/>
    <n v="10.979732674333352"/>
    <n v="9.1076898651425153E-2"/>
    <n v="1"/>
    <n v="1"/>
  </r>
  <r>
    <s v="ORD00078"/>
    <x v="68"/>
    <s v="CUST0231"/>
    <x v="7"/>
    <x v="2"/>
    <x v="3"/>
    <s v="Bluetooth Speaker"/>
    <n v="1"/>
    <n v="106323"/>
    <n v="0"/>
    <n v="0"/>
    <n v="106323"/>
    <n v="66167.990000000005"/>
    <n v="40155.01"/>
    <x v="1"/>
    <n v="2092.0100000000002"/>
    <s v="Card"/>
    <s v="Express"/>
    <n v="2"/>
    <n v="4"/>
    <s v="No"/>
    <x v="1"/>
    <m/>
    <n v="0"/>
    <n v="38063"/>
    <n v="50.823370825187254"/>
    <n v="1.9675987321651951E-2"/>
    <n v="1"/>
    <n v="1"/>
  </r>
  <r>
    <s v="ORD00079"/>
    <x v="69"/>
    <s v="CUST0224"/>
    <x v="4"/>
    <x v="0"/>
    <x v="0"/>
    <s v="Lip Gloss"/>
    <n v="2"/>
    <n v="18236"/>
    <n v="10"/>
    <n v="3647.2"/>
    <n v="32824.800000000003"/>
    <n v="25695.05"/>
    <n v="7129.75"/>
    <x v="3"/>
    <n v="2486.1"/>
    <s v="Bank Transfer"/>
    <s v="Express"/>
    <n v="2"/>
    <n v="2"/>
    <s v="No"/>
    <x v="0"/>
    <n v="5"/>
    <n v="0"/>
    <n v="4643.6499999999996"/>
    <n v="13.203330517678292"/>
    <n v="7.5738466037873792E-2"/>
    <n v="1"/>
    <n v="1"/>
  </r>
  <r>
    <s v="ORD00080"/>
    <x v="70"/>
    <s v="CUST0360"/>
    <x v="10"/>
    <x v="2"/>
    <x v="2"/>
    <s v="Joggers"/>
    <n v="2"/>
    <n v="20541"/>
    <n v="10"/>
    <n v="4108.2"/>
    <n v="36973.800000000003"/>
    <n v="25649.31"/>
    <n v="11324.49"/>
    <x v="2"/>
    <n v="490.55"/>
    <s v="USSD"/>
    <s v="Standard"/>
    <n v="5"/>
    <n v="2"/>
    <s v="No"/>
    <x v="1"/>
    <m/>
    <n v="0"/>
    <n v="10833.94"/>
    <n v="75.372133319743156"/>
    <n v="1.3267502934510383E-2"/>
    <n v="1"/>
    <n v="1"/>
  </r>
  <r>
    <s v="ORD00081"/>
    <x v="71"/>
    <s v="CUST0274"/>
    <x v="7"/>
    <x v="1"/>
    <x v="4"/>
    <s v="Storage Box"/>
    <n v="1"/>
    <n v="13770"/>
    <n v="0"/>
    <n v="0"/>
    <n v="13770"/>
    <n v="8501.7800000000007"/>
    <n v="5268.22"/>
    <x v="2"/>
    <n v="392.66"/>
    <s v="Cash on Delivery"/>
    <s v="Express"/>
    <n v="2"/>
    <n v="6"/>
    <s v="No"/>
    <x v="2"/>
    <n v="2"/>
    <n v="0"/>
    <n v="4875.5600000000004"/>
    <n v="35.068507105383787"/>
    <n v="2.8515613652868557E-2"/>
    <n v="1"/>
    <n v="1"/>
  </r>
  <r>
    <s v="ORD00082"/>
    <x v="24"/>
    <s v="CUST0592"/>
    <x v="2"/>
    <x v="2"/>
    <x v="0"/>
    <s v="Perfume"/>
    <n v="1"/>
    <n v="20395"/>
    <n v="10"/>
    <n v="2039.5"/>
    <n v="18355.5"/>
    <n v="12348.99"/>
    <n v="6006.51"/>
    <x v="2"/>
    <n v="51.11"/>
    <s v="Card"/>
    <s v="Express"/>
    <n v="2"/>
    <n v="2"/>
    <s v="No"/>
    <x v="0"/>
    <n v="5"/>
    <n v="0"/>
    <n v="5955.4000000000005"/>
    <n v="359.13715515554685"/>
    <n v="2.7844515267903352E-3"/>
    <n v="1"/>
    <n v="1"/>
  </r>
  <r>
    <s v="ORD00083"/>
    <x v="72"/>
    <s v="CUST0065"/>
    <x v="7"/>
    <x v="2"/>
    <x v="0"/>
    <s v="Hair Dryer"/>
    <n v="1"/>
    <n v="14079"/>
    <n v="10"/>
    <n v="1407.9"/>
    <n v="12671.1"/>
    <n v="8841.56"/>
    <n v="3829.54"/>
    <x v="4"/>
    <n v="990.6"/>
    <s v="Card"/>
    <s v="Express"/>
    <n v="2"/>
    <n v="4"/>
    <s v="Yes"/>
    <x v="0"/>
    <n v="5"/>
    <n v="0"/>
    <n v="2838.94"/>
    <n v="12.791338582677165"/>
    <n v="7.8177900892582336E-2"/>
    <n v="1"/>
    <n v="1"/>
  </r>
  <r>
    <s v="ORD00084"/>
    <x v="73"/>
    <s v="CUST0471"/>
    <x v="6"/>
    <x v="1"/>
    <x v="3"/>
    <s v="Wireless Earbuds"/>
    <n v="1"/>
    <n v="68836"/>
    <n v="10"/>
    <n v="6883.6"/>
    <n v="61952.4"/>
    <n v="36733.06"/>
    <n v="25219.34"/>
    <x v="3"/>
    <n v="1029"/>
    <s v="Card"/>
    <s v="Standard"/>
    <n v="5"/>
    <n v="3"/>
    <s v="No"/>
    <x v="0"/>
    <n v="5"/>
    <n v="0"/>
    <n v="24190.34"/>
    <n v="60.206413994169097"/>
    <n v="1.6609526023204913E-2"/>
    <n v="1"/>
    <n v="1"/>
  </r>
  <r>
    <s v="ORD00085"/>
    <x v="74"/>
    <s v="CUST0054"/>
    <x v="4"/>
    <x v="2"/>
    <x v="4"/>
    <s v="Blender"/>
    <n v="2"/>
    <n v="17953"/>
    <n v="0"/>
    <n v="0"/>
    <n v="35906"/>
    <n v="21817.34"/>
    <n v="14088.66"/>
    <x v="2"/>
    <n v="151.79"/>
    <s v="Cash on Delivery"/>
    <s v="Standard"/>
    <n v="5"/>
    <n v="3"/>
    <s v="No"/>
    <x v="0"/>
    <n v="5"/>
    <n v="0"/>
    <n v="13936.869999999999"/>
    <n v="236.55049739772053"/>
    <n v="4.2274271709463601E-3"/>
    <n v="1"/>
    <n v="1"/>
  </r>
  <r>
    <s v="ORD00086"/>
    <x v="75"/>
    <s v="CUST0352"/>
    <x v="5"/>
    <x v="0"/>
    <x v="3"/>
    <s v="Wireless Earbuds"/>
    <n v="1"/>
    <n v="39008"/>
    <n v="0"/>
    <n v="0"/>
    <n v="39008"/>
    <n v="24754.67"/>
    <n v="14253.33"/>
    <x v="4"/>
    <n v="1978.96"/>
    <s v="Bank Transfer"/>
    <s v="Standard"/>
    <n v="5"/>
    <n v="3"/>
    <s v="No"/>
    <x v="0"/>
    <n v="4"/>
    <n v="0"/>
    <n v="12274.369999999999"/>
    <n v="19.711363544488012"/>
    <n v="5.0732157506152585E-2"/>
    <n v="1"/>
    <n v="1"/>
  </r>
  <r>
    <s v="ORD00087"/>
    <x v="64"/>
    <s v="CUST0544"/>
    <x v="1"/>
    <x v="0"/>
    <x v="2"/>
    <s v="Sneakers"/>
    <n v="1"/>
    <n v="54345"/>
    <n v="15"/>
    <n v="8151.75"/>
    <n v="46193.25"/>
    <n v="33090.1"/>
    <n v="13103.15"/>
    <x v="3"/>
    <n v="2262.16"/>
    <s v="Bank Transfer"/>
    <s v="Standard"/>
    <n v="5"/>
    <n v="6"/>
    <s v="Yes"/>
    <x v="0"/>
    <n v="1"/>
    <n v="0"/>
    <n v="10840.99"/>
    <n v="20.419974714432225"/>
    <n v="4.8971657114405237E-2"/>
    <n v="1"/>
    <n v="1"/>
  </r>
  <r>
    <s v="ORD00088"/>
    <x v="76"/>
    <s v="CUST0394"/>
    <x v="0"/>
    <x v="2"/>
    <x v="3"/>
    <s v="Phone Charger"/>
    <n v="1"/>
    <n v="45302"/>
    <n v="0"/>
    <n v="0"/>
    <n v="45302"/>
    <n v="35287.129999999997"/>
    <n v="10014.870000000001"/>
    <x v="4"/>
    <n v="1595.93"/>
    <s v="Bank Transfer"/>
    <s v="Express"/>
    <n v="2"/>
    <n v="1"/>
    <s v="No"/>
    <x v="2"/>
    <n v="5"/>
    <n v="0"/>
    <n v="8418.94"/>
    <n v="28.385956777552899"/>
    <n v="3.5228687475166658E-2"/>
    <n v="1"/>
    <n v="1"/>
  </r>
  <r>
    <s v="ORD00089"/>
    <x v="77"/>
    <s v="CUST0056"/>
    <x v="8"/>
    <x v="2"/>
    <x v="0"/>
    <s v="Hair Dryer"/>
    <n v="1"/>
    <n v="20810"/>
    <n v="10"/>
    <n v="2081"/>
    <n v="18729"/>
    <n v="15023.65"/>
    <n v="3705.35"/>
    <x v="4"/>
    <n v="2129.64"/>
    <s v="Cash on Delivery"/>
    <s v="Express"/>
    <n v="2"/>
    <n v="1"/>
    <s v="No"/>
    <x v="0"/>
    <n v="5"/>
    <n v="0"/>
    <n v="1575.71"/>
    <n v="8.794444131402491"/>
    <n v="0.11370815313150728"/>
    <n v="1"/>
    <n v="1"/>
  </r>
  <r>
    <s v="ORD00090"/>
    <x v="4"/>
    <s v="CUST0177"/>
    <x v="3"/>
    <x v="2"/>
    <x v="4"/>
    <s v="Storage Box"/>
    <n v="1"/>
    <n v="11220"/>
    <n v="25"/>
    <n v="2805"/>
    <n v="8415"/>
    <n v="5279.16"/>
    <n v="3135.84"/>
    <x v="3"/>
    <n v="1125.24"/>
    <s v="Mobile Money"/>
    <s v="Express"/>
    <n v="2"/>
    <n v="3"/>
    <s v="No"/>
    <x v="2"/>
    <n v="5"/>
    <n v="0"/>
    <n v="2010.6000000000001"/>
    <n v="7.4784046070171692"/>
    <n v="0.13371836007130125"/>
    <n v="1"/>
    <n v="1"/>
  </r>
  <r>
    <s v="ORD00091"/>
    <x v="66"/>
    <s v="CUST0157"/>
    <x v="2"/>
    <x v="2"/>
    <x v="1"/>
    <s v="Cap"/>
    <n v="1"/>
    <n v="29606"/>
    <n v="0"/>
    <n v="0"/>
    <n v="29606"/>
    <n v="18762.68"/>
    <n v="10843.32"/>
    <x v="3"/>
    <n v="762.3"/>
    <s v="Cash on Delivery"/>
    <s v="Standard"/>
    <n v="5"/>
    <n v="5"/>
    <s v="No"/>
    <x v="0"/>
    <n v="1"/>
    <n v="0"/>
    <n v="10081.02"/>
    <n v="38.837727928637023"/>
    <n v="2.5748159156927648E-2"/>
    <n v="1"/>
    <n v="1"/>
  </r>
  <r>
    <s v="ORD00092"/>
    <x v="78"/>
    <s v="CUST0057"/>
    <x v="2"/>
    <x v="0"/>
    <x v="3"/>
    <s v="Power Bank"/>
    <n v="2"/>
    <n v="24655"/>
    <n v="0"/>
    <n v="0"/>
    <n v="49310"/>
    <n v="33729.589999999997"/>
    <n v="15580.41"/>
    <x v="2"/>
    <n v="217.34"/>
    <s v="USSD"/>
    <s v="Express"/>
    <n v="2"/>
    <n v="3"/>
    <s v="Yes"/>
    <x v="0"/>
    <n v="2"/>
    <n v="0"/>
    <n v="15363.07"/>
    <n v="226.87954357228307"/>
    <n v="4.407625228148449E-3"/>
    <n v="1"/>
    <n v="1"/>
  </r>
  <r>
    <s v="ORD00093"/>
    <x v="37"/>
    <s v="CUST0344"/>
    <x v="4"/>
    <x v="0"/>
    <x v="3"/>
    <s v="Wireless Earbuds"/>
    <n v="1"/>
    <n v="84582"/>
    <n v="25"/>
    <n v="21145.5"/>
    <n v="63436.5"/>
    <n v="41058.22"/>
    <n v="22378.28"/>
    <x v="1"/>
    <n v="561.80999999999995"/>
    <s v="Card"/>
    <s v="Standard"/>
    <n v="5"/>
    <n v="3"/>
    <s v="No"/>
    <x v="0"/>
    <n v="3"/>
    <n v="0"/>
    <n v="21816.469999999998"/>
    <n v="112.91450846371551"/>
    <n v="8.8562578326357843E-3"/>
    <n v="1"/>
    <n v="1"/>
  </r>
  <r>
    <s v="ORD00094"/>
    <x v="79"/>
    <s v="CUST0234"/>
    <x v="7"/>
    <x v="2"/>
    <x v="1"/>
    <s v="Backpack"/>
    <n v="3"/>
    <n v="29098"/>
    <n v="0"/>
    <n v="0"/>
    <n v="87294"/>
    <n v="52229.7"/>
    <n v="35064.300000000003"/>
    <x v="3"/>
    <n v="940.14"/>
    <s v="Cash on Delivery"/>
    <s v="Express"/>
    <n v="2"/>
    <n v="1"/>
    <s v="No"/>
    <x v="0"/>
    <n v="2"/>
    <n v="0"/>
    <n v="34124.160000000003"/>
    <n v="92.852128406407559"/>
    <n v="1.0769812358237679E-2"/>
    <n v="1"/>
    <n v="1"/>
  </r>
  <r>
    <s v="ORD00095"/>
    <x v="0"/>
    <s v="CUST0080"/>
    <x v="1"/>
    <x v="2"/>
    <x v="4"/>
    <s v="Bedsheet"/>
    <n v="2"/>
    <n v="35253"/>
    <n v="0"/>
    <n v="0"/>
    <n v="70506"/>
    <n v="56940.75"/>
    <n v="13565.25"/>
    <x v="1"/>
    <n v="849.31"/>
    <s v="USSD"/>
    <s v="Express"/>
    <n v="2"/>
    <n v="1"/>
    <s v="No"/>
    <x v="0"/>
    <n v="5"/>
    <n v="0"/>
    <n v="12715.94"/>
    <n v="83.015624448081383"/>
    <n v="1.2045925169489121E-2"/>
    <n v="1"/>
    <n v="1"/>
  </r>
  <r>
    <s v="ORD00096"/>
    <x v="80"/>
    <s v="CUST0567"/>
    <x v="3"/>
    <x v="2"/>
    <x v="4"/>
    <s v="Air Fryer"/>
    <n v="1"/>
    <n v="37795"/>
    <n v="20"/>
    <n v="7559"/>
    <n v="30236"/>
    <n v="24775.45"/>
    <n v="5460.55"/>
    <x v="3"/>
    <n v="214.67"/>
    <s v="Cash on Delivery"/>
    <s v="Standard"/>
    <n v="5"/>
    <n v="2"/>
    <s v="No"/>
    <x v="0"/>
    <n v="2"/>
    <n v="0"/>
    <n v="5245.88"/>
    <n v="140.84874458471143"/>
    <n v="7.0998147903161791E-3"/>
    <n v="1"/>
    <n v="1"/>
  </r>
  <r>
    <s v="ORD00097"/>
    <x v="81"/>
    <s v="CUST0555"/>
    <x v="0"/>
    <x v="1"/>
    <x v="3"/>
    <s v="Smart Watch"/>
    <n v="3"/>
    <n v="52911"/>
    <n v="0"/>
    <n v="0"/>
    <n v="158733"/>
    <n v="96097.35"/>
    <n v="62635.65"/>
    <x v="2"/>
    <n v="482.53"/>
    <s v="Bank Transfer"/>
    <s v="Express"/>
    <n v="2"/>
    <n v="2"/>
    <s v="No"/>
    <x v="0"/>
    <n v="4"/>
    <n v="0"/>
    <n v="62153.120000000003"/>
    <n v="328.95985741819163"/>
    <n v="3.0398845860659094E-3"/>
    <n v="1"/>
    <n v="1"/>
  </r>
  <r>
    <s v="ORD00098"/>
    <x v="26"/>
    <s v="CUST0045"/>
    <x v="8"/>
    <x v="2"/>
    <x v="4"/>
    <s v="Air Fryer"/>
    <n v="3"/>
    <n v="82122"/>
    <n v="0"/>
    <n v="0"/>
    <n v="246366"/>
    <n v="177888.14"/>
    <n v="68477.86"/>
    <x v="0"/>
    <n v="1505.99"/>
    <s v="Cash on Delivery"/>
    <s v="Standard"/>
    <n v="5"/>
    <n v="5"/>
    <s v="No"/>
    <x v="0"/>
    <n v="5"/>
    <n v="0"/>
    <n v="66971.87"/>
    <n v="163.59072769407499"/>
    <n v="6.1128158918032525E-3"/>
    <n v="1"/>
    <n v="1"/>
  </r>
  <r>
    <s v="ORD00099"/>
    <x v="82"/>
    <s v="CUST0299"/>
    <x v="2"/>
    <x v="1"/>
    <x v="2"/>
    <s v="Hoodie"/>
    <n v="1"/>
    <n v="28381"/>
    <n v="5"/>
    <n v="1419.05"/>
    <n v="26961.95"/>
    <n v="15372.78"/>
    <n v="11589.17"/>
    <x v="1"/>
    <n v="1971.34"/>
    <s v="Card"/>
    <s v="Standard"/>
    <n v="5"/>
    <n v="5"/>
    <s v="No"/>
    <x v="0"/>
    <n v="5"/>
    <n v="0"/>
    <n v="9617.83"/>
    <n v="13.67696592165735"/>
    <n v="7.3115631473242848E-2"/>
    <n v="1"/>
    <n v="1"/>
  </r>
  <r>
    <s v="ORD00100"/>
    <x v="83"/>
    <s v="CUST0169"/>
    <x v="3"/>
    <x v="2"/>
    <x v="2"/>
    <s v="Sneakers"/>
    <n v="1"/>
    <n v="20607"/>
    <n v="10"/>
    <n v="2060.6999999999998"/>
    <n v="18546.3"/>
    <n v="14469.27"/>
    <n v="4077.03"/>
    <x v="4"/>
    <n v="1777.93"/>
    <s v="Mobile Money"/>
    <s v="Standard"/>
    <n v="5"/>
    <n v="4"/>
    <s v="No"/>
    <x v="0"/>
    <n v="5"/>
    <n v="0"/>
    <n v="2299.1000000000004"/>
    <n v="10.431400561326935"/>
    <n v="9.5864404220787985E-2"/>
    <n v="1"/>
    <n v="1"/>
  </r>
  <r>
    <s v="ORD00101"/>
    <x v="84"/>
    <s v="CUST0336"/>
    <x v="9"/>
    <x v="0"/>
    <x v="3"/>
    <s v="Smart Watch"/>
    <n v="3"/>
    <n v="60936"/>
    <n v="10"/>
    <n v="18280.8"/>
    <n v="164527.20000000001"/>
    <n v="126920.26"/>
    <n v="37606.94"/>
    <x v="3"/>
    <n v="2165.58"/>
    <s v="Mobile Money"/>
    <s v="Standard"/>
    <n v="5"/>
    <n v="2"/>
    <s v="No"/>
    <x v="0"/>
    <n v="4"/>
    <n v="0"/>
    <n v="35441.360000000001"/>
    <n v="75.973734519158853"/>
    <n v="1.3162443656732746E-2"/>
    <n v="1"/>
    <n v="1"/>
  </r>
  <r>
    <s v="ORD00102"/>
    <x v="85"/>
    <s v="CUST0097"/>
    <x v="3"/>
    <x v="1"/>
    <x v="1"/>
    <s v="Sunglasses"/>
    <n v="1"/>
    <n v="16984"/>
    <n v="15"/>
    <n v="2547.6"/>
    <n v="14436.4"/>
    <n v="9390.9500000000007"/>
    <n v="5045.45"/>
    <x v="3"/>
    <n v="795.29"/>
    <s v="Card"/>
    <s v="Standard"/>
    <n v="5"/>
    <n v="4"/>
    <s v="No"/>
    <x v="2"/>
    <n v="5"/>
    <n v="0"/>
    <n v="4250.16"/>
    <n v="18.152372090683901"/>
    <n v="5.5089218918844031E-2"/>
    <n v="1"/>
    <n v="1"/>
  </r>
  <r>
    <s v="ORD00103"/>
    <x v="13"/>
    <s v="CUST0203"/>
    <x v="3"/>
    <x v="2"/>
    <x v="3"/>
    <s v="Wireless Earbuds"/>
    <n v="2"/>
    <n v="115022"/>
    <n v="0"/>
    <n v="0"/>
    <n v="230044"/>
    <n v="136958.32999999999"/>
    <n v="93085.67"/>
    <x v="5"/>
    <n v="1866.19"/>
    <s v="Cash on Delivery"/>
    <s v="Express"/>
    <n v="2"/>
    <n v="6"/>
    <s v="No"/>
    <x v="1"/>
    <m/>
    <n v="0"/>
    <n v="91219.48"/>
    <n v="123.26933484800583"/>
    <n v="8.1123176435812273E-3"/>
    <n v="1"/>
    <n v="1"/>
  </r>
  <r>
    <s v="ORD00104"/>
    <x v="86"/>
    <s v="CUST0437"/>
    <x v="9"/>
    <x v="2"/>
    <x v="3"/>
    <s v="Power Bank"/>
    <n v="1"/>
    <n v="45681"/>
    <n v="10"/>
    <n v="4568.1000000000004"/>
    <n v="41112.9"/>
    <n v="28150.03"/>
    <n v="12962.87"/>
    <x v="1"/>
    <n v="401.76"/>
    <s v="Cash on Delivery"/>
    <s v="Express"/>
    <n v="2"/>
    <n v="0"/>
    <s v="No"/>
    <x v="1"/>
    <m/>
    <n v="0"/>
    <n v="12561.11"/>
    <n v="102.33198924731184"/>
    <n v="9.7721153214684435E-3"/>
    <n v="1"/>
    <n v="1"/>
  </r>
  <r>
    <s v="ORD00105"/>
    <x v="87"/>
    <s v="CUST0205"/>
    <x v="7"/>
    <x v="0"/>
    <x v="2"/>
    <s v="Handbag"/>
    <n v="2"/>
    <n v="8279"/>
    <n v="20"/>
    <n v="3311.6"/>
    <n v="13246.4"/>
    <n v="9233"/>
    <n v="4013.4"/>
    <x v="5"/>
    <n v="1355.5"/>
    <s v="Cash on Delivery"/>
    <s v="Express"/>
    <n v="2"/>
    <n v="1"/>
    <s v="No"/>
    <x v="0"/>
    <n v="5"/>
    <n v="0"/>
    <n v="2657.9"/>
    <n v="9.7723349317594987"/>
    <n v="0.10232968957603576"/>
    <n v="1"/>
    <n v="1"/>
  </r>
  <r>
    <s v="ORD00106"/>
    <x v="88"/>
    <s v="CUST0027"/>
    <x v="0"/>
    <x v="2"/>
    <x v="4"/>
    <s v="Blender"/>
    <n v="3"/>
    <n v="13679"/>
    <n v="25"/>
    <n v="10259.25"/>
    <n v="30777.75"/>
    <n v="19898.03"/>
    <n v="10879.72"/>
    <x v="0"/>
    <n v="430.31"/>
    <s v="Bank Transfer"/>
    <s v="Standard"/>
    <n v="5"/>
    <n v="1"/>
    <s v="No"/>
    <x v="1"/>
    <m/>
    <n v="0"/>
    <n v="10449.41"/>
    <n v="71.524598545234824"/>
    <n v="1.3981203954155193E-2"/>
    <n v="1"/>
    <n v="1"/>
  </r>
  <r>
    <s v="ORD00107"/>
    <x v="89"/>
    <s v="CUST0058"/>
    <x v="8"/>
    <x v="1"/>
    <x v="4"/>
    <s v="Storage Box"/>
    <n v="2"/>
    <n v="29081"/>
    <n v="10"/>
    <n v="5816.2"/>
    <n v="52345.8"/>
    <n v="41707.800000000003"/>
    <n v="10638"/>
    <x v="0"/>
    <n v="1496.29"/>
    <s v="Mobile Money"/>
    <s v="Express"/>
    <n v="2"/>
    <n v="5"/>
    <s v="Yes"/>
    <x v="0"/>
    <n v="5"/>
    <n v="0"/>
    <n v="9141.7099999999991"/>
    <n v="34.983726416670571"/>
    <n v="2.8584719308903481E-2"/>
    <n v="1"/>
    <n v="1"/>
  </r>
  <r>
    <s v="ORD00108"/>
    <x v="90"/>
    <s v="CUST0556"/>
    <x v="2"/>
    <x v="0"/>
    <x v="2"/>
    <s v="Handbag"/>
    <n v="1"/>
    <n v="46430"/>
    <n v="20"/>
    <n v="9286"/>
    <n v="37144"/>
    <n v="20436.05"/>
    <n v="16707.95"/>
    <x v="5"/>
    <n v="500.13"/>
    <s v="Bank Transfer"/>
    <s v="Standard"/>
    <n v="5"/>
    <n v="6"/>
    <s v="No"/>
    <x v="1"/>
    <m/>
    <n v="0"/>
    <n v="16207.820000000002"/>
    <n v="74.26869014056345"/>
    <n v="1.3464624165410295E-2"/>
    <n v="1"/>
    <n v="1"/>
  </r>
  <r>
    <s v="ORD00109"/>
    <x v="91"/>
    <s v="CUST0023"/>
    <x v="9"/>
    <x v="0"/>
    <x v="4"/>
    <s v="Air Fryer"/>
    <n v="1"/>
    <n v="53826"/>
    <n v="15"/>
    <n v="8073.9"/>
    <n v="45752.1"/>
    <n v="32402.76"/>
    <n v="13349.34"/>
    <x v="0"/>
    <n v="513.84"/>
    <s v="Bank Transfer"/>
    <s v="Express"/>
    <n v="2"/>
    <n v="2"/>
    <s v="No"/>
    <x v="0"/>
    <n v="3"/>
    <n v="0"/>
    <n v="12835.5"/>
    <n v="89.039584306398865"/>
    <n v="1.123095989036569E-2"/>
    <n v="1"/>
    <n v="1"/>
  </r>
  <r>
    <s v="ORD00110"/>
    <x v="86"/>
    <s v="CUST0325"/>
    <x v="9"/>
    <x v="1"/>
    <x v="0"/>
    <s v="Face Cream"/>
    <n v="2"/>
    <n v="25308"/>
    <n v="15"/>
    <n v="7592.4"/>
    <n v="43023.6"/>
    <n v="27227.15"/>
    <n v="15796.45"/>
    <x v="2"/>
    <n v="377.97"/>
    <s v="Mobile Money"/>
    <s v="Express"/>
    <n v="2"/>
    <n v="1"/>
    <s v="No"/>
    <x v="2"/>
    <n v="2"/>
    <n v="0"/>
    <n v="15418.480000000001"/>
    <n v="113.82808159377727"/>
    <n v="8.7851783672217125E-3"/>
    <n v="1"/>
    <n v="1"/>
  </r>
  <r>
    <s v="ORD00111"/>
    <x v="90"/>
    <s v="CUST0034"/>
    <x v="9"/>
    <x v="2"/>
    <x v="0"/>
    <s v="Lip Gloss"/>
    <n v="2"/>
    <n v="6911"/>
    <n v="0"/>
    <n v="0"/>
    <n v="13822"/>
    <n v="8838"/>
    <n v="4984"/>
    <x v="0"/>
    <n v="2459.4699999999998"/>
    <s v="Bank Transfer"/>
    <s v="Standard"/>
    <n v="5"/>
    <n v="1"/>
    <s v="No"/>
    <x v="0"/>
    <n v="3"/>
    <n v="0"/>
    <n v="2524.5300000000002"/>
    <n v="5.6199099806055779"/>
    <n v="0.17793879322818693"/>
    <n v="1"/>
    <n v="1"/>
  </r>
  <r>
    <s v="ORD00112"/>
    <x v="92"/>
    <s v="CUST0458"/>
    <x v="6"/>
    <x v="2"/>
    <x v="3"/>
    <s v="Bluetooth Speaker"/>
    <n v="2"/>
    <n v="54938"/>
    <n v="0"/>
    <n v="0"/>
    <n v="109876"/>
    <n v="71881.210000000006"/>
    <n v="37994.79"/>
    <x v="1"/>
    <n v="1334.09"/>
    <s v="Cash on Delivery"/>
    <s v="Express"/>
    <n v="2"/>
    <n v="1"/>
    <s v="No"/>
    <x v="2"/>
    <n v="4"/>
    <n v="0"/>
    <n v="36660.700000000004"/>
    <n v="82.360260552136666"/>
    <n v="1.214177800429575E-2"/>
    <n v="1"/>
    <n v="1"/>
  </r>
  <r>
    <s v="ORD00113"/>
    <x v="93"/>
    <s v="CUST0385"/>
    <x v="5"/>
    <x v="0"/>
    <x v="4"/>
    <s v="Storage Box"/>
    <n v="2"/>
    <n v="35567"/>
    <n v="0"/>
    <n v="0"/>
    <n v="71134"/>
    <n v="54473.17"/>
    <n v="16660.830000000002"/>
    <x v="4"/>
    <n v="933.05"/>
    <s v="Card"/>
    <s v="Express"/>
    <n v="2"/>
    <n v="2"/>
    <s v="No"/>
    <x v="0"/>
    <n v="1"/>
    <n v="0"/>
    <n v="15727.780000000002"/>
    <n v="76.238143722201386"/>
    <n v="1.311679365704164E-2"/>
    <n v="1"/>
    <n v="1"/>
  </r>
  <r>
    <s v="ORD00114"/>
    <x v="94"/>
    <s v="CUST0175"/>
    <x v="4"/>
    <x v="0"/>
    <x v="3"/>
    <s v="Bluetooth Speaker"/>
    <n v="1"/>
    <n v="21203"/>
    <n v="0"/>
    <n v="0"/>
    <n v="21203"/>
    <n v="14130.89"/>
    <n v="7072.11"/>
    <x v="5"/>
    <n v="561.34"/>
    <s v="Card"/>
    <s v="Standard"/>
    <n v="5"/>
    <n v="4"/>
    <s v="No"/>
    <x v="2"/>
    <n v="4"/>
    <n v="0"/>
    <n v="6510.7699999999995"/>
    <n v="37.772116720704027"/>
    <n v="2.6474555487431026E-2"/>
    <n v="1"/>
    <n v="1"/>
  </r>
  <r>
    <s v="ORD00115"/>
    <x v="95"/>
    <s v="CUST0195"/>
    <x v="4"/>
    <x v="0"/>
    <x v="4"/>
    <s v="Blender"/>
    <n v="3"/>
    <n v="42899"/>
    <n v="0"/>
    <n v="0"/>
    <n v="128697"/>
    <n v="72508.09"/>
    <n v="56188.91"/>
    <x v="2"/>
    <n v="74.53"/>
    <s v="Card"/>
    <s v="Express"/>
    <n v="2"/>
    <n v="1"/>
    <s v="No"/>
    <x v="1"/>
    <m/>
    <n v="0"/>
    <n v="56114.380000000005"/>
    <n v="1726.7811619482088"/>
    <n v="5.7911217821705245E-4"/>
    <n v="1"/>
    <n v="1"/>
  </r>
  <r>
    <s v="ORD00116"/>
    <x v="96"/>
    <s v="CUST0302"/>
    <x v="1"/>
    <x v="2"/>
    <x v="0"/>
    <s v="Body Lotion"/>
    <n v="1"/>
    <n v="6184"/>
    <n v="0"/>
    <n v="0"/>
    <n v="6184"/>
    <n v="3916.05"/>
    <n v="2267.9499999999998"/>
    <x v="4"/>
    <n v="2258.2199999999998"/>
    <s v="USSD"/>
    <s v="Express"/>
    <n v="2"/>
    <n v="2"/>
    <s v="No"/>
    <x v="0"/>
    <n v="4"/>
    <n v="0"/>
    <n v="9.7300000000000182"/>
    <n v="2.7384400102735786"/>
    <n v="0.36517141009055626"/>
    <n v="1"/>
    <n v="1"/>
  </r>
  <r>
    <s v="ORD00117"/>
    <x v="97"/>
    <s v="CUST0397"/>
    <x v="9"/>
    <x v="1"/>
    <x v="3"/>
    <s v="Phone Charger"/>
    <n v="1"/>
    <n v="67428"/>
    <n v="10"/>
    <n v="6742.8"/>
    <n v="60685.2"/>
    <n v="37083.839999999997"/>
    <n v="23601.360000000001"/>
    <x v="1"/>
    <n v="1930.14"/>
    <s v="Card"/>
    <s v="Standard"/>
    <n v="5"/>
    <n v="4"/>
    <s v="No"/>
    <x v="0"/>
    <n v="2"/>
    <n v="0"/>
    <n v="21671.22"/>
    <n v="31.440828126457145"/>
    <n v="3.1805778015067926E-2"/>
    <n v="1"/>
    <n v="1"/>
  </r>
  <r>
    <s v="ORD00118"/>
    <x v="42"/>
    <s v="CUST0555"/>
    <x v="4"/>
    <x v="2"/>
    <x v="3"/>
    <s v="Bluetooth Speaker"/>
    <n v="1"/>
    <n v="59738"/>
    <n v="5"/>
    <n v="2986.9"/>
    <n v="56751.1"/>
    <n v="38510.78"/>
    <n v="18240.32"/>
    <x v="0"/>
    <n v="1842.9"/>
    <s v="Mobile Money"/>
    <s v="Express"/>
    <n v="2"/>
    <n v="1"/>
    <s v="No"/>
    <x v="0"/>
    <n v="5"/>
    <n v="0"/>
    <n v="16397.419999999998"/>
    <n v="30.794454392533506"/>
    <n v="3.2473379370620128E-2"/>
    <n v="1"/>
    <n v="1"/>
  </r>
  <r>
    <s v="ORD00119"/>
    <x v="6"/>
    <s v="CUST0586"/>
    <x v="1"/>
    <x v="2"/>
    <x v="1"/>
    <s v="Cap"/>
    <n v="2"/>
    <n v="16630"/>
    <n v="0"/>
    <n v="0"/>
    <n v="33260"/>
    <n v="18676.240000000002"/>
    <n v="14583.76"/>
    <x v="5"/>
    <n v="2493.7199999999998"/>
    <s v="Bank Transfer"/>
    <s v="Express"/>
    <n v="2"/>
    <n v="4"/>
    <s v="Yes"/>
    <x v="0"/>
    <n v="2"/>
    <n v="0"/>
    <n v="12090.04"/>
    <n v="13.33750380956964"/>
    <n v="7.4976548406494287E-2"/>
    <n v="1"/>
    <n v="1"/>
  </r>
  <r>
    <s v="ORD00120"/>
    <x v="98"/>
    <s v="CUST0328"/>
    <x v="5"/>
    <x v="2"/>
    <x v="1"/>
    <s v="Wallet"/>
    <n v="1"/>
    <n v="4810"/>
    <n v="25"/>
    <n v="1202.5"/>
    <n v="3607.5"/>
    <n v="2745.51"/>
    <n v="861.99"/>
    <x v="3"/>
    <n v="540.86"/>
    <s v="Mobile Money"/>
    <s v="Express"/>
    <n v="2"/>
    <n v="3"/>
    <s v="Yes"/>
    <x v="0"/>
    <n v="2"/>
    <n v="0"/>
    <n v="321.13"/>
    <n v="6.669933069555892"/>
    <n v="0.14992654192654192"/>
    <n v="1"/>
    <n v="1"/>
  </r>
  <r>
    <s v="ORD00121"/>
    <x v="21"/>
    <s v="CUST0109"/>
    <x v="1"/>
    <x v="0"/>
    <x v="1"/>
    <s v="Backpack"/>
    <n v="3"/>
    <n v="35823"/>
    <n v="20"/>
    <n v="21493.8"/>
    <n v="85975.2"/>
    <n v="48156.06"/>
    <n v="37819.14"/>
    <x v="3"/>
    <n v="1621.96"/>
    <s v="Cash on Delivery"/>
    <s v="Express"/>
    <n v="2"/>
    <n v="3"/>
    <s v="Yes"/>
    <x v="0"/>
    <n v="2"/>
    <n v="0"/>
    <n v="36197.18"/>
    <n v="53.006979210338109"/>
    <n v="1.8865440266495455E-2"/>
    <n v="0"/>
    <n v="1"/>
  </r>
  <r>
    <s v="ORD00122"/>
    <x v="99"/>
    <s v="CUST0340"/>
    <x v="8"/>
    <x v="0"/>
    <x v="3"/>
    <s v="Power Bank"/>
    <n v="3"/>
    <n v="57816"/>
    <n v="10"/>
    <n v="17344.8"/>
    <n v="156103.20000000001"/>
    <n v="97672.77"/>
    <n v="58430.43"/>
    <x v="3"/>
    <n v="724.3"/>
    <s v="USSD"/>
    <s v="Standard"/>
    <n v="5"/>
    <n v="3"/>
    <s v="No"/>
    <x v="0"/>
    <n v="5"/>
    <n v="0"/>
    <n v="57706.13"/>
    <n v="215.52284964793597"/>
    <n v="4.6398792593617547E-3"/>
    <n v="1"/>
    <n v="1"/>
  </r>
  <r>
    <s v="ORD00123"/>
    <x v="100"/>
    <s v="CUST0276"/>
    <x v="4"/>
    <x v="0"/>
    <x v="0"/>
    <s v="Hair Dryer"/>
    <n v="1"/>
    <n v="28387"/>
    <n v="10"/>
    <n v="2838.7"/>
    <n v="25548.3"/>
    <n v="19714.98"/>
    <n v="5833.32"/>
    <x v="0"/>
    <n v="915.58"/>
    <s v="Mobile Money"/>
    <s v="Standard"/>
    <n v="5"/>
    <n v="0"/>
    <s v="No"/>
    <x v="1"/>
    <m/>
    <n v="0"/>
    <n v="4917.74"/>
    <n v="27.903951593525413"/>
    <n v="3.5837218131930505E-2"/>
    <n v="1"/>
    <n v="1"/>
  </r>
  <r>
    <s v="ORD00124"/>
    <x v="101"/>
    <s v="CUST0537"/>
    <x v="1"/>
    <x v="2"/>
    <x v="0"/>
    <s v="Perfume"/>
    <n v="3"/>
    <n v="4583"/>
    <n v="0"/>
    <n v="0"/>
    <n v="13749"/>
    <n v="10969.89"/>
    <n v="2779.11"/>
    <x v="3"/>
    <n v="2094.06"/>
    <s v="Mobile Money"/>
    <s v="Standard"/>
    <n v="5"/>
    <n v="2"/>
    <s v="No"/>
    <x v="2"/>
    <n v="3"/>
    <n v="0"/>
    <n v="685.05000000000018"/>
    <n v="6.5657144494427095"/>
    <n v="0.15230634955269473"/>
    <n v="1"/>
    <n v="1"/>
  </r>
  <r>
    <s v="ORD00125"/>
    <x v="102"/>
    <s v="CUST0032"/>
    <x v="8"/>
    <x v="0"/>
    <x v="0"/>
    <s v="Body Lotion"/>
    <n v="1"/>
    <n v="14960"/>
    <n v="0"/>
    <n v="0"/>
    <n v="14960"/>
    <n v="11611.45"/>
    <n v="3348.55"/>
    <x v="1"/>
    <n v="263.14"/>
    <s v="Card"/>
    <s v="Standard"/>
    <n v="5"/>
    <n v="6"/>
    <s v="Yes"/>
    <x v="0"/>
    <n v="3"/>
    <n v="0"/>
    <n v="3085.4100000000003"/>
    <n v="56.851865926883029"/>
    <n v="1.7589572192513368E-2"/>
    <n v="1"/>
    <n v="1"/>
  </r>
  <r>
    <s v="ORD00126"/>
    <x v="103"/>
    <s v="CUST0220"/>
    <x v="8"/>
    <x v="2"/>
    <x v="2"/>
    <s v="Joggers"/>
    <n v="1"/>
    <n v="33837"/>
    <n v="20"/>
    <n v="6767.4"/>
    <n v="27069.599999999999"/>
    <n v="21550.36"/>
    <n v="5519.24"/>
    <x v="2"/>
    <n v="53.81"/>
    <s v="USSD"/>
    <s v="Standard"/>
    <n v="5"/>
    <n v="4"/>
    <s v="No"/>
    <x v="2"/>
    <n v="5"/>
    <n v="0"/>
    <n v="5465.4299999999994"/>
    <n v="503.05891098308859"/>
    <n v="1.987838756390933E-3"/>
    <n v="1"/>
    <n v="1"/>
  </r>
  <r>
    <s v="ORD00127"/>
    <x v="104"/>
    <s v="CUST0282"/>
    <x v="4"/>
    <x v="1"/>
    <x v="1"/>
    <s v="Wallet"/>
    <n v="1"/>
    <n v="38120"/>
    <n v="15"/>
    <n v="5718"/>
    <n v="32402"/>
    <n v="22934.51"/>
    <n v="9467.49"/>
    <x v="4"/>
    <n v="1688.89"/>
    <s v="Mobile Money"/>
    <s v="Express"/>
    <n v="2"/>
    <n v="1"/>
    <s v="No"/>
    <x v="0"/>
    <n v="5"/>
    <n v="0"/>
    <n v="7778.5999999999995"/>
    <n v="19.185382114880188"/>
    <n v="5.2123017097710021E-2"/>
    <n v="1"/>
    <n v="1"/>
  </r>
  <r>
    <s v="ORD00128"/>
    <x v="53"/>
    <s v="CUST0111"/>
    <x v="3"/>
    <x v="2"/>
    <x v="4"/>
    <s v="Bedsheet"/>
    <n v="1"/>
    <n v="40229"/>
    <n v="5"/>
    <n v="2011.45"/>
    <n v="38217.550000000003"/>
    <n v="22566.73"/>
    <n v="15650.82"/>
    <x v="3"/>
    <n v="2171.83"/>
    <s v="Mobile Money"/>
    <s v="Standard"/>
    <n v="5"/>
    <n v="3"/>
    <s v="No"/>
    <x v="0"/>
    <n v="5"/>
    <n v="0"/>
    <n v="13478.99"/>
    <n v="17.596934382525337"/>
    <n v="5.6828080292954407E-2"/>
    <n v="1"/>
    <n v="1"/>
  </r>
  <r>
    <s v="ORD00129"/>
    <x v="26"/>
    <s v="CUST0144"/>
    <x v="6"/>
    <x v="0"/>
    <x v="0"/>
    <s v="Hair Dryer"/>
    <n v="1"/>
    <n v="27641"/>
    <n v="5"/>
    <n v="1382.05"/>
    <n v="26258.95"/>
    <n v="16875.45"/>
    <n v="9383.5"/>
    <x v="2"/>
    <n v="337.24"/>
    <s v="Cash on Delivery"/>
    <s v="Standard"/>
    <n v="5"/>
    <n v="5"/>
    <s v="No"/>
    <x v="2"/>
    <n v="5"/>
    <n v="0"/>
    <n v="9046.26"/>
    <n v="77.864280631004632"/>
    <n v="1.2842859291784326E-2"/>
    <n v="1"/>
    <n v="1"/>
  </r>
  <r>
    <s v="ORD00130"/>
    <x v="105"/>
    <s v="CUST0308"/>
    <x v="9"/>
    <x v="1"/>
    <x v="4"/>
    <s v="Storage Box"/>
    <n v="1"/>
    <n v="22769"/>
    <n v="25"/>
    <n v="5692.25"/>
    <n v="17076.75"/>
    <n v="12909.82"/>
    <n v="4166.93"/>
    <x v="2"/>
    <n v="90.18"/>
    <s v="USSD"/>
    <s v="Express"/>
    <n v="2"/>
    <n v="1"/>
    <s v="No"/>
    <x v="0"/>
    <n v="5"/>
    <n v="0"/>
    <n v="4076.7500000000005"/>
    <n v="189.36294078509647"/>
    <n v="5.2808643330844573E-3"/>
    <n v="0"/>
    <n v="1"/>
  </r>
  <r>
    <s v="ORD00131"/>
    <x v="106"/>
    <s v="CUST0431"/>
    <x v="0"/>
    <x v="2"/>
    <x v="2"/>
    <s v="T-Shirt"/>
    <n v="1"/>
    <n v="37837"/>
    <n v="20"/>
    <n v="7567.4"/>
    <n v="30269.599999999999"/>
    <n v="23917.37"/>
    <n v="6352.23"/>
    <x v="1"/>
    <n v="1765.6"/>
    <s v="Mobile Money"/>
    <s v="Standard"/>
    <n v="5"/>
    <n v="6"/>
    <s v="No"/>
    <x v="1"/>
    <m/>
    <n v="0"/>
    <n v="4586.6299999999992"/>
    <n v="17.144086995922066"/>
    <n v="5.8329148716864447E-2"/>
    <n v="1"/>
    <n v="1"/>
  </r>
  <r>
    <s v="ORD00132"/>
    <x v="107"/>
    <s v="CUST0056"/>
    <x v="9"/>
    <x v="1"/>
    <x v="4"/>
    <s v="Table Lamp"/>
    <n v="1"/>
    <n v="24772"/>
    <n v="0"/>
    <n v="0"/>
    <n v="24772"/>
    <n v="16885.759999999998"/>
    <n v="7886.24"/>
    <x v="5"/>
    <n v="333.43"/>
    <s v="Cash on Delivery"/>
    <s v="Standard"/>
    <n v="5"/>
    <n v="2"/>
    <s v="No"/>
    <x v="2"/>
    <n v="5"/>
    <n v="0"/>
    <n v="7552.8099999999995"/>
    <n v="74.294454608163633"/>
    <n v="1.3459954787663491E-2"/>
    <n v="1"/>
    <n v="1"/>
  </r>
  <r>
    <s v="ORD00133"/>
    <x v="108"/>
    <s v="CUST0173"/>
    <x v="1"/>
    <x v="0"/>
    <x v="4"/>
    <s v="Blender"/>
    <n v="2"/>
    <n v="62847"/>
    <n v="15"/>
    <n v="18854.099999999999"/>
    <n v="106839.9"/>
    <n v="71137.94"/>
    <n v="35701.96"/>
    <x v="5"/>
    <n v="286.77"/>
    <s v="Bank Transfer"/>
    <s v="Express"/>
    <n v="2"/>
    <n v="1"/>
    <s v="No"/>
    <x v="0"/>
    <n v="1"/>
    <n v="0"/>
    <n v="35415.19"/>
    <n v="372.56302960560731"/>
    <n v="2.6841095882717972E-3"/>
    <n v="1"/>
    <n v="1"/>
  </r>
  <r>
    <s v="ORD00134"/>
    <x v="109"/>
    <s v="CUST0330"/>
    <x v="7"/>
    <x v="2"/>
    <x v="4"/>
    <s v="Air Fryer"/>
    <n v="1"/>
    <n v="35657"/>
    <n v="10"/>
    <n v="3565.7"/>
    <n v="32091.3"/>
    <n v="18767.36"/>
    <n v="13323.94"/>
    <x v="5"/>
    <n v="350.16"/>
    <s v="Card"/>
    <s v="Express"/>
    <n v="2"/>
    <n v="2"/>
    <s v="No"/>
    <x v="0"/>
    <n v="2"/>
    <n v="0"/>
    <n v="12973.78"/>
    <n v="91.647532556545571"/>
    <n v="1.0911368501743464E-2"/>
    <n v="1"/>
    <n v="1"/>
  </r>
  <r>
    <s v="ORD00135"/>
    <x v="110"/>
    <s v="CUST0467"/>
    <x v="7"/>
    <x v="0"/>
    <x v="4"/>
    <s v="Bedsheet"/>
    <n v="1"/>
    <n v="50922"/>
    <n v="5"/>
    <n v="2546.1"/>
    <n v="48375.9"/>
    <n v="28760.37"/>
    <n v="19615.53"/>
    <x v="0"/>
    <n v="715.94"/>
    <s v="Bank Transfer"/>
    <s v="Standard"/>
    <n v="5"/>
    <n v="3"/>
    <s v="No"/>
    <x v="0"/>
    <n v="2"/>
    <n v="0"/>
    <n v="18899.59"/>
    <n v="67.569768416347742"/>
    <n v="1.4799517941785063E-2"/>
    <n v="1"/>
    <n v="1"/>
  </r>
  <r>
    <s v="ORD00136"/>
    <x v="111"/>
    <s v="CUST0517"/>
    <x v="9"/>
    <x v="2"/>
    <x v="2"/>
    <s v="Sneakers"/>
    <n v="2"/>
    <n v="31588"/>
    <n v="0"/>
    <n v="0"/>
    <n v="63176"/>
    <n v="44877.67"/>
    <n v="18298.330000000002"/>
    <x v="3"/>
    <n v="2123.08"/>
    <s v="Card"/>
    <s v="Standard"/>
    <n v="5"/>
    <n v="8"/>
    <s v="Yes"/>
    <x v="0"/>
    <n v="5"/>
    <n v="0"/>
    <n v="16175.250000000002"/>
    <n v="29.756768468451497"/>
    <n v="3.360579967076105E-2"/>
    <n v="1"/>
    <n v="1"/>
  </r>
  <r>
    <s v="ORD00137"/>
    <x v="51"/>
    <s v="CUST0455"/>
    <x v="4"/>
    <x v="0"/>
    <x v="3"/>
    <s v="Power Bank"/>
    <n v="1"/>
    <n v="29070"/>
    <n v="0"/>
    <n v="0"/>
    <n v="29070"/>
    <n v="21188.26"/>
    <n v="7881.74"/>
    <x v="3"/>
    <n v="2110.5"/>
    <s v="Card"/>
    <s v="Standard"/>
    <n v="5"/>
    <n v="3"/>
    <s v="No"/>
    <x v="0"/>
    <n v="4"/>
    <n v="0"/>
    <n v="5771.24"/>
    <n v="13.773987206823028"/>
    <n v="7.2600619195046442E-2"/>
    <n v="1"/>
    <n v="1"/>
  </r>
  <r>
    <s v="ORD00138"/>
    <x v="31"/>
    <s v="CUST0121"/>
    <x v="2"/>
    <x v="0"/>
    <x v="1"/>
    <s v="Cap"/>
    <n v="1"/>
    <n v="17216"/>
    <n v="10"/>
    <n v="1721.6"/>
    <n v="15494.4"/>
    <n v="11464.74"/>
    <n v="4029.66"/>
    <x v="3"/>
    <n v="1460.72"/>
    <s v="Bank Transfer"/>
    <s v="Standard"/>
    <n v="5"/>
    <n v="4"/>
    <s v="No"/>
    <x v="0"/>
    <n v="1"/>
    <n v="0"/>
    <n v="2568.9399999999996"/>
    <n v="10.607371707103345"/>
    <n v="9.4274060305658824E-2"/>
    <n v="1"/>
    <n v="1"/>
  </r>
  <r>
    <s v="ORD00139"/>
    <x v="112"/>
    <s v="CUST0241"/>
    <x v="6"/>
    <x v="0"/>
    <x v="0"/>
    <s v="Hair Dryer"/>
    <n v="3"/>
    <n v="8387"/>
    <n v="25"/>
    <n v="6290.25"/>
    <n v="18870.75"/>
    <n v="10761.29"/>
    <n v="8109.46"/>
    <x v="3"/>
    <n v="731.67"/>
    <s v="USSD"/>
    <s v="Standard"/>
    <n v="5"/>
    <n v="2"/>
    <s v="No"/>
    <x v="2"/>
    <n v="5"/>
    <n v="0"/>
    <n v="7377.79"/>
    <n v="25.791340358358276"/>
    <n v="3.8772703787607804E-2"/>
    <n v="1"/>
    <n v="1"/>
  </r>
  <r>
    <s v="ORD00140"/>
    <x v="12"/>
    <s v="CUST0052"/>
    <x v="5"/>
    <x v="1"/>
    <x v="4"/>
    <s v="Table Lamp"/>
    <n v="3"/>
    <n v="46987"/>
    <n v="0"/>
    <n v="0"/>
    <n v="140961"/>
    <n v="109926.52"/>
    <n v="31034.48"/>
    <x v="5"/>
    <n v="518.30999999999995"/>
    <s v="Bank Transfer"/>
    <s v="Standard"/>
    <n v="5"/>
    <n v="2"/>
    <s v="No"/>
    <x v="0"/>
    <n v="5"/>
    <n v="0"/>
    <n v="30516.17"/>
    <n v="271.96272501012908"/>
    <n v="3.6769744823036154E-3"/>
    <n v="1"/>
    <n v="1"/>
  </r>
  <r>
    <s v="ORD00141"/>
    <x v="113"/>
    <s v="CUST0449"/>
    <x v="1"/>
    <x v="1"/>
    <x v="4"/>
    <s v="Bedsheet"/>
    <n v="1"/>
    <n v="29969"/>
    <n v="15"/>
    <n v="4495.3500000000004"/>
    <n v="25473.65"/>
    <n v="20629.169999999998"/>
    <n v="4844.4799999999996"/>
    <x v="1"/>
    <n v="2156.54"/>
    <s v="Cash on Delivery"/>
    <s v="Express"/>
    <n v="2"/>
    <n v="2"/>
    <s v="No"/>
    <x v="0"/>
    <n v="5"/>
    <n v="0"/>
    <n v="2687.9399999999996"/>
    <n v="11.812278000871768"/>
    <n v="8.4657675676630545E-2"/>
    <n v="1"/>
    <n v="1"/>
  </r>
  <r>
    <s v="ORD00142"/>
    <x v="114"/>
    <s v="CUST0136"/>
    <x v="6"/>
    <x v="2"/>
    <x v="2"/>
    <s v="Sneakers"/>
    <n v="3"/>
    <n v="44286"/>
    <n v="10"/>
    <n v="13285.8"/>
    <n v="119572.2"/>
    <n v="85502.11"/>
    <n v="34070.089999999997"/>
    <x v="5"/>
    <n v="459.76"/>
    <s v="Cash on Delivery"/>
    <s v="Standard"/>
    <n v="5"/>
    <n v="3"/>
    <s v="No"/>
    <x v="2"/>
    <n v="4"/>
    <n v="0"/>
    <n v="33610.329999999994"/>
    <n v="260.0752566556464"/>
    <n v="3.845040904156652E-3"/>
    <n v="1"/>
    <n v="1"/>
  </r>
  <r>
    <s v="ORD00143"/>
    <x v="115"/>
    <s v="CUST0065"/>
    <x v="2"/>
    <x v="2"/>
    <x v="0"/>
    <s v="Body Lotion"/>
    <n v="2"/>
    <n v="27216"/>
    <n v="10"/>
    <n v="5443.2"/>
    <n v="48988.800000000003"/>
    <n v="33809.96"/>
    <n v="15178.84"/>
    <x v="2"/>
    <n v="376.99"/>
    <s v="Cash on Delivery"/>
    <s v="Standard"/>
    <n v="5"/>
    <n v="3"/>
    <s v="No"/>
    <x v="2"/>
    <n v="5"/>
    <n v="0"/>
    <n v="14801.85"/>
    <n v="129.94721345393776"/>
    <n v="7.6954324253706964E-3"/>
    <n v="1"/>
    <n v="1"/>
  </r>
  <r>
    <s v="ORD00144"/>
    <x v="116"/>
    <s v="CUST0153"/>
    <x v="7"/>
    <x v="2"/>
    <x v="4"/>
    <s v="Table Lamp"/>
    <n v="2"/>
    <n v="67510"/>
    <n v="0"/>
    <n v="0"/>
    <n v="135020"/>
    <n v="101654.68"/>
    <n v="33365.32"/>
    <x v="0"/>
    <n v="2431.33"/>
    <s v="Card"/>
    <s v="Standard"/>
    <n v="5"/>
    <n v="5"/>
    <s v="No"/>
    <x v="0"/>
    <n v="3"/>
    <n v="0"/>
    <n v="30933.989999999998"/>
    <n v="55.53339118918452"/>
    <n v="1.8007184120870982E-2"/>
    <n v="1"/>
    <n v="1"/>
  </r>
  <r>
    <s v="ORD00145"/>
    <x v="113"/>
    <s v="CUST0564"/>
    <x v="4"/>
    <x v="1"/>
    <x v="1"/>
    <s v="Sunglasses"/>
    <n v="1"/>
    <n v="36666"/>
    <n v="20"/>
    <n v="7333.2"/>
    <n v="29332.799999999999"/>
    <n v="18636.2"/>
    <n v="10696.6"/>
    <x v="4"/>
    <n v="1127.9100000000001"/>
    <s v="Card"/>
    <s v="Standard"/>
    <n v="5"/>
    <n v="5"/>
    <s v="No"/>
    <x v="0"/>
    <n v="1"/>
    <n v="0"/>
    <n v="9568.69"/>
    <n v="26.006330292310555"/>
    <n v="3.8452176403207333E-2"/>
    <n v="1"/>
    <n v="1"/>
  </r>
  <r>
    <s v="ORD00146"/>
    <x v="117"/>
    <s v="CUST0001"/>
    <x v="5"/>
    <x v="1"/>
    <x v="1"/>
    <s v="Cap"/>
    <n v="2"/>
    <n v="33898"/>
    <n v="10"/>
    <n v="6779.6"/>
    <n v="61016.4"/>
    <n v="39544.879999999997"/>
    <n v="21471.52"/>
    <x v="0"/>
    <n v="1245.26"/>
    <s v="Mobile Money"/>
    <s v="Standard"/>
    <n v="5"/>
    <n v="6"/>
    <s v="Yes"/>
    <x v="0"/>
    <n v="5"/>
    <n v="0"/>
    <n v="20226.260000000002"/>
    <n v="48.998923919502758"/>
    <n v="2.0408611455280876E-2"/>
    <n v="1"/>
    <n v="1"/>
  </r>
  <r>
    <s v="ORD00147"/>
    <x v="118"/>
    <s v="CUST0485"/>
    <x v="0"/>
    <x v="0"/>
    <x v="1"/>
    <s v="Cap"/>
    <n v="1"/>
    <n v="27274"/>
    <n v="10"/>
    <n v="2727.4"/>
    <n v="24546.6"/>
    <n v="17130.490000000002"/>
    <n v="7416.11"/>
    <x v="2"/>
    <n v="453.59"/>
    <s v="Cash on Delivery"/>
    <s v="Standard"/>
    <n v="5"/>
    <n v="2"/>
    <s v="No"/>
    <x v="0"/>
    <n v="1"/>
    <n v="0"/>
    <n v="6962.5199999999995"/>
    <n v="54.116272404594454"/>
    <n v="1.8478730251847507E-2"/>
    <n v="1"/>
    <n v="1"/>
  </r>
  <r>
    <s v="ORD00148"/>
    <x v="119"/>
    <s v="CUST0110"/>
    <x v="2"/>
    <x v="2"/>
    <x v="2"/>
    <s v="Handbag"/>
    <n v="1"/>
    <n v="21128"/>
    <n v="10"/>
    <n v="2112.8000000000002"/>
    <n v="19015.2"/>
    <n v="11011.64"/>
    <n v="8003.56"/>
    <x v="0"/>
    <n v="2126.17"/>
    <s v="Mobile Money"/>
    <s v="Standard"/>
    <n v="5"/>
    <n v="2"/>
    <s v="No"/>
    <x v="0"/>
    <n v="5"/>
    <n v="0"/>
    <n v="5877.39"/>
    <n v="8.9434052780351525"/>
    <n v="0.1118142328242669"/>
    <n v="1"/>
    <n v="1"/>
  </r>
  <r>
    <s v="ORD00149"/>
    <x v="120"/>
    <s v="CUST0469"/>
    <x v="1"/>
    <x v="2"/>
    <x v="3"/>
    <s v="Power Bank"/>
    <n v="1"/>
    <n v="78515"/>
    <n v="25"/>
    <n v="19628.75"/>
    <n v="58886.25"/>
    <n v="44806.080000000002"/>
    <n v="14080.17"/>
    <x v="0"/>
    <n v="2075.06"/>
    <s v="Card"/>
    <s v="Standard"/>
    <n v="5"/>
    <n v="6"/>
    <s v="Yes"/>
    <x v="0"/>
    <n v="5"/>
    <n v="0"/>
    <n v="12005.11"/>
    <n v="28.378095091226278"/>
    <n v="3.5238447005879976E-2"/>
    <n v="1"/>
    <n v="1"/>
  </r>
  <r>
    <s v="ORD00150"/>
    <x v="121"/>
    <s v="CUST0330"/>
    <x v="7"/>
    <x v="2"/>
    <x v="0"/>
    <s v="Lip Gloss"/>
    <n v="2"/>
    <n v="16537"/>
    <n v="10"/>
    <n v="3307.4"/>
    <n v="29766.6"/>
    <n v="20011.14"/>
    <n v="9755.4599999999991"/>
    <x v="4"/>
    <n v="1585.81"/>
    <s v="Mobile Money"/>
    <s v="Standard"/>
    <n v="5"/>
    <n v="5"/>
    <s v="No"/>
    <x v="0"/>
    <n v="4"/>
    <n v="0"/>
    <n v="8169.65"/>
    <n v="18.770596729746941"/>
    <n v="5.3274811365758935E-2"/>
    <n v="1"/>
    <n v="1"/>
  </r>
  <r>
    <s v="ORD00151"/>
    <x v="112"/>
    <s v="CUST0322"/>
    <x v="7"/>
    <x v="2"/>
    <x v="4"/>
    <s v="Storage Box"/>
    <n v="1"/>
    <n v="51258"/>
    <n v="0"/>
    <n v="0"/>
    <n v="51258"/>
    <n v="35165.61"/>
    <n v="16092.39"/>
    <x v="2"/>
    <n v="392.35"/>
    <s v="Mobile Money"/>
    <s v="Express"/>
    <n v="2"/>
    <n v="5"/>
    <s v="No"/>
    <x v="2"/>
    <n v="1"/>
    <n v="0"/>
    <n v="15700.039999999999"/>
    <n v="130.64355804766151"/>
    <n v="7.6544149205977612E-3"/>
    <n v="1"/>
    <n v="1"/>
  </r>
  <r>
    <s v="ORD00152"/>
    <x v="122"/>
    <s v="CUST0585"/>
    <x v="4"/>
    <x v="0"/>
    <x v="0"/>
    <s v="Lip Gloss"/>
    <n v="2"/>
    <n v="20628"/>
    <n v="0"/>
    <n v="0"/>
    <n v="41256"/>
    <n v="26933.360000000001"/>
    <n v="14322.64"/>
    <x v="2"/>
    <n v="170.14"/>
    <s v="Bank Transfer"/>
    <s v="Standard"/>
    <n v="5"/>
    <n v="5"/>
    <s v="No"/>
    <x v="0"/>
    <n v="2"/>
    <n v="0"/>
    <n v="14152.5"/>
    <n v="242.48266133772191"/>
    <n v="4.1240062051580376E-3"/>
    <n v="1"/>
    <n v="1"/>
  </r>
  <r>
    <s v="ORD00153"/>
    <x v="72"/>
    <s v="CUST0150"/>
    <x v="6"/>
    <x v="0"/>
    <x v="4"/>
    <s v="Bedsheet"/>
    <n v="1"/>
    <n v="53013"/>
    <n v="25"/>
    <n v="13253.25"/>
    <n v="39759.75"/>
    <n v="31152.05"/>
    <n v="8607.7000000000007"/>
    <x v="2"/>
    <n v="402.94"/>
    <s v="USSD"/>
    <s v="Express"/>
    <n v="2"/>
    <n v="1"/>
    <s v="No"/>
    <x v="2"/>
    <n v="5"/>
    <n v="0"/>
    <n v="8204.76"/>
    <n v="98.674120216409392"/>
    <n v="1.0134369557152648E-2"/>
    <n v="1"/>
    <n v="1"/>
  </r>
  <r>
    <s v="ORD00154"/>
    <x v="45"/>
    <s v="CUST0397"/>
    <x v="4"/>
    <x v="2"/>
    <x v="3"/>
    <s v="Power Bank"/>
    <n v="2"/>
    <n v="10699"/>
    <n v="5"/>
    <n v="1069.9000000000001"/>
    <n v="20328.099999999999"/>
    <n v="16183.23"/>
    <n v="4144.87"/>
    <x v="2"/>
    <n v="295.98"/>
    <s v="Mobile Money"/>
    <s v="Express"/>
    <n v="2"/>
    <n v="6"/>
    <s v="No"/>
    <x v="2"/>
    <n v="5"/>
    <n v="0"/>
    <n v="3848.89"/>
    <n v="68.680654098249875"/>
    <n v="1.4560140888720541E-2"/>
    <n v="1"/>
    <n v="1"/>
  </r>
  <r>
    <s v="ORD00155"/>
    <x v="71"/>
    <s v="CUST0302"/>
    <x v="3"/>
    <x v="1"/>
    <x v="2"/>
    <s v="Hoodie"/>
    <n v="1"/>
    <n v="40675"/>
    <n v="15"/>
    <n v="6101.25"/>
    <n v="34573.75"/>
    <n v="21621.05"/>
    <n v="12952.7"/>
    <x v="5"/>
    <n v="1543.17"/>
    <s v="USSD"/>
    <s v="Standard"/>
    <n v="5"/>
    <n v="5"/>
    <s v="No"/>
    <x v="0"/>
    <n v="2"/>
    <n v="0"/>
    <n v="11409.53"/>
    <n v="22.40436892889312"/>
    <n v="4.4634151632380062E-2"/>
    <n v="1"/>
    <n v="1"/>
  </r>
  <r>
    <s v="ORD00156"/>
    <x v="123"/>
    <s v="CUST0478"/>
    <x v="9"/>
    <x v="2"/>
    <x v="3"/>
    <s v="Bluetooth Speaker"/>
    <n v="1"/>
    <n v="15665"/>
    <n v="0"/>
    <n v="0"/>
    <n v="15665"/>
    <n v="11931.85"/>
    <n v="3733.15"/>
    <x v="3"/>
    <n v="1397.39"/>
    <s v="Mobile Money"/>
    <s v="Standard"/>
    <n v="5"/>
    <n v="3"/>
    <s v="No"/>
    <x v="0"/>
    <n v="2"/>
    <n v="0"/>
    <n v="2335.7600000000002"/>
    <n v="11.210184701479186"/>
    <n v="8.9204596233641881E-2"/>
    <n v="1"/>
    <n v="1"/>
  </r>
  <r>
    <s v="ORD00157"/>
    <x v="33"/>
    <s v="CUST0557"/>
    <x v="7"/>
    <x v="2"/>
    <x v="2"/>
    <s v="Handbag"/>
    <n v="1"/>
    <n v="50472"/>
    <n v="10"/>
    <n v="5047.2"/>
    <n v="45424.800000000003"/>
    <n v="27662.81"/>
    <n v="17761.990000000002"/>
    <x v="4"/>
    <n v="2094.48"/>
    <s v="Card"/>
    <s v="Express"/>
    <n v="2"/>
    <n v="4"/>
    <s v="No"/>
    <x v="1"/>
    <m/>
    <n v="0"/>
    <n v="15667.510000000002"/>
    <n v="21.687865245788931"/>
    <n v="4.6108733555238549E-2"/>
    <n v="1"/>
    <n v="1"/>
  </r>
  <r>
    <s v="ORD00158"/>
    <x v="1"/>
    <s v="CUST0457"/>
    <x v="8"/>
    <x v="0"/>
    <x v="3"/>
    <s v="Bluetooth Speaker"/>
    <n v="2"/>
    <n v="14226"/>
    <n v="15"/>
    <n v="4267.8"/>
    <n v="24184.2"/>
    <n v="14976.78"/>
    <n v="9207.42"/>
    <x v="2"/>
    <n v="419.95"/>
    <s v="USSD"/>
    <s v="Express"/>
    <n v="2"/>
    <n v="0"/>
    <s v="No"/>
    <x v="2"/>
    <n v="5"/>
    <n v="0"/>
    <n v="8787.4699999999993"/>
    <n v="57.588284319561858"/>
    <n v="1.7364643031400666E-2"/>
    <n v="1"/>
    <n v="1"/>
  </r>
  <r>
    <s v="ORD00159"/>
    <x v="50"/>
    <s v="CUST0457"/>
    <x v="3"/>
    <x v="2"/>
    <x v="1"/>
    <s v="Cap"/>
    <n v="2"/>
    <n v="14970"/>
    <n v="25"/>
    <n v="7485"/>
    <n v="22455"/>
    <n v="15583"/>
    <n v="6872"/>
    <x v="3"/>
    <n v="1647.88"/>
    <s v="Bank Transfer"/>
    <s v="Standard"/>
    <n v="5"/>
    <n v="1"/>
    <s v="No"/>
    <x v="2"/>
    <n v="5"/>
    <n v="0"/>
    <n v="5224.12"/>
    <n v="13.626599024200791"/>
    <n v="7.3385882876864844E-2"/>
    <n v="1"/>
    <n v="1"/>
  </r>
  <r>
    <s v="ORD00160"/>
    <x v="124"/>
    <s v="CUST0211"/>
    <x v="7"/>
    <x v="1"/>
    <x v="0"/>
    <s v="Body Lotion"/>
    <n v="2"/>
    <n v="27974"/>
    <n v="0"/>
    <n v="0"/>
    <n v="55948"/>
    <n v="37708.44"/>
    <n v="18239.560000000001"/>
    <x v="2"/>
    <n v="82.96"/>
    <s v="Bank Transfer"/>
    <s v="Standard"/>
    <n v="5"/>
    <n v="6"/>
    <s v="Yes"/>
    <x v="0"/>
    <n v="1"/>
    <n v="0"/>
    <n v="18156.600000000002"/>
    <n v="674.39729990356807"/>
    <n v="1.4828054622149137E-3"/>
    <n v="1"/>
    <n v="1"/>
  </r>
  <r>
    <s v="ORD00161"/>
    <x v="125"/>
    <s v="CUST0073"/>
    <x v="1"/>
    <x v="1"/>
    <x v="4"/>
    <s v="Storage Box"/>
    <n v="1"/>
    <n v="59011"/>
    <n v="0"/>
    <n v="0"/>
    <n v="59011"/>
    <n v="38661.97"/>
    <n v="20349.03"/>
    <x v="5"/>
    <n v="1856.66"/>
    <s v="Card"/>
    <s v="Standard"/>
    <n v="5"/>
    <n v="3"/>
    <s v="No"/>
    <x v="0"/>
    <n v="5"/>
    <n v="0"/>
    <n v="18492.37"/>
    <n v="31.783417534712871"/>
    <n v="3.1462947586043281E-2"/>
    <n v="1"/>
    <n v="1"/>
  </r>
  <r>
    <s v="ORD00162"/>
    <x v="63"/>
    <s v="CUST0075"/>
    <x v="0"/>
    <x v="2"/>
    <x v="1"/>
    <s v="Backpack"/>
    <n v="2"/>
    <n v="32683"/>
    <n v="15"/>
    <n v="9804.9"/>
    <n v="55561.1"/>
    <n v="36485.9"/>
    <n v="19075.2"/>
    <x v="0"/>
    <n v="1426.98"/>
    <s v="Bank Transfer"/>
    <s v="Standard"/>
    <n v="5"/>
    <n v="3"/>
    <s v="No"/>
    <x v="2"/>
    <n v="2"/>
    <n v="0"/>
    <n v="17648.22"/>
    <n v="38.93614486538003"/>
    <n v="2.5683076828932474E-2"/>
    <n v="1"/>
    <n v="1"/>
  </r>
  <r>
    <s v="ORD00163"/>
    <x v="126"/>
    <s v="CUST0303"/>
    <x v="9"/>
    <x v="0"/>
    <x v="0"/>
    <s v="Lip Gloss"/>
    <n v="3"/>
    <n v="3865"/>
    <n v="0"/>
    <n v="0"/>
    <n v="11595"/>
    <n v="6508.03"/>
    <n v="5086.97"/>
    <x v="1"/>
    <n v="1459.31"/>
    <s v="Card"/>
    <s v="Express"/>
    <n v="2"/>
    <n v="4"/>
    <s v="No"/>
    <x v="1"/>
    <m/>
    <n v="0"/>
    <n v="3627.6600000000003"/>
    <n v="7.9455359039546094"/>
    <n v="0.12585683484260457"/>
    <n v="1"/>
    <n v="1"/>
  </r>
  <r>
    <s v="ORD00164"/>
    <x v="100"/>
    <s v="CUST0353"/>
    <x v="8"/>
    <x v="1"/>
    <x v="4"/>
    <s v="Blender"/>
    <n v="3"/>
    <n v="30116"/>
    <n v="5"/>
    <n v="4517.3999999999996"/>
    <n v="85830.6"/>
    <n v="49863.12"/>
    <n v="35967.480000000003"/>
    <x v="4"/>
    <n v="2344.4499999999998"/>
    <s v="Mobile Money"/>
    <s v="Standard"/>
    <n v="5"/>
    <n v="6"/>
    <s v="No"/>
    <x v="2"/>
    <n v="5"/>
    <n v="0"/>
    <n v="33623.030000000006"/>
    <n v="36.610121776962622"/>
    <n v="2.7314850414653976E-2"/>
    <n v="1"/>
    <n v="1"/>
  </r>
  <r>
    <s v="ORD00165"/>
    <x v="127"/>
    <s v="CUST0075"/>
    <x v="2"/>
    <x v="2"/>
    <x v="0"/>
    <s v="Lip Gloss"/>
    <n v="1"/>
    <n v="14341"/>
    <n v="0"/>
    <n v="0"/>
    <n v="14341"/>
    <n v="10486.85"/>
    <n v="3854.15"/>
    <x v="2"/>
    <n v="328.78"/>
    <s v="Bank Transfer"/>
    <s v="Standard"/>
    <n v="5"/>
    <n v="6"/>
    <s v="Yes"/>
    <x v="0"/>
    <n v="3"/>
    <n v="0"/>
    <n v="3525.37"/>
    <n v="43.618833262363893"/>
    <n v="2.2925876856565091E-2"/>
    <n v="1"/>
    <n v="1"/>
  </r>
  <r>
    <s v="ORD00166"/>
    <x v="128"/>
    <s v="CUST0462"/>
    <x v="0"/>
    <x v="0"/>
    <x v="4"/>
    <s v="Table Lamp"/>
    <n v="2"/>
    <n v="80299"/>
    <n v="15"/>
    <n v="24089.7"/>
    <n v="136508.29999999999"/>
    <n v="81295.149999999994"/>
    <n v="55213.15"/>
    <x v="0"/>
    <n v="709.51"/>
    <s v="Cash on Delivery"/>
    <s v="Standard"/>
    <n v="5"/>
    <n v="5"/>
    <s v="No"/>
    <x v="0"/>
    <n v="5"/>
    <n v="0"/>
    <n v="54503.64"/>
    <n v="192.39799298107144"/>
    <n v="5.1975594158010906E-3"/>
    <n v="1"/>
    <n v="1"/>
  </r>
  <r>
    <s v="ORD00167"/>
    <x v="129"/>
    <s v="CUST0138"/>
    <x v="0"/>
    <x v="0"/>
    <x v="4"/>
    <s v="Bedsheet"/>
    <n v="1"/>
    <n v="78308"/>
    <n v="0"/>
    <n v="0"/>
    <n v="78308"/>
    <n v="60867.56"/>
    <n v="17440.439999999999"/>
    <x v="4"/>
    <n v="1887.15"/>
    <s v="Card"/>
    <s v="Standard"/>
    <n v="5"/>
    <n v="6"/>
    <s v="Yes"/>
    <x v="0"/>
    <n v="3"/>
    <n v="0"/>
    <n v="15553.289999999999"/>
    <n v="41.49537662612935"/>
    <n v="2.409907033764111E-2"/>
    <n v="1"/>
    <n v="1"/>
  </r>
  <r>
    <s v="ORD00168"/>
    <x v="130"/>
    <s v="CUST0520"/>
    <x v="6"/>
    <x v="0"/>
    <x v="3"/>
    <s v="Wireless Earbuds"/>
    <n v="2"/>
    <n v="36886"/>
    <n v="25"/>
    <n v="18443"/>
    <n v="55329"/>
    <n v="37483.629999999997"/>
    <n v="17845.37"/>
    <x v="0"/>
    <n v="713.61"/>
    <s v="Mobile Money"/>
    <s v="Express"/>
    <n v="2"/>
    <n v="5"/>
    <s v="Yes"/>
    <x v="0"/>
    <n v="4"/>
    <n v="0"/>
    <n v="17131.759999999998"/>
    <n v="77.533947113969816"/>
    <n v="1.2897576316217536E-2"/>
    <n v="1"/>
    <n v="1"/>
  </r>
  <r>
    <s v="ORD00169"/>
    <x v="131"/>
    <s v="CUST0476"/>
    <x v="7"/>
    <x v="2"/>
    <x v="4"/>
    <s v="Blender"/>
    <n v="1"/>
    <n v="37310"/>
    <n v="25"/>
    <n v="9327.5"/>
    <n v="27982.5"/>
    <n v="16450.91"/>
    <n v="11531.59"/>
    <x v="0"/>
    <n v="2382.04"/>
    <s v="Bank Transfer"/>
    <s v="Standard"/>
    <n v="5"/>
    <n v="4"/>
    <s v="No"/>
    <x v="0"/>
    <n v="5"/>
    <n v="0"/>
    <n v="9149.5499999999993"/>
    <n v="11.747283840741549"/>
    <n v="8.5126060930938982E-2"/>
    <n v="1"/>
    <n v="1"/>
  </r>
  <r>
    <s v="ORD00170"/>
    <x v="132"/>
    <s v="CUST0042"/>
    <x v="8"/>
    <x v="2"/>
    <x v="0"/>
    <s v="Hair Dryer"/>
    <n v="1"/>
    <n v="20470"/>
    <n v="15"/>
    <n v="3070.5"/>
    <n v="17399.5"/>
    <n v="11776.19"/>
    <n v="5623.31"/>
    <x v="4"/>
    <n v="2455.36"/>
    <s v="USSD"/>
    <s v="Standard"/>
    <n v="5"/>
    <n v="3"/>
    <s v="No"/>
    <x v="0"/>
    <n v="1"/>
    <n v="0"/>
    <n v="3167.9500000000003"/>
    <n v="7.0863335722663878"/>
    <n v="0.14111669875571137"/>
    <n v="1"/>
    <n v="1"/>
  </r>
  <r>
    <s v="ORD00171"/>
    <x v="0"/>
    <s v="CUST0281"/>
    <x v="2"/>
    <x v="0"/>
    <x v="3"/>
    <s v="Phone Charger"/>
    <n v="1"/>
    <n v="94678"/>
    <n v="25"/>
    <n v="23669.5"/>
    <n v="71008.5"/>
    <n v="43878.16"/>
    <n v="27130.34"/>
    <x v="0"/>
    <n v="2079.64"/>
    <s v="USSD"/>
    <s v="Express"/>
    <n v="2"/>
    <n v="1"/>
    <s v="No"/>
    <x v="0"/>
    <n v="3"/>
    <n v="0"/>
    <n v="25050.7"/>
    <n v="34.144611567386669"/>
    <n v="2.9287198011505661E-2"/>
    <n v="1"/>
    <n v="1"/>
  </r>
  <r>
    <s v="ORD00172"/>
    <x v="129"/>
    <s v="CUST0007"/>
    <x v="7"/>
    <x v="2"/>
    <x v="0"/>
    <s v="Face Cream"/>
    <n v="1"/>
    <n v="10430"/>
    <n v="0"/>
    <n v="0"/>
    <n v="10430"/>
    <n v="6179.63"/>
    <n v="4250.37"/>
    <x v="5"/>
    <n v="729.8"/>
    <s v="USSD"/>
    <s v="Standard"/>
    <n v="5"/>
    <n v="5"/>
    <s v="No"/>
    <x v="1"/>
    <m/>
    <n v="0"/>
    <n v="3520.5699999999997"/>
    <n v="14.29158673609208"/>
    <n v="6.9971236816874394E-2"/>
    <n v="1"/>
    <n v="1"/>
  </r>
  <r>
    <s v="ORD00173"/>
    <x v="75"/>
    <s v="CUST0491"/>
    <x v="3"/>
    <x v="0"/>
    <x v="3"/>
    <s v="Power Bank"/>
    <n v="2"/>
    <n v="62857"/>
    <n v="0"/>
    <n v="0"/>
    <n v="125714"/>
    <n v="73715.61"/>
    <n v="51998.39"/>
    <x v="5"/>
    <n v="537.79"/>
    <s v="Bank Transfer"/>
    <s v="Standard"/>
    <n v="5"/>
    <n v="4"/>
    <s v="No"/>
    <x v="1"/>
    <m/>
    <n v="0"/>
    <n v="51460.6"/>
    <n v="233.76038974320832"/>
    <n v="4.2778847224652777E-3"/>
    <n v="1"/>
    <n v="1"/>
  </r>
  <r>
    <s v="ORD00174"/>
    <x v="22"/>
    <s v="CUST0530"/>
    <x v="4"/>
    <x v="1"/>
    <x v="4"/>
    <s v="Blender"/>
    <n v="2"/>
    <n v="43152"/>
    <n v="20"/>
    <n v="17260.8"/>
    <n v="69043.199999999997"/>
    <n v="49280.41"/>
    <n v="19762.79"/>
    <x v="0"/>
    <n v="704.54"/>
    <s v="Cash on Delivery"/>
    <s v="Express"/>
    <n v="2"/>
    <n v="2"/>
    <s v="No"/>
    <x v="0"/>
    <n v="2"/>
    <n v="0"/>
    <n v="19058.25"/>
    <n v="97.997558690776955"/>
    <n v="1.0204335836114201E-2"/>
    <n v="1"/>
    <n v="1"/>
  </r>
  <r>
    <s v="ORD00175"/>
    <x v="111"/>
    <s v="CUST0597"/>
    <x v="9"/>
    <x v="0"/>
    <x v="1"/>
    <s v="Sunglasses"/>
    <n v="1"/>
    <n v="8511"/>
    <n v="5"/>
    <n v="425.55"/>
    <n v="8085.45"/>
    <n v="5272.66"/>
    <n v="2812.79"/>
    <x v="0"/>
    <n v="665.4"/>
    <s v="Mobile Money"/>
    <s v="Standard"/>
    <n v="5"/>
    <n v="5"/>
    <s v="No"/>
    <x v="0"/>
    <n v="1"/>
    <n v="0"/>
    <n v="2147.39"/>
    <n v="12.151262398557259"/>
    <n v="8.2295976105226057E-2"/>
    <n v="1"/>
    <n v="1"/>
  </r>
  <r>
    <s v="ORD00176"/>
    <x v="133"/>
    <s v="CUST0099"/>
    <x v="9"/>
    <x v="1"/>
    <x v="0"/>
    <s v="Perfume"/>
    <n v="2"/>
    <n v="28154"/>
    <n v="0"/>
    <n v="0"/>
    <n v="56308"/>
    <n v="38300.99"/>
    <n v="18007.009999999998"/>
    <x v="4"/>
    <n v="1760.69"/>
    <s v="Cash on Delivery"/>
    <s v="Standard"/>
    <n v="5"/>
    <n v="6"/>
    <s v="Yes"/>
    <x v="0"/>
    <n v="5"/>
    <n v="0"/>
    <n v="16246.319999999998"/>
    <n v="31.980643952086965"/>
    <n v="3.1268913831071964E-2"/>
    <n v="1"/>
    <n v="1"/>
  </r>
  <r>
    <s v="ORD00177"/>
    <x v="134"/>
    <s v="CUST0380"/>
    <x v="6"/>
    <x v="0"/>
    <x v="1"/>
    <s v="Phone Case"/>
    <n v="1"/>
    <n v="10403"/>
    <n v="15"/>
    <n v="1560.45"/>
    <n v="8842.5499999999993"/>
    <n v="5183.05"/>
    <n v="3659.5"/>
    <x v="2"/>
    <n v="87.72"/>
    <s v="Mobile Money"/>
    <s v="Standard"/>
    <n v="5"/>
    <n v="5"/>
    <s v="No"/>
    <x v="0"/>
    <n v="5"/>
    <n v="0"/>
    <n v="3571.78"/>
    <n v="100.80426356589146"/>
    <n v="9.9202153225031245E-3"/>
    <n v="1"/>
    <n v="1"/>
  </r>
  <r>
    <s v="ORD00178"/>
    <x v="135"/>
    <s v="CUST0264"/>
    <x v="8"/>
    <x v="0"/>
    <x v="1"/>
    <s v="Phone Case"/>
    <n v="2"/>
    <n v="4471"/>
    <n v="15"/>
    <n v="1341.3"/>
    <n v="7600.7"/>
    <n v="5523.64"/>
    <n v="2077.06"/>
    <x v="3"/>
    <n v="445.14"/>
    <s v="Cash on Delivery"/>
    <s v="Express"/>
    <n v="2"/>
    <n v="3"/>
    <s v="No"/>
    <x v="2"/>
    <n v="3"/>
    <n v="0"/>
    <n v="1631.92"/>
    <n v="17.074852855281485"/>
    <n v="5.8565658426197584E-2"/>
    <n v="0"/>
    <n v="1"/>
  </r>
  <r>
    <s v="ORD00179"/>
    <x v="136"/>
    <s v="CUST0268"/>
    <x v="7"/>
    <x v="0"/>
    <x v="1"/>
    <s v="Wallet"/>
    <n v="2"/>
    <n v="35619"/>
    <n v="0"/>
    <n v="0"/>
    <n v="71238"/>
    <n v="46301.67"/>
    <n v="24936.33"/>
    <x v="4"/>
    <n v="2473.5700000000002"/>
    <s v="Mobile Money"/>
    <s v="Express"/>
    <n v="2"/>
    <n v="2"/>
    <s v="No"/>
    <x v="1"/>
    <m/>
    <n v="0"/>
    <n v="22462.760000000002"/>
    <n v="28.799670112428593"/>
    <n v="3.4722619950026672E-2"/>
    <n v="1"/>
    <n v="1"/>
  </r>
  <r>
    <s v="ORD00180"/>
    <x v="137"/>
    <s v="CUST0142"/>
    <x v="5"/>
    <x v="2"/>
    <x v="4"/>
    <s v="Table Lamp"/>
    <n v="2"/>
    <n v="34109"/>
    <n v="10"/>
    <n v="6821.8"/>
    <n v="61396.2"/>
    <n v="47043.64"/>
    <n v="14352.56"/>
    <x v="2"/>
    <n v="225.1"/>
    <s v="Card"/>
    <s v="Standard"/>
    <n v="5"/>
    <n v="1"/>
    <s v="No"/>
    <x v="1"/>
    <m/>
    <n v="0"/>
    <n v="14127.46"/>
    <n v="272.75077743225233"/>
    <n v="3.6663506861988201E-3"/>
    <n v="1"/>
    <n v="1"/>
  </r>
  <r>
    <s v="ORD00181"/>
    <x v="138"/>
    <s v="CUST0483"/>
    <x v="1"/>
    <x v="2"/>
    <x v="3"/>
    <s v="Smart Watch"/>
    <n v="1"/>
    <n v="57606"/>
    <n v="15"/>
    <n v="8640.9"/>
    <n v="48965.1"/>
    <n v="35047.78"/>
    <n v="13917.32"/>
    <x v="4"/>
    <n v="2416.12"/>
    <s v="Card"/>
    <s v="Express"/>
    <n v="2"/>
    <n v="5"/>
    <s v="No"/>
    <x v="1"/>
    <m/>
    <n v="0"/>
    <n v="11501.2"/>
    <n v="20.266004999751669"/>
    <n v="4.9343716238708792E-2"/>
    <n v="1"/>
    <n v="1"/>
  </r>
  <r>
    <s v="ORD00182"/>
    <x v="139"/>
    <s v="CUST0450"/>
    <x v="6"/>
    <x v="1"/>
    <x v="2"/>
    <s v="Handbag"/>
    <n v="3"/>
    <n v="25743"/>
    <n v="25"/>
    <n v="19307.25"/>
    <n v="57921.75"/>
    <n v="42779.93"/>
    <n v="15141.82"/>
    <x v="5"/>
    <n v="282.94"/>
    <s v="Bank Transfer"/>
    <s v="Standard"/>
    <n v="5"/>
    <n v="5"/>
    <s v="No"/>
    <x v="1"/>
    <m/>
    <n v="0"/>
    <n v="14858.88"/>
    <n v="204.7138969392804"/>
    <n v="4.8848662203749022E-3"/>
    <n v="1"/>
    <n v="1"/>
  </r>
  <r>
    <s v="ORD00183"/>
    <x v="140"/>
    <s v="CUST0089"/>
    <x v="2"/>
    <x v="2"/>
    <x v="3"/>
    <s v="Smart Watch"/>
    <n v="1"/>
    <n v="85818"/>
    <n v="0"/>
    <n v="0"/>
    <n v="85818"/>
    <n v="59934.43"/>
    <n v="25883.57"/>
    <x v="4"/>
    <n v="835.97"/>
    <s v="Mobile Money"/>
    <s v="Express"/>
    <n v="2"/>
    <n v="2"/>
    <s v="No"/>
    <x v="2"/>
    <n v="5"/>
    <n v="0"/>
    <n v="25047.599999999999"/>
    <n v="102.65679390408746"/>
    <n v="9.7411964855857753E-3"/>
    <n v="1"/>
    <n v="1"/>
  </r>
  <r>
    <s v="ORD00184"/>
    <x v="141"/>
    <s v="CUST0414"/>
    <x v="1"/>
    <x v="2"/>
    <x v="2"/>
    <s v="Handbag"/>
    <n v="1"/>
    <n v="43610"/>
    <n v="10"/>
    <n v="4361"/>
    <n v="39249"/>
    <n v="31622.69"/>
    <n v="7626.31"/>
    <x v="3"/>
    <n v="2070.2399999999998"/>
    <s v="Mobile Money"/>
    <s v="Express"/>
    <n v="2"/>
    <n v="4"/>
    <s v="No"/>
    <x v="1"/>
    <m/>
    <n v="0"/>
    <n v="5556.0700000000006"/>
    <n v="18.958671458381637"/>
    <n v="5.2746312007949242E-2"/>
    <n v="1"/>
    <n v="1"/>
  </r>
  <r>
    <s v="ORD00185"/>
    <x v="1"/>
    <s v="CUST0387"/>
    <x v="1"/>
    <x v="0"/>
    <x v="4"/>
    <s v="Table Lamp"/>
    <n v="2"/>
    <n v="66387"/>
    <n v="20"/>
    <n v="26554.799999999999"/>
    <n v="106219.2"/>
    <n v="61755.040000000001"/>
    <n v="44464.160000000003"/>
    <x v="4"/>
    <n v="2013.91"/>
    <s v="Bank Transfer"/>
    <s v="Express"/>
    <n v="2"/>
    <n v="1"/>
    <s v="No"/>
    <x v="0"/>
    <n v="5"/>
    <n v="0"/>
    <n v="42450.25"/>
    <n v="52.742774006782824"/>
    <n v="1.895994321177339E-2"/>
    <n v="1"/>
    <n v="1"/>
  </r>
  <r>
    <s v="ORD00186"/>
    <x v="53"/>
    <s v="CUST0423"/>
    <x v="0"/>
    <x v="0"/>
    <x v="2"/>
    <s v="T-Shirt"/>
    <n v="2"/>
    <n v="23269"/>
    <n v="10"/>
    <n v="4653.8"/>
    <n v="41884.199999999997"/>
    <n v="23896.1"/>
    <n v="17988.099999999999"/>
    <x v="0"/>
    <n v="1013.14"/>
    <s v="Mobile Money"/>
    <s v="Express"/>
    <n v="2"/>
    <n v="3"/>
    <s v="Yes"/>
    <x v="0"/>
    <n v="3"/>
    <n v="0"/>
    <n v="16974.96"/>
    <n v="41.340979528989081"/>
    <n v="2.418907368411E-2"/>
    <n v="1"/>
    <n v="1"/>
  </r>
  <r>
    <s v="ORD00187"/>
    <x v="142"/>
    <s v="CUST0195"/>
    <x v="3"/>
    <x v="2"/>
    <x v="4"/>
    <s v="Blender"/>
    <n v="2"/>
    <n v="36042"/>
    <n v="10"/>
    <n v="7208.4"/>
    <n v="64875.6"/>
    <n v="38414.06"/>
    <n v="26461.54"/>
    <x v="2"/>
    <n v="354.12"/>
    <s v="Cash on Delivery"/>
    <s v="Standard"/>
    <n v="5"/>
    <n v="5"/>
    <s v="No"/>
    <x v="0"/>
    <n v="1"/>
    <n v="0"/>
    <n v="26107.420000000002"/>
    <n v="183.20230430362588"/>
    <n v="5.4584466270832183E-3"/>
    <n v="0"/>
    <n v="1"/>
  </r>
  <r>
    <s v="ORD00188"/>
    <x v="143"/>
    <s v="CUST0555"/>
    <x v="6"/>
    <x v="2"/>
    <x v="1"/>
    <s v="Backpack"/>
    <n v="1"/>
    <n v="37497"/>
    <n v="10"/>
    <n v="3749.7"/>
    <n v="33747.300000000003"/>
    <n v="22186.400000000001"/>
    <n v="11560.9"/>
    <x v="4"/>
    <n v="1409.19"/>
    <s v="Cash on Delivery"/>
    <s v="Standard"/>
    <n v="5"/>
    <n v="0"/>
    <s v="No"/>
    <x v="1"/>
    <m/>
    <n v="0"/>
    <n v="10151.709999999999"/>
    <n v="23.948012688139997"/>
    <n v="4.1757118347245555E-2"/>
    <n v="1"/>
    <n v="1"/>
  </r>
  <r>
    <s v="ORD00189"/>
    <x v="144"/>
    <s v="CUST0034"/>
    <x v="7"/>
    <x v="2"/>
    <x v="0"/>
    <s v="Lip Gloss"/>
    <n v="2"/>
    <n v="26380"/>
    <n v="20"/>
    <n v="10552"/>
    <n v="42208"/>
    <n v="26811.61"/>
    <n v="15396.39"/>
    <x v="1"/>
    <n v="684.73"/>
    <s v="Mobile Money"/>
    <s v="Standard"/>
    <n v="5"/>
    <n v="3"/>
    <s v="No"/>
    <x v="0"/>
    <n v="5"/>
    <n v="0"/>
    <n v="14711.66"/>
    <n v="61.641815021979468"/>
    <n v="1.6222753980288097E-2"/>
    <n v="1"/>
    <n v="1"/>
  </r>
  <r>
    <s v="ORD00190"/>
    <x v="145"/>
    <s v="CUST0371"/>
    <x v="1"/>
    <x v="2"/>
    <x v="3"/>
    <s v="Bluetooth Speaker"/>
    <n v="1"/>
    <n v="44311"/>
    <n v="20"/>
    <n v="8862.2000000000007"/>
    <n v="35448.800000000003"/>
    <n v="23554.47"/>
    <n v="11894.33"/>
    <x v="1"/>
    <n v="2164.9499999999998"/>
    <s v="USSD"/>
    <s v="Express"/>
    <n v="2"/>
    <n v="1"/>
    <s v="No"/>
    <x v="0"/>
    <n v="3"/>
    <n v="0"/>
    <n v="9729.380000000001"/>
    <n v="16.373957828125363"/>
    <n v="6.1072589199070201E-2"/>
    <n v="1"/>
    <n v="1"/>
  </r>
  <r>
    <s v="ORD00191"/>
    <x v="91"/>
    <s v="CUST0586"/>
    <x v="9"/>
    <x v="0"/>
    <x v="0"/>
    <s v="Perfume"/>
    <n v="2"/>
    <n v="21697"/>
    <n v="15"/>
    <n v="6509.1"/>
    <n v="36884.9"/>
    <n v="22239.27"/>
    <n v="14645.63"/>
    <x v="0"/>
    <n v="222.41"/>
    <s v="Cash on Delivery"/>
    <s v="Standard"/>
    <n v="5"/>
    <n v="3"/>
    <s v="No"/>
    <x v="2"/>
    <n v="5"/>
    <n v="0"/>
    <n v="14423.22"/>
    <n v="165.84191358302235"/>
    <n v="6.0298387687102309E-3"/>
    <n v="1"/>
    <n v="1"/>
  </r>
  <r>
    <s v="ORD00192"/>
    <x v="48"/>
    <s v="CUST0530"/>
    <x v="7"/>
    <x v="2"/>
    <x v="0"/>
    <s v="Perfume"/>
    <n v="1"/>
    <n v="5063"/>
    <n v="0"/>
    <n v="0"/>
    <n v="5063"/>
    <n v="3728.63"/>
    <n v="1334.37"/>
    <x v="2"/>
    <n v="164.43"/>
    <s v="Card"/>
    <s v="Standard"/>
    <n v="5"/>
    <n v="6"/>
    <s v="Yes"/>
    <x v="0"/>
    <n v="5"/>
    <n v="0"/>
    <n v="1169.9399999999998"/>
    <n v="30.791218147539986"/>
    <n v="3.2476792415563893E-2"/>
    <n v="1"/>
    <n v="1"/>
  </r>
  <r>
    <s v="ORD00193"/>
    <x v="146"/>
    <s v="CUST0267"/>
    <x v="0"/>
    <x v="0"/>
    <x v="0"/>
    <s v="Hair Dryer"/>
    <n v="3"/>
    <n v="16992"/>
    <n v="10"/>
    <n v="5097.6000000000004"/>
    <n v="45878.400000000001"/>
    <n v="35977.360000000001"/>
    <n v="9901.0400000000009"/>
    <x v="1"/>
    <n v="1524.56"/>
    <s v="Mobile Money"/>
    <s v="Standard"/>
    <n v="5"/>
    <n v="4"/>
    <s v="No"/>
    <x v="1"/>
    <m/>
    <n v="0"/>
    <n v="8376.4800000000014"/>
    <n v="30.092879256965947"/>
    <n v="3.3230452674897118E-2"/>
    <n v="1"/>
    <n v="1"/>
  </r>
  <r>
    <s v="ORD00194"/>
    <x v="147"/>
    <s v="CUST0364"/>
    <x v="0"/>
    <x v="0"/>
    <x v="2"/>
    <s v="T-Shirt"/>
    <n v="2"/>
    <n v="12138"/>
    <n v="20"/>
    <n v="4855.2"/>
    <n v="19420.8"/>
    <n v="13993.9"/>
    <n v="5426.9"/>
    <x v="2"/>
    <n v="413.47"/>
    <s v="USSD"/>
    <s v="Standard"/>
    <n v="5"/>
    <n v="2"/>
    <s v="No"/>
    <x v="0"/>
    <n v="5"/>
    <n v="0"/>
    <n v="5013.4299999999994"/>
    <n v="46.970275957143201"/>
    <n v="2.1290060141703742E-2"/>
    <n v="1"/>
    <n v="1"/>
  </r>
  <r>
    <s v="ORD00195"/>
    <x v="57"/>
    <s v="CUST0586"/>
    <x v="4"/>
    <x v="2"/>
    <x v="0"/>
    <s v="Lip Gloss"/>
    <n v="1"/>
    <n v="26779"/>
    <n v="15"/>
    <n v="4016.85"/>
    <n v="22762.15"/>
    <n v="14186.21"/>
    <n v="8575.94"/>
    <x v="3"/>
    <n v="1549.92"/>
    <s v="Cash on Delivery"/>
    <s v="Express"/>
    <n v="2"/>
    <n v="2"/>
    <s v="No"/>
    <x v="0"/>
    <n v="5"/>
    <n v="0"/>
    <n v="7026.02"/>
    <n v="14.686016052441417"/>
    <n v="6.8091986038225735E-2"/>
    <n v="1"/>
    <n v="1"/>
  </r>
  <r>
    <s v="ORD00196"/>
    <x v="148"/>
    <s v="CUST0189"/>
    <x v="6"/>
    <x v="0"/>
    <x v="0"/>
    <s v="Perfume"/>
    <n v="2"/>
    <n v="10400"/>
    <n v="15"/>
    <n v="3120"/>
    <n v="17680"/>
    <n v="10215.73"/>
    <n v="7464.27"/>
    <x v="5"/>
    <n v="323.8"/>
    <s v="Cash on Delivery"/>
    <s v="Express"/>
    <n v="2"/>
    <n v="2"/>
    <s v="No"/>
    <x v="0"/>
    <n v="5"/>
    <n v="0"/>
    <n v="7140.47"/>
    <n v="54.601605929586164"/>
    <n v="1.831447963800905E-2"/>
    <n v="1"/>
    <n v="1"/>
  </r>
  <r>
    <s v="ORD00197"/>
    <x v="149"/>
    <s v="CUST0107"/>
    <x v="2"/>
    <x v="2"/>
    <x v="1"/>
    <s v="Backpack"/>
    <n v="2"/>
    <n v="22623"/>
    <n v="20"/>
    <n v="9049.2000000000007"/>
    <n v="36196.800000000003"/>
    <n v="26030.92"/>
    <n v="10165.879999999999"/>
    <x v="0"/>
    <n v="280.86"/>
    <s v="USSD"/>
    <s v="Standard"/>
    <n v="5"/>
    <n v="3"/>
    <s v="No"/>
    <x v="0"/>
    <n v="1"/>
    <n v="0"/>
    <n v="9885.0199999999986"/>
    <n v="128.87844477675711"/>
    <n v="7.7592494364142686E-3"/>
    <n v="1"/>
    <n v="1"/>
  </r>
  <r>
    <s v="ORD00198"/>
    <x v="150"/>
    <s v="CUST0479"/>
    <x v="7"/>
    <x v="0"/>
    <x v="4"/>
    <s v="Table Lamp"/>
    <n v="1"/>
    <n v="29204"/>
    <n v="15"/>
    <n v="4380.6000000000004"/>
    <n v="24823.4"/>
    <n v="17161.259999999998"/>
    <n v="7662.14"/>
    <x v="1"/>
    <n v="1441.24"/>
    <s v="Card"/>
    <s v="Express"/>
    <n v="2"/>
    <n v="2"/>
    <s v="No"/>
    <x v="2"/>
    <n v="4"/>
    <n v="0"/>
    <n v="6220.9000000000005"/>
    <n v="17.223640753795344"/>
    <n v="5.805973396069837E-2"/>
    <n v="1"/>
    <n v="1"/>
  </r>
  <r>
    <s v="ORD00199"/>
    <x v="151"/>
    <s v="CUST0375"/>
    <x v="4"/>
    <x v="2"/>
    <x v="0"/>
    <s v="Hair Dryer"/>
    <n v="1"/>
    <n v="12896"/>
    <n v="25"/>
    <n v="3224"/>
    <n v="9672"/>
    <n v="5341.32"/>
    <n v="4330.68"/>
    <x v="1"/>
    <n v="221"/>
    <s v="Cash on Delivery"/>
    <s v="Express"/>
    <n v="2"/>
    <n v="2"/>
    <s v="No"/>
    <x v="0"/>
    <n v="3"/>
    <n v="0"/>
    <n v="4109.68"/>
    <n v="43.764705882352942"/>
    <n v="2.2849462365591398E-2"/>
    <n v="1"/>
    <n v="1"/>
  </r>
  <r>
    <s v="ORD00200"/>
    <x v="152"/>
    <s v="CUST0237"/>
    <x v="6"/>
    <x v="2"/>
    <x v="4"/>
    <s v="Storage Box"/>
    <n v="1"/>
    <n v="57740"/>
    <n v="15"/>
    <n v="8661"/>
    <n v="49079"/>
    <n v="37971.21"/>
    <n v="11107.79"/>
    <x v="0"/>
    <n v="1171.1500000000001"/>
    <s v="Bank Transfer"/>
    <s v="Express"/>
    <n v="2"/>
    <n v="1"/>
    <s v="No"/>
    <x v="0"/>
    <n v="1"/>
    <n v="0"/>
    <n v="9936.6400000000012"/>
    <n v="41.906672928318315"/>
    <n v="2.3862548136677604E-2"/>
    <n v="1"/>
    <n v="1"/>
  </r>
  <r>
    <s v="ORD00201"/>
    <x v="153"/>
    <s v="CUST0279"/>
    <x v="2"/>
    <x v="0"/>
    <x v="1"/>
    <s v="Cap"/>
    <n v="2"/>
    <n v="12953"/>
    <n v="10"/>
    <n v="2590.6"/>
    <n v="23315.4"/>
    <n v="13518.18"/>
    <n v="9797.2199999999993"/>
    <x v="2"/>
    <n v="365.21"/>
    <s v="Cash on Delivery"/>
    <s v="Express"/>
    <n v="2"/>
    <n v="2"/>
    <s v="No"/>
    <x v="0"/>
    <n v="3"/>
    <n v="0"/>
    <n v="9432.01"/>
    <n v="63.841077736097049"/>
    <n v="1.5663895965756538E-2"/>
    <n v="1"/>
    <n v="1"/>
  </r>
  <r>
    <s v="ORD00202"/>
    <x v="154"/>
    <s v="CUST0020"/>
    <x v="9"/>
    <x v="1"/>
    <x v="2"/>
    <s v="T-Shirt"/>
    <n v="1"/>
    <n v="25488"/>
    <n v="0"/>
    <n v="0"/>
    <n v="25488"/>
    <n v="15620.55"/>
    <n v="9867.4500000000007"/>
    <x v="6"/>
    <n v="699.53"/>
    <s v="Cash on Delivery"/>
    <s v="Standard"/>
    <n v="5"/>
    <n v="6"/>
    <s v="Yes"/>
    <x v="0"/>
    <n v="4"/>
    <n v="0"/>
    <n v="9167.92"/>
    <n v="36.435892670793251"/>
    <n v="2.7445464532328937E-2"/>
    <n v="1"/>
    <n v="1"/>
  </r>
  <r>
    <s v="ORD00203"/>
    <x v="42"/>
    <s v="CUST0381"/>
    <x v="3"/>
    <x v="0"/>
    <x v="4"/>
    <s v="Table Lamp"/>
    <n v="1"/>
    <n v="13345"/>
    <n v="0"/>
    <n v="0"/>
    <n v="13345"/>
    <n v="9296.9500000000007"/>
    <n v="4048.05"/>
    <x v="2"/>
    <n v="162.54"/>
    <s v="Cash on Delivery"/>
    <s v="Standard"/>
    <n v="5"/>
    <n v="7"/>
    <s v="Yes"/>
    <x v="0"/>
    <n v="5"/>
    <n v="0"/>
    <n v="3885.51"/>
    <n v="82.102866986587927"/>
    <n v="1.2179842637692019E-2"/>
    <n v="1"/>
    <n v="1"/>
  </r>
  <r>
    <s v="ORD00204"/>
    <x v="118"/>
    <s v="CUST0255"/>
    <x v="4"/>
    <x v="2"/>
    <x v="3"/>
    <s v="Wireless Earbuds"/>
    <n v="4"/>
    <n v="35106"/>
    <n v="20"/>
    <n v="28084.799999999999"/>
    <n v="112339.2"/>
    <n v="73589.279999999999"/>
    <n v="38749.919999999998"/>
    <x v="4"/>
    <n v="1647.08"/>
    <s v="Card"/>
    <s v="Express"/>
    <n v="2"/>
    <n v="4"/>
    <s v="Yes"/>
    <x v="0"/>
    <n v="2"/>
    <n v="0"/>
    <n v="37102.839999999997"/>
    <n v="68.205065934866553"/>
    <n v="1.4661667521221442E-2"/>
    <n v="1"/>
    <n v="1"/>
  </r>
  <r>
    <s v="ORD00205"/>
    <x v="155"/>
    <s v="CUST0126"/>
    <x v="2"/>
    <x v="0"/>
    <x v="1"/>
    <s v="Cap"/>
    <n v="1"/>
    <n v="19464"/>
    <n v="15"/>
    <n v="2919.6"/>
    <n v="16544.400000000001"/>
    <n v="10549.02"/>
    <n v="5995.38"/>
    <x v="4"/>
    <n v="475.19"/>
    <s v="Bank Transfer"/>
    <s v="Express"/>
    <n v="2"/>
    <n v="1"/>
    <s v="No"/>
    <x v="0"/>
    <n v="5"/>
    <n v="0"/>
    <n v="5520.1900000000005"/>
    <n v="34.816389233780178"/>
    <n v="2.8722105364957323E-2"/>
    <n v="1"/>
    <n v="1"/>
  </r>
  <r>
    <s v="ORD00206"/>
    <x v="12"/>
    <s v="CUST0596"/>
    <x v="3"/>
    <x v="0"/>
    <x v="3"/>
    <s v="Wireless Earbuds"/>
    <n v="1"/>
    <n v="20728"/>
    <n v="10"/>
    <n v="2072.8000000000002"/>
    <n v="18655.2"/>
    <n v="14948.96"/>
    <n v="3706.24"/>
    <x v="2"/>
    <n v="340.06"/>
    <s v="Mobile Money"/>
    <s v="Standard"/>
    <n v="5"/>
    <n v="0"/>
    <s v="No"/>
    <x v="2"/>
    <n v="3"/>
    <n v="0"/>
    <n v="3366.18"/>
    <n v="54.858554372757752"/>
    <n v="1.8228697628543247E-2"/>
    <n v="1"/>
    <n v="1"/>
  </r>
  <r>
    <s v="ORD00207"/>
    <x v="90"/>
    <s v="CUST0500"/>
    <x v="8"/>
    <x v="1"/>
    <x v="3"/>
    <s v="Smart Watch"/>
    <n v="2"/>
    <n v="108181"/>
    <n v="0"/>
    <n v="0"/>
    <n v="216362"/>
    <n v="159263.53"/>
    <n v="57098.47"/>
    <x v="1"/>
    <n v="2266.9299999999998"/>
    <s v="Cash on Delivery"/>
    <s v="Standard"/>
    <n v="5"/>
    <n v="6"/>
    <s v="Yes"/>
    <x v="0"/>
    <n v="3"/>
    <n v="0"/>
    <n v="54831.54"/>
    <n v="95.442735329277923"/>
    <n v="1.0477486804522051E-2"/>
    <n v="1"/>
    <n v="1"/>
  </r>
  <r>
    <s v="ORD00208"/>
    <x v="135"/>
    <s v="CUST0302"/>
    <x v="7"/>
    <x v="0"/>
    <x v="0"/>
    <s v="Lip Gloss"/>
    <n v="2"/>
    <n v="27499"/>
    <n v="10"/>
    <n v="5499.8"/>
    <n v="49498.2"/>
    <n v="38819.89"/>
    <n v="10678.31"/>
    <x v="2"/>
    <n v="289.01"/>
    <s v="Cash on Delivery"/>
    <s v="Standard"/>
    <n v="5"/>
    <n v="0"/>
    <s v="No"/>
    <x v="1"/>
    <m/>
    <n v="0"/>
    <n v="10389.299999999999"/>
    <n v="171.26812221030414"/>
    <n v="5.8387981785196228E-3"/>
    <n v="1"/>
    <n v="1"/>
  </r>
  <r>
    <s v="ORD00209"/>
    <x v="156"/>
    <s v="CUST0555"/>
    <x v="0"/>
    <x v="2"/>
    <x v="4"/>
    <s v="Bedsheet"/>
    <n v="2"/>
    <n v="8453"/>
    <n v="5"/>
    <n v="845.3"/>
    <n v="16060.7"/>
    <n v="10224.040000000001"/>
    <n v="5836.66"/>
    <x v="4"/>
    <n v="1405.36"/>
    <s v="Cash on Delivery"/>
    <s v="Express"/>
    <n v="2"/>
    <n v="3"/>
    <s v="Yes"/>
    <x v="0"/>
    <n v="2"/>
    <n v="0"/>
    <n v="4431.3"/>
    <n v="11.428174987191895"/>
    <n v="8.7503035359604492E-2"/>
    <n v="0"/>
    <n v="1"/>
  </r>
  <r>
    <s v="ORD00210"/>
    <x v="157"/>
    <s v="CUST0290"/>
    <x v="0"/>
    <x v="0"/>
    <x v="1"/>
    <s v="Sunglasses"/>
    <n v="1"/>
    <n v="12504"/>
    <n v="0"/>
    <n v="0"/>
    <n v="12504"/>
    <n v="9826.18"/>
    <n v="2677.82"/>
    <x v="4"/>
    <n v="640.72"/>
    <s v="Card"/>
    <s v="Standard"/>
    <n v="5"/>
    <n v="12"/>
    <s v="Yes"/>
    <x v="0"/>
    <n v="4"/>
    <n v="0"/>
    <n v="2037.1000000000001"/>
    <n v="19.515545011861654"/>
    <n v="5.1241202815099168E-2"/>
    <n v="1"/>
    <n v="1"/>
  </r>
  <r>
    <s v="ORD00211"/>
    <x v="158"/>
    <s v="CUST0502"/>
    <x v="7"/>
    <x v="0"/>
    <x v="1"/>
    <s v="Phone Case"/>
    <n v="1"/>
    <n v="17679"/>
    <n v="20"/>
    <n v="3535.8"/>
    <n v="14143.2"/>
    <n v="11324.02"/>
    <n v="2819.18"/>
    <x v="0"/>
    <n v="1669.51"/>
    <s v="USSD"/>
    <s v="Express"/>
    <n v="2"/>
    <n v="3"/>
    <s v="Yes"/>
    <x v="0"/>
    <n v="5"/>
    <n v="0"/>
    <n v="1149.6699999999998"/>
    <n v="8.4714676761444974"/>
    <n v="0.118043299960405"/>
    <n v="1"/>
    <n v="1"/>
  </r>
  <r>
    <s v="ORD00212"/>
    <x v="104"/>
    <s v="CUST0378"/>
    <x v="6"/>
    <x v="2"/>
    <x v="1"/>
    <s v="Phone Case"/>
    <n v="1"/>
    <n v="38044"/>
    <n v="0"/>
    <n v="0"/>
    <n v="38044"/>
    <n v="21963.97"/>
    <n v="16080.03"/>
    <x v="0"/>
    <n v="644.16999999999996"/>
    <s v="Bank Transfer"/>
    <s v="Express"/>
    <n v="2"/>
    <n v="4"/>
    <s v="Yes"/>
    <x v="0"/>
    <n v="2"/>
    <n v="0"/>
    <n v="15435.86"/>
    <n v="59.058944067559807"/>
    <n v="1.6932236357901375E-2"/>
    <n v="1"/>
    <n v="1"/>
  </r>
  <r>
    <s v="ORD00213"/>
    <x v="70"/>
    <s v="CUST0572"/>
    <x v="7"/>
    <x v="0"/>
    <x v="1"/>
    <s v="Sunglasses"/>
    <n v="2"/>
    <n v="31988"/>
    <n v="0"/>
    <n v="0"/>
    <n v="63976"/>
    <n v="38068.18"/>
    <n v="25907.82"/>
    <x v="4"/>
    <n v="976.28"/>
    <s v="Bank Transfer"/>
    <s v="Express"/>
    <n v="2"/>
    <n v="3"/>
    <s v="Yes"/>
    <x v="0"/>
    <n v="5"/>
    <n v="0"/>
    <n v="24931.54"/>
    <n v="65.530380628508212"/>
    <n v="1.5260097536576216E-2"/>
    <n v="1"/>
    <n v="1"/>
  </r>
  <r>
    <s v="ORD00214"/>
    <x v="23"/>
    <s v="CUST0454"/>
    <x v="0"/>
    <x v="0"/>
    <x v="1"/>
    <s v="Cap"/>
    <n v="4"/>
    <n v="32219"/>
    <n v="10"/>
    <n v="12887.6"/>
    <n v="115988.4"/>
    <n v="82847.22"/>
    <n v="33141.18"/>
    <x v="1"/>
    <n v="1961.13"/>
    <s v="USSD"/>
    <s v="Standard"/>
    <n v="5"/>
    <n v="3"/>
    <s v="No"/>
    <x v="1"/>
    <m/>
    <n v="0"/>
    <n v="31180.05"/>
    <n v="59.143656973275604"/>
    <n v="1.6907983901838463E-2"/>
    <n v="1"/>
    <n v="1"/>
  </r>
  <r>
    <s v="ORD00215"/>
    <x v="133"/>
    <s v="CUST0459"/>
    <x v="4"/>
    <x v="0"/>
    <x v="4"/>
    <s v="Table Lamp"/>
    <n v="4"/>
    <n v="73844"/>
    <n v="0"/>
    <n v="0"/>
    <n v="295376"/>
    <n v="186408.89"/>
    <n v="108967.11"/>
    <x v="3"/>
    <n v="924.28"/>
    <s v="USSD"/>
    <s v="Standard"/>
    <n v="5"/>
    <n v="4"/>
    <s v="No"/>
    <x v="0"/>
    <n v="5"/>
    <n v="0"/>
    <n v="108042.83"/>
    <n v="319.57415501795992"/>
    <n v="3.1291641839553651E-3"/>
    <n v="1"/>
    <n v="1"/>
  </r>
  <r>
    <s v="ORD00216"/>
    <x v="159"/>
    <s v="CUST0570"/>
    <x v="1"/>
    <x v="2"/>
    <x v="1"/>
    <s v="Cap"/>
    <n v="1"/>
    <n v="28057"/>
    <n v="5"/>
    <n v="1402.85"/>
    <n v="26654.15"/>
    <n v="16336.55"/>
    <n v="10317.6"/>
    <x v="0"/>
    <n v="1119.54"/>
    <s v="Bank Transfer"/>
    <s v="Standard"/>
    <n v="5"/>
    <n v="6"/>
    <s v="Yes"/>
    <x v="0"/>
    <n v="5"/>
    <n v="0"/>
    <n v="9198.0600000000013"/>
    <n v="23.808126551976706"/>
    <n v="4.20024649069657E-2"/>
    <n v="1"/>
    <n v="1"/>
  </r>
  <r>
    <s v="ORD00217"/>
    <x v="160"/>
    <s v="CUST0495"/>
    <x v="9"/>
    <x v="1"/>
    <x v="3"/>
    <s v="Bluetooth Speaker"/>
    <n v="2"/>
    <n v="84527"/>
    <n v="0"/>
    <n v="0"/>
    <n v="169054"/>
    <n v="126336.27"/>
    <n v="42717.73"/>
    <x v="4"/>
    <n v="1994.28"/>
    <s v="USSD"/>
    <s v="Express"/>
    <n v="2"/>
    <n v="0"/>
    <s v="No"/>
    <x v="1"/>
    <m/>
    <n v="0"/>
    <n v="40723.450000000004"/>
    <n v="84.76944060011634"/>
    <n v="1.1796704011735895E-2"/>
    <n v="1"/>
    <n v="1"/>
  </r>
  <r>
    <s v="ORD00218"/>
    <x v="161"/>
    <s v="CUST0427"/>
    <x v="5"/>
    <x v="0"/>
    <x v="4"/>
    <s v="Table Lamp"/>
    <n v="2"/>
    <n v="56133"/>
    <n v="25"/>
    <n v="28066.5"/>
    <n v="84199.5"/>
    <n v="47245.96"/>
    <n v="36953.54"/>
    <x v="5"/>
    <n v="1355.52"/>
    <s v="Bank Transfer"/>
    <s v="Standard"/>
    <n v="5"/>
    <n v="2"/>
    <s v="No"/>
    <x v="1"/>
    <m/>
    <n v="0"/>
    <n v="35598.020000000004"/>
    <n v="62.1160145184136"/>
    <n v="1.6098907950759803E-2"/>
    <n v="1"/>
    <n v="1"/>
  </r>
  <r>
    <s v="ORD00219"/>
    <x v="162"/>
    <s v="CUST0403"/>
    <x v="3"/>
    <x v="0"/>
    <x v="2"/>
    <s v="Sneakers"/>
    <n v="1"/>
    <n v="25991"/>
    <n v="10"/>
    <n v="2599.1"/>
    <n v="23391.9"/>
    <n v="13386.88"/>
    <n v="10005.02"/>
    <x v="0"/>
    <n v="1118.1400000000001"/>
    <s v="Card"/>
    <s v="Standard"/>
    <n v="5"/>
    <n v="4"/>
    <s v="No"/>
    <x v="1"/>
    <m/>
    <n v="0"/>
    <n v="8886.880000000001"/>
    <n v="20.920367753590785"/>
    <n v="4.7800306943856632E-2"/>
    <n v="1"/>
    <n v="1"/>
  </r>
  <r>
    <s v="ORD00220"/>
    <x v="98"/>
    <s v="CUST0445"/>
    <x v="9"/>
    <x v="0"/>
    <x v="0"/>
    <s v="Lip Gloss"/>
    <n v="1"/>
    <n v="9925"/>
    <n v="5"/>
    <n v="496.25"/>
    <n v="9428.75"/>
    <n v="5802.69"/>
    <n v="3626.06"/>
    <x v="5"/>
    <n v="1774.9"/>
    <s v="Mobile Money"/>
    <s v="Express"/>
    <n v="2"/>
    <n v="2"/>
    <s v="No"/>
    <x v="0"/>
    <n v="3"/>
    <n v="0"/>
    <n v="1851.1599999999999"/>
    <n v="5.3122711138655694"/>
    <n v="0.18824340448097576"/>
    <n v="1"/>
    <n v="1"/>
  </r>
  <r>
    <s v="ORD00221"/>
    <x v="163"/>
    <s v="CUST0424"/>
    <x v="4"/>
    <x v="2"/>
    <x v="3"/>
    <s v="Wireless Earbuds"/>
    <n v="1"/>
    <n v="86840"/>
    <n v="0"/>
    <n v="0"/>
    <n v="86840"/>
    <n v="70919.28"/>
    <n v="15920.72"/>
    <x v="1"/>
    <n v="535.38"/>
    <s v="Card"/>
    <s v="Express"/>
    <n v="2"/>
    <n v="4"/>
    <s v="No"/>
    <x v="1"/>
    <m/>
    <n v="0"/>
    <n v="15385.34"/>
    <n v="162.20254772311256"/>
    <n v="6.1651312759097186E-3"/>
    <n v="1"/>
    <n v="1"/>
  </r>
  <r>
    <s v="ORD00222"/>
    <x v="114"/>
    <s v="CUST0383"/>
    <x v="9"/>
    <x v="1"/>
    <x v="2"/>
    <s v="Hoodie"/>
    <n v="1"/>
    <n v="22928"/>
    <n v="10"/>
    <n v="2292.8000000000002"/>
    <n v="20635.2"/>
    <n v="15214.84"/>
    <n v="5420.36"/>
    <x v="2"/>
    <n v="262.04000000000002"/>
    <s v="USSD"/>
    <s v="Express"/>
    <n v="2"/>
    <n v="1"/>
    <s v="No"/>
    <x v="0"/>
    <n v="4"/>
    <n v="0"/>
    <n v="5158.32"/>
    <n v="78.748282704930546"/>
    <n v="1.2698689617740561E-2"/>
    <n v="1"/>
    <n v="1"/>
  </r>
  <r>
    <s v="ORD00223"/>
    <x v="164"/>
    <s v="CUST0217"/>
    <x v="8"/>
    <x v="0"/>
    <x v="2"/>
    <s v="Joggers"/>
    <n v="1"/>
    <n v="47831"/>
    <n v="15"/>
    <n v="7174.65"/>
    <n v="40656.35"/>
    <n v="28760.76"/>
    <n v="11895.59"/>
    <x v="0"/>
    <n v="338.25"/>
    <s v="Bank Transfer"/>
    <s v="Standard"/>
    <n v="5"/>
    <n v="2"/>
    <s v="No"/>
    <x v="2"/>
    <n v="2"/>
    <n v="0"/>
    <n v="11557.34"/>
    <n v="120.19615668883961"/>
    <n v="8.3197335717544747E-3"/>
    <n v="1"/>
    <n v="1"/>
  </r>
  <r>
    <s v="ORD00224"/>
    <x v="165"/>
    <s v="CUST0055"/>
    <x v="3"/>
    <x v="1"/>
    <x v="1"/>
    <s v="Wallet"/>
    <n v="1"/>
    <n v="5250"/>
    <n v="10"/>
    <n v="525"/>
    <n v="4725"/>
    <n v="3705.35"/>
    <n v="1019.65"/>
    <x v="2"/>
    <n v="278.83999999999997"/>
    <s v="Card"/>
    <s v="Express"/>
    <n v="2"/>
    <n v="1"/>
    <s v="No"/>
    <x v="2"/>
    <n v="4"/>
    <n v="0"/>
    <n v="740.81"/>
    <n v="16.945201549275573"/>
    <n v="5.9013756613756609E-2"/>
    <n v="1"/>
    <n v="1"/>
  </r>
  <r>
    <s v="ORD00225"/>
    <x v="28"/>
    <s v="CUST0545"/>
    <x v="5"/>
    <x v="2"/>
    <x v="4"/>
    <s v="Table Lamp"/>
    <n v="3"/>
    <n v="8816"/>
    <n v="25"/>
    <n v="6612"/>
    <n v="19836"/>
    <n v="12542.91"/>
    <n v="7293.09"/>
    <x v="5"/>
    <n v="561.11"/>
    <s v="USSD"/>
    <s v="Express"/>
    <n v="2"/>
    <n v="1"/>
    <s v="No"/>
    <x v="0"/>
    <n v="5"/>
    <n v="0"/>
    <n v="6731.9800000000005"/>
    <n v="35.351357131400256"/>
    <n v="2.8287457148618675E-2"/>
    <n v="1"/>
    <n v="1"/>
  </r>
  <r>
    <s v="ORD00226"/>
    <x v="120"/>
    <s v="CUST0310"/>
    <x v="8"/>
    <x v="2"/>
    <x v="4"/>
    <s v="Bedsheet"/>
    <n v="1"/>
    <n v="9862"/>
    <n v="5"/>
    <n v="493.1"/>
    <n v="9368.9"/>
    <n v="5536.66"/>
    <n v="3832.24"/>
    <x v="0"/>
    <n v="1878.75"/>
    <s v="Mobile Money"/>
    <s v="Standard"/>
    <n v="5"/>
    <n v="7"/>
    <s v="Yes"/>
    <x v="0"/>
    <n v="1"/>
    <n v="0"/>
    <n v="1953.4899999999998"/>
    <n v="4.9867731204258146"/>
    <n v="0.20053047849800937"/>
    <n v="1"/>
    <n v="1"/>
  </r>
  <r>
    <s v="ORD00227"/>
    <x v="85"/>
    <s v="CUST0428"/>
    <x v="8"/>
    <x v="2"/>
    <x v="1"/>
    <s v="Sunglasses"/>
    <n v="4"/>
    <n v="12635"/>
    <n v="5"/>
    <n v="2527"/>
    <n v="48013"/>
    <n v="34865.49"/>
    <n v="13147.51"/>
    <x v="0"/>
    <n v="517.65"/>
    <s v="Mobile Money"/>
    <s v="Standard"/>
    <n v="5"/>
    <n v="6"/>
    <s v="No"/>
    <x v="1"/>
    <m/>
    <n v="0"/>
    <n v="12629.86"/>
    <n v="92.751859364435433"/>
    <n v="1.0781455022598046E-2"/>
    <n v="1"/>
    <n v="1"/>
  </r>
  <r>
    <s v="ORD00228"/>
    <x v="28"/>
    <s v="CUST0149"/>
    <x v="10"/>
    <x v="2"/>
    <x v="2"/>
    <s v="Handbag"/>
    <n v="2"/>
    <n v="14758"/>
    <n v="0"/>
    <n v="0"/>
    <n v="29516"/>
    <n v="22333.8"/>
    <n v="7182.2"/>
    <x v="5"/>
    <n v="1218.9100000000001"/>
    <s v="USSD"/>
    <s v="Express"/>
    <n v="2"/>
    <n v="1"/>
    <s v="No"/>
    <x v="0"/>
    <n v="3"/>
    <n v="0"/>
    <n v="5963.29"/>
    <n v="24.215077405222697"/>
    <n v="4.1296584903103402E-2"/>
    <n v="1"/>
    <n v="1"/>
  </r>
  <r>
    <s v="ORD00229"/>
    <x v="26"/>
    <s v="CUST0110"/>
    <x v="9"/>
    <x v="2"/>
    <x v="2"/>
    <s v="Hoodie"/>
    <n v="4"/>
    <n v="24489"/>
    <n v="5"/>
    <n v="4897.8"/>
    <n v="93058.2"/>
    <n v="56983.85"/>
    <n v="36074.35"/>
    <x v="5"/>
    <n v="1782.72"/>
    <s v="Cash on Delivery"/>
    <s v="Express"/>
    <n v="2"/>
    <n v="1"/>
    <s v="No"/>
    <x v="0"/>
    <n v="1"/>
    <n v="0"/>
    <n v="34291.629999999997"/>
    <n v="52.200121163166394"/>
    <n v="1.9157043656550417E-2"/>
    <n v="1"/>
    <n v="1"/>
  </r>
  <r>
    <s v="ORD00230"/>
    <x v="30"/>
    <s v="CUST0481"/>
    <x v="0"/>
    <x v="1"/>
    <x v="2"/>
    <s v="Joggers"/>
    <n v="1"/>
    <n v="17733"/>
    <n v="15"/>
    <n v="2659.95"/>
    <n v="15073.05"/>
    <n v="11401.64"/>
    <n v="3671.41"/>
    <x v="5"/>
    <n v="711.87"/>
    <s v="Bank Transfer"/>
    <s v="Express"/>
    <n v="2"/>
    <n v="3"/>
    <s v="Yes"/>
    <x v="0"/>
    <n v="4"/>
    <n v="0"/>
    <n v="2959.54"/>
    <n v="21.173880062370937"/>
    <n v="4.7227999641744706E-2"/>
    <n v="0"/>
    <n v="1"/>
  </r>
  <r>
    <s v="ORD00231"/>
    <x v="74"/>
    <s v="CUST0182"/>
    <x v="3"/>
    <x v="0"/>
    <x v="2"/>
    <s v="Sneakers"/>
    <n v="1"/>
    <n v="23173"/>
    <n v="15"/>
    <n v="3475.95"/>
    <n v="19697.05"/>
    <n v="14663.55"/>
    <n v="5033.5"/>
    <x v="0"/>
    <n v="451.43"/>
    <s v="Cash on Delivery"/>
    <s v="Standard"/>
    <n v="5"/>
    <n v="3"/>
    <s v="No"/>
    <x v="0"/>
    <n v="5"/>
    <n v="0"/>
    <n v="4582.07"/>
    <n v="43.632567618456903"/>
    <n v="2.2918660408538336E-2"/>
    <n v="1"/>
    <n v="1"/>
  </r>
  <r>
    <s v="ORD00232"/>
    <x v="166"/>
    <s v="CUST0532"/>
    <x v="7"/>
    <x v="1"/>
    <x v="3"/>
    <s v="Smart Watch"/>
    <n v="1"/>
    <n v="59777"/>
    <n v="20"/>
    <n v="11955.4"/>
    <n v="47821.599999999999"/>
    <n v="31441.3"/>
    <n v="16380.3"/>
    <x v="4"/>
    <n v="582.91999999999996"/>
    <s v="USSD"/>
    <s v="Express"/>
    <n v="2"/>
    <n v="2"/>
    <s v="No"/>
    <x v="0"/>
    <n v="4"/>
    <n v="0"/>
    <n v="15797.38"/>
    <n v="82.03801550813148"/>
    <n v="1.2189470866721314E-2"/>
    <n v="1"/>
    <n v="1"/>
  </r>
  <r>
    <s v="ORD00233"/>
    <x v="167"/>
    <s v="CUST0530"/>
    <x v="9"/>
    <x v="1"/>
    <x v="1"/>
    <s v="Backpack"/>
    <n v="1"/>
    <n v="39809"/>
    <n v="0"/>
    <n v="0"/>
    <n v="39809"/>
    <n v="26119.8"/>
    <n v="13689.2"/>
    <x v="4"/>
    <n v="611.41999999999996"/>
    <s v="Mobile Money"/>
    <s v="Express"/>
    <n v="2"/>
    <n v="2"/>
    <s v="No"/>
    <x v="0"/>
    <n v="1"/>
    <n v="0"/>
    <n v="13077.78"/>
    <n v="65.109090314350212"/>
    <n v="1.5358838453616016E-2"/>
    <n v="1"/>
    <n v="1"/>
  </r>
  <r>
    <s v="ORD00234"/>
    <x v="168"/>
    <s v="CUST0093"/>
    <x v="2"/>
    <x v="0"/>
    <x v="2"/>
    <s v="Handbag"/>
    <n v="3"/>
    <n v="17747"/>
    <n v="20"/>
    <n v="10648.2"/>
    <n v="42592.800000000003"/>
    <n v="30717.91"/>
    <n v="11874.89"/>
    <x v="1"/>
    <n v="2019.45"/>
    <s v="Mobile Money"/>
    <s v="Express"/>
    <n v="2"/>
    <n v="1"/>
    <s v="No"/>
    <x v="0"/>
    <n v="5"/>
    <n v="0"/>
    <n v="9855.4399999999987"/>
    <n v="21.091287231671991"/>
    <n v="4.7412943032625228E-2"/>
    <n v="1"/>
    <n v="1"/>
  </r>
  <r>
    <s v="ORD00235"/>
    <x v="85"/>
    <s v="CUST0388"/>
    <x v="7"/>
    <x v="2"/>
    <x v="1"/>
    <s v="Sunglasses"/>
    <n v="1"/>
    <n v="13476"/>
    <n v="0"/>
    <n v="0"/>
    <n v="13476"/>
    <n v="10210.39"/>
    <n v="3265.61"/>
    <x v="4"/>
    <n v="911.89"/>
    <s v="Cash on Delivery"/>
    <s v="Express"/>
    <n v="2"/>
    <n v="6"/>
    <s v="Yes"/>
    <x v="0"/>
    <n v="3"/>
    <n v="0"/>
    <n v="2353.7200000000003"/>
    <n v="14.778098235532795"/>
    <n v="6.7667705550608484E-2"/>
    <n v="1"/>
    <n v="1"/>
  </r>
  <r>
    <s v="ORD00236"/>
    <x v="169"/>
    <s v="CUST0121"/>
    <x v="9"/>
    <x v="2"/>
    <x v="4"/>
    <s v="Blender"/>
    <n v="2"/>
    <n v="71225"/>
    <n v="0"/>
    <n v="0"/>
    <n v="142450"/>
    <n v="101731.47"/>
    <n v="40718.53"/>
    <x v="5"/>
    <n v="1554.38"/>
    <s v="Cash on Delivery"/>
    <s v="Standard"/>
    <n v="5"/>
    <n v="6"/>
    <s v="Yes"/>
    <x v="0"/>
    <n v="2"/>
    <n v="0"/>
    <n v="39164.15"/>
    <n v="91.644256874123442"/>
    <n v="1.0911758511758513E-2"/>
    <n v="1"/>
    <n v="1"/>
  </r>
  <r>
    <s v="ORD00237"/>
    <x v="13"/>
    <s v="CUST0453"/>
    <x v="5"/>
    <x v="0"/>
    <x v="0"/>
    <s v="Face Cream"/>
    <n v="1"/>
    <n v="10303"/>
    <n v="0"/>
    <n v="0"/>
    <n v="10303"/>
    <n v="6079.07"/>
    <n v="4223.93"/>
    <x v="0"/>
    <n v="2163.81"/>
    <s v="Mobile Money"/>
    <s v="Express"/>
    <n v="2"/>
    <n v="0"/>
    <s v="No"/>
    <x v="2"/>
    <n v="2"/>
    <n v="0"/>
    <n v="2060.1200000000003"/>
    <n v="4.7615086352313742"/>
    <n v="0.21001747063961954"/>
    <n v="1"/>
    <n v="1"/>
  </r>
  <r>
    <s v="ORD00238"/>
    <x v="170"/>
    <s v="CUST0340"/>
    <x v="5"/>
    <x v="2"/>
    <x v="1"/>
    <s v="Wallet"/>
    <n v="4"/>
    <n v="15627"/>
    <n v="20"/>
    <n v="12501.6"/>
    <n v="50006.400000000001"/>
    <n v="37620.83"/>
    <n v="12385.57"/>
    <x v="3"/>
    <n v="1967.58"/>
    <s v="USSD"/>
    <s v="Standard"/>
    <n v="5"/>
    <n v="5"/>
    <s v="No"/>
    <x v="0"/>
    <n v="1"/>
    <n v="0"/>
    <n v="10417.99"/>
    <n v="25.415180068917149"/>
    <n v="3.9346563639854094E-2"/>
    <n v="0"/>
    <n v="1"/>
  </r>
  <r>
    <s v="ORD00239"/>
    <x v="74"/>
    <s v="CUST0070"/>
    <x v="4"/>
    <x v="2"/>
    <x v="4"/>
    <s v="Table Lamp"/>
    <n v="1"/>
    <n v="41968"/>
    <n v="15"/>
    <n v="6295.2"/>
    <n v="35672.800000000003"/>
    <n v="24673.25"/>
    <n v="10999.55"/>
    <x v="0"/>
    <n v="451.4"/>
    <s v="Mobile Money"/>
    <s v="Standard"/>
    <n v="5"/>
    <n v="4"/>
    <s v="No"/>
    <x v="2"/>
    <n v="1"/>
    <n v="0"/>
    <n v="10548.15"/>
    <n v="79.027027027027032"/>
    <n v="1.2653898768809848E-2"/>
    <n v="1"/>
    <n v="1"/>
  </r>
  <r>
    <s v="ORD00240"/>
    <x v="171"/>
    <s v="CUST0295"/>
    <x v="4"/>
    <x v="1"/>
    <x v="3"/>
    <s v="Power Bank"/>
    <n v="1"/>
    <n v="84385"/>
    <n v="25"/>
    <n v="21096.25"/>
    <n v="63288.75"/>
    <n v="47269.09"/>
    <n v="16019.66"/>
    <x v="0"/>
    <n v="613.79"/>
    <s v="Mobile Money"/>
    <s v="Express"/>
    <n v="2"/>
    <n v="3"/>
    <s v="Yes"/>
    <x v="0"/>
    <n v="5"/>
    <n v="0"/>
    <n v="15405.869999999999"/>
    <n v="103.11140618126721"/>
    <n v="9.6982481088661084E-3"/>
    <n v="1"/>
    <n v="1"/>
  </r>
  <r>
    <s v="ORD00241"/>
    <x v="172"/>
    <s v="CUST0199"/>
    <x v="6"/>
    <x v="2"/>
    <x v="2"/>
    <s v="T-Shirt"/>
    <n v="2"/>
    <n v="20587"/>
    <n v="10"/>
    <n v="4117.3999999999996"/>
    <n v="37056.6"/>
    <n v="23879.48"/>
    <n v="13177.12"/>
    <x v="3"/>
    <n v="662.73"/>
    <s v="USSD"/>
    <s v="Standard"/>
    <n v="5"/>
    <n v="0"/>
    <s v="No"/>
    <x v="2"/>
    <n v="5"/>
    <n v="0"/>
    <n v="12514.390000000001"/>
    <n v="55.915078538771439"/>
    <n v="1.7884263532002398E-2"/>
    <n v="1"/>
    <n v="1"/>
  </r>
  <r>
    <s v="ORD00242"/>
    <x v="29"/>
    <s v="CUST0316"/>
    <x v="2"/>
    <x v="0"/>
    <x v="4"/>
    <s v="Air Fryer"/>
    <n v="2"/>
    <n v="49684"/>
    <n v="0"/>
    <n v="0"/>
    <n v="99368"/>
    <n v="76975.58"/>
    <n v="22392.42"/>
    <x v="0"/>
    <n v="977.25"/>
    <s v="Cash on Delivery"/>
    <s v="Express"/>
    <n v="2"/>
    <n v="1"/>
    <s v="No"/>
    <x v="0"/>
    <n v="5"/>
    <n v="0"/>
    <n v="21415.17"/>
    <n v="101.68124840112561"/>
    <n v="9.8346550197246606E-3"/>
    <n v="1"/>
    <n v="1"/>
  </r>
  <r>
    <s v="ORD00243"/>
    <x v="173"/>
    <s v="CUST0140"/>
    <x v="3"/>
    <x v="0"/>
    <x v="0"/>
    <s v="Body Lotion"/>
    <n v="3"/>
    <n v="29189"/>
    <n v="0"/>
    <n v="0"/>
    <n v="87567"/>
    <n v="67906.33"/>
    <n v="19660.669999999998"/>
    <x v="5"/>
    <n v="1432.54"/>
    <s v="Bank Transfer"/>
    <s v="Express"/>
    <n v="2"/>
    <n v="3"/>
    <s v="Yes"/>
    <x v="0"/>
    <n v="5"/>
    <n v="0"/>
    <n v="18228.129999999997"/>
    <n v="61.127088946905495"/>
    <n v="1.6359359119302933E-2"/>
    <n v="1"/>
    <n v="1"/>
  </r>
  <r>
    <s v="ORD00244"/>
    <x v="147"/>
    <s v="CUST0363"/>
    <x v="5"/>
    <x v="2"/>
    <x v="1"/>
    <s v="Wallet"/>
    <n v="1"/>
    <n v="29530"/>
    <n v="0"/>
    <n v="0"/>
    <n v="29530"/>
    <n v="20987.02"/>
    <n v="8542.98"/>
    <x v="5"/>
    <n v="272.74"/>
    <s v="Cash on Delivery"/>
    <s v="Express"/>
    <n v="2"/>
    <n v="3"/>
    <s v="Yes"/>
    <x v="0"/>
    <n v="5"/>
    <n v="0"/>
    <n v="8270.24"/>
    <n v="108.27161399134707"/>
    <n v="9.2360311547578736E-3"/>
    <n v="1"/>
    <n v="1"/>
  </r>
  <r>
    <s v="ORD00245"/>
    <x v="174"/>
    <s v="CUST0244"/>
    <x v="0"/>
    <x v="1"/>
    <x v="3"/>
    <s v="Power Bank"/>
    <n v="1"/>
    <n v="77825"/>
    <n v="0"/>
    <n v="0"/>
    <n v="77825"/>
    <n v="59147.27"/>
    <n v="18677.73"/>
    <x v="4"/>
    <n v="257.35000000000002"/>
    <s v="Cash on Delivery"/>
    <s v="Express"/>
    <n v="2"/>
    <n v="1"/>
    <s v="No"/>
    <x v="0"/>
    <n v="5"/>
    <n v="0"/>
    <n v="18420.38"/>
    <n v="302.40917039051874"/>
    <n v="3.3067780276260844E-3"/>
    <n v="1"/>
    <n v="1"/>
  </r>
  <r>
    <s v="ORD00246"/>
    <x v="135"/>
    <s v="CUST0195"/>
    <x v="0"/>
    <x v="0"/>
    <x v="1"/>
    <s v="Sunglasses"/>
    <n v="1"/>
    <n v="10439"/>
    <n v="25"/>
    <n v="2609.75"/>
    <n v="7829.25"/>
    <n v="5736.6"/>
    <n v="2092.65"/>
    <x v="4"/>
    <n v="284.07"/>
    <s v="Cash on Delivery"/>
    <s v="Standard"/>
    <n v="5"/>
    <n v="4"/>
    <s v="No"/>
    <x v="0"/>
    <n v="5"/>
    <n v="0"/>
    <n v="1808.5800000000002"/>
    <n v="27.560988488752773"/>
    <n v="3.6283168885908608E-2"/>
    <n v="1"/>
    <n v="1"/>
  </r>
  <r>
    <s v="ORD00247"/>
    <x v="175"/>
    <s v="CUST0005"/>
    <x v="2"/>
    <x v="0"/>
    <x v="1"/>
    <s v="Backpack"/>
    <n v="2"/>
    <n v="10756"/>
    <n v="25"/>
    <n v="5378"/>
    <n v="16134"/>
    <n v="12211.32"/>
    <n v="3922.68"/>
    <x v="3"/>
    <n v="1944.54"/>
    <s v="Bank Transfer"/>
    <s v="Express"/>
    <n v="2"/>
    <n v="0"/>
    <s v="No"/>
    <x v="2"/>
    <n v="5"/>
    <n v="0"/>
    <n v="1978.1399999999999"/>
    <n v="8.2970779721682248"/>
    <n v="0.12052435849758274"/>
    <n v="1"/>
    <n v="1"/>
  </r>
  <r>
    <s v="ORD00248"/>
    <x v="176"/>
    <s v="CUST0198"/>
    <x v="2"/>
    <x v="0"/>
    <x v="4"/>
    <s v="Blender"/>
    <n v="2"/>
    <n v="41737"/>
    <n v="10"/>
    <n v="8347.4"/>
    <n v="75126.600000000006"/>
    <n v="43641.37"/>
    <n v="31485.23"/>
    <x v="1"/>
    <n v="1447.82"/>
    <s v="Mobile Money"/>
    <s v="Standard"/>
    <n v="5"/>
    <n v="1"/>
    <s v="No"/>
    <x v="1"/>
    <m/>
    <n v="0"/>
    <n v="30037.41"/>
    <n v="51.889461397135008"/>
    <n v="1.9271735976338605E-2"/>
    <n v="1"/>
    <n v="1"/>
  </r>
  <r>
    <s v="ORD00249"/>
    <x v="54"/>
    <s v="CUST0145"/>
    <x v="2"/>
    <x v="2"/>
    <x v="4"/>
    <s v="Bedsheet"/>
    <n v="1"/>
    <n v="76854"/>
    <n v="0"/>
    <n v="0"/>
    <n v="76854"/>
    <n v="42871.32"/>
    <n v="33982.68"/>
    <x v="0"/>
    <n v="323.74"/>
    <s v="Cash on Delivery"/>
    <s v="Standard"/>
    <n v="5"/>
    <n v="0"/>
    <s v="No"/>
    <x v="2"/>
    <n v="4"/>
    <n v="0"/>
    <n v="33658.94"/>
    <n v="237.39420522641626"/>
    <n v="4.2124027376584175E-3"/>
    <n v="1"/>
    <n v="1"/>
  </r>
  <r>
    <s v="ORD00250"/>
    <x v="177"/>
    <s v="CUST0457"/>
    <x v="1"/>
    <x v="2"/>
    <x v="0"/>
    <s v="Perfume"/>
    <n v="2"/>
    <n v="6073"/>
    <n v="0"/>
    <n v="0"/>
    <n v="12146"/>
    <n v="6985.01"/>
    <n v="5160.99"/>
    <x v="1"/>
    <n v="913.9"/>
    <s v="Cash on Delivery"/>
    <s v="Express"/>
    <n v="2"/>
    <n v="0"/>
    <s v="No"/>
    <x v="2"/>
    <n v="4"/>
    <n v="0"/>
    <n v="4247.09"/>
    <n v="13.290294342925922"/>
    <n v="7.5242878313848183E-2"/>
    <n v="1"/>
    <n v="1"/>
  </r>
  <r>
    <s v="ORD00251"/>
    <x v="178"/>
    <s v="CUST0230"/>
    <x v="9"/>
    <x v="2"/>
    <x v="0"/>
    <s v="Perfume"/>
    <n v="1"/>
    <n v="29346"/>
    <n v="20"/>
    <n v="5869.2"/>
    <n v="23476.799999999999"/>
    <n v="16002.42"/>
    <n v="7474.38"/>
    <x v="0"/>
    <n v="1008.31"/>
    <s v="Cash on Delivery"/>
    <s v="Express"/>
    <n v="2"/>
    <n v="1"/>
    <s v="No"/>
    <x v="0"/>
    <n v="1"/>
    <n v="0"/>
    <n v="6466.07"/>
    <n v="23.283315646973648"/>
    <n v="4.2949209432290601E-2"/>
    <n v="1"/>
    <n v="1"/>
  </r>
  <r>
    <s v="ORD00252"/>
    <x v="177"/>
    <s v="CUST0357"/>
    <x v="1"/>
    <x v="2"/>
    <x v="2"/>
    <s v="T-Shirt"/>
    <n v="1"/>
    <n v="53810"/>
    <n v="10"/>
    <n v="5381"/>
    <n v="48429"/>
    <n v="33602.04"/>
    <n v="14826.96"/>
    <x v="0"/>
    <n v="1628.01"/>
    <s v="Mobile Money"/>
    <s v="Express"/>
    <n v="2"/>
    <n v="3"/>
    <s v="Yes"/>
    <x v="0"/>
    <n v="2"/>
    <n v="0"/>
    <n v="13198.949999999999"/>
    <n v="29.747360274199789"/>
    <n v="3.3616428173202005E-2"/>
    <n v="1"/>
    <n v="1"/>
  </r>
  <r>
    <s v="ORD00253"/>
    <x v="179"/>
    <s v="CUST0394"/>
    <x v="5"/>
    <x v="2"/>
    <x v="2"/>
    <s v="Handbag"/>
    <n v="2"/>
    <n v="35531"/>
    <n v="25"/>
    <n v="17765.5"/>
    <n v="53296.5"/>
    <n v="39301.69"/>
    <n v="13994.81"/>
    <x v="1"/>
    <n v="2340.9899999999998"/>
    <s v="Mobile Money"/>
    <s v="Standard"/>
    <n v="5"/>
    <n v="9"/>
    <s v="Yes"/>
    <x v="0"/>
    <n v="5"/>
    <n v="0"/>
    <n v="11653.82"/>
    <n v="22.766650007048302"/>
    <n v="4.3923897441670648E-2"/>
    <n v="1"/>
    <n v="1"/>
  </r>
  <r>
    <s v="ORD00254"/>
    <x v="180"/>
    <s v="CUST0475"/>
    <x v="0"/>
    <x v="2"/>
    <x v="0"/>
    <s v="Body Lotion"/>
    <n v="1"/>
    <n v="23103"/>
    <n v="15"/>
    <n v="3465.45"/>
    <n v="19637.55"/>
    <n v="12536.62"/>
    <n v="7100.93"/>
    <x v="0"/>
    <n v="2079.1799999999998"/>
    <s v="Mobile Money"/>
    <s v="Standard"/>
    <n v="5"/>
    <n v="0"/>
    <s v="No"/>
    <x v="2"/>
    <n v="2"/>
    <n v="0"/>
    <n v="5021.75"/>
    <n v="9.4448532594580552"/>
    <n v="0.10587776988473613"/>
    <n v="1"/>
    <n v="1"/>
  </r>
  <r>
    <s v="ORD00255"/>
    <x v="181"/>
    <s v="CUST0153"/>
    <x v="3"/>
    <x v="2"/>
    <x v="3"/>
    <s v="Smart Watch"/>
    <n v="2"/>
    <n v="67610"/>
    <n v="10"/>
    <n v="13522"/>
    <n v="121698"/>
    <n v="85672.3"/>
    <n v="36025.699999999997"/>
    <x v="0"/>
    <n v="2459.9299999999998"/>
    <s v="USSD"/>
    <s v="Express"/>
    <n v="2"/>
    <n v="3"/>
    <s v="No"/>
    <x v="2"/>
    <n v="5"/>
    <n v="0"/>
    <n v="33565.769999999997"/>
    <n v="49.472139451122594"/>
    <n v="2.0213397097733732E-2"/>
    <n v="0"/>
    <n v="1"/>
  </r>
  <r>
    <s v="ORD00256"/>
    <x v="38"/>
    <s v="CUST0009"/>
    <x v="1"/>
    <x v="2"/>
    <x v="3"/>
    <s v="Phone Charger"/>
    <n v="1"/>
    <n v="47559"/>
    <n v="0"/>
    <n v="0"/>
    <n v="47559"/>
    <n v="35189.17"/>
    <n v="12369.83"/>
    <x v="0"/>
    <n v="849.08"/>
    <s v="Card"/>
    <s v="Standard"/>
    <n v="5"/>
    <n v="4"/>
    <s v="No"/>
    <x v="0"/>
    <n v="5"/>
    <n v="0"/>
    <n v="11520.75"/>
    <n v="56.012389880812172"/>
    <n v="1.7853192876216912E-2"/>
    <n v="1"/>
    <n v="1"/>
  </r>
  <r>
    <s v="ORD00257"/>
    <x v="151"/>
    <s v="CUST0404"/>
    <x v="0"/>
    <x v="2"/>
    <x v="2"/>
    <s v="Handbag"/>
    <n v="1"/>
    <n v="20842"/>
    <n v="5"/>
    <n v="1042.0999999999999"/>
    <n v="19799.900000000001"/>
    <n v="13859.21"/>
    <n v="5940.69"/>
    <x v="2"/>
    <n v="179.81"/>
    <s v="Bank Transfer"/>
    <s v="Express"/>
    <n v="2"/>
    <n v="4"/>
    <s v="Yes"/>
    <x v="0"/>
    <n v="2"/>
    <n v="0"/>
    <n v="5760.8799999999992"/>
    <n v="110.11567765975197"/>
    <n v="9.0813589967626094E-3"/>
    <n v="1"/>
    <n v="1"/>
  </r>
  <r>
    <s v="ORD00258"/>
    <x v="182"/>
    <s v="CUST0074"/>
    <x v="6"/>
    <x v="0"/>
    <x v="2"/>
    <s v="Sneakers"/>
    <n v="1"/>
    <n v="15898"/>
    <n v="20"/>
    <n v="3179.6"/>
    <n v="12718.4"/>
    <n v="10063.65"/>
    <n v="2654.75"/>
    <x v="5"/>
    <n v="1245.1099999999999"/>
    <s v="Cash on Delivery"/>
    <s v="Express"/>
    <n v="2"/>
    <n v="4"/>
    <s v="No"/>
    <x v="2"/>
    <n v="2"/>
    <n v="0"/>
    <n v="1409.64"/>
    <n v="10.214679827485122"/>
    <n v="9.7898320543464576E-2"/>
    <n v="1"/>
    <n v="1"/>
  </r>
  <r>
    <s v="ORD00259"/>
    <x v="68"/>
    <s v="CUST0394"/>
    <x v="0"/>
    <x v="2"/>
    <x v="1"/>
    <s v="Phone Case"/>
    <n v="2"/>
    <n v="36881"/>
    <n v="10"/>
    <n v="7376.2"/>
    <n v="66385.8"/>
    <n v="43876.12"/>
    <n v="22509.68"/>
    <x v="5"/>
    <n v="2449.94"/>
    <s v="Mobile Money"/>
    <s v="Express"/>
    <n v="2"/>
    <n v="0"/>
    <s v="No"/>
    <x v="1"/>
    <m/>
    <n v="0"/>
    <n v="20059.740000000002"/>
    <n v="27.096908495718264"/>
    <n v="3.6904578991290307E-2"/>
    <n v="1"/>
    <n v="1"/>
  </r>
  <r>
    <s v="ORD00260"/>
    <x v="12"/>
    <s v="CUST0116"/>
    <x v="1"/>
    <x v="1"/>
    <x v="0"/>
    <s v="Hair Dryer"/>
    <n v="1"/>
    <n v="28095"/>
    <n v="20"/>
    <n v="5619"/>
    <n v="22476"/>
    <n v="15498.92"/>
    <n v="6977.08"/>
    <x v="4"/>
    <n v="1286.6400000000001"/>
    <s v="Card"/>
    <s v="Standard"/>
    <n v="5"/>
    <n v="1"/>
    <s v="No"/>
    <x v="1"/>
    <m/>
    <n v="0"/>
    <n v="5690.44"/>
    <n v="17.468755829136352"/>
    <n v="5.7245061398825417E-2"/>
    <n v="1"/>
    <n v="1"/>
  </r>
  <r>
    <s v="ORD00261"/>
    <x v="183"/>
    <s v="CUST0320"/>
    <x v="1"/>
    <x v="1"/>
    <x v="1"/>
    <s v="Cap"/>
    <n v="1"/>
    <n v="34751"/>
    <n v="10"/>
    <n v="3475.1"/>
    <n v="31275.9"/>
    <n v="20757.009999999998"/>
    <n v="10518.89"/>
    <x v="3"/>
    <n v="281.25"/>
    <s v="Mobile Money"/>
    <s v="Express"/>
    <n v="2"/>
    <n v="1"/>
    <s v="No"/>
    <x v="0"/>
    <n v="2"/>
    <n v="0"/>
    <n v="10237.64"/>
    <n v="111.20320000000001"/>
    <n v="8.9925469770654083E-3"/>
    <n v="1"/>
    <n v="1"/>
  </r>
  <r>
    <s v="ORD00262"/>
    <x v="117"/>
    <s v="CUST0267"/>
    <x v="6"/>
    <x v="0"/>
    <x v="4"/>
    <s v="Storage Box"/>
    <n v="1"/>
    <n v="44240"/>
    <n v="10"/>
    <n v="4424"/>
    <n v="39816"/>
    <n v="27110.13"/>
    <n v="12705.87"/>
    <x v="2"/>
    <n v="402.69"/>
    <s v="USSD"/>
    <s v="Standard"/>
    <n v="5"/>
    <n v="4"/>
    <s v="No"/>
    <x v="0"/>
    <n v="5"/>
    <n v="0"/>
    <n v="12303.18"/>
    <n v="98.875065186619977"/>
    <n v="1.0113773357444244E-2"/>
    <n v="1"/>
    <n v="1"/>
  </r>
  <r>
    <s v="ORD00263"/>
    <x v="184"/>
    <s v="CUST0288"/>
    <x v="2"/>
    <x v="2"/>
    <x v="2"/>
    <s v="Joggers"/>
    <n v="1"/>
    <n v="45782"/>
    <n v="10"/>
    <n v="4578.2"/>
    <n v="41203.800000000003"/>
    <n v="31649.34"/>
    <n v="9554.4599999999991"/>
    <x v="1"/>
    <n v="615.86"/>
    <s v="Mobile Money"/>
    <s v="Standard"/>
    <n v="5"/>
    <n v="1"/>
    <s v="No"/>
    <x v="0"/>
    <n v="4"/>
    <n v="0"/>
    <n v="8938.5999999999985"/>
    <n v="66.904491280485828"/>
    <n v="1.494667967517559E-2"/>
    <n v="1"/>
    <n v="1"/>
  </r>
  <r>
    <s v="ORD00264"/>
    <x v="185"/>
    <s v="CUST0087"/>
    <x v="9"/>
    <x v="1"/>
    <x v="3"/>
    <s v="Bluetooth Speaker"/>
    <n v="1"/>
    <n v="74004"/>
    <n v="0"/>
    <n v="0"/>
    <n v="74004"/>
    <n v="44915.35"/>
    <n v="29088.65"/>
    <x v="0"/>
    <n v="808.11"/>
    <s v="Card"/>
    <s v="Express"/>
    <n v="2"/>
    <n v="0"/>
    <s v="No"/>
    <x v="2"/>
    <n v="5"/>
    <n v="0"/>
    <n v="28280.54"/>
    <n v="91.576641793815199"/>
    <n v="1.091981514512729E-2"/>
    <n v="1"/>
    <n v="1"/>
  </r>
  <r>
    <s v="ORD00265"/>
    <x v="186"/>
    <s v="CUST0476"/>
    <x v="4"/>
    <x v="2"/>
    <x v="3"/>
    <s v="Smart Watch"/>
    <n v="2"/>
    <n v="107622"/>
    <n v="20"/>
    <n v="43048.800000000003"/>
    <n v="172195.20000000001"/>
    <n v="106917.51"/>
    <n v="65277.69"/>
    <x v="4"/>
    <n v="864.22"/>
    <s v="Cash on Delivery"/>
    <s v="Express"/>
    <n v="2"/>
    <n v="0"/>
    <s v="No"/>
    <x v="1"/>
    <m/>
    <n v="0"/>
    <n v="64413.47"/>
    <n v="199.24926523338965"/>
    <n v="5.0188390849454567E-3"/>
    <n v="1"/>
    <n v="1"/>
  </r>
  <r>
    <s v="ORD00266"/>
    <x v="187"/>
    <s v="CUST0543"/>
    <x v="6"/>
    <x v="1"/>
    <x v="0"/>
    <s v="Hair Dryer"/>
    <n v="2"/>
    <n v="14476"/>
    <n v="10"/>
    <n v="2895.2"/>
    <n v="26056.799999999999"/>
    <n v="19975.810000000001"/>
    <n v="6080.99"/>
    <x v="3"/>
    <n v="1978.25"/>
    <s v="Bank Transfer"/>
    <s v="Express"/>
    <n v="2"/>
    <n v="1"/>
    <s v="No"/>
    <x v="0"/>
    <n v="4"/>
    <n v="0"/>
    <n v="4102.74"/>
    <n v="13.171641602426387"/>
    <n v="7.5920680973872459E-2"/>
    <n v="1"/>
    <n v="1"/>
  </r>
  <r>
    <s v="ORD00267"/>
    <x v="188"/>
    <s v="CUST0533"/>
    <x v="0"/>
    <x v="0"/>
    <x v="1"/>
    <s v="Sunglasses"/>
    <n v="1"/>
    <n v="4783"/>
    <n v="15"/>
    <n v="717.45"/>
    <n v="4065.55"/>
    <n v="2343.3000000000002"/>
    <n v="1722.25"/>
    <x v="2"/>
    <n v="148.74"/>
    <s v="USSD"/>
    <s v="Express"/>
    <n v="2"/>
    <n v="5"/>
    <s v="Yes"/>
    <x v="0"/>
    <n v="3"/>
    <n v="0"/>
    <n v="1573.51"/>
    <n v="27.333266101922817"/>
    <n v="3.6585455842382951E-2"/>
    <n v="1"/>
    <n v="1"/>
  </r>
  <r>
    <s v="ORD00268"/>
    <x v="189"/>
    <s v="CUST0035"/>
    <x v="6"/>
    <x v="2"/>
    <x v="4"/>
    <s v="Blender"/>
    <n v="3"/>
    <n v="84562"/>
    <n v="0"/>
    <n v="0"/>
    <n v="253686"/>
    <n v="145444.35"/>
    <n v="108241.65"/>
    <x v="0"/>
    <n v="1709.71"/>
    <s v="Mobile Money"/>
    <s v="Standard"/>
    <n v="5"/>
    <n v="3"/>
    <s v="No"/>
    <x v="1"/>
    <m/>
    <n v="0"/>
    <n v="106531.93999999999"/>
    <n v="148.37954974820292"/>
    <n v="6.7394732070354688E-3"/>
    <n v="1"/>
    <n v="1"/>
  </r>
  <r>
    <s v="ORD00269"/>
    <x v="190"/>
    <s v="CUST0189"/>
    <x v="2"/>
    <x v="0"/>
    <x v="2"/>
    <s v="Sneakers"/>
    <n v="3"/>
    <n v="36716"/>
    <n v="10"/>
    <n v="11014.8"/>
    <n v="99133.2"/>
    <n v="61411.12"/>
    <n v="37722.080000000002"/>
    <x v="1"/>
    <n v="343.49"/>
    <s v="Cash on Delivery"/>
    <s v="Express"/>
    <n v="2"/>
    <n v="1"/>
    <s v="No"/>
    <x v="0"/>
    <n v="5"/>
    <n v="0"/>
    <n v="37378.590000000004"/>
    <n v="288.60578182770968"/>
    <n v="3.4649340483309328E-3"/>
    <n v="1"/>
    <n v="1"/>
  </r>
  <r>
    <s v="ORD00270"/>
    <x v="164"/>
    <s v="CUST0265"/>
    <x v="2"/>
    <x v="2"/>
    <x v="4"/>
    <s v="Air Fryer"/>
    <n v="1"/>
    <n v="57463"/>
    <n v="0"/>
    <n v="0"/>
    <n v="57463"/>
    <n v="33836.83"/>
    <n v="23626.17"/>
    <x v="5"/>
    <n v="1679.68"/>
    <s v="Cash on Delivery"/>
    <s v="Standard"/>
    <n v="5"/>
    <n v="5"/>
    <s v="No"/>
    <x v="0"/>
    <n v="5"/>
    <n v="0"/>
    <n v="21946.489999999998"/>
    <n v="34.210682987235664"/>
    <n v="2.9230635365365541E-2"/>
    <n v="1"/>
    <n v="1"/>
  </r>
  <r>
    <s v="ORD00271"/>
    <x v="191"/>
    <s v="CUST0036"/>
    <x v="5"/>
    <x v="0"/>
    <x v="4"/>
    <s v="Air Fryer"/>
    <n v="1"/>
    <n v="71234"/>
    <n v="0"/>
    <n v="0"/>
    <n v="71234"/>
    <n v="51961.18"/>
    <n v="19272.82"/>
    <x v="3"/>
    <n v="958.61"/>
    <s v="Cash on Delivery"/>
    <s v="Standard"/>
    <n v="5"/>
    <n v="7"/>
    <s v="Yes"/>
    <x v="0"/>
    <n v="5"/>
    <n v="0"/>
    <n v="18314.21"/>
    <n v="74.309677553958338"/>
    <n v="1.3457197405733217E-2"/>
    <n v="1"/>
    <n v="1"/>
  </r>
  <r>
    <s v="ORD00272"/>
    <x v="192"/>
    <s v="CUST0528"/>
    <x v="3"/>
    <x v="2"/>
    <x v="1"/>
    <s v="Backpack"/>
    <n v="2"/>
    <n v="4216"/>
    <n v="15"/>
    <n v="1264.8"/>
    <n v="7167.2"/>
    <n v="5788.39"/>
    <n v="1378.81"/>
    <x v="4"/>
    <n v="1431.2"/>
    <s v="USSD"/>
    <s v="Standard"/>
    <n v="5"/>
    <n v="2"/>
    <s v="No"/>
    <x v="0"/>
    <n v="5"/>
    <n v="0"/>
    <n v="-52.3900000000001"/>
    <n v="5.0078256008943542"/>
    <n v="0.19968746511887489"/>
    <n v="1"/>
    <n v="1"/>
  </r>
  <r>
    <s v="ORD00273"/>
    <x v="55"/>
    <s v="CUST0411"/>
    <x v="6"/>
    <x v="1"/>
    <x v="4"/>
    <s v="Bedsheet"/>
    <n v="2"/>
    <n v="50572"/>
    <n v="10"/>
    <n v="10114.4"/>
    <n v="91029.6"/>
    <n v="65987.72"/>
    <n v="25041.88"/>
    <x v="2"/>
    <n v="347.33"/>
    <s v="USSD"/>
    <s v="Standard"/>
    <n v="5"/>
    <n v="7"/>
    <s v="Yes"/>
    <x v="0"/>
    <n v="4"/>
    <n v="0"/>
    <n v="24694.55"/>
    <n v="262.08389715832209"/>
    <n v="3.8155720776538618E-3"/>
    <n v="1"/>
    <n v="1"/>
  </r>
  <r>
    <s v="ORD00274"/>
    <x v="180"/>
    <s v="CUST0368"/>
    <x v="3"/>
    <x v="1"/>
    <x v="0"/>
    <s v="Body Lotion"/>
    <n v="1"/>
    <n v="9827"/>
    <n v="5"/>
    <n v="491.35"/>
    <n v="9335.65"/>
    <n v="6367.78"/>
    <n v="2967.87"/>
    <x v="3"/>
    <n v="1428.06"/>
    <s v="Cash on Delivery"/>
    <s v="Express"/>
    <n v="2"/>
    <n v="2"/>
    <s v="No"/>
    <x v="0"/>
    <n v="4"/>
    <n v="0"/>
    <n v="1539.81"/>
    <n v="6.5372953517359216"/>
    <n v="0.15296845961448854"/>
    <n v="1"/>
    <n v="1"/>
  </r>
  <r>
    <s v="ORD00275"/>
    <x v="45"/>
    <s v="CUST0348"/>
    <x v="6"/>
    <x v="0"/>
    <x v="3"/>
    <s v="Wireless Earbuds"/>
    <n v="1"/>
    <n v="24491"/>
    <n v="0"/>
    <n v="0"/>
    <n v="24491"/>
    <n v="18370.3"/>
    <n v="6120.7"/>
    <x v="1"/>
    <n v="1891.56"/>
    <s v="Cash on Delivery"/>
    <s v="Standard"/>
    <n v="5"/>
    <n v="3"/>
    <s v="No"/>
    <x v="0"/>
    <n v="1"/>
    <n v="0"/>
    <n v="4229.1399999999994"/>
    <n v="12.947514221066211"/>
    <n v="7.7234902617287979E-2"/>
    <n v="1"/>
    <n v="1"/>
  </r>
  <r>
    <s v="ORD00276"/>
    <x v="27"/>
    <s v="CUST0047"/>
    <x v="8"/>
    <x v="0"/>
    <x v="3"/>
    <s v="Power Bank"/>
    <n v="1"/>
    <n v="91924"/>
    <n v="20"/>
    <n v="18384.8"/>
    <n v="73539.199999999997"/>
    <n v="52582.81"/>
    <n v="20956.39"/>
    <x v="2"/>
    <n v="417.86"/>
    <s v="Card"/>
    <s v="Standard"/>
    <n v="5"/>
    <n v="6"/>
    <s v="No"/>
    <x v="1"/>
    <m/>
    <n v="0"/>
    <n v="20538.53"/>
    <n v="175.99004451251614"/>
    <n v="5.6821395935773037E-3"/>
    <n v="1"/>
    <n v="1"/>
  </r>
  <r>
    <s v="ORD00277"/>
    <x v="6"/>
    <s v="CUST0226"/>
    <x v="5"/>
    <x v="2"/>
    <x v="0"/>
    <s v="Lip Gloss"/>
    <n v="2"/>
    <n v="14124"/>
    <n v="25"/>
    <n v="7062"/>
    <n v="21186"/>
    <n v="12437.85"/>
    <n v="8748.15"/>
    <x v="5"/>
    <n v="598.92999999999995"/>
    <s v="Card"/>
    <s v="Standard"/>
    <n v="5"/>
    <n v="5"/>
    <s v="No"/>
    <x v="0"/>
    <n v="5"/>
    <n v="0"/>
    <n v="8149.2199999999993"/>
    <n v="35.37308199622661"/>
    <n v="2.8270084017747568E-2"/>
    <n v="1"/>
    <n v="1"/>
  </r>
  <r>
    <s v="ORD00278"/>
    <x v="12"/>
    <s v="CUST0145"/>
    <x v="4"/>
    <x v="0"/>
    <x v="3"/>
    <s v="Bluetooth Speaker"/>
    <n v="2"/>
    <n v="66496"/>
    <n v="0"/>
    <n v="0"/>
    <n v="132992"/>
    <n v="101550.58"/>
    <n v="31441.42"/>
    <x v="5"/>
    <n v="235.95"/>
    <s v="Cash on Delivery"/>
    <s v="Express"/>
    <n v="2"/>
    <n v="6"/>
    <s v="No"/>
    <x v="2"/>
    <n v="2"/>
    <n v="0"/>
    <n v="31205.469999999998"/>
    <n v="563.64484000847642"/>
    <n v="1.7741668671799806E-3"/>
    <n v="1"/>
    <n v="1"/>
  </r>
  <r>
    <s v="ORD00279"/>
    <x v="193"/>
    <s v="CUST0008"/>
    <x v="9"/>
    <x v="0"/>
    <x v="3"/>
    <s v="Wireless Earbuds"/>
    <n v="2"/>
    <n v="46189"/>
    <n v="5"/>
    <n v="4618.8999999999996"/>
    <n v="87759.1"/>
    <n v="51657.97"/>
    <n v="36101.129999999997"/>
    <x v="3"/>
    <n v="750.28"/>
    <s v="Bank Transfer"/>
    <s v="Express"/>
    <n v="2"/>
    <n v="2"/>
    <s v="No"/>
    <x v="0"/>
    <n v="4"/>
    <n v="0"/>
    <n v="35350.85"/>
    <n v="116.9684651063603"/>
    <n v="8.5493128347943394E-3"/>
    <n v="1"/>
    <n v="1"/>
  </r>
  <r>
    <s v="ORD00280"/>
    <x v="29"/>
    <s v="CUST0185"/>
    <x v="3"/>
    <x v="1"/>
    <x v="1"/>
    <s v="Backpack"/>
    <n v="2"/>
    <n v="4299"/>
    <n v="25"/>
    <n v="2149.5"/>
    <n v="6448.5"/>
    <n v="3956.94"/>
    <n v="2491.56"/>
    <x v="0"/>
    <n v="1032.3699999999999"/>
    <s v="Mobile Money"/>
    <s v="Standard"/>
    <n v="5"/>
    <n v="4"/>
    <s v="No"/>
    <x v="0"/>
    <n v="5"/>
    <n v="0"/>
    <n v="1459.19"/>
    <n v="6.2463070410802333"/>
    <n v="0.16009459564239745"/>
    <n v="1"/>
    <n v="1"/>
  </r>
  <r>
    <s v="ORD00281"/>
    <x v="78"/>
    <s v="CUST0476"/>
    <x v="8"/>
    <x v="2"/>
    <x v="1"/>
    <s v="Sunglasses"/>
    <n v="1"/>
    <n v="15555"/>
    <n v="0"/>
    <n v="0"/>
    <n v="15555"/>
    <n v="11369.75"/>
    <n v="4185.25"/>
    <x v="1"/>
    <n v="1037.6400000000001"/>
    <s v="Bank Transfer"/>
    <s v="Standard"/>
    <n v="5"/>
    <n v="5"/>
    <s v="No"/>
    <x v="0"/>
    <n v="5"/>
    <n v="0"/>
    <n v="3147.6099999999997"/>
    <n v="14.99074823638256"/>
    <n v="6.6707810993249766E-2"/>
    <n v="1"/>
    <n v="1"/>
  </r>
  <r>
    <s v="ORD00282"/>
    <x v="192"/>
    <s v="CUST0343"/>
    <x v="1"/>
    <x v="2"/>
    <x v="0"/>
    <s v="Hair Dryer"/>
    <n v="2"/>
    <n v="29239"/>
    <n v="20"/>
    <n v="11695.6"/>
    <n v="46782.400000000001"/>
    <n v="32234.2"/>
    <n v="14548.2"/>
    <x v="4"/>
    <n v="1223.0899999999999"/>
    <s v="Mobile Money"/>
    <s v="Standard"/>
    <n v="5"/>
    <n v="6"/>
    <s v="Yes"/>
    <x v="0"/>
    <n v="5"/>
    <n v="0"/>
    <n v="13325.11"/>
    <n v="38.249352050952915"/>
    <n v="2.6144233728923695E-2"/>
    <n v="1"/>
    <n v="1"/>
  </r>
  <r>
    <s v="ORD00283"/>
    <x v="194"/>
    <s v="CUST0204"/>
    <x v="0"/>
    <x v="0"/>
    <x v="4"/>
    <s v="Table Lamp"/>
    <n v="1"/>
    <n v="60079"/>
    <n v="5"/>
    <n v="3003.95"/>
    <n v="57075.05"/>
    <n v="32524.39"/>
    <n v="24550.66"/>
    <x v="5"/>
    <n v="2248.12"/>
    <s v="Bank Transfer"/>
    <s v="Express"/>
    <n v="2"/>
    <n v="0"/>
    <s v="No"/>
    <x v="1"/>
    <m/>
    <n v="0"/>
    <n v="22302.54"/>
    <n v="25.387901891358116"/>
    <n v="3.9388839782006323E-2"/>
    <n v="1"/>
    <n v="1"/>
  </r>
  <r>
    <s v="ORD00284"/>
    <x v="195"/>
    <s v="CUST0466"/>
    <x v="9"/>
    <x v="2"/>
    <x v="2"/>
    <s v="Joggers"/>
    <n v="1"/>
    <n v="48420"/>
    <n v="10"/>
    <n v="4842"/>
    <n v="43578"/>
    <n v="25464.68"/>
    <n v="18113.32"/>
    <x v="4"/>
    <n v="455.55"/>
    <s v="Cash on Delivery"/>
    <s v="Standard"/>
    <n v="5"/>
    <n v="2"/>
    <s v="No"/>
    <x v="2"/>
    <n v="2"/>
    <n v="0"/>
    <n v="17657.77"/>
    <n v="95.660190977938754"/>
    <n v="1.0453669282665565E-2"/>
    <n v="1"/>
    <n v="1"/>
  </r>
  <r>
    <s v="ORD00285"/>
    <x v="153"/>
    <s v="CUST0176"/>
    <x v="0"/>
    <x v="1"/>
    <x v="0"/>
    <s v="Face Cream"/>
    <n v="2"/>
    <n v="22443"/>
    <n v="0"/>
    <n v="0"/>
    <n v="44886"/>
    <n v="29676.74"/>
    <n v="15209.26"/>
    <x v="5"/>
    <n v="2490.0300000000002"/>
    <s v="Mobile Money"/>
    <s v="Express"/>
    <n v="2"/>
    <n v="6"/>
    <s v="No"/>
    <x v="1"/>
    <m/>
    <n v="0"/>
    <n v="12719.23"/>
    <n v="18.026288839893493"/>
    <n v="5.5474535489907773E-2"/>
    <n v="1"/>
    <n v="1"/>
  </r>
  <r>
    <s v="ORD00286"/>
    <x v="188"/>
    <s v="CUST0286"/>
    <x v="6"/>
    <x v="2"/>
    <x v="0"/>
    <s v="Face Cream"/>
    <n v="3"/>
    <n v="22487"/>
    <n v="0"/>
    <n v="0"/>
    <n v="67461"/>
    <n v="53747.11"/>
    <n v="13713.89"/>
    <x v="2"/>
    <n v="68.03"/>
    <s v="Cash on Delivery"/>
    <s v="Express"/>
    <n v="2"/>
    <n v="1"/>
    <s v="No"/>
    <x v="0"/>
    <n v="1"/>
    <n v="0"/>
    <n v="13645.859999999999"/>
    <n v="991.63604292224022"/>
    <n v="1.0084345028979708E-3"/>
    <n v="1"/>
    <n v="1"/>
  </r>
  <r>
    <s v="ORD00287"/>
    <x v="196"/>
    <s v="CUST0436"/>
    <x v="7"/>
    <x v="0"/>
    <x v="1"/>
    <s v="Backpack"/>
    <n v="2"/>
    <n v="19762"/>
    <n v="0"/>
    <n v="0"/>
    <n v="39524"/>
    <n v="27698.080000000002"/>
    <n v="11825.92"/>
    <x v="4"/>
    <n v="505.24"/>
    <s v="USSD"/>
    <s v="Express"/>
    <n v="2"/>
    <n v="1"/>
    <s v="No"/>
    <x v="0"/>
    <n v="2"/>
    <n v="0"/>
    <n v="11320.68"/>
    <n v="78.228168791069592"/>
    <n v="1.2783119117498229E-2"/>
    <n v="1"/>
    <n v="1"/>
  </r>
  <r>
    <s v="ORD00288"/>
    <x v="197"/>
    <s v="CUST0017"/>
    <x v="3"/>
    <x v="2"/>
    <x v="2"/>
    <s v="Sneakers"/>
    <n v="2"/>
    <n v="45250"/>
    <n v="0"/>
    <n v="0"/>
    <n v="90500"/>
    <n v="71136.05"/>
    <n v="19363.95"/>
    <x v="2"/>
    <n v="442.2"/>
    <s v="Cash on Delivery"/>
    <s v="Standard"/>
    <n v="5"/>
    <n v="6"/>
    <s v="Yes"/>
    <x v="0"/>
    <n v="5"/>
    <n v="0"/>
    <n v="18921.75"/>
    <n v="204.65852555404794"/>
    <n v="4.886187845303867E-3"/>
    <n v="1"/>
    <n v="1"/>
  </r>
  <r>
    <s v="ORD00289"/>
    <x v="135"/>
    <s v="CUST0395"/>
    <x v="0"/>
    <x v="2"/>
    <x v="3"/>
    <s v="Wireless Earbuds"/>
    <n v="1"/>
    <n v="44361"/>
    <n v="0"/>
    <n v="0"/>
    <n v="44361"/>
    <n v="31830.03"/>
    <n v="12530.97"/>
    <x v="0"/>
    <n v="2374.2399999999998"/>
    <s v="USSD"/>
    <s v="Standard"/>
    <n v="5"/>
    <n v="5"/>
    <s v="No"/>
    <x v="0"/>
    <n v="5"/>
    <n v="0"/>
    <n v="10156.73"/>
    <n v="18.6842947637981"/>
    <n v="5.3520885462455758E-2"/>
    <n v="1"/>
    <n v="1"/>
  </r>
  <r>
    <s v="ORD00290"/>
    <x v="198"/>
    <s v="CUST0393"/>
    <x v="0"/>
    <x v="0"/>
    <x v="3"/>
    <s v="Wireless Earbuds"/>
    <n v="1"/>
    <n v="31972"/>
    <n v="25"/>
    <n v="7993"/>
    <n v="23979"/>
    <n v="17780.93"/>
    <n v="6198.07"/>
    <x v="4"/>
    <n v="748.86"/>
    <s v="Card"/>
    <s v="Standard"/>
    <n v="5"/>
    <n v="3"/>
    <s v="No"/>
    <x v="0"/>
    <n v="3"/>
    <n v="0"/>
    <n v="5449.21"/>
    <n v="32.020671420559246"/>
    <n v="3.1229826097835606E-2"/>
    <n v="1"/>
    <n v="1"/>
  </r>
  <r>
    <s v="ORD00291"/>
    <x v="15"/>
    <s v="CUST0215"/>
    <x v="8"/>
    <x v="2"/>
    <x v="0"/>
    <s v="Lip Gloss"/>
    <n v="1"/>
    <n v="5284"/>
    <n v="10"/>
    <n v="528.4"/>
    <n v="4755.6000000000004"/>
    <n v="3058.86"/>
    <n v="1696.74"/>
    <x v="1"/>
    <n v="1832.6"/>
    <s v="Mobile Money"/>
    <s v="Standard"/>
    <n v="5"/>
    <n v="4"/>
    <s v="No"/>
    <x v="0"/>
    <n v="4"/>
    <n v="0"/>
    <n v="-135.8599999999999"/>
    <n v="2.5950016370184441"/>
    <n v="0.38535621162419037"/>
    <n v="1"/>
    <n v="1"/>
  </r>
  <r>
    <s v="ORD00292"/>
    <x v="172"/>
    <s v="CUST0377"/>
    <x v="5"/>
    <x v="1"/>
    <x v="4"/>
    <s v="Table Lamp"/>
    <n v="1"/>
    <n v="29437"/>
    <n v="0"/>
    <n v="0"/>
    <n v="29437"/>
    <n v="17499.91"/>
    <n v="11937.09"/>
    <x v="5"/>
    <n v="546.15"/>
    <s v="Bank Transfer"/>
    <s v="Standard"/>
    <n v="5"/>
    <n v="4"/>
    <s v="No"/>
    <x v="0"/>
    <n v="4"/>
    <n v="0"/>
    <n v="11390.94"/>
    <n v="53.899111965577227"/>
    <n v="1.8553181370384208E-2"/>
    <n v="1"/>
    <n v="1"/>
  </r>
  <r>
    <s v="ORD00293"/>
    <x v="199"/>
    <s v="CUST0301"/>
    <x v="4"/>
    <x v="0"/>
    <x v="1"/>
    <s v="Backpack"/>
    <n v="1"/>
    <n v="5407"/>
    <n v="10"/>
    <n v="540.70000000000005"/>
    <n v="4866.3"/>
    <n v="2924.87"/>
    <n v="1941.43"/>
    <x v="2"/>
    <n v="476.35"/>
    <s v="USSD"/>
    <s v="Standard"/>
    <n v="5"/>
    <n v="3"/>
    <s v="No"/>
    <x v="0"/>
    <n v="5"/>
    <n v="0"/>
    <n v="1465.08"/>
    <n v="10.215807704419019"/>
    <n v="9.7887512072827407E-2"/>
    <n v="1"/>
    <n v="1"/>
  </r>
  <r>
    <s v="ORD00294"/>
    <x v="179"/>
    <s v="CUST0352"/>
    <x v="0"/>
    <x v="0"/>
    <x v="0"/>
    <s v="Lip Gloss"/>
    <n v="2"/>
    <n v="18507"/>
    <n v="0"/>
    <n v="0"/>
    <n v="37014"/>
    <n v="29334.93"/>
    <n v="7679.07"/>
    <x v="4"/>
    <n v="798.02"/>
    <s v="Cash on Delivery"/>
    <s v="Standard"/>
    <n v="5"/>
    <n v="6"/>
    <s v="Yes"/>
    <x v="0"/>
    <n v="5"/>
    <n v="0"/>
    <n v="6881.0499999999993"/>
    <n v="46.382296183053057"/>
    <n v="2.1559950289079807E-2"/>
    <n v="0"/>
    <n v="1"/>
  </r>
  <r>
    <s v="ORD00295"/>
    <x v="147"/>
    <s v="CUST0049"/>
    <x v="9"/>
    <x v="2"/>
    <x v="4"/>
    <s v="Bedsheet"/>
    <n v="3"/>
    <n v="76165"/>
    <n v="0"/>
    <n v="0"/>
    <n v="228495"/>
    <n v="177453.68"/>
    <n v="51041.32"/>
    <x v="1"/>
    <n v="468.91"/>
    <s v="USSD"/>
    <s v="Standard"/>
    <n v="5"/>
    <n v="1"/>
    <s v="No"/>
    <x v="2"/>
    <n v="2"/>
    <n v="0"/>
    <n v="50572.409999999996"/>
    <n v="487.28967179202829"/>
    <n v="2.0521674434889167E-3"/>
    <n v="1"/>
    <n v="1"/>
  </r>
  <r>
    <s v="ORD00296"/>
    <x v="200"/>
    <s v="CUST0452"/>
    <x v="2"/>
    <x v="2"/>
    <x v="1"/>
    <s v="Sunglasses"/>
    <n v="2"/>
    <n v="13695"/>
    <n v="10"/>
    <n v="2739"/>
    <n v="24651"/>
    <n v="16542.689999999999"/>
    <n v="8108.31"/>
    <x v="1"/>
    <n v="2317"/>
    <s v="Cash on Delivery"/>
    <s v="Express"/>
    <n v="2"/>
    <n v="1"/>
    <s v="No"/>
    <x v="0"/>
    <n v="1"/>
    <n v="0"/>
    <n v="5791.31"/>
    <n v="10.639188605955978"/>
    <n v="9.3992130136708443E-2"/>
    <n v="1"/>
    <n v="1"/>
  </r>
  <r>
    <s v="ORD00297"/>
    <x v="174"/>
    <s v="CUST0470"/>
    <x v="0"/>
    <x v="2"/>
    <x v="0"/>
    <s v="Perfume"/>
    <n v="2"/>
    <n v="19029"/>
    <n v="0"/>
    <n v="0"/>
    <n v="38058"/>
    <n v="29148.07"/>
    <n v="8909.93"/>
    <x v="5"/>
    <n v="458.33"/>
    <s v="Cash on Delivery"/>
    <s v="Express"/>
    <n v="2"/>
    <n v="2"/>
    <s v="No"/>
    <x v="2"/>
    <n v="5"/>
    <n v="0"/>
    <n v="8451.6"/>
    <n v="83.03624026356556"/>
    <n v="1.2042934468442902E-2"/>
    <n v="1"/>
    <n v="1"/>
  </r>
  <r>
    <s v="ORD00298"/>
    <x v="87"/>
    <s v="CUST0565"/>
    <x v="5"/>
    <x v="2"/>
    <x v="3"/>
    <s v="Smart Watch"/>
    <n v="2"/>
    <n v="37883"/>
    <n v="0"/>
    <n v="0"/>
    <n v="75766"/>
    <n v="54112.14"/>
    <n v="21653.86"/>
    <x v="1"/>
    <n v="2352.0300000000002"/>
    <s v="USSD"/>
    <s v="Standard"/>
    <n v="5"/>
    <n v="5"/>
    <s v="No"/>
    <x v="0"/>
    <n v="5"/>
    <n v="0"/>
    <n v="19301.830000000002"/>
    <n v="32.213024493735197"/>
    <n v="3.1043343980149411E-2"/>
    <n v="1"/>
    <n v="1"/>
  </r>
  <r>
    <s v="ORD00299"/>
    <x v="168"/>
    <s v="CUST0086"/>
    <x v="7"/>
    <x v="0"/>
    <x v="2"/>
    <s v="Sneakers"/>
    <n v="3"/>
    <n v="32848"/>
    <n v="25"/>
    <n v="24636"/>
    <n v="73908"/>
    <n v="59475.14"/>
    <n v="14432.86"/>
    <x v="4"/>
    <n v="1846.72"/>
    <s v="Cash on Delivery"/>
    <s v="Express"/>
    <n v="2"/>
    <n v="3"/>
    <s v="No"/>
    <x v="2"/>
    <n v="2"/>
    <n v="0"/>
    <n v="12586.140000000001"/>
    <n v="40.021226823774043"/>
    <n v="2.4986740271689126E-2"/>
    <n v="1"/>
    <n v="1"/>
  </r>
  <r>
    <s v="ORD00300"/>
    <x v="154"/>
    <s v="CUST0382"/>
    <x v="6"/>
    <x v="2"/>
    <x v="4"/>
    <s v="Table Lamp"/>
    <n v="1"/>
    <n v="17481"/>
    <n v="15"/>
    <n v="2622.15"/>
    <n v="14858.85"/>
    <n v="11396.66"/>
    <n v="3462.19"/>
    <x v="1"/>
    <n v="1874.4"/>
    <s v="Cash on Delivery"/>
    <s v="Standard"/>
    <n v="5"/>
    <n v="6"/>
    <s v="Yes"/>
    <x v="0"/>
    <n v="5"/>
    <n v="0"/>
    <n v="1587.79"/>
    <n v="7.9272567221510881"/>
    <n v="0.12614704368103857"/>
    <n v="1"/>
    <n v="1"/>
  </r>
  <r>
    <s v="ORD00301"/>
    <x v="37"/>
    <s v="CUST0089"/>
    <x v="9"/>
    <x v="2"/>
    <x v="0"/>
    <s v="Perfume"/>
    <n v="4"/>
    <n v="22855"/>
    <n v="0"/>
    <n v="0"/>
    <n v="91420"/>
    <n v="50444.38"/>
    <n v="40975.620000000003"/>
    <x v="5"/>
    <n v="1478.37"/>
    <s v="Mobile Money"/>
    <s v="Express"/>
    <n v="2"/>
    <n v="3"/>
    <s v="No"/>
    <x v="2"/>
    <n v="2"/>
    <n v="0"/>
    <n v="39497.25"/>
    <n v="61.838376049297544"/>
    <n v="1.6171187923867861E-2"/>
    <n v="1"/>
    <n v="1"/>
  </r>
  <r>
    <s v="ORD00302"/>
    <x v="126"/>
    <s v="CUST0191"/>
    <x v="4"/>
    <x v="0"/>
    <x v="2"/>
    <s v="Hoodie"/>
    <n v="1"/>
    <n v="26791"/>
    <n v="25"/>
    <n v="6697.75"/>
    <n v="20093.25"/>
    <n v="15065.14"/>
    <n v="5028.1099999999997"/>
    <x v="1"/>
    <n v="205.63"/>
    <s v="USSD"/>
    <s v="Standard"/>
    <n v="5"/>
    <n v="3"/>
    <s v="No"/>
    <x v="0"/>
    <n v="5"/>
    <n v="0"/>
    <n v="4822.4799999999996"/>
    <n v="97.715557068521136"/>
    <n v="1.023378497754221E-2"/>
    <n v="1"/>
    <n v="1"/>
  </r>
  <r>
    <s v="ORD00303"/>
    <x v="201"/>
    <s v="CUST0128"/>
    <x v="2"/>
    <x v="2"/>
    <x v="4"/>
    <s v="Table Lamp"/>
    <n v="3"/>
    <n v="9728"/>
    <n v="20"/>
    <n v="5836.8"/>
    <n v="23347.200000000001"/>
    <n v="19108.98"/>
    <n v="4238.22"/>
    <x v="4"/>
    <n v="1305.1199999999999"/>
    <s v="Cash on Delivery"/>
    <s v="Express"/>
    <n v="2"/>
    <n v="3"/>
    <s v="Yes"/>
    <x v="0"/>
    <n v="5"/>
    <n v="0"/>
    <n v="2933.1000000000004"/>
    <n v="17.888929753585881"/>
    <n v="5.5900493421052626E-2"/>
    <n v="0"/>
    <n v="1"/>
  </r>
  <r>
    <s v="ORD00304"/>
    <x v="42"/>
    <s v="CUST0123"/>
    <x v="0"/>
    <x v="0"/>
    <x v="4"/>
    <s v="Table Lamp"/>
    <n v="1"/>
    <n v="82238"/>
    <n v="10"/>
    <n v="8223.7999999999993"/>
    <n v="74014.2"/>
    <n v="49921.24"/>
    <n v="24092.959999999999"/>
    <x v="0"/>
    <n v="321.64"/>
    <s v="USSD"/>
    <s v="Standard"/>
    <n v="5"/>
    <n v="2"/>
    <s v="No"/>
    <x v="2"/>
    <n v="2"/>
    <n v="0"/>
    <n v="23771.32"/>
    <n v="230.11503544335281"/>
    <n v="4.3456525909892968E-3"/>
    <n v="1"/>
    <n v="1"/>
  </r>
  <r>
    <s v="ORD00305"/>
    <x v="63"/>
    <s v="CUST0050"/>
    <x v="2"/>
    <x v="0"/>
    <x v="0"/>
    <s v="Hair Dryer"/>
    <n v="3"/>
    <n v="28557"/>
    <n v="0"/>
    <n v="0"/>
    <n v="85671"/>
    <n v="59695.75"/>
    <n v="25975.25"/>
    <x v="1"/>
    <n v="1776.52"/>
    <s v="USSD"/>
    <s v="Express"/>
    <n v="2"/>
    <n v="1"/>
    <s v="No"/>
    <x v="0"/>
    <n v="3"/>
    <n v="0"/>
    <n v="24198.73"/>
    <n v="48.224056019633892"/>
    <n v="2.0736538618669094E-2"/>
    <n v="1"/>
    <n v="1"/>
  </r>
  <r>
    <s v="ORD00306"/>
    <x v="202"/>
    <s v="CUST0594"/>
    <x v="0"/>
    <x v="2"/>
    <x v="3"/>
    <s v="Phone Charger"/>
    <n v="1"/>
    <n v="57891"/>
    <n v="0"/>
    <n v="0"/>
    <n v="57891"/>
    <n v="35245.58"/>
    <n v="22645.42"/>
    <x v="5"/>
    <n v="633.36"/>
    <s v="Mobile Money"/>
    <s v="Standard"/>
    <n v="5"/>
    <n v="6"/>
    <s v="No"/>
    <x v="1"/>
    <m/>
    <n v="0"/>
    <n v="22012.059999999998"/>
    <n v="91.402993558165974"/>
    <n v="1.0940560708918485E-2"/>
    <n v="1"/>
    <n v="1"/>
  </r>
  <r>
    <s v="ORD00307"/>
    <x v="12"/>
    <s v="CUST0545"/>
    <x v="7"/>
    <x v="0"/>
    <x v="1"/>
    <s v="Cap"/>
    <n v="1"/>
    <n v="5138"/>
    <n v="20"/>
    <n v="1027.5999999999999"/>
    <n v="4110.3999999999996"/>
    <n v="2647.17"/>
    <n v="1463.23"/>
    <x v="2"/>
    <n v="248.87"/>
    <s v="Mobile Money"/>
    <s v="Express"/>
    <n v="2"/>
    <n v="1"/>
    <s v="No"/>
    <x v="2"/>
    <n v="5"/>
    <n v="0"/>
    <n v="1214.3600000000001"/>
    <n v="16.516253465664803"/>
    <n v="6.0546418840015576E-2"/>
    <n v="1"/>
    <n v="1"/>
  </r>
  <r>
    <s v="ORD00308"/>
    <x v="203"/>
    <s v="CUST0177"/>
    <x v="2"/>
    <x v="0"/>
    <x v="1"/>
    <s v="Wallet"/>
    <n v="1"/>
    <n v="18848"/>
    <n v="10"/>
    <n v="1884.8"/>
    <n v="16963.2"/>
    <n v="9903.84"/>
    <n v="7059.36"/>
    <x v="3"/>
    <n v="1788.88"/>
    <s v="Card"/>
    <s v="Standard"/>
    <n v="5"/>
    <n v="3"/>
    <s v="No"/>
    <x v="0"/>
    <n v="4"/>
    <n v="0"/>
    <n v="5270.48"/>
    <n v="9.4825812799069809"/>
    <n v="0.10545651763818148"/>
    <n v="0"/>
    <n v="1"/>
  </r>
  <r>
    <s v="ORD00309"/>
    <x v="204"/>
    <s v="CUST0496"/>
    <x v="4"/>
    <x v="2"/>
    <x v="3"/>
    <s v="Wireless Earbuds"/>
    <n v="1"/>
    <n v="95479"/>
    <n v="0"/>
    <n v="0"/>
    <n v="95479"/>
    <n v="75934.73"/>
    <n v="19544.27"/>
    <x v="3"/>
    <n v="1735.45"/>
    <s v="Card"/>
    <s v="Standard"/>
    <n v="5"/>
    <n v="6"/>
    <s v="Yes"/>
    <x v="0"/>
    <n v="3"/>
    <n v="0"/>
    <n v="17808.82"/>
    <n v="55.016854418162431"/>
    <n v="1.8176248180228113E-2"/>
    <n v="1"/>
    <n v="1"/>
  </r>
  <r>
    <s v="ORD00310"/>
    <x v="59"/>
    <s v="CUST0211"/>
    <x v="1"/>
    <x v="2"/>
    <x v="3"/>
    <s v="Phone Charger"/>
    <n v="1"/>
    <n v="20898"/>
    <n v="10"/>
    <n v="2089.8000000000002"/>
    <n v="18808.2"/>
    <n v="11159.85"/>
    <n v="7648.35"/>
    <x v="5"/>
    <n v="1511.54"/>
    <s v="Card"/>
    <s v="Standard"/>
    <n v="5"/>
    <n v="4"/>
    <s v="No"/>
    <x v="1"/>
    <m/>
    <n v="0"/>
    <n v="6136.81"/>
    <n v="12.443071304762032"/>
    <n v="8.0366010569857829E-2"/>
    <n v="1"/>
    <n v="1"/>
  </r>
  <r>
    <s v="ORD00311"/>
    <x v="205"/>
    <s v="CUST0542"/>
    <x v="8"/>
    <x v="2"/>
    <x v="1"/>
    <s v="Backpack"/>
    <n v="1"/>
    <n v="10467"/>
    <n v="5"/>
    <n v="523.35"/>
    <n v="9943.65"/>
    <n v="7940.29"/>
    <n v="2003.36"/>
    <x v="2"/>
    <n v="315.22000000000003"/>
    <s v="Cash on Delivery"/>
    <s v="Express"/>
    <n v="2"/>
    <n v="2"/>
    <s v="No"/>
    <x v="2"/>
    <n v="5"/>
    <n v="0"/>
    <n v="1688.1399999999999"/>
    <n v="31.54511135080261"/>
    <n v="3.1700633067334436E-2"/>
    <n v="1"/>
    <n v="1"/>
  </r>
  <r>
    <s v="ORD00312"/>
    <x v="34"/>
    <s v="CUST0364"/>
    <x v="4"/>
    <x v="2"/>
    <x v="3"/>
    <s v="Smart Watch"/>
    <n v="1"/>
    <n v="23790"/>
    <n v="25"/>
    <n v="5947.5"/>
    <n v="17842.5"/>
    <n v="10468.129999999999"/>
    <n v="7374.37"/>
    <x v="4"/>
    <n v="1860.91"/>
    <s v="Card"/>
    <s v="Express"/>
    <n v="2"/>
    <n v="4"/>
    <s v="Yes"/>
    <x v="0"/>
    <n v="5"/>
    <n v="0"/>
    <n v="5513.46"/>
    <n v="9.5880510073028784"/>
    <n v="0.10429648311615525"/>
    <n v="1"/>
    <n v="1"/>
  </r>
  <r>
    <s v="ORD00313"/>
    <x v="180"/>
    <s v="CUST0119"/>
    <x v="4"/>
    <x v="0"/>
    <x v="4"/>
    <s v="Table Lamp"/>
    <n v="2"/>
    <n v="35605"/>
    <n v="10"/>
    <n v="7121"/>
    <n v="64089"/>
    <n v="52292.77"/>
    <n v="11796.23"/>
    <x v="1"/>
    <n v="360.1"/>
    <s v="Cash on Delivery"/>
    <s v="Standard"/>
    <n v="5"/>
    <n v="6"/>
    <s v="Yes"/>
    <x v="0"/>
    <n v="5"/>
    <n v="0"/>
    <n v="11436.13"/>
    <n v="177.97556234379337"/>
    <n v="5.6187489272730116E-3"/>
    <n v="1"/>
    <n v="1"/>
  </r>
  <r>
    <s v="ORD00314"/>
    <x v="206"/>
    <s v="CUST0014"/>
    <x v="3"/>
    <x v="2"/>
    <x v="4"/>
    <s v="Blender"/>
    <n v="1"/>
    <n v="17141"/>
    <n v="15"/>
    <n v="2571.15"/>
    <n v="14569.85"/>
    <n v="9589.42"/>
    <n v="4980.43"/>
    <x v="2"/>
    <n v="466.38"/>
    <s v="Bank Transfer"/>
    <s v="Standard"/>
    <n v="5"/>
    <n v="5"/>
    <s v="No"/>
    <x v="1"/>
    <m/>
    <n v="0"/>
    <n v="4514.05"/>
    <n v="31.240297611389856"/>
    <n v="3.2009938331554542E-2"/>
    <n v="1"/>
    <n v="1"/>
  </r>
  <r>
    <s v="ORD00315"/>
    <x v="16"/>
    <s v="CUST0204"/>
    <x v="0"/>
    <x v="0"/>
    <x v="3"/>
    <s v="Bluetooth Speaker"/>
    <n v="4"/>
    <n v="25090"/>
    <n v="10"/>
    <n v="10036"/>
    <n v="90324"/>
    <n v="68330.16"/>
    <n v="21993.84"/>
    <x v="5"/>
    <n v="2015.83"/>
    <s v="Cash on Delivery"/>
    <s v="Express"/>
    <n v="2"/>
    <n v="6"/>
    <s v="No"/>
    <x v="1"/>
    <m/>
    <n v="0"/>
    <n v="19978.010000000002"/>
    <n v="44.807349826126213"/>
    <n v="2.2317767149373367E-2"/>
    <n v="0"/>
    <n v="1"/>
  </r>
  <r>
    <s v="ORD00316"/>
    <x v="144"/>
    <s v="CUST0415"/>
    <x v="3"/>
    <x v="2"/>
    <x v="4"/>
    <s v="Table Lamp"/>
    <n v="2"/>
    <n v="38858"/>
    <n v="5"/>
    <n v="3885.8"/>
    <n v="73830.2"/>
    <n v="53132.65"/>
    <n v="20697.55"/>
    <x v="0"/>
    <n v="1896.94"/>
    <s v="Card"/>
    <s v="Standard"/>
    <n v="5"/>
    <n v="5"/>
    <s v="No"/>
    <x v="0"/>
    <n v="1"/>
    <n v="0"/>
    <n v="18800.61"/>
    <n v="38.920682783851888"/>
    <n v="2.5693279985696912E-2"/>
    <n v="1"/>
    <n v="1"/>
  </r>
  <r>
    <s v="ORD00317"/>
    <x v="207"/>
    <s v="CUST0184"/>
    <x v="4"/>
    <x v="0"/>
    <x v="0"/>
    <s v="Body Lotion"/>
    <n v="1"/>
    <n v="28409"/>
    <n v="25"/>
    <n v="7102.25"/>
    <n v="21306.75"/>
    <n v="16134.42"/>
    <n v="5172.33"/>
    <x v="0"/>
    <n v="1722.81"/>
    <s v="Cash on Delivery"/>
    <s v="Standard"/>
    <n v="5"/>
    <n v="6"/>
    <s v="Yes"/>
    <x v="0"/>
    <n v="3"/>
    <n v="0"/>
    <n v="3449.52"/>
    <n v="12.367440402598081"/>
    <n v="8.0857474743919175E-2"/>
    <n v="1"/>
    <n v="1"/>
  </r>
  <r>
    <s v="ORD00318"/>
    <x v="208"/>
    <s v="CUST0556"/>
    <x v="0"/>
    <x v="0"/>
    <x v="1"/>
    <s v="Wallet"/>
    <n v="3"/>
    <n v="33498"/>
    <n v="10"/>
    <n v="10049.4"/>
    <n v="90444.6"/>
    <n v="70571.759999999995"/>
    <n v="19872.84"/>
    <x v="0"/>
    <n v="275.58"/>
    <s v="Mobile Money"/>
    <s v="Express"/>
    <n v="2"/>
    <n v="1"/>
    <s v="No"/>
    <x v="0"/>
    <n v="1"/>
    <n v="0"/>
    <n v="19597.259999999998"/>
    <n v="328.19725669497063"/>
    <n v="3.0469480765020793E-3"/>
    <n v="1"/>
    <n v="1"/>
  </r>
  <r>
    <s v="ORD00319"/>
    <x v="189"/>
    <s v="CUST0504"/>
    <x v="4"/>
    <x v="2"/>
    <x v="4"/>
    <s v="Blender"/>
    <n v="1"/>
    <n v="80560"/>
    <n v="25"/>
    <n v="20140"/>
    <n v="60420"/>
    <n v="44411.78"/>
    <n v="16008.22"/>
    <x v="5"/>
    <n v="1493.19"/>
    <s v="Bank Transfer"/>
    <s v="Express"/>
    <n v="2"/>
    <n v="3"/>
    <s v="No"/>
    <x v="1"/>
    <m/>
    <n v="0"/>
    <n v="14515.029999999999"/>
    <n v="40.463705221706547"/>
    <n v="2.4713505461767628E-2"/>
    <n v="1"/>
    <n v="1"/>
  </r>
  <r>
    <s v="ORD00320"/>
    <x v="209"/>
    <s v="CUST0401"/>
    <x v="2"/>
    <x v="0"/>
    <x v="1"/>
    <s v="Backpack"/>
    <n v="1"/>
    <n v="8025"/>
    <n v="0"/>
    <n v="0"/>
    <n v="8025"/>
    <n v="5693.14"/>
    <n v="2331.86"/>
    <x v="4"/>
    <n v="2061.9699999999998"/>
    <s v="Mobile Money"/>
    <s v="Express"/>
    <n v="2"/>
    <n v="1"/>
    <s v="No"/>
    <x v="0"/>
    <n v="3"/>
    <n v="0"/>
    <n v="269.89000000000033"/>
    <n v="3.8919091936352133"/>
    <n v="0.25694330218068534"/>
    <n v="1"/>
    <n v="1"/>
  </r>
  <r>
    <s v="ORD00321"/>
    <x v="144"/>
    <s v="CUST0390"/>
    <x v="5"/>
    <x v="2"/>
    <x v="3"/>
    <s v="Bluetooth Speaker"/>
    <n v="1"/>
    <n v="55041"/>
    <n v="10"/>
    <n v="5504.1"/>
    <n v="49536.9"/>
    <n v="35170.379999999997"/>
    <n v="14366.52"/>
    <x v="4"/>
    <n v="463.28"/>
    <s v="Bank Transfer"/>
    <s v="Standard"/>
    <n v="5"/>
    <n v="6"/>
    <s v="No"/>
    <x v="2"/>
    <n v="3"/>
    <n v="0"/>
    <n v="13903.24"/>
    <n v="106.92648074598516"/>
    <n v="9.3522202640859628E-3"/>
    <n v="1"/>
    <n v="1"/>
  </r>
  <r>
    <s v="ORD00322"/>
    <x v="196"/>
    <s v="CUST0334"/>
    <x v="6"/>
    <x v="0"/>
    <x v="3"/>
    <s v="Phone Charger"/>
    <n v="1"/>
    <n v="76470"/>
    <n v="0"/>
    <n v="0"/>
    <n v="76470"/>
    <n v="62411.49"/>
    <n v="14058.51"/>
    <x v="4"/>
    <n v="1516.84"/>
    <s v="Cash on Delivery"/>
    <s v="Express"/>
    <n v="2"/>
    <n v="3"/>
    <s v="Yes"/>
    <x v="0"/>
    <m/>
    <n v="0"/>
    <n v="12541.67"/>
    <n v="50.414018617652488"/>
    <n v="1.9835752582712175E-2"/>
    <n v="1"/>
    <n v="1"/>
  </r>
  <r>
    <s v="ORD00323"/>
    <x v="101"/>
    <s v="CUST0345"/>
    <x v="3"/>
    <x v="1"/>
    <x v="3"/>
    <s v="Smart Watch"/>
    <n v="2"/>
    <n v="30840"/>
    <n v="5"/>
    <n v="3084"/>
    <n v="58596"/>
    <n v="40090.03"/>
    <n v="18505.97"/>
    <x v="0"/>
    <n v="809.86"/>
    <s v="USSD"/>
    <s v="Standard"/>
    <n v="5"/>
    <n v="3"/>
    <s v="No"/>
    <x v="0"/>
    <n v="3"/>
    <n v="0"/>
    <n v="17696.11"/>
    <n v="72.353246240090883"/>
    <n v="1.3821079937197079E-2"/>
    <n v="0"/>
    <n v="1"/>
  </r>
  <r>
    <s v="ORD00324"/>
    <x v="210"/>
    <s v="CUST0232"/>
    <x v="1"/>
    <x v="1"/>
    <x v="1"/>
    <s v="Phone Case"/>
    <n v="2"/>
    <n v="21915"/>
    <n v="0"/>
    <n v="0"/>
    <n v="43830"/>
    <n v="30809.67"/>
    <n v="13020.33"/>
    <x v="2"/>
    <n v="144.38"/>
    <s v="Card"/>
    <s v="Express"/>
    <n v="2"/>
    <n v="3"/>
    <s v="No"/>
    <x v="1"/>
    <m/>
    <n v="0"/>
    <n v="12875.95"/>
    <n v="303.57390220252114"/>
    <n v="3.2940908053844396E-3"/>
    <n v="1"/>
    <n v="1"/>
  </r>
  <r>
    <s v="ORD00325"/>
    <x v="211"/>
    <s v="CUST0308"/>
    <x v="4"/>
    <x v="0"/>
    <x v="4"/>
    <s v="Storage Box"/>
    <n v="1"/>
    <n v="73550"/>
    <n v="0"/>
    <n v="0"/>
    <n v="73550"/>
    <n v="57945.78"/>
    <n v="15604.22"/>
    <x v="2"/>
    <n v="145.83000000000001"/>
    <s v="Cash on Delivery"/>
    <s v="Standard"/>
    <n v="5"/>
    <n v="4"/>
    <s v="No"/>
    <x v="2"/>
    <n v="4"/>
    <n v="0"/>
    <n v="15458.39"/>
    <n v="504.3543852430912"/>
    <n v="1.9827328348062546E-3"/>
    <n v="0"/>
    <n v="1"/>
  </r>
  <r>
    <s v="ORD00326"/>
    <x v="136"/>
    <s v="CUST0445"/>
    <x v="1"/>
    <x v="0"/>
    <x v="4"/>
    <s v="Storage Box"/>
    <n v="1"/>
    <n v="25365"/>
    <n v="10"/>
    <n v="2536.5"/>
    <n v="22828.5"/>
    <n v="17758.59"/>
    <n v="5069.91"/>
    <x v="2"/>
    <n v="423.6"/>
    <s v="Card"/>
    <s v="Express"/>
    <n v="2"/>
    <n v="1"/>
    <s v="No"/>
    <x v="0"/>
    <n v="5"/>
    <n v="0"/>
    <n v="4646.3099999999995"/>
    <n v="53.891643059490079"/>
    <n v="1.8555752677574085E-2"/>
    <n v="1"/>
    <n v="1"/>
  </r>
  <r>
    <s v="ORD00327"/>
    <x v="125"/>
    <s v="CUST0274"/>
    <x v="2"/>
    <x v="2"/>
    <x v="2"/>
    <s v="Handbag"/>
    <n v="2"/>
    <n v="33598"/>
    <n v="5"/>
    <n v="3359.8"/>
    <n v="63836.2"/>
    <n v="35587.410000000003"/>
    <n v="28248.79"/>
    <x v="2"/>
    <n v="301.92"/>
    <s v="Cash on Delivery"/>
    <s v="Express"/>
    <n v="2"/>
    <n v="4"/>
    <s v="Yes"/>
    <x v="0"/>
    <n v="4"/>
    <n v="0"/>
    <n v="27946.870000000003"/>
    <n v="211.43415474297825"/>
    <n v="4.7296048323678423E-3"/>
    <n v="0"/>
    <n v="1"/>
  </r>
  <r>
    <s v="ORD00328"/>
    <x v="144"/>
    <s v="CUST0207"/>
    <x v="9"/>
    <x v="2"/>
    <x v="0"/>
    <s v="Body Lotion"/>
    <n v="1"/>
    <n v="9266"/>
    <n v="20"/>
    <n v="1853.2"/>
    <n v="7412.8"/>
    <n v="5642.65"/>
    <n v="1770.15"/>
    <x v="1"/>
    <n v="1583.68"/>
    <s v="Card"/>
    <s v="Standard"/>
    <n v="5"/>
    <n v="6"/>
    <s v="Yes"/>
    <x v="0"/>
    <n v="3"/>
    <n v="0"/>
    <n v="186.47000000000003"/>
    <n v="4.6807435845625376"/>
    <n v="0.21364126915605439"/>
    <n v="1"/>
    <n v="1"/>
  </r>
  <r>
    <s v="ORD00329"/>
    <x v="106"/>
    <s v="CUST0093"/>
    <x v="4"/>
    <x v="1"/>
    <x v="0"/>
    <s v="Hair Dryer"/>
    <n v="1"/>
    <n v="20603"/>
    <n v="10"/>
    <n v="2060.3000000000002"/>
    <n v="18542.7"/>
    <n v="12683.98"/>
    <n v="5858.72"/>
    <x v="2"/>
    <n v="105.02"/>
    <s v="USSD"/>
    <s v="Standard"/>
    <n v="5"/>
    <n v="6"/>
    <s v="Yes"/>
    <x v="0"/>
    <n v="5"/>
    <n v="0"/>
    <n v="5753.7"/>
    <n v="176.56351171205486"/>
    <n v="5.6636843609614565E-3"/>
    <n v="1"/>
    <n v="1"/>
  </r>
  <r>
    <s v="ORD00330"/>
    <x v="212"/>
    <s v="CUST0400"/>
    <x v="8"/>
    <x v="2"/>
    <x v="4"/>
    <s v="Storage Box"/>
    <n v="1"/>
    <n v="63602"/>
    <n v="0"/>
    <n v="0"/>
    <n v="63602"/>
    <n v="43401.8"/>
    <n v="20200.2"/>
    <x v="4"/>
    <n v="1455.21"/>
    <s v="Cash on Delivery"/>
    <s v="Standard"/>
    <n v="5"/>
    <n v="6"/>
    <s v="Yes"/>
    <x v="0"/>
    <n v="3"/>
    <n v="0"/>
    <n v="18744.990000000002"/>
    <n v="43.706406635468419"/>
    <n v="2.2879940882362192E-2"/>
    <n v="1"/>
    <n v="1"/>
  </r>
  <r>
    <s v="ORD00331"/>
    <x v="213"/>
    <s v="CUST0149"/>
    <x v="0"/>
    <x v="0"/>
    <x v="2"/>
    <s v="T-Shirt"/>
    <n v="2"/>
    <n v="49296"/>
    <n v="5"/>
    <n v="4929.6000000000004"/>
    <n v="93662.399999999994"/>
    <n v="57911.97"/>
    <n v="35750.43"/>
    <x v="4"/>
    <n v="2404.5100000000002"/>
    <s v="USSD"/>
    <s v="Express"/>
    <n v="2"/>
    <n v="1"/>
    <s v="No"/>
    <x v="0"/>
    <n v="5"/>
    <n v="0"/>
    <n v="33345.919999999998"/>
    <n v="38.952801194422143"/>
    <n v="2.567209467192812E-2"/>
    <n v="1"/>
    <n v="1"/>
  </r>
  <r>
    <s v="ORD00332"/>
    <x v="57"/>
    <s v="CUST0243"/>
    <x v="3"/>
    <x v="2"/>
    <x v="3"/>
    <s v="Phone Charger"/>
    <n v="3"/>
    <n v="42493"/>
    <n v="10"/>
    <n v="12747.9"/>
    <n v="114731.1"/>
    <n v="69619.33"/>
    <n v="45111.77"/>
    <x v="4"/>
    <n v="929.52"/>
    <s v="Cash on Delivery"/>
    <s v="Express"/>
    <n v="2"/>
    <n v="1"/>
    <s v="No"/>
    <x v="0"/>
    <n v="5"/>
    <n v="0"/>
    <n v="44182.25"/>
    <n v="123.43048024786988"/>
    <n v="8.1017265588842081E-3"/>
    <n v="1"/>
    <n v="1"/>
  </r>
  <r>
    <s v="ORD00333"/>
    <x v="214"/>
    <s v="CUST0083"/>
    <x v="3"/>
    <x v="0"/>
    <x v="3"/>
    <s v="Bluetooth Speaker"/>
    <n v="3"/>
    <n v="52610"/>
    <n v="10"/>
    <n v="15783"/>
    <n v="142047"/>
    <n v="97545.14"/>
    <n v="44501.86"/>
    <x v="4"/>
    <n v="1877.23"/>
    <s v="Mobile Money"/>
    <s v="Express"/>
    <n v="2"/>
    <n v="2"/>
    <s v="No"/>
    <x v="0"/>
    <n v="5"/>
    <n v="0"/>
    <n v="42624.63"/>
    <n v="75.668405043601481"/>
    <n v="1.3215555414757088E-2"/>
    <n v="1"/>
    <n v="1"/>
  </r>
  <r>
    <s v="ORD00334"/>
    <x v="169"/>
    <s v="CUST0029"/>
    <x v="6"/>
    <x v="0"/>
    <x v="4"/>
    <s v="Table Lamp"/>
    <n v="2"/>
    <n v="23837"/>
    <n v="5"/>
    <n v="2383.6999999999998"/>
    <n v="45290.3"/>
    <n v="32592.71"/>
    <n v="12697.59"/>
    <x v="2"/>
    <n v="121.02"/>
    <s v="Mobile Money"/>
    <s v="Standard"/>
    <n v="5"/>
    <n v="3"/>
    <s v="No"/>
    <x v="0"/>
    <n v="1"/>
    <n v="0"/>
    <n v="12576.57"/>
    <n v="374.23814245579246"/>
    <n v="2.6720953493352879E-3"/>
    <n v="1"/>
    <n v="1"/>
  </r>
  <r>
    <s v="ORD00335"/>
    <x v="215"/>
    <s v="CUST0421"/>
    <x v="0"/>
    <x v="0"/>
    <x v="2"/>
    <s v="Joggers"/>
    <n v="2"/>
    <n v="18369"/>
    <n v="5"/>
    <n v="1836.9"/>
    <n v="34901.1"/>
    <n v="19990.919999999998"/>
    <n v="14910.18"/>
    <x v="4"/>
    <n v="2215.6999999999998"/>
    <s v="Mobile Money"/>
    <s v="Standard"/>
    <n v="5"/>
    <n v="6"/>
    <s v="Yes"/>
    <x v="0"/>
    <n v="4"/>
    <n v="0"/>
    <n v="12694.48"/>
    <n v="15.751726316739632"/>
    <n v="6.3485105053995433E-2"/>
    <n v="1"/>
    <n v="1"/>
  </r>
  <r>
    <s v="ORD00336"/>
    <x v="216"/>
    <s v="CUST0024"/>
    <x v="7"/>
    <x v="0"/>
    <x v="2"/>
    <s v="Sneakers"/>
    <n v="1"/>
    <n v="37305"/>
    <n v="0"/>
    <n v="0"/>
    <n v="37305"/>
    <n v="24557.11"/>
    <n v="12747.89"/>
    <x v="2"/>
    <n v="90.08"/>
    <s v="USSD"/>
    <s v="Express"/>
    <n v="2"/>
    <n v="1"/>
    <s v="No"/>
    <x v="0"/>
    <n v="2"/>
    <n v="0"/>
    <n v="12657.81"/>
    <n v="414.13188277087033"/>
    <n v="2.4146897198766919E-3"/>
    <n v="1"/>
    <n v="1"/>
  </r>
  <r>
    <s v="ORD00337"/>
    <x v="190"/>
    <s v="CUST0121"/>
    <x v="6"/>
    <x v="0"/>
    <x v="2"/>
    <s v="Joggers"/>
    <n v="2"/>
    <n v="51145"/>
    <n v="5"/>
    <n v="5114.5"/>
    <n v="97175.5"/>
    <n v="58445.91"/>
    <n v="38729.589999999997"/>
    <x v="2"/>
    <n v="272.38"/>
    <s v="Bank Transfer"/>
    <s v="Express"/>
    <n v="2"/>
    <n v="1"/>
    <s v="No"/>
    <x v="0"/>
    <n v="5"/>
    <n v="0"/>
    <n v="38457.21"/>
    <n v="356.76444672883474"/>
    <n v="2.8029698843844383E-3"/>
    <n v="1"/>
    <n v="1"/>
  </r>
  <r>
    <s v="ORD00338"/>
    <x v="162"/>
    <s v="CUST0221"/>
    <x v="2"/>
    <x v="0"/>
    <x v="0"/>
    <s v="Perfume"/>
    <n v="1"/>
    <n v="13009"/>
    <n v="5"/>
    <n v="650.45000000000005"/>
    <n v="12358.55"/>
    <n v="8858.2800000000007"/>
    <n v="3500.27"/>
    <x v="2"/>
    <n v="357.92"/>
    <s v="Cash on Delivery"/>
    <s v="Express"/>
    <n v="2"/>
    <n v="1"/>
    <s v="No"/>
    <x v="0"/>
    <n v="5"/>
    <n v="0"/>
    <n v="3142.35"/>
    <n v="34.528805319624496"/>
    <n v="2.89613263691938E-2"/>
    <n v="1"/>
    <n v="1"/>
  </r>
  <r>
    <s v="ORD00339"/>
    <x v="217"/>
    <s v="CUST0481"/>
    <x v="9"/>
    <x v="1"/>
    <x v="3"/>
    <s v="Wireless Earbuds"/>
    <n v="1"/>
    <n v="36815"/>
    <n v="10"/>
    <n v="3681.5"/>
    <n v="33133.5"/>
    <n v="18876.98"/>
    <n v="14256.52"/>
    <x v="1"/>
    <n v="965.58"/>
    <s v="Bank Transfer"/>
    <s v="Standard"/>
    <n v="5"/>
    <n v="0"/>
    <s v="No"/>
    <x v="1"/>
    <m/>
    <n v="0"/>
    <n v="13290.94"/>
    <n v="34.314608836139932"/>
    <n v="2.9142106931051657E-2"/>
    <n v="1"/>
    <n v="1"/>
  </r>
  <r>
    <s v="ORD00340"/>
    <x v="98"/>
    <s v="CUST0047"/>
    <x v="6"/>
    <x v="0"/>
    <x v="0"/>
    <s v="Hair Dryer"/>
    <n v="1"/>
    <n v="7833"/>
    <n v="0"/>
    <n v="0"/>
    <n v="7833"/>
    <n v="4858.6400000000003"/>
    <n v="2974.36"/>
    <x v="1"/>
    <n v="2219.16"/>
    <s v="Bank Transfer"/>
    <s v="Express"/>
    <n v="2"/>
    <n v="2"/>
    <s v="No"/>
    <x v="1"/>
    <m/>
    <n v="0"/>
    <n v="755.20000000000027"/>
    <n v="3.5297139458173366"/>
    <n v="0.2833090769819992"/>
    <n v="1"/>
    <n v="1"/>
  </r>
  <r>
    <s v="ORD00341"/>
    <x v="207"/>
    <s v="CUST0544"/>
    <x v="4"/>
    <x v="2"/>
    <x v="3"/>
    <s v="Bluetooth Speaker"/>
    <n v="1"/>
    <n v="25760"/>
    <n v="15"/>
    <n v="3864"/>
    <n v="21896"/>
    <n v="13715.43"/>
    <n v="8180.57"/>
    <x v="5"/>
    <n v="919.92"/>
    <s v="Bank Transfer"/>
    <s v="Express"/>
    <n v="2"/>
    <n v="1"/>
    <s v="No"/>
    <x v="0"/>
    <n v="5"/>
    <n v="0"/>
    <n v="7260.65"/>
    <n v="23.802069745195237"/>
    <n v="4.2013153087321883E-2"/>
    <n v="1"/>
    <n v="1"/>
  </r>
  <r>
    <s v="ORD00342"/>
    <x v="214"/>
    <s v="CUST0155"/>
    <x v="7"/>
    <x v="0"/>
    <x v="4"/>
    <s v="Table Lamp"/>
    <n v="1"/>
    <n v="13152"/>
    <n v="0"/>
    <n v="0"/>
    <n v="13152"/>
    <n v="8903.4699999999993"/>
    <n v="4248.53"/>
    <x v="2"/>
    <n v="102.21"/>
    <s v="Cash on Delivery"/>
    <s v="Express"/>
    <n v="2"/>
    <n v="2"/>
    <s v="No"/>
    <x v="0"/>
    <n v="4"/>
    <n v="0"/>
    <n v="4146.32"/>
    <n v="128.67625476959202"/>
    <n v="7.7714416058394156E-3"/>
    <n v="1"/>
    <n v="1"/>
  </r>
  <r>
    <s v="ORD00343"/>
    <x v="218"/>
    <s v="CUST0366"/>
    <x v="7"/>
    <x v="0"/>
    <x v="3"/>
    <s v="Power Bank"/>
    <n v="1"/>
    <n v="103340"/>
    <n v="5"/>
    <n v="5167"/>
    <n v="98173"/>
    <n v="77007.56"/>
    <n v="21165.439999999999"/>
    <x v="4"/>
    <n v="1370.1"/>
    <s v="USSD"/>
    <s v="Standard"/>
    <n v="5"/>
    <n v="5"/>
    <s v="No"/>
    <x v="0"/>
    <n v="5"/>
    <n v="0"/>
    <n v="19795.34"/>
    <n v="71.65389387635939"/>
    <n v="1.3955975675593084E-2"/>
    <n v="1"/>
    <n v="1"/>
  </r>
  <r>
    <s v="ORD00344"/>
    <x v="219"/>
    <s v="CUST0218"/>
    <x v="1"/>
    <x v="0"/>
    <x v="1"/>
    <s v="Cap"/>
    <n v="2"/>
    <n v="36644"/>
    <n v="0"/>
    <n v="0"/>
    <n v="73288"/>
    <n v="57867.42"/>
    <n v="15420.58"/>
    <x v="3"/>
    <n v="2457.0700000000002"/>
    <s v="Card"/>
    <s v="Express"/>
    <n v="2"/>
    <n v="1"/>
    <s v="No"/>
    <x v="0"/>
    <n v="5"/>
    <n v="0"/>
    <n v="12963.51"/>
    <n v="29.827396044882725"/>
    <n v="3.3526225302914534E-2"/>
    <n v="1"/>
    <n v="1"/>
  </r>
  <r>
    <s v="ORD00345"/>
    <x v="212"/>
    <s v="CUST0109"/>
    <x v="0"/>
    <x v="2"/>
    <x v="0"/>
    <s v="Hair Dryer"/>
    <n v="1"/>
    <n v="18378"/>
    <n v="0"/>
    <n v="0"/>
    <n v="18378"/>
    <n v="11742.54"/>
    <n v="6635.46"/>
    <x v="5"/>
    <n v="2379.06"/>
    <s v="Mobile Money"/>
    <s v="Express"/>
    <n v="2"/>
    <n v="1"/>
    <s v="No"/>
    <x v="0"/>
    <n v="3"/>
    <n v="0"/>
    <n v="4256.3999999999996"/>
    <n v="7.7248997503215557"/>
    <n v="0.12945151811949068"/>
    <n v="1"/>
    <n v="1"/>
  </r>
  <r>
    <s v="ORD00346"/>
    <x v="25"/>
    <s v="CUST0050"/>
    <x v="2"/>
    <x v="0"/>
    <x v="2"/>
    <s v="Hoodie"/>
    <n v="2"/>
    <n v="46471"/>
    <n v="10"/>
    <n v="9294.2000000000007"/>
    <n v="83647.8"/>
    <n v="50026.65"/>
    <n v="33621.15"/>
    <x v="1"/>
    <n v="2160.4"/>
    <s v="Bank Transfer"/>
    <s v="Standard"/>
    <n v="5"/>
    <n v="5"/>
    <s v="No"/>
    <x v="0"/>
    <n v="1"/>
    <n v="0"/>
    <n v="31460.75"/>
    <n v="38.718663210516574"/>
    <n v="2.582733795748364E-2"/>
    <n v="0"/>
    <n v="1"/>
  </r>
  <r>
    <s v="ORD00347"/>
    <x v="220"/>
    <s v="CUST0292"/>
    <x v="9"/>
    <x v="2"/>
    <x v="0"/>
    <s v="Face Cream"/>
    <n v="2"/>
    <n v="15265"/>
    <n v="10"/>
    <n v="3053"/>
    <n v="27477"/>
    <n v="18915.62"/>
    <n v="8561.3799999999992"/>
    <x v="3"/>
    <n v="1295.81"/>
    <s v="Mobile Money"/>
    <s v="Express"/>
    <n v="2"/>
    <n v="1"/>
    <s v="No"/>
    <x v="0"/>
    <n v="4"/>
    <n v="0"/>
    <n v="7265.57"/>
    <n v="21.204497572946654"/>
    <n v="4.7159806383520762E-2"/>
    <n v="1"/>
    <n v="1"/>
  </r>
  <r>
    <s v="ORD00348"/>
    <x v="103"/>
    <s v="CUST0093"/>
    <x v="4"/>
    <x v="0"/>
    <x v="1"/>
    <s v="Phone Case"/>
    <n v="1"/>
    <n v="26396"/>
    <n v="20"/>
    <n v="5279.2"/>
    <n v="21116.799999999999"/>
    <n v="15470.99"/>
    <n v="5645.81"/>
    <x v="1"/>
    <n v="1647.99"/>
    <s v="Mobile Money"/>
    <s v="Standard"/>
    <n v="5"/>
    <n v="3"/>
    <s v="No"/>
    <x v="2"/>
    <n v="5"/>
    <n v="0"/>
    <n v="3997.8200000000006"/>
    <n v="12.813669985861564"/>
    <n v="7.8041654038490685E-2"/>
    <n v="0"/>
    <n v="1"/>
  </r>
  <r>
    <s v="ORD00349"/>
    <x v="221"/>
    <s v="CUST0480"/>
    <x v="4"/>
    <x v="1"/>
    <x v="3"/>
    <s v="Bluetooth Speaker"/>
    <n v="1"/>
    <n v="28478"/>
    <n v="15"/>
    <n v="4271.7"/>
    <n v="24206.3"/>
    <n v="15244.64"/>
    <n v="8961.66"/>
    <x v="3"/>
    <n v="1380.85"/>
    <s v="Mobile Money"/>
    <s v="Standard"/>
    <n v="5"/>
    <n v="3"/>
    <s v="No"/>
    <x v="0"/>
    <n v="1"/>
    <n v="0"/>
    <n v="7580.8099999999995"/>
    <n v="17.52999963790419"/>
    <n v="5.7045066780135746E-2"/>
    <n v="1"/>
    <n v="1"/>
  </r>
  <r>
    <s v="ORD00350"/>
    <x v="222"/>
    <s v="CUST0097"/>
    <x v="3"/>
    <x v="0"/>
    <x v="0"/>
    <s v="Face Cream"/>
    <n v="2"/>
    <n v="6179"/>
    <n v="0"/>
    <n v="0"/>
    <n v="12358"/>
    <n v="7177.06"/>
    <n v="5180.9399999999996"/>
    <x v="2"/>
    <n v="131.99"/>
    <s v="Cash on Delivery"/>
    <s v="Express"/>
    <n v="2"/>
    <n v="1"/>
    <s v="No"/>
    <x v="2"/>
    <n v="5"/>
    <n v="0"/>
    <n v="5048.95"/>
    <n v="93.628305174634434"/>
    <n v="1.0680530830231429E-2"/>
    <n v="1"/>
    <n v="1"/>
  </r>
  <r>
    <s v="ORD00351"/>
    <x v="86"/>
    <s v="CUST0427"/>
    <x v="2"/>
    <x v="0"/>
    <x v="3"/>
    <s v="Wireless Earbuds"/>
    <n v="1"/>
    <n v="96852"/>
    <n v="5"/>
    <n v="4842.6000000000004"/>
    <n v="92009.4"/>
    <n v="55203.21"/>
    <n v="36806.19"/>
    <x v="1"/>
    <n v="444.56"/>
    <s v="Mobile Money"/>
    <s v="Express"/>
    <n v="2"/>
    <n v="6"/>
    <s v="No"/>
    <x v="2"/>
    <n v="5"/>
    <n v="0"/>
    <n v="36361.630000000005"/>
    <n v="206.96733849199208"/>
    <n v="4.8316802413666433E-3"/>
    <n v="1"/>
    <n v="1"/>
  </r>
  <r>
    <s v="ORD00352"/>
    <x v="223"/>
    <s v="CUST0405"/>
    <x v="5"/>
    <x v="2"/>
    <x v="3"/>
    <s v="Wireless Earbuds"/>
    <n v="1"/>
    <n v="99676"/>
    <n v="10"/>
    <n v="9967.6"/>
    <n v="89708.4"/>
    <n v="64320.46"/>
    <n v="25387.94"/>
    <x v="3"/>
    <n v="1749.75"/>
    <s v="Cash on Delivery"/>
    <s v="Express"/>
    <n v="2"/>
    <n v="5"/>
    <s v="No"/>
    <x v="1"/>
    <m/>
    <n v="0"/>
    <n v="23638.19"/>
    <n v="51.269267038148307"/>
    <n v="1.9504862420910419E-2"/>
    <n v="1"/>
    <n v="1"/>
  </r>
  <r>
    <s v="ORD00353"/>
    <x v="224"/>
    <s v="CUST0129"/>
    <x v="9"/>
    <x v="2"/>
    <x v="4"/>
    <s v="Air Fryer"/>
    <n v="2"/>
    <n v="9514"/>
    <n v="0"/>
    <n v="0"/>
    <n v="19028"/>
    <n v="13803.48"/>
    <n v="5224.5200000000004"/>
    <x v="3"/>
    <n v="892.11"/>
    <s v="Cash on Delivery"/>
    <s v="Standard"/>
    <n v="5"/>
    <n v="6"/>
    <s v="Yes"/>
    <x v="0"/>
    <n v="1"/>
    <n v="0"/>
    <n v="4332.4100000000008"/>
    <n v="21.329208281489951"/>
    <n v="4.6884065587555181E-2"/>
    <n v="1"/>
    <n v="1"/>
  </r>
  <r>
    <s v="ORD00354"/>
    <x v="173"/>
    <s v="CUST0433"/>
    <x v="6"/>
    <x v="2"/>
    <x v="2"/>
    <s v="Handbag"/>
    <n v="1"/>
    <n v="36180"/>
    <n v="20"/>
    <n v="7236"/>
    <n v="28944"/>
    <n v="20492.669999999998"/>
    <n v="8451.33"/>
    <x v="3"/>
    <n v="2107.7399999999998"/>
    <s v="Cash on Delivery"/>
    <s v="Express"/>
    <n v="2"/>
    <n v="1"/>
    <s v="No"/>
    <x v="0"/>
    <n v="5"/>
    <n v="0"/>
    <n v="6343.59"/>
    <n v="13.732244014916452"/>
    <n v="7.2821310116086224E-2"/>
    <n v="1"/>
    <n v="1"/>
  </r>
  <r>
    <s v="ORD00355"/>
    <x v="209"/>
    <s v="CUST0009"/>
    <x v="5"/>
    <x v="1"/>
    <x v="3"/>
    <s v="Bluetooth Speaker"/>
    <n v="1"/>
    <n v="63484"/>
    <n v="0"/>
    <n v="0"/>
    <n v="63484"/>
    <n v="43272.22"/>
    <n v="20211.78"/>
    <x v="2"/>
    <n v="371.43"/>
    <s v="Mobile Money"/>
    <s v="Express"/>
    <n v="2"/>
    <n v="1"/>
    <s v="No"/>
    <x v="0"/>
    <n v="2"/>
    <n v="0"/>
    <n v="19840.349999999999"/>
    <n v="170.91780416229167"/>
    <n v="5.8507655472244974E-3"/>
    <n v="1"/>
    <n v="1"/>
  </r>
  <r>
    <s v="ORD00356"/>
    <x v="143"/>
    <s v="CUST0591"/>
    <x v="0"/>
    <x v="2"/>
    <x v="3"/>
    <s v="Power Bank"/>
    <n v="3"/>
    <n v="63675"/>
    <n v="20"/>
    <n v="38205"/>
    <n v="152820"/>
    <n v="112831.42"/>
    <n v="39988.58"/>
    <x v="0"/>
    <n v="1870.28"/>
    <s v="Cash on Delivery"/>
    <s v="Standard"/>
    <n v="5"/>
    <n v="2"/>
    <s v="No"/>
    <x v="0"/>
    <n v="3"/>
    <n v="0"/>
    <n v="38118.300000000003"/>
    <n v="81.709690527621532"/>
    <n v="1.2238450464598875E-2"/>
    <n v="1"/>
    <n v="1"/>
  </r>
  <r>
    <s v="ORD00357"/>
    <x v="42"/>
    <s v="CUST0238"/>
    <x v="7"/>
    <x v="0"/>
    <x v="4"/>
    <s v="Table Lamp"/>
    <n v="2"/>
    <n v="67402"/>
    <n v="15"/>
    <n v="20220.599999999999"/>
    <n v="114583.4"/>
    <n v="92714.8"/>
    <n v="21868.6"/>
    <x v="5"/>
    <n v="2039.44"/>
    <s v="Bank Transfer"/>
    <s v="Express"/>
    <n v="2"/>
    <n v="6"/>
    <s v="No"/>
    <x v="2"/>
    <n v="4"/>
    <n v="0"/>
    <n v="19829.16"/>
    <n v="56.183756325265755"/>
    <n v="1.7798738735279283E-2"/>
    <n v="1"/>
    <n v="1"/>
  </r>
  <r>
    <s v="ORD00358"/>
    <x v="94"/>
    <s v="CUST0290"/>
    <x v="5"/>
    <x v="0"/>
    <x v="1"/>
    <s v="Sunglasses"/>
    <n v="1"/>
    <n v="31261"/>
    <n v="20"/>
    <n v="6252.2"/>
    <n v="25008.799999999999"/>
    <n v="15805.21"/>
    <n v="9203.59"/>
    <x v="2"/>
    <n v="211.45"/>
    <s v="USSD"/>
    <s v="Standard"/>
    <n v="5"/>
    <n v="4"/>
    <s v="No"/>
    <x v="0"/>
    <n v="1"/>
    <n v="0"/>
    <n v="8992.14"/>
    <n v="118.27287774887681"/>
    <n v="8.4550238316112719E-3"/>
    <n v="1"/>
    <n v="1"/>
  </r>
  <r>
    <s v="ORD00359"/>
    <x v="175"/>
    <s v="CUST0179"/>
    <x v="7"/>
    <x v="1"/>
    <x v="4"/>
    <s v="Blender"/>
    <n v="1"/>
    <n v="35712"/>
    <n v="20"/>
    <n v="7142.4"/>
    <n v="28569.599999999999"/>
    <n v="17702.07"/>
    <n v="10867.53"/>
    <x v="3"/>
    <n v="307.36"/>
    <s v="Mobile Money"/>
    <s v="Express"/>
    <n v="2"/>
    <n v="2"/>
    <s v="No"/>
    <x v="0"/>
    <n v="5"/>
    <n v="0"/>
    <n v="10560.17"/>
    <n v="92.9515877147319"/>
    <n v="1.075828853046595E-2"/>
    <n v="1"/>
    <n v="1"/>
  </r>
  <r>
    <s v="ORD00360"/>
    <x v="70"/>
    <s v="CUST0528"/>
    <x v="1"/>
    <x v="2"/>
    <x v="4"/>
    <s v="Blender"/>
    <n v="1"/>
    <n v="20539"/>
    <n v="25"/>
    <n v="5134.75"/>
    <n v="15404.25"/>
    <n v="8646.89"/>
    <n v="6757.36"/>
    <x v="2"/>
    <n v="103.13"/>
    <s v="Bank Transfer"/>
    <s v="Standard"/>
    <n v="5"/>
    <n v="3"/>
    <s v="No"/>
    <x v="0"/>
    <n v="5"/>
    <n v="0"/>
    <n v="6654.23"/>
    <n v="149.36730340347134"/>
    <n v="6.6949056266939313E-3"/>
    <n v="1"/>
    <n v="1"/>
  </r>
  <r>
    <s v="ORD00361"/>
    <x v="187"/>
    <s v="CUST0300"/>
    <x v="3"/>
    <x v="0"/>
    <x v="4"/>
    <s v="Blender"/>
    <n v="3"/>
    <n v="53675"/>
    <n v="0"/>
    <n v="0"/>
    <n v="161025"/>
    <n v="125457.91"/>
    <n v="35567.089999999997"/>
    <x v="0"/>
    <n v="1968.78"/>
    <s v="Bank Transfer"/>
    <s v="Express"/>
    <n v="2"/>
    <n v="3"/>
    <s v="Yes"/>
    <x v="0"/>
    <n v="5"/>
    <n v="0"/>
    <n v="33598.31"/>
    <n v="81.789229878401855"/>
    <n v="1.2226548672566371E-2"/>
    <n v="1"/>
    <n v="1"/>
  </r>
  <r>
    <s v="ORD00362"/>
    <x v="225"/>
    <s v="CUST0294"/>
    <x v="7"/>
    <x v="2"/>
    <x v="0"/>
    <s v="Hair Dryer"/>
    <n v="1"/>
    <n v="24125"/>
    <n v="0"/>
    <n v="0"/>
    <n v="24125"/>
    <n v="18174.95"/>
    <n v="5950.05"/>
    <x v="5"/>
    <n v="724.82"/>
    <s v="Cash on Delivery"/>
    <s v="Express"/>
    <n v="2"/>
    <n v="6"/>
    <s v="No"/>
    <x v="1"/>
    <m/>
    <n v="0"/>
    <n v="5225.2300000000005"/>
    <n v="33.284125713970361"/>
    <n v="3.0044352331606218E-2"/>
    <n v="1"/>
    <n v="1"/>
  </r>
  <r>
    <s v="ORD00363"/>
    <x v="96"/>
    <s v="CUST0470"/>
    <x v="7"/>
    <x v="2"/>
    <x v="0"/>
    <s v="Face Cream"/>
    <n v="1"/>
    <n v="5780"/>
    <n v="10"/>
    <n v="578"/>
    <n v="5202"/>
    <n v="3303.26"/>
    <n v="1898.74"/>
    <x v="2"/>
    <n v="226.97"/>
    <s v="Card"/>
    <s v="Express"/>
    <n v="2"/>
    <n v="1"/>
    <s v="No"/>
    <x v="0"/>
    <n v="1"/>
    <n v="0"/>
    <n v="1671.77"/>
    <n v="22.919328545622768"/>
    <n v="4.3631295655517106E-2"/>
    <n v="1"/>
    <n v="1"/>
  </r>
  <r>
    <s v="ORD00364"/>
    <x v="86"/>
    <s v="CUST0060"/>
    <x v="7"/>
    <x v="2"/>
    <x v="2"/>
    <s v="Joggers"/>
    <n v="3"/>
    <n v="43281"/>
    <n v="10"/>
    <n v="12984.3"/>
    <n v="116858.7"/>
    <n v="64521.62"/>
    <n v="52337.08"/>
    <x v="1"/>
    <n v="1129.06"/>
    <s v="Bank Transfer"/>
    <s v="Standard"/>
    <n v="5"/>
    <n v="5"/>
    <s v="No"/>
    <x v="0"/>
    <n v="5"/>
    <n v="0"/>
    <n v="51208.020000000004"/>
    <n v="103.50087683559775"/>
    <n v="9.661753895944418E-3"/>
    <n v="1"/>
    <n v="1"/>
  </r>
  <r>
    <s v="ORD00365"/>
    <x v="226"/>
    <s v="CUST0453"/>
    <x v="0"/>
    <x v="2"/>
    <x v="1"/>
    <s v="Cap"/>
    <n v="1"/>
    <n v="25921"/>
    <n v="15"/>
    <n v="3888.15"/>
    <n v="22032.85"/>
    <n v="16431.580000000002"/>
    <n v="5601.27"/>
    <x v="2"/>
    <n v="177.77"/>
    <s v="Card"/>
    <s v="Standard"/>
    <n v="5"/>
    <n v="4"/>
    <s v="No"/>
    <x v="2"/>
    <n v="5"/>
    <n v="0"/>
    <n v="5423.5"/>
    <n v="123.94020363390896"/>
    <n v="8.0684069468997446E-3"/>
    <n v="1"/>
    <n v="1"/>
  </r>
  <r>
    <s v="ORD00366"/>
    <x v="227"/>
    <s v="CUST0320"/>
    <x v="7"/>
    <x v="0"/>
    <x v="1"/>
    <s v="Cap"/>
    <n v="1"/>
    <n v="19816"/>
    <n v="10"/>
    <n v="1981.6"/>
    <n v="17834.400000000001"/>
    <n v="13307.27"/>
    <n v="4527.13"/>
    <x v="1"/>
    <n v="337.88"/>
    <s v="USSD"/>
    <s v="Standard"/>
    <n v="5"/>
    <n v="5"/>
    <s v="No"/>
    <x v="1"/>
    <m/>
    <n v="0"/>
    <n v="4189.25"/>
    <n v="52.783236652065824"/>
    <n v="1.8945408872740321E-2"/>
    <n v="1"/>
    <n v="1"/>
  </r>
  <r>
    <s v="ORD00367"/>
    <x v="96"/>
    <s v="CUST0363"/>
    <x v="5"/>
    <x v="0"/>
    <x v="4"/>
    <s v="Storage Box"/>
    <n v="3"/>
    <n v="81030"/>
    <n v="20"/>
    <n v="48618"/>
    <n v="194472"/>
    <n v="124758.59"/>
    <n v="69713.41"/>
    <x v="3"/>
    <n v="888.16"/>
    <s v="Mobile Money"/>
    <s v="Standard"/>
    <n v="5"/>
    <n v="5"/>
    <s v="No"/>
    <x v="0"/>
    <n v="3"/>
    <n v="0"/>
    <n v="68825.25"/>
    <n v="218.96054764907225"/>
    <n v="4.5670327862108685E-3"/>
    <n v="1"/>
    <n v="1"/>
  </r>
  <r>
    <s v="ORD00368"/>
    <x v="228"/>
    <s v="CUST0533"/>
    <x v="8"/>
    <x v="2"/>
    <x v="2"/>
    <s v="Handbag"/>
    <n v="2"/>
    <n v="30676"/>
    <n v="15"/>
    <n v="9202.7999999999993"/>
    <n v="52149.2"/>
    <n v="40346.699999999997"/>
    <n v="11802.5"/>
    <x v="3"/>
    <n v="1177.24"/>
    <s v="Bank Transfer"/>
    <s v="Standard"/>
    <n v="5"/>
    <n v="5"/>
    <s v="No"/>
    <x v="0"/>
    <n v="1"/>
    <n v="0"/>
    <n v="10625.26"/>
    <n v="44.297849206618871"/>
    <n v="2.2574459435619341E-2"/>
    <n v="1"/>
    <n v="1"/>
  </r>
  <r>
    <s v="ORD00369"/>
    <x v="229"/>
    <s v="CUST0457"/>
    <x v="5"/>
    <x v="0"/>
    <x v="0"/>
    <s v="Perfume"/>
    <n v="1"/>
    <n v="12140"/>
    <n v="15"/>
    <n v="1821"/>
    <n v="10319"/>
    <n v="8451.86"/>
    <n v="1867.14"/>
    <x v="1"/>
    <n v="2094.77"/>
    <s v="Bank Transfer"/>
    <s v="Express"/>
    <n v="2"/>
    <n v="5"/>
    <s v="No"/>
    <x v="2"/>
    <n v="4"/>
    <n v="0"/>
    <n v="-227.62999999999988"/>
    <n v="4.9260778032910535"/>
    <n v="0.20300125981199729"/>
    <n v="0"/>
    <n v="1"/>
  </r>
  <r>
    <s v="ORD00370"/>
    <x v="62"/>
    <s v="CUST0497"/>
    <x v="3"/>
    <x v="1"/>
    <x v="1"/>
    <s v="Sunglasses"/>
    <n v="1"/>
    <n v="35021"/>
    <n v="0"/>
    <n v="0"/>
    <n v="35021"/>
    <n v="26320.17"/>
    <n v="8700.83"/>
    <x v="5"/>
    <n v="1583.68"/>
    <s v="Cash on Delivery"/>
    <s v="Express"/>
    <n v="2"/>
    <n v="0"/>
    <s v="No"/>
    <x v="1"/>
    <m/>
    <n v="0"/>
    <n v="7117.15"/>
    <n v="22.113684582743989"/>
    <n v="4.5220867479512296E-2"/>
    <n v="1"/>
    <n v="1"/>
  </r>
  <r>
    <s v="ORD00371"/>
    <x v="226"/>
    <s v="CUST0379"/>
    <x v="1"/>
    <x v="2"/>
    <x v="3"/>
    <s v="Wireless Earbuds"/>
    <n v="1"/>
    <n v="57688"/>
    <n v="20"/>
    <n v="11537.6"/>
    <n v="46150.400000000001"/>
    <n v="25731.34"/>
    <n v="20419.060000000001"/>
    <x v="1"/>
    <n v="1556.14"/>
    <s v="Card"/>
    <s v="Standard"/>
    <n v="5"/>
    <n v="5"/>
    <s v="No"/>
    <x v="0"/>
    <n v="5"/>
    <n v="0"/>
    <n v="18862.920000000002"/>
    <n v="29.656971737761381"/>
    <n v="3.3718884343364307E-2"/>
    <n v="1"/>
    <n v="1"/>
  </r>
  <r>
    <s v="ORD00372"/>
    <x v="99"/>
    <s v="CUST0221"/>
    <x v="9"/>
    <x v="0"/>
    <x v="4"/>
    <s v="Bedsheet"/>
    <n v="1"/>
    <n v="11856"/>
    <n v="10"/>
    <n v="1185.5999999999999"/>
    <n v="10670.4"/>
    <n v="7498.69"/>
    <n v="3171.71"/>
    <x v="2"/>
    <n v="425.51"/>
    <s v="Mobile Money"/>
    <s v="Express"/>
    <n v="2"/>
    <n v="2"/>
    <s v="No"/>
    <x v="0"/>
    <n v="4"/>
    <n v="0"/>
    <n v="2746.2"/>
    <n v="25.076731451669762"/>
    <n v="3.9877605338131651E-2"/>
    <n v="0"/>
    <n v="1"/>
  </r>
  <r>
    <s v="ORD00373"/>
    <x v="174"/>
    <s v="CUST0517"/>
    <x v="3"/>
    <x v="0"/>
    <x v="2"/>
    <s v="Hoodie"/>
    <n v="1"/>
    <n v="28313"/>
    <n v="15"/>
    <n v="4246.95"/>
    <n v="24066.05"/>
    <n v="14749.17"/>
    <n v="9316.8799999999992"/>
    <x v="4"/>
    <n v="305.39"/>
    <s v="Cash on Delivery"/>
    <s v="Express"/>
    <n v="2"/>
    <n v="4"/>
    <s v="Yes"/>
    <x v="0"/>
    <n v="5"/>
    <n v="0"/>
    <n v="9011.49"/>
    <n v="78.804315792920534"/>
    <n v="1.2689660330631741E-2"/>
    <n v="1"/>
    <n v="1"/>
  </r>
  <r>
    <s v="ORD00374"/>
    <x v="129"/>
    <s v="CUST0170"/>
    <x v="6"/>
    <x v="0"/>
    <x v="4"/>
    <s v="Air Fryer"/>
    <n v="2"/>
    <n v="22224"/>
    <n v="5"/>
    <n v="2222.4"/>
    <n v="42225.599999999999"/>
    <n v="34113.870000000003"/>
    <n v="8111.73"/>
    <x v="0"/>
    <n v="1400.03"/>
    <s v="Cash on Delivery"/>
    <s v="Standard"/>
    <n v="5"/>
    <n v="4"/>
    <s v="No"/>
    <x v="1"/>
    <m/>
    <n v="0"/>
    <n v="6711.7"/>
    <n v="30.160496560787983"/>
    <n v="3.3155952786934943E-2"/>
    <n v="1"/>
    <n v="1"/>
  </r>
  <r>
    <s v="ORD00375"/>
    <x v="42"/>
    <s v="CUST0124"/>
    <x v="7"/>
    <x v="1"/>
    <x v="1"/>
    <s v="Backpack"/>
    <n v="1"/>
    <n v="9547"/>
    <n v="25"/>
    <n v="2386.75"/>
    <n v="7160.25"/>
    <n v="5111.3500000000004"/>
    <n v="2048.9"/>
    <x v="5"/>
    <n v="2182.54"/>
    <s v="Card"/>
    <s v="Standard"/>
    <n v="5"/>
    <n v="9"/>
    <s v="Yes"/>
    <x v="0"/>
    <n v="4"/>
    <n v="0"/>
    <n v="-133.63999999999987"/>
    <n v="3.2806958864442346"/>
    <n v="0.30481337942110959"/>
    <n v="1"/>
    <n v="1"/>
  </r>
  <r>
    <s v="ORD00376"/>
    <x v="175"/>
    <s v="CUST0185"/>
    <x v="4"/>
    <x v="1"/>
    <x v="4"/>
    <s v="Table Lamp"/>
    <n v="1"/>
    <n v="21026"/>
    <n v="0"/>
    <n v="0"/>
    <n v="21026"/>
    <n v="13184.25"/>
    <n v="7841.75"/>
    <x v="3"/>
    <n v="406.15"/>
    <s v="USSD"/>
    <s v="Express"/>
    <n v="2"/>
    <n v="1"/>
    <s v="No"/>
    <x v="0"/>
    <n v="5"/>
    <n v="0"/>
    <n v="7435.6"/>
    <n v="51.769050843284504"/>
    <n v="1.9316560448967943E-2"/>
    <n v="1"/>
    <n v="1"/>
  </r>
  <r>
    <s v="ORD00377"/>
    <x v="230"/>
    <s v="CUST0061"/>
    <x v="1"/>
    <x v="2"/>
    <x v="0"/>
    <s v="Perfume"/>
    <n v="2"/>
    <n v="13987"/>
    <n v="15"/>
    <n v="4196.1000000000004"/>
    <n v="23777.9"/>
    <n v="18811.009999999998"/>
    <n v="4966.8900000000003"/>
    <x v="1"/>
    <n v="2268.85"/>
    <s v="Card"/>
    <s v="Express"/>
    <n v="2"/>
    <n v="3"/>
    <s v="Yes"/>
    <x v="0"/>
    <n v="5"/>
    <n v="0"/>
    <n v="2698.0400000000004"/>
    <n v="10.48015514467682"/>
    <n v="9.5418434765054932E-2"/>
    <n v="1"/>
    <n v="1"/>
  </r>
  <r>
    <s v="ORD00378"/>
    <x v="57"/>
    <s v="CUST0243"/>
    <x v="3"/>
    <x v="0"/>
    <x v="2"/>
    <s v="Hoodie"/>
    <n v="1"/>
    <n v="24648"/>
    <n v="25"/>
    <n v="6162"/>
    <n v="18486"/>
    <n v="12199.11"/>
    <n v="6286.89"/>
    <x v="0"/>
    <n v="1657.14"/>
    <s v="Card"/>
    <s v="Standard"/>
    <n v="5"/>
    <n v="5"/>
    <s v="No"/>
    <x v="0"/>
    <n v="4"/>
    <n v="0"/>
    <n v="4629.75"/>
    <n v="11.155364060972518"/>
    <n v="8.9642973060694589E-2"/>
    <n v="1"/>
    <n v="1"/>
  </r>
  <r>
    <s v="ORD00379"/>
    <x v="4"/>
    <s v="CUST0104"/>
    <x v="8"/>
    <x v="0"/>
    <x v="4"/>
    <s v="Storage Box"/>
    <n v="1"/>
    <n v="64455"/>
    <n v="5"/>
    <n v="3222.75"/>
    <n v="61232.25"/>
    <n v="46620.89"/>
    <n v="14611.36"/>
    <x v="0"/>
    <n v="2466.21"/>
    <s v="Bank Transfer"/>
    <s v="Express"/>
    <n v="2"/>
    <n v="6"/>
    <s v="Yes"/>
    <x v="0"/>
    <n v="5"/>
    <n v="0"/>
    <n v="12145.150000000001"/>
    <n v="24.828481759460871"/>
    <n v="4.0276324975809318E-2"/>
    <n v="1"/>
    <n v="1"/>
  </r>
  <r>
    <s v="ORD00380"/>
    <x v="67"/>
    <s v="CUST0569"/>
    <x v="3"/>
    <x v="2"/>
    <x v="1"/>
    <s v="Phone Case"/>
    <n v="1"/>
    <n v="14969"/>
    <n v="0"/>
    <n v="0"/>
    <n v="14969"/>
    <n v="8476.16"/>
    <n v="6492.84"/>
    <x v="3"/>
    <n v="777.04"/>
    <s v="Cash on Delivery"/>
    <s v="Express"/>
    <n v="2"/>
    <n v="1"/>
    <s v="No"/>
    <x v="0"/>
    <n v="5"/>
    <n v="0"/>
    <n v="5715.8"/>
    <n v="19.264130546690005"/>
    <n v="5.1909947224263474E-2"/>
    <n v="1"/>
    <n v="1"/>
  </r>
  <r>
    <s v="ORD00381"/>
    <x v="231"/>
    <s v="CUST0600"/>
    <x v="7"/>
    <x v="2"/>
    <x v="4"/>
    <s v="Blender"/>
    <n v="2"/>
    <n v="45405"/>
    <n v="0"/>
    <n v="0"/>
    <n v="90810"/>
    <n v="70308.23"/>
    <n v="20501.77"/>
    <x v="1"/>
    <n v="1604.02"/>
    <s v="USSD"/>
    <s v="Express"/>
    <n v="2"/>
    <n v="3"/>
    <s v="No"/>
    <x v="2"/>
    <n v="2"/>
    <n v="0"/>
    <n v="18897.75"/>
    <n v="56.614007306642065"/>
    <n v="1.766347318577249E-2"/>
    <n v="1"/>
    <n v="1"/>
  </r>
  <r>
    <s v="ORD00382"/>
    <x v="125"/>
    <s v="CUST0464"/>
    <x v="2"/>
    <x v="0"/>
    <x v="4"/>
    <s v="Bedsheet"/>
    <n v="1"/>
    <n v="84579"/>
    <n v="0"/>
    <n v="0"/>
    <n v="84579"/>
    <n v="61280.84"/>
    <n v="23298.16"/>
    <x v="5"/>
    <n v="2273.3200000000002"/>
    <s v="Bank Transfer"/>
    <s v="Express"/>
    <n v="2"/>
    <n v="1"/>
    <s v="No"/>
    <x v="0"/>
    <n v="1"/>
    <n v="0"/>
    <n v="21024.84"/>
    <n v="37.205056921154963"/>
    <n v="2.6878066659572708E-2"/>
    <n v="1"/>
    <n v="1"/>
  </r>
  <r>
    <s v="ORD00383"/>
    <x v="159"/>
    <s v="CUST0501"/>
    <x v="4"/>
    <x v="2"/>
    <x v="0"/>
    <s v="Lip Gloss"/>
    <n v="3"/>
    <n v="4514"/>
    <n v="0"/>
    <n v="0"/>
    <n v="13542"/>
    <n v="8738.77"/>
    <n v="4803.2299999999996"/>
    <x v="0"/>
    <n v="607.53"/>
    <s v="Card"/>
    <s v="Express"/>
    <n v="2"/>
    <n v="1"/>
    <s v="No"/>
    <x v="0"/>
    <n v="4"/>
    <n v="0"/>
    <n v="4195.7"/>
    <n v="22.290257271245867"/>
    <n v="4.4862649534780683E-2"/>
    <n v="1"/>
    <n v="1"/>
  </r>
  <r>
    <s v="ORD00384"/>
    <x v="232"/>
    <s v="CUST0380"/>
    <x v="8"/>
    <x v="2"/>
    <x v="3"/>
    <s v="Power Bank"/>
    <n v="2"/>
    <n v="108407"/>
    <n v="10"/>
    <n v="21681.4"/>
    <n v="195132.6"/>
    <n v="149914.9"/>
    <n v="45217.7"/>
    <x v="4"/>
    <n v="2424.7800000000002"/>
    <s v="Card"/>
    <s v="Standard"/>
    <n v="5"/>
    <n v="3"/>
    <s v="No"/>
    <x v="0"/>
    <n v="4"/>
    <n v="0"/>
    <n v="42792.92"/>
    <n v="80.474352312374734"/>
    <n v="1.2426319333622367E-2"/>
    <n v="1"/>
    <n v="1"/>
  </r>
  <r>
    <s v="ORD00385"/>
    <x v="56"/>
    <s v="CUST0215"/>
    <x v="6"/>
    <x v="1"/>
    <x v="4"/>
    <s v="Table Lamp"/>
    <n v="2"/>
    <n v="80593"/>
    <n v="0"/>
    <n v="0"/>
    <n v="161186"/>
    <n v="112666.11"/>
    <n v="48519.89"/>
    <x v="5"/>
    <n v="494.97"/>
    <s v="Card"/>
    <s v="Standard"/>
    <n v="5"/>
    <n v="0"/>
    <s v="No"/>
    <x v="2"/>
    <n v="5"/>
    <n v="0"/>
    <n v="48024.92"/>
    <n v="325.6480190718629"/>
    <n v="3.070800193565198E-3"/>
    <n v="1"/>
    <n v="1"/>
  </r>
  <r>
    <s v="ORD00386"/>
    <x v="233"/>
    <s v="CUST0584"/>
    <x v="8"/>
    <x v="0"/>
    <x v="2"/>
    <s v="T-Shirt"/>
    <n v="1"/>
    <n v="8515"/>
    <n v="25"/>
    <n v="2128.75"/>
    <n v="6386.25"/>
    <n v="5035.16"/>
    <n v="1351.09"/>
    <x v="0"/>
    <n v="1748.13"/>
    <s v="Card"/>
    <s v="Express"/>
    <n v="2"/>
    <n v="2"/>
    <s v="No"/>
    <x v="0"/>
    <n v="5"/>
    <n v="0"/>
    <n v="-397.04000000000019"/>
    <n v="3.6531894081103804"/>
    <n v="0.27373341162654141"/>
    <n v="1"/>
    <n v="1"/>
  </r>
  <r>
    <s v="ORD00387"/>
    <x v="234"/>
    <s v="CUST0417"/>
    <x v="2"/>
    <x v="0"/>
    <x v="4"/>
    <s v="Table Lamp"/>
    <n v="1"/>
    <n v="11697"/>
    <n v="0"/>
    <n v="0"/>
    <n v="11697"/>
    <n v="7311.12"/>
    <n v="4385.88"/>
    <x v="3"/>
    <n v="211.87"/>
    <s v="Bank Transfer"/>
    <s v="Express"/>
    <n v="2"/>
    <n v="2"/>
    <s v="No"/>
    <x v="0"/>
    <n v="3"/>
    <n v="0"/>
    <n v="4174.01"/>
    <n v="55.208382498702036"/>
    <n v="1.8113191416602548E-2"/>
    <n v="1"/>
    <n v="1"/>
  </r>
  <r>
    <s v="ORD00388"/>
    <x v="186"/>
    <s v="CUST0586"/>
    <x v="6"/>
    <x v="2"/>
    <x v="4"/>
    <s v="Air Fryer"/>
    <n v="2"/>
    <n v="31805"/>
    <n v="10"/>
    <n v="6361"/>
    <n v="57249"/>
    <n v="32458.35"/>
    <n v="24790.65"/>
    <x v="2"/>
    <n v="244.38"/>
    <s v="Card"/>
    <s v="Standard"/>
    <n v="5"/>
    <n v="0"/>
    <s v="No"/>
    <x v="2"/>
    <n v="4"/>
    <n v="0"/>
    <n v="24546.27"/>
    <n v="234.26221458384484"/>
    <n v="4.2687208510192318E-3"/>
    <n v="1"/>
    <n v="1"/>
  </r>
  <r>
    <s v="ORD00389"/>
    <x v="118"/>
    <s v="CUST0257"/>
    <x v="8"/>
    <x v="0"/>
    <x v="1"/>
    <s v="Wallet"/>
    <n v="3"/>
    <n v="19515"/>
    <n v="0"/>
    <n v="0"/>
    <n v="58545"/>
    <n v="44462.14"/>
    <n v="14082.86"/>
    <x v="3"/>
    <n v="420.04"/>
    <s v="Cash on Delivery"/>
    <s v="Express"/>
    <n v="2"/>
    <n v="6"/>
    <s v="No"/>
    <x v="1"/>
    <m/>
    <n v="0"/>
    <n v="13662.82"/>
    <n v="139.37958289686696"/>
    <n v="7.174651977111624E-3"/>
    <n v="1"/>
    <n v="1"/>
  </r>
  <r>
    <s v="ORD00390"/>
    <x v="227"/>
    <s v="CUST0088"/>
    <x v="6"/>
    <x v="2"/>
    <x v="1"/>
    <s v="Backpack"/>
    <n v="3"/>
    <n v="32961"/>
    <n v="0"/>
    <n v="0"/>
    <n v="98883"/>
    <n v="62434.45"/>
    <n v="36448.550000000003"/>
    <x v="3"/>
    <n v="1758.4"/>
    <s v="Mobile Money"/>
    <s v="Express"/>
    <n v="2"/>
    <n v="0"/>
    <s v="No"/>
    <x v="2"/>
    <n v="1"/>
    <n v="0"/>
    <n v="34690.15"/>
    <n v="56.234645131938123"/>
    <n v="1.7782631999433675E-2"/>
    <n v="1"/>
    <n v="1"/>
  </r>
  <r>
    <s v="ORD00391"/>
    <x v="235"/>
    <s v="CUST0391"/>
    <x v="4"/>
    <x v="0"/>
    <x v="3"/>
    <s v="Bluetooth Speaker"/>
    <n v="1"/>
    <n v="87587"/>
    <n v="20"/>
    <n v="17517.400000000001"/>
    <n v="70069.600000000006"/>
    <n v="53581.84"/>
    <n v="16487.759999999998"/>
    <x v="3"/>
    <n v="1697.12"/>
    <s v="Card"/>
    <s v="Standard"/>
    <n v="5"/>
    <n v="2"/>
    <s v="No"/>
    <x v="1"/>
    <m/>
    <n v="0"/>
    <n v="14790.64"/>
    <n v="41.287357405486951"/>
    <n v="2.4220489342025638E-2"/>
    <n v="1"/>
    <n v="1"/>
  </r>
  <r>
    <s v="ORD00392"/>
    <x v="120"/>
    <s v="CUST0337"/>
    <x v="1"/>
    <x v="2"/>
    <x v="0"/>
    <s v="Lip Gloss"/>
    <n v="1"/>
    <n v="29367"/>
    <n v="0"/>
    <n v="0"/>
    <n v="29367"/>
    <n v="21205.56"/>
    <n v="8161.44"/>
    <x v="5"/>
    <n v="1307.22"/>
    <s v="Mobile Money"/>
    <s v="Express"/>
    <n v="2"/>
    <n v="2"/>
    <s v="No"/>
    <x v="0"/>
    <n v="4"/>
    <n v="0"/>
    <n v="6854.2199999999993"/>
    <n v="22.465231560104648"/>
    <n v="4.4513229134743079E-2"/>
    <n v="1"/>
    <n v="1"/>
  </r>
  <r>
    <s v="ORD00393"/>
    <x v="225"/>
    <s v="CUST0249"/>
    <x v="9"/>
    <x v="2"/>
    <x v="0"/>
    <s v="Perfume"/>
    <n v="1"/>
    <n v="13697"/>
    <n v="0"/>
    <n v="0"/>
    <n v="13697"/>
    <n v="8078.5"/>
    <n v="5618.5"/>
    <x v="3"/>
    <n v="1048.31"/>
    <s v="Card"/>
    <s v="Express"/>
    <n v="2"/>
    <n v="1"/>
    <s v="No"/>
    <x v="0"/>
    <n v="3"/>
    <n v="0"/>
    <n v="4570.1900000000005"/>
    <n v="13.065791607444364"/>
    <n v="7.6535737752792585E-2"/>
    <n v="1"/>
    <n v="1"/>
  </r>
  <r>
    <s v="ORD00394"/>
    <x v="236"/>
    <s v="CUST0149"/>
    <x v="6"/>
    <x v="0"/>
    <x v="1"/>
    <s v="Cap"/>
    <n v="2"/>
    <n v="17131"/>
    <n v="5"/>
    <n v="1713.1"/>
    <n v="32548.9"/>
    <n v="24802.95"/>
    <n v="7745.95"/>
    <x v="5"/>
    <n v="1294.17"/>
    <s v="Cash on Delivery"/>
    <s v="Standard"/>
    <n v="5"/>
    <n v="8"/>
    <s v="Yes"/>
    <x v="0"/>
    <n v="5"/>
    <n v="0"/>
    <n v="6451.78"/>
    <n v="25.150405279059164"/>
    <n v="3.9760790687242885E-2"/>
    <n v="0"/>
    <n v="1"/>
  </r>
  <r>
    <s v="ORD00395"/>
    <x v="237"/>
    <s v="CUST0593"/>
    <x v="1"/>
    <x v="0"/>
    <x v="1"/>
    <s v="Wallet"/>
    <n v="1"/>
    <n v="6765"/>
    <n v="20"/>
    <n v="1353"/>
    <n v="5412"/>
    <n v="3297.2"/>
    <n v="2114.8000000000002"/>
    <x v="1"/>
    <n v="729.63"/>
    <s v="Mobile Money"/>
    <s v="Standard"/>
    <n v="5"/>
    <n v="7"/>
    <s v="Yes"/>
    <x v="0"/>
    <n v="5"/>
    <n v="0"/>
    <n v="1385.17"/>
    <n v="7.4174581637268204"/>
    <n v="0.13481707317073172"/>
    <n v="1"/>
    <n v="1"/>
  </r>
  <r>
    <s v="ORD00396"/>
    <x v="238"/>
    <s v="CUST0493"/>
    <x v="0"/>
    <x v="2"/>
    <x v="2"/>
    <s v="Hoodie"/>
    <n v="1"/>
    <n v="7440"/>
    <n v="10"/>
    <n v="744"/>
    <n v="6696"/>
    <n v="3737.07"/>
    <n v="2958.93"/>
    <x v="2"/>
    <n v="248.18"/>
    <s v="Mobile Money"/>
    <s v="Standard"/>
    <n v="5"/>
    <n v="4"/>
    <s v="No"/>
    <x v="0"/>
    <n v="3"/>
    <n v="0"/>
    <n v="2710.75"/>
    <n v="26.980417438955595"/>
    <n v="3.7063918757467146E-2"/>
    <n v="1"/>
    <n v="1"/>
  </r>
  <r>
    <s v="ORD00397"/>
    <x v="42"/>
    <s v="CUST0031"/>
    <x v="8"/>
    <x v="2"/>
    <x v="4"/>
    <s v="Air Fryer"/>
    <n v="1"/>
    <n v="28843"/>
    <n v="0"/>
    <n v="0"/>
    <n v="28843"/>
    <n v="17389.919999999998"/>
    <n v="11453.08"/>
    <x v="5"/>
    <n v="248.29"/>
    <s v="Bank Transfer"/>
    <s v="Express"/>
    <n v="2"/>
    <n v="1"/>
    <s v="No"/>
    <x v="0"/>
    <n v="1"/>
    <n v="0"/>
    <n v="11204.789999999999"/>
    <n v="116.16657940311732"/>
    <n v="8.6083278438442608E-3"/>
    <n v="1"/>
    <n v="1"/>
  </r>
  <r>
    <s v="ORD00398"/>
    <x v="239"/>
    <s v="CUST0347"/>
    <x v="8"/>
    <x v="0"/>
    <x v="0"/>
    <s v="Body Lotion"/>
    <n v="1"/>
    <n v="20766"/>
    <n v="0"/>
    <n v="0"/>
    <n v="20766"/>
    <n v="12085.67"/>
    <n v="8680.33"/>
    <x v="1"/>
    <n v="1424.88"/>
    <s v="USSD"/>
    <s v="Standard"/>
    <n v="5"/>
    <n v="7"/>
    <s v="Yes"/>
    <x v="0"/>
    <n v="2"/>
    <n v="0"/>
    <n v="7255.45"/>
    <n v="14.573858851271686"/>
    <n v="6.8616006934412027E-2"/>
    <n v="1"/>
    <n v="1"/>
  </r>
  <r>
    <s v="ORD00399"/>
    <x v="130"/>
    <s v="CUST0440"/>
    <x v="8"/>
    <x v="0"/>
    <x v="4"/>
    <s v="Storage Box"/>
    <n v="2"/>
    <n v="25472"/>
    <n v="0"/>
    <n v="0"/>
    <n v="50944"/>
    <n v="36677.33"/>
    <n v="14266.67"/>
    <x v="3"/>
    <n v="1369.02"/>
    <s v="Mobile Money"/>
    <s v="Standard"/>
    <n v="5"/>
    <n v="4"/>
    <s v="No"/>
    <x v="0"/>
    <n v="5"/>
    <n v="0"/>
    <n v="12897.65"/>
    <n v="37.21202027727864"/>
    <n v="2.6873037060301506E-2"/>
    <n v="1"/>
    <n v="1"/>
  </r>
  <r>
    <s v="ORD00400"/>
    <x v="120"/>
    <s v="CUST0084"/>
    <x v="3"/>
    <x v="0"/>
    <x v="0"/>
    <s v="Perfume"/>
    <n v="1"/>
    <n v="15763"/>
    <n v="25"/>
    <n v="3940.75"/>
    <n v="11822.25"/>
    <n v="7984.18"/>
    <n v="3838.07"/>
    <x v="2"/>
    <n v="362.53"/>
    <s v="Cash on Delivery"/>
    <s v="Express"/>
    <n v="2"/>
    <n v="4"/>
    <s v="Yes"/>
    <x v="0"/>
    <n v="5"/>
    <n v="0"/>
    <n v="3475.54"/>
    <n v="32.610404656166388"/>
    <n v="3.0665059527585695E-2"/>
    <n v="0"/>
    <n v="1"/>
  </r>
  <r>
    <s v="ORD00401"/>
    <x v="34"/>
    <s v="CUST0596"/>
    <x v="4"/>
    <x v="1"/>
    <x v="0"/>
    <s v="Hair Dryer"/>
    <n v="2"/>
    <n v="10151"/>
    <n v="5"/>
    <n v="1015.1"/>
    <n v="19286.900000000001"/>
    <n v="12669.43"/>
    <n v="6617.47"/>
    <x v="2"/>
    <n v="307.12"/>
    <s v="USSD"/>
    <s v="Express"/>
    <n v="2"/>
    <n v="1"/>
    <s v="No"/>
    <x v="0"/>
    <n v="4"/>
    <n v="0"/>
    <n v="6310.35"/>
    <n v="62.799231570721545"/>
    <n v="1.5923761724279173E-2"/>
    <n v="0"/>
    <n v="1"/>
  </r>
  <r>
    <s v="ORD00402"/>
    <x v="240"/>
    <s v="CUST0087"/>
    <x v="9"/>
    <x v="2"/>
    <x v="4"/>
    <s v="Storage Box"/>
    <n v="1"/>
    <n v="11392"/>
    <n v="10"/>
    <n v="1139.2"/>
    <n v="10252.799999999999"/>
    <n v="6818.6"/>
    <n v="3434.2"/>
    <x v="3"/>
    <n v="1045.28"/>
    <s v="Cash on Delivery"/>
    <s v="Express"/>
    <n v="2"/>
    <n v="1"/>
    <s v="No"/>
    <x v="0"/>
    <n v="4"/>
    <n v="0"/>
    <n v="2388.92"/>
    <n v="9.8086637073320055"/>
    <n v="0.10195068664169789"/>
    <n v="1"/>
    <n v="1"/>
  </r>
  <r>
    <s v="ORD00403"/>
    <x v="241"/>
    <s v="CUST0392"/>
    <x v="6"/>
    <x v="2"/>
    <x v="4"/>
    <s v="Bedsheet"/>
    <n v="1"/>
    <n v="16802"/>
    <n v="25"/>
    <n v="4200.5"/>
    <n v="12601.5"/>
    <n v="8790.76"/>
    <n v="3810.74"/>
    <x v="5"/>
    <n v="426.34"/>
    <s v="Card"/>
    <s v="Express"/>
    <n v="2"/>
    <n v="2"/>
    <s v="No"/>
    <x v="0"/>
    <n v="2"/>
    <n v="0"/>
    <n v="3384.3999999999996"/>
    <n v="29.557395505934231"/>
    <n v="3.3832480260286471E-2"/>
    <n v="1"/>
    <n v="1"/>
  </r>
  <r>
    <s v="ORD00404"/>
    <x v="41"/>
    <s v="CUST0560"/>
    <x v="8"/>
    <x v="2"/>
    <x v="4"/>
    <s v="Air Fryer"/>
    <n v="1"/>
    <n v="41974"/>
    <n v="25"/>
    <n v="10493.5"/>
    <n v="31480.5"/>
    <n v="25069.279999999999"/>
    <n v="6411.22"/>
    <x v="1"/>
    <n v="2091.31"/>
    <s v="Cash on Delivery"/>
    <s v="Express"/>
    <n v="2"/>
    <n v="2"/>
    <s v="No"/>
    <x v="0"/>
    <n v="3"/>
    <n v="0"/>
    <n v="4319.91"/>
    <n v="15.053005054248295"/>
    <n v="6.6431918171566517E-2"/>
    <n v="1"/>
    <n v="1"/>
  </r>
  <r>
    <s v="ORD00405"/>
    <x v="69"/>
    <s v="CUST0013"/>
    <x v="3"/>
    <x v="0"/>
    <x v="0"/>
    <s v="Lip Gloss"/>
    <n v="2"/>
    <n v="10935"/>
    <n v="20"/>
    <n v="4374"/>
    <n v="17496"/>
    <n v="10726.89"/>
    <n v="6769.11"/>
    <x v="2"/>
    <n v="416.48"/>
    <s v="USSD"/>
    <s v="Express"/>
    <n v="2"/>
    <n v="5"/>
    <s v="No"/>
    <x v="1"/>
    <m/>
    <n v="0"/>
    <n v="6352.6299999999992"/>
    <n v="42.009220130618516"/>
    <n v="2.380429812528578E-2"/>
    <n v="1"/>
    <n v="1"/>
  </r>
  <r>
    <s v="ORD00406"/>
    <x v="242"/>
    <s v="CUST0193"/>
    <x v="4"/>
    <x v="2"/>
    <x v="3"/>
    <s v="Bluetooth Speaker"/>
    <n v="1"/>
    <n v="82196"/>
    <n v="10"/>
    <n v="8219.6"/>
    <n v="73976.399999999994"/>
    <n v="59529.22"/>
    <n v="14447.18"/>
    <x v="2"/>
    <n v="346.48"/>
    <s v="USSD"/>
    <s v="Express"/>
    <n v="2"/>
    <n v="3"/>
    <s v="Yes"/>
    <x v="0"/>
    <n v="5"/>
    <n v="0"/>
    <n v="14100.7"/>
    <n v="213.5084276148695"/>
    <n v="4.6836558686283742E-3"/>
    <n v="1"/>
    <n v="1"/>
  </r>
  <r>
    <s v="ORD00407"/>
    <x v="224"/>
    <s v="CUST0430"/>
    <x v="4"/>
    <x v="0"/>
    <x v="4"/>
    <s v="Blender"/>
    <n v="2"/>
    <n v="45274"/>
    <n v="0"/>
    <n v="0"/>
    <n v="90548"/>
    <n v="72345.94"/>
    <n v="18202.060000000001"/>
    <x v="2"/>
    <n v="333.43"/>
    <s v="Mobile Money"/>
    <s v="Express"/>
    <n v="2"/>
    <n v="1"/>
    <s v="No"/>
    <x v="0"/>
    <n v="5"/>
    <n v="0"/>
    <n v="17868.63"/>
    <n v="271.56524607863719"/>
    <n v="3.6823563193002606E-3"/>
    <n v="1"/>
    <n v="1"/>
  </r>
  <r>
    <s v="ORD00408"/>
    <x v="243"/>
    <s v="CUST0401"/>
    <x v="4"/>
    <x v="1"/>
    <x v="1"/>
    <s v="Cap"/>
    <n v="1"/>
    <n v="25550"/>
    <n v="20"/>
    <n v="5110"/>
    <n v="20440"/>
    <n v="14768.53"/>
    <n v="5671.47"/>
    <x v="5"/>
    <n v="439.92"/>
    <s v="Mobile Money"/>
    <s v="Standard"/>
    <n v="5"/>
    <n v="4"/>
    <s v="No"/>
    <x v="0"/>
    <n v="2"/>
    <n v="0"/>
    <n v="5231.55"/>
    <n v="46.462993271503905"/>
    <n v="2.1522504892367907E-2"/>
    <n v="1"/>
    <n v="1"/>
  </r>
  <r>
    <s v="ORD00409"/>
    <x v="244"/>
    <s v="CUST0501"/>
    <x v="6"/>
    <x v="2"/>
    <x v="2"/>
    <s v="Sneakers"/>
    <n v="3"/>
    <n v="25600"/>
    <n v="25"/>
    <n v="19200"/>
    <n v="57600"/>
    <n v="32768.32"/>
    <n v="24831.68"/>
    <x v="5"/>
    <n v="225.41"/>
    <s v="USSD"/>
    <s v="Express"/>
    <n v="2"/>
    <n v="2"/>
    <s v="No"/>
    <x v="0"/>
    <n v="5"/>
    <n v="0"/>
    <n v="24606.27"/>
    <n v="255.53435961137484"/>
    <n v="3.9133680555555553E-3"/>
    <n v="1"/>
    <n v="1"/>
  </r>
  <r>
    <s v="ORD00410"/>
    <x v="42"/>
    <s v="CUST0161"/>
    <x v="5"/>
    <x v="0"/>
    <x v="0"/>
    <s v="Face Cream"/>
    <n v="1"/>
    <n v="7757"/>
    <n v="10"/>
    <n v="775.7"/>
    <n v="6981.3"/>
    <n v="4654.3900000000003"/>
    <n v="2326.91"/>
    <x v="5"/>
    <n v="1522.71"/>
    <s v="USSD"/>
    <s v="Express"/>
    <n v="2"/>
    <n v="1"/>
    <s v="No"/>
    <x v="2"/>
    <n v="5"/>
    <n v="0"/>
    <n v="804.19999999999982"/>
    <n v="4.5847863348897686"/>
    <n v="0.21811267242490653"/>
    <n v="1"/>
    <n v="1"/>
  </r>
  <r>
    <s v="ORD00411"/>
    <x v="18"/>
    <s v="CUST0515"/>
    <x v="3"/>
    <x v="2"/>
    <x v="1"/>
    <s v="Sunglasses"/>
    <n v="4"/>
    <n v="20176"/>
    <n v="25"/>
    <n v="20176"/>
    <n v="60528"/>
    <n v="38665.33"/>
    <n v="21862.67"/>
    <x v="1"/>
    <n v="1264.2"/>
    <s v="Card"/>
    <s v="Express"/>
    <n v="2"/>
    <n v="3"/>
    <s v="No"/>
    <x v="1"/>
    <m/>
    <n v="0"/>
    <n v="20598.469999999998"/>
    <n v="47.878500237304223"/>
    <n v="2.0886201427438543E-2"/>
    <n v="1"/>
    <n v="1"/>
  </r>
  <r>
    <s v="ORD00412"/>
    <x v="140"/>
    <s v="CUST0468"/>
    <x v="0"/>
    <x v="1"/>
    <x v="3"/>
    <s v="Bluetooth Speaker"/>
    <n v="2"/>
    <n v="60260"/>
    <n v="0"/>
    <n v="0"/>
    <n v="120520"/>
    <n v="95571.21"/>
    <n v="24948.79"/>
    <x v="2"/>
    <n v="459.87"/>
    <s v="Bank Transfer"/>
    <s v="Express"/>
    <n v="2"/>
    <n v="3"/>
    <s v="No"/>
    <x v="2"/>
    <n v="4"/>
    <n v="0"/>
    <n v="24488.920000000002"/>
    <n v="262.07406440950706"/>
    <n v="3.8157152339860605E-3"/>
    <n v="1"/>
    <n v="1"/>
  </r>
  <r>
    <s v="ORD00413"/>
    <x v="119"/>
    <s v="CUST0403"/>
    <x v="6"/>
    <x v="1"/>
    <x v="1"/>
    <s v="Backpack"/>
    <n v="1"/>
    <n v="8374"/>
    <n v="5"/>
    <n v="418.7"/>
    <n v="7955.3"/>
    <n v="6327.32"/>
    <n v="1627.98"/>
    <x v="5"/>
    <n v="376.03"/>
    <s v="Card"/>
    <s v="Standard"/>
    <n v="5"/>
    <n v="1"/>
    <s v="No"/>
    <x v="0"/>
    <n v="3"/>
    <n v="0"/>
    <n v="1251.95"/>
    <n v="21.156024785256498"/>
    <n v="4.7267859163073668E-2"/>
    <n v="1"/>
    <n v="1"/>
  </r>
  <r>
    <s v="ORD00414"/>
    <x v="245"/>
    <s v="CUST0420"/>
    <x v="3"/>
    <x v="2"/>
    <x v="1"/>
    <s v="Wallet"/>
    <n v="1"/>
    <n v="34271"/>
    <n v="15"/>
    <n v="5140.6499999999996"/>
    <n v="29130.35"/>
    <n v="18724.63"/>
    <n v="10405.719999999999"/>
    <x v="5"/>
    <n v="286.88"/>
    <s v="USSD"/>
    <s v="Standard"/>
    <n v="5"/>
    <n v="7"/>
    <s v="Yes"/>
    <x v="0"/>
    <n v="4"/>
    <n v="0"/>
    <n v="10118.84"/>
    <n v="101.54193390964863"/>
    <n v="9.8481480655055638E-3"/>
    <n v="1"/>
    <n v="1"/>
  </r>
  <r>
    <s v="ORD00415"/>
    <x v="15"/>
    <s v="CUST0335"/>
    <x v="3"/>
    <x v="0"/>
    <x v="3"/>
    <s v="Smart Watch"/>
    <n v="1"/>
    <n v="95117"/>
    <n v="10"/>
    <n v="9511.7000000000007"/>
    <n v="85605.3"/>
    <n v="66534.31"/>
    <n v="19070.990000000002"/>
    <x v="4"/>
    <n v="431.18"/>
    <s v="USSD"/>
    <s v="Standard"/>
    <n v="5"/>
    <n v="5"/>
    <s v="No"/>
    <x v="0"/>
    <n v="5"/>
    <n v="0"/>
    <n v="18639.810000000001"/>
    <n v="198.53726981770956"/>
    <n v="5.0368376724338332E-3"/>
    <n v="1"/>
    <n v="1"/>
  </r>
  <r>
    <s v="ORD00416"/>
    <x v="244"/>
    <s v="CUST0401"/>
    <x v="9"/>
    <x v="0"/>
    <x v="3"/>
    <s v="Phone Charger"/>
    <n v="1"/>
    <n v="44815"/>
    <n v="5"/>
    <n v="2240.75"/>
    <n v="42574.25"/>
    <n v="31628.04"/>
    <n v="10946.21"/>
    <x v="3"/>
    <n v="309.83999999999997"/>
    <s v="Mobile Money"/>
    <s v="Standard"/>
    <n v="5"/>
    <n v="3"/>
    <s v="No"/>
    <x v="2"/>
    <n v="5"/>
    <n v="0"/>
    <n v="10636.369999999999"/>
    <n v="137.40721017299254"/>
    <n v="7.2776384786578732E-3"/>
    <n v="1"/>
    <n v="1"/>
  </r>
  <r>
    <s v="ORD00417"/>
    <x v="12"/>
    <s v="CUST0316"/>
    <x v="3"/>
    <x v="0"/>
    <x v="3"/>
    <s v="Power Bank"/>
    <n v="1"/>
    <n v="58465"/>
    <n v="5"/>
    <n v="2923.25"/>
    <n v="55541.75"/>
    <n v="31918.42"/>
    <n v="23623.33"/>
    <x v="3"/>
    <n v="975.37"/>
    <s v="Bank Transfer"/>
    <s v="Standard"/>
    <n v="5"/>
    <n v="8"/>
    <s v="Yes"/>
    <x v="0"/>
    <n v="1"/>
    <n v="0"/>
    <n v="22647.960000000003"/>
    <n v="56.944287808728994"/>
    <n v="1.7561023914442739E-2"/>
    <n v="1"/>
    <n v="1"/>
  </r>
  <r>
    <s v="ORD00418"/>
    <x v="246"/>
    <s v="CUST0099"/>
    <x v="9"/>
    <x v="2"/>
    <x v="3"/>
    <s v="Smart Watch"/>
    <n v="1"/>
    <n v="23114"/>
    <n v="5"/>
    <n v="1155.7"/>
    <n v="21958.3"/>
    <n v="17616.45"/>
    <n v="4341.8500000000004"/>
    <x v="2"/>
    <n v="154.58000000000001"/>
    <s v="Card"/>
    <s v="Express"/>
    <n v="2"/>
    <n v="2"/>
    <s v="No"/>
    <x v="0"/>
    <n v="1"/>
    <n v="0"/>
    <n v="4187.2700000000004"/>
    <n v="142.05136498900245"/>
    <n v="7.0397070811492697E-3"/>
    <n v="1"/>
    <n v="1"/>
  </r>
  <r>
    <s v="ORD00419"/>
    <x v="43"/>
    <s v="CUST0178"/>
    <x v="6"/>
    <x v="0"/>
    <x v="4"/>
    <s v="Bedsheet"/>
    <n v="1"/>
    <n v="34848"/>
    <n v="10"/>
    <n v="3484.8"/>
    <n v="31363.200000000001"/>
    <n v="17621.84"/>
    <n v="13741.36"/>
    <x v="4"/>
    <n v="1965.35"/>
    <s v="Cash on Delivery"/>
    <s v="Express"/>
    <n v="2"/>
    <n v="4"/>
    <s v="Yes"/>
    <x v="0"/>
    <n v="3"/>
    <n v="0"/>
    <n v="11776.01"/>
    <n v="15.958073625562879"/>
    <n v="6.266420518314457E-2"/>
    <n v="1"/>
    <n v="1"/>
  </r>
  <r>
    <s v="ORD00420"/>
    <x v="126"/>
    <s v="CUST0583"/>
    <x v="9"/>
    <x v="1"/>
    <x v="3"/>
    <s v="Phone Charger"/>
    <n v="2"/>
    <n v="91689"/>
    <n v="10"/>
    <n v="18337.8"/>
    <n v="165040.20000000001"/>
    <n v="98585.01"/>
    <n v="66455.19"/>
    <x v="1"/>
    <n v="1308.9000000000001"/>
    <s v="USSD"/>
    <s v="Express"/>
    <n v="2"/>
    <n v="6"/>
    <s v="No"/>
    <x v="2"/>
    <n v="5"/>
    <n v="0"/>
    <n v="65146.29"/>
    <n v="126.09076323630529"/>
    <n v="7.9307950426623329E-3"/>
    <n v="1"/>
    <n v="1"/>
  </r>
  <r>
    <s v="ORD00421"/>
    <x v="247"/>
    <s v="CUST0600"/>
    <x v="3"/>
    <x v="0"/>
    <x v="3"/>
    <s v="Phone Charger"/>
    <n v="2"/>
    <n v="74984"/>
    <n v="0"/>
    <n v="0"/>
    <n v="149968"/>
    <n v="94988.1"/>
    <n v="54979.9"/>
    <x v="4"/>
    <n v="1625.46"/>
    <s v="Card"/>
    <s v="Express"/>
    <n v="2"/>
    <n v="6"/>
    <s v="No"/>
    <x v="2"/>
    <n v="2"/>
    <n v="0"/>
    <n v="53354.44"/>
    <n v="92.26188279010249"/>
    <n v="1.0838712258615171E-2"/>
    <n v="1"/>
    <n v="1"/>
  </r>
  <r>
    <s v="ORD00422"/>
    <x v="248"/>
    <s v="CUST0511"/>
    <x v="2"/>
    <x v="2"/>
    <x v="2"/>
    <s v="T-Shirt"/>
    <n v="1"/>
    <n v="22601"/>
    <n v="0"/>
    <n v="0"/>
    <n v="22601"/>
    <n v="14127.75"/>
    <n v="8473.25"/>
    <x v="5"/>
    <n v="2448.41"/>
    <s v="USSD"/>
    <s v="Standard"/>
    <n v="5"/>
    <n v="4"/>
    <s v="No"/>
    <x v="2"/>
    <n v="5"/>
    <n v="0"/>
    <n v="6024.84"/>
    <n v="9.2308886175109564"/>
    <n v="0.1083319322153887"/>
    <n v="1"/>
    <n v="1"/>
  </r>
  <r>
    <s v="ORD00423"/>
    <x v="249"/>
    <s v="CUST0340"/>
    <x v="0"/>
    <x v="2"/>
    <x v="3"/>
    <s v="Smart Watch"/>
    <n v="1"/>
    <n v="96163"/>
    <n v="25"/>
    <n v="24040.75"/>
    <n v="72122.25"/>
    <n v="45930.48"/>
    <n v="26191.77"/>
    <x v="5"/>
    <n v="2200.69"/>
    <s v="Card"/>
    <s v="Standard"/>
    <n v="5"/>
    <n v="4"/>
    <s v="No"/>
    <x v="0"/>
    <n v="1"/>
    <n v="0"/>
    <n v="23991.08"/>
    <n v="32.77256224184233"/>
    <n v="3.0513329797669929E-2"/>
    <n v="1"/>
    <n v="1"/>
  </r>
  <r>
    <s v="ORD00424"/>
    <x v="100"/>
    <s v="CUST0145"/>
    <x v="8"/>
    <x v="2"/>
    <x v="2"/>
    <s v="Sneakers"/>
    <n v="2"/>
    <n v="20393"/>
    <n v="15"/>
    <n v="6117.9"/>
    <n v="34668.1"/>
    <n v="25853.63"/>
    <n v="8814.4699999999993"/>
    <x v="5"/>
    <n v="654.33000000000004"/>
    <s v="Cash on Delivery"/>
    <s v="Standard"/>
    <n v="5"/>
    <n v="6"/>
    <s v="Yes"/>
    <x v="0"/>
    <n v="5"/>
    <n v="0"/>
    <n v="8160.1399999999994"/>
    <n v="52.982592881267855"/>
    <n v="1.887412347374099E-2"/>
    <n v="0"/>
    <n v="1"/>
  </r>
  <r>
    <s v="ORD00425"/>
    <x v="134"/>
    <s v="CUST0255"/>
    <x v="2"/>
    <x v="0"/>
    <x v="2"/>
    <s v="Joggers"/>
    <n v="3"/>
    <n v="24816"/>
    <n v="15"/>
    <n v="11167.2"/>
    <n v="63280.800000000003"/>
    <n v="41258.050000000003"/>
    <n v="22022.75"/>
    <x v="1"/>
    <n v="1362.17"/>
    <s v="Cash on Delivery"/>
    <s v="Express"/>
    <n v="2"/>
    <n v="3"/>
    <s v="Yes"/>
    <x v="0"/>
    <n v="4"/>
    <n v="0"/>
    <n v="20660.580000000002"/>
    <n v="46.45587555150972"/>
    <n v="2.1525802455089064E-2"/>
    <n v="0"/>
    <n v="1"/>
  </r>
  <r>
    <s v="ORD00426"/>
    <x v="195"/>
    <s v="CUST0021"/>
    <x v="4"/>
    <x v="1"/>
    <x v="2"/>
    <s v="Handbag"/>
    <n v="2"/>
    <n v="46005"/>
    <n v="10"/>
    <n v="9201"/>
    <n v="82809"/>
    <n v="54051.22"/>
    <n v="28757.78"/>
    <x v="4"/>
    <n v="1062.8399999999999"/>
    <s v="Mobile Money"/>
    <s v="Express"/>
    <n v="2"/>
    <n v="4"/>
    <s v="Yes"/>
    <x v="0"/>
    <n v="3"/>
    <n v="0"/>
    <n v="27694.94"/>
    <n v="77.912950208874349"/>
    <n v="1.2834836793102197E-2"/>
    <n v="1"/>
    <n v="1"/>
  </r>
  <r>
    <s v="ORD00427"/>
    <x v="49"/>
    <s v="CUST0342"/>
    <x v="9"/>
    <x v="0"/>
    <x v="0"/>
    <s v="Body Lotion"/>
    <n v="1"/>
    <n v="19906"/>
    <n v="20"/>
    <n v="3981.2"/>
    <n v="15924.8"/>
    <n v="10498.1"/>
    <n v="5426.7"/>
    <x v="2"/>
    <n v="217.92"/>
    <s v="Cash on Delivery"/>
    <s v="Express"/>
    <n v="2"/>
    <n v="1"/>
    <s v="No"/>
    <x v="0"/>
    <n v="5"/>
    <n v="0"/>
    <n v="5208.78"/>
    <n v="73.076358296622615"/>
    <n v="1.3684316286546769E-2"/>
    <n v="1"/>
    <n v="1"/>
  </r>
  <r>
    <s v="ORD00428"/>
    <x v="250"/>
    <s v="CUST0073"/>
    <x v="4"/>
    <x v="1"/>
    <x v="4"/>
    <s v="Storage Box"/>
    <n v="1"/>
    <n v="31457"/>
    <n v="10"/>
    <n v="3145.7"/>
    <n v="28311.3"/>
    <n v="21466.85"/>
    <n v="6844.45"/>
    <x v="3"/>
    <n v="1323.83"/>
    <s v="USSD"/>
    <s v="Express"/>
    <n v="2"/>
    <n v="4"/>
    <s v="No"/>
    <x v="2"/>
    <n v="5"/>
    <n v="0"/>
    <n v="5520.62"/>
    <n v="21.38590302380215"/>
    <n v="4.6759774365712631E-2"/>
    <n v="1"/>
    <n v="1"/>
  </r>
  <r>
    <s v="ORD00429"/>
    <x v="251"/>
    <s v="CUST0435"/>
    <x v="8"/>
    <x v="0"/>
    <x v="3"/>
    <s v="Power Bank"/>
    <n v="3"/>
    <n v="56371"/>
    <n v="10"/>
    <n v="16911.3"/>
    <n v="152201.70000000001"/>
    <n v="108590.98"/>
    <n v="43610.720000000001"/>
    <x v="5"/>
    <n v="1584.94"/>
    <s v="Bank Transfer"/>
    <s v="Standard"/>
    <n v="5"/>
    <n v="2"/>
    <s v="No"/>
    <x v="2"/>
    <n v="2"/>
    <n v="0"/>
    <n v="42025.78"/>
    <n v="96.029944351205728"/>
    <n v="1.0413418509780113E-2"/>
    <n v="1"/>
    <n v="1"/>
  </r>
  <r>
    <s v="ORD00430"/>
    <x v="21"/>
    <s v="CUST0095"/>
    <x v="4"/>
    <x v="0"/>
    <x v="3"/>
    <s v="Wireless Earbuds"/>
    <n v="4"/>
    <n v="19531"/>
    <n v="15"/>
    <n v="11718.6"/>
    <n v="66405.399999999994"/>
    <n v="41056.81"/>
    <n v="25348.59"/>
    <x v="4"/>
    <n v="908.35"/>
    <s v="Cash on Delivery"/>
    <s v="Express"/>
    <n v="2"/>
    <n v="1"/>
    <s v="No"/>
    <x v="0"/>
    <n v="5"/>
    <n v="0"/>
    <n v="24440.240000000002"/>
    <n v="73.105520999614683"/>
    <n v="1.367885744231644E-2"/>
    <n v="1"/>
    <n v="1"/>
  </r>
  <r>
    <s v="ORD00431"/>
    <x v="227"/>
    <s v="CUST0587"/>
    <x v="0"/>
    <x v="2"/>
    <x v="3"/>
    <s v="Wireless Earbuds"/>
    <n v="1"/>
    <n v="107079"/>
    <n v="20"/>
    <n v="21415.8"/>
    <n v="85663.2"/>
    <n v="47151.27"/>
    <n v="38511.93"/>
    <x v="5"/>
    <n v="1158.74"/>
    <s v="USSD"/>
    <s v="Express"/>
    <n v="2"/>
    <n v="1"/>
    <s v="No"/>
    <x v="0"/>
    <n v="5"/>
    <n v="0"/>
    <n v="37353.19"/>
    <n v="73.927887187807443"/>
    <n v="1.3526695243698579E-2"/>
    <n v="1"/>
    <n v="1"/>
  </r>
  <r>
    <s v="ORD00432"/>
    <x v="1"/>
    <s v="CUST0181"/>
    <x v="0"/>
    <x v="0"/>
    <x v="0"/>
    <s v="Perfume"/>
    <n v="1"/>
    <n v="18267"/>
    <n v="0"/>
    <n v="0"/>
    <n v="18267"/>
    <n v="11037.91"/>
    <n v="7229.09"/>
    <x v="5"/>
    <n v="641.34"/>
    <s v="Cash on Delivery"/>
    <s v="Standard"/>
    <n v="5"/>
    <n v="6"/>
    <s v="No"/>
    <x v="2"/>
    <n v="5"/>
    <n v="0"/>
    <n v="6587.75"/>
    <n v="28.482552156422489"/>
    <n v="3.5109213335523075E-2"/>
    <n v="1"/>
    <n v="1"/>
  </r>
  <r>
    <s v="ORD00433"/>
    <x v="194"/>
    <s v="CUST0112"/>
    <x v="9"/>
    <x v="2"/>
    <x v="0"/>
    <s v="Lip Gloss"/>
    <n v="1"/>
    <n v="4472"/>
    <n v="20"/>
    <n v="894.4"/>
    <n v="3577.6"/>
    <n v="2436.35"/>
    <n v="1141.25"/>
    <x v="3"/>
    <n v="811.99"/>
    <s v="Card"/>
    <s v="Standard"/>
    <n v="5"/>
    <n v="4"/>
    <s v="No"/>
    <x v="0"/>
    <n v="1"/>
    <n v="0"/>
    <n v="329.26"/>
    <n v="4.4059655907092452"/>
    <n v="0.22696500447227191"/>
    <n v="1"/>
    <n v="1"/>
  </r>
  <r>
    <s v="ORD00434"/>
    <x v="156"/>
    <s v="CUST0100"/>
    <x v="8"/>
    <x v="0"/>
    <x v="1"/>
    <s v="Backpack"/>
    <n v="1"/>
    <n v="26087"/>
    <n v="15"/>
    <n v="3913.05"/>
    <n v="22173.95"/>
    <n v="14210.59"/>
    <n v="7963.36"/>
    <x v="0"/>
    <n v="751.07"/>
    <s v="USSD"/>
    <s v="Express"/>
    <n v="2"/>
    <n v="2"/>
    <s v="No"/>
    <x v="2"/>
    <n v="5"/>
    <n v="0"/>
    <n v="7212.29"/>
    <n v="29.523146976979508"/>
    <n v="3.3871727860845725E-2"/>
    <n v="1"/>
    <n v="1"/>
  </r>
  <r>
    <s v="ORD00435"/>
    <x v="252"/>
    <s v="CUST0059"/>
    <x v="0"/>
    <x v="1"/>
    <x v="0"/>
    <s v="Face Cream"/>
    <n v="1"/>
    <n v="4341"/>
    <n v="25"/>
    <n v="1085.25"/>
    <n v="3255.75"/>
    <n v="2036.33"/>
    <n v="1219.42"/>
    <x v="1"/>
    <n v="1622.21"/>
    <s v="Cash on Delivery"/>
    <s v="Standard"/>
    <n v="5"/>
    <n v="2"/>
    <s v="No"/>
    <x v="2"/>
    <n v="4"/>
    <n v="0"/>
    <n v="-402.78999999999996"/>
    <n v="2.0069842991967746"/>
    <n v="0.49826000153574446"/>
    <n v="1"/>
    <n v="1"/>
  </r>
  <r>
    <s v="ORD00436"/>
    <x v="9"/>
    <s v="CUST0193"/>
    <x v="6"/>
    <x v="1"/>
    <x v="1"/>
    <s v="Phone Case"/>
    <n v="2"/>
    <n v="25333"/>
    <n v="20"/>
    <n v="10133.200000000001"/>
    <n v="40532.800000000003"/>
    <n v="24849.07"/>
    <n v="15683.73"/>
    <x v="2"/>
    <n v="325.67"/>
    <s v="Card"/>
    <s v="Express"/>
    <n v="2"/>
    <n v="2"/>
    <s v="No"/>
    <x v="0"/>
    <n v="5"/>
    <n v="0"/>
    <n v="15358.06"/>
    <n v="124.45972917370345"/>
    <n v="8.0347274306240869E-3"/>
    <n v="0"/>
    <n v="1"/>
  </r>
  <r>
    <s v="ORD00437"/>
    <x v="253"/>
    <s v="CUST0488"/>
    <x v="5"/>
    <x v="2"/>
    <x v="4"/>
    <s v="Table Lamp"/>
    <n v="2"/>
    <n v="74164"/>
    <n v="0"/>
    <n v="0"/>
    <n v="148328"/>
    <n v="86701.06"/>
    <n v="61626.94"/>
    <x v="2"/>
    <n v="352.88"/>
    <s v="Mobile Money"/>
    <s v="Express"/>
    <n v="2"/>
    <n v="5"/>
    <s v="Yes"/>
    <x v="0"/>
    <n v="5"/>
    <n v="0"/>
    <n v="61274.060000000005"/>
    <n v="420.33552482430287"/>
    <n v="2.3790518310770723E-3"/>
    <n v="1"/>
    <n v="1"/>
  </r>
  <r>
    <s v="ORD00438"/>
    <x v="67"/>
    <s v="CUST0457"/>
    <x v="5"/>
    <x v="0"/>
    <x v="0"/>
    <s v="Perfume"/>
    <n v="1"/>
    <n v="6956"/>
    <n v="0"/>
    <n v="0"/>
    <n v="6956"/>
    <n v="4126.74"/>
    <n v="2829.26"/>
    <x v="4"/>
    <n v="844.82"/>
    <s v="USSD"/>
    <s v="Express"/>
    <n v="2"/>
    <n v="1"/>
    <s v="No"/>
    <x v="0"/>
    <n v="5"/>
    <n v="0"/>
    <n v="1984.44"/>
    <n v="8.2337065883856919"/>
    <n v="0.12145198389879241"/>
    <n v="1"/>
    <n v="1"/>
  </r>
  <r>
    <s v="ORD00439"/>
    <x v="103"/>
    <s v="CUST0140"/>
    <x v="7"/>
    <x v="0"/>
    <x v="0"/>
    <s v="Body Lotion"/>
    <n v="1"/>
    <n v="22373"/>
    <n v="10"/>
    <n v="2237.3000000000002"/>
    <n v="20135.7"/>
    <n v="13124.3"/>
    <n v="7011.4"/>
    <x v="2"/>
    <n v="403.29"/>
    <s v="Cash on Delivery"/>
    <s v="Express"/>
    <n v="2"/>
    <n v="5"/>
    <s v="No"/>
    <x v="2"/>
    <n v="5"/>
    <n v="0"/>
    <n v="6608.11"/>
    <n v="49.928587368890874"/>
    <n v="2.0028605908908058E-2"/>
    <n v="1"/>
    <n v="1"/>
  </r>
  <r>
    <s v="ORD00440"/>
    <x v="49"/>
    <s v="CUST0266"/>
    <x v="5"/>
    <x v="2"/>
    <x v="2"/>
    <s v="Hoodie"/>
    <n v="1"/>
    <n v="45810"/>
    <n v="10"/>
    <n v="4581"/>
    <n v="41229"/>
    <n v="24094.34"/>
    <n v="17134.66"/>
    <x v="1"/>
    <n v="1894.91"/>
    <s v="USSD"/>
    <s v="Express"/>
    <n v="2"/>
    <n v="1"/>
    <s v="No"/>
    <x v="0"/>
    <n v="5"/>
    <n v="0"/>
    <n v="15239.75"/>
    <n v="21.75776158234428"/>
    <n v="4.5960610250066702E-2"/>
    <n v="1"/>
    <n v="1"/>
  </r>
  <r>
    <s v="ORD00441"/>
    <x v="254"/>
    <s v="CUST0549"/>
    <x v="8"/>
    <x v="1"/>
    <x v="3"/>
    <s v="Phone Charger"/>
    <n v="1"/>
    <n v="56844"/>
    <n v="0"/>
    <n v="0"/>
    <n v="56844"/>
    <n v="37331.410000000003"/>
    <n v="19512.59"/>
    <x v="4"/>
    <n v="532.80999999999995"/>
    <s v="USSD"/>
    <s v="Express"/>
    <n v="2"/>
    <n v="2"/>
    <s v="No"/>
    <x v="1"/>
    <m/>
    <n v="0"/>
    <n v="18979.78"/>
    <n v="106.68718680204952"/>
    <n v="9.3731968193652791E-3"/>
    <n v="1"/>
    <n v="1"/>
  </r>
  <r>
    <s v="ORD00442"/>
    <x v="182"/>
    <s v="CUST0467"/>
    <x v="9"/>
    <x v="2"/>
    <x v="2"/>
    <s v="Handbag"/>
    <n v="2"/>
    <n v="53069"/>
    <n v="10"/>
    <n v="10613.8"/>
    <n v="95524.2"/>
    <n v="65495.41"/>
    <n v="30028.79"/>
    <x v="0"/>
    <n v="1825"/>
    <s v="Cash on Delivery"/>
    <s v="Standard"/>
    <n v="5"/>
    <n v="2"/>
    <s v="No"/>
    <x v="2"/>
    <n v="5"/>
    <n v="0"/>
    <n v="28203.79"/>
    <n v="52.342027397260274"/>
    <n v="1.9105106350013924E-2"/>
    <n v="0"/>
    <n v="1"/>
  </r>
  <r>
    <s v="ORD00443"/>
    <x v="150"/>
    <s v="CUST0299"/>
    <x v="4"/>
    <x v="1"/>
    <x v="2"/>
    <s v="Handbag"/>
    <n v="1"/>
    <n v="53973"/>
    <n v="0"/>
    <n v="0"/>
    <n v="53973"/>
    <n v="43138.06"/>
    <n v="10834.94"/>
    <x v="3"/>
    <n v="1101.1600000000001"/>
    <s v="Bank Transfer"/>
    <s v="Express"/>
    <n v="2"/>
    <n v="1"/>
    <s v="No"/>
    <x v="0"/>
    <n v="5"/>
    <n v="0"/>
    <n v="9733.7800000000007"/>
    <n v="49.014675433179555"/>
    <n v="2.0402052878290999E-2"/>
    <n v="1"/>
    <n v="1"/>
  </r>
  <r>
    <s v="ORD00444"/>
    <x v="255"/>
    <s v="CUST0402"/>
    <x v="0"/>
    <x v="0"/>
    <x v="3"/>
    <s v="Phone Charger"/>
    <n v="4"/>
    <n v="108315"/>
    <n v="10"/>
    <n v="43326"/>
    <n v="389934"/>
    <n v="244191.61"/>
    <n v="145742.39000000001"/>
    <x v="4"/>
    <n v="501.07"/>
    <s v="Mobile Money"/>
    <s v="Express"/>
    <n v="2"/>
    <n v="1"/>
    <s v="No"/>
    <x v="0"/>
    <n v="1"/>
    <n v="0"/>
    <n v="145241.32"/>
    <n v="778.20264633683917"/>
    <n v="1.2850123354208661E-3"/>
    <n v="1"/>
    <n v="1"/>
  </r>
  <r>
    <s v="ORD00445"/>
    <x v="142"/>
    <s v="CUST0469"/>
    <x v="9"/>
    <x v="2"/>
    <x v="3"/>
    <s v="Bluetooth Speaker"/>
    <n v="2"/>
    <n v="47152"/>
    <n v="0"/>
    <n v="0"/>
    <n v="94304"/>
    <n v="61090.22"/>
    <n v="33213.78"/>
    <x v="0"/>
    <n v="2006.65"/>
    <s v="Bank Transfer"/>
    <s v="Standard"/>
    <n v="5"/>
    <n v="5"/>
    <s v="No"/>
    <x v="1"/>
    <m/>
    <n v="0"/>
    <n v="31207.129999999997"/>
    <n v="46.99573916726883"/>
    <n v="2.1278524770953513E-2"/>
    <n v="0"/>
    <n v="1"/>
  </r>
  <r>
    <s v="ORD00446"/>
    <x v="65"/>
    <s v="CUST0173"/>
    <x v="6"/>
    <x v="2"/>
    <x v="0"/>
    <s v="Face Cream"/>
    <n v="1"/>
    <n v="24802"/>
    <n v="15"/>
    <n v="3720.3"/>
    <n v="21081.7"/>
    <n v="17114.68"/>
    <n v="3967.02"/>
    <x v="3"/>
    <n v="473.25"/>
    <s v="Cash on Delivery"/>
    <s v="Express"/>
    <n v="2"/>
    <n v="1"/>
    <s v="No"/>
    <x v="2"/>
    <n v="1"/>
    <n v="0"/>
    <n v="3493.77"/>
    <n v="44.546645536185949"/>
    <n v="2.2448379400143253E-2"/>
    <n v="1"/>
    <n v="1"/>
  </r>
  <r>
    <s v="ORD00447"/>
    <x v="218"/>
    <s v="CUST0177"/>
    <x v="4"/>
    <x v="1"/>
    <x v="0"/>
    <s v="Hair Dryer"/>
    <n v="2"/>
    <n v="12518"/>
    <n v="10"/>
    <n v="2503.6"/>
    <n v="22532.400000000001"/>
    <n v="12463.41"/>
    <n v="10068.99"/>
    <x v="2"/>
    <n v="270.14999999999998"/>
    <s v="Mobile Money"/>
    <s v="Standard"/>
    <n v="5"/>
    <n v="5"/>
    <s v="No"/>
    <x v="0"/>
    <n v="1"/>
    <n v="0"/>
    <n v="9798.84"/>
    <n v="83.406996113270424"/>
    <n v="1.1989401927890503E-2"/>
    <n v="1"/>
    <n v="1"/>
  </r>
  <r>
    <s v="ORD00448"/>
    <x v="39"/>
    <s v="CUST0587"/>
    <x v="1"/>
    <x v="2"/>
    <x v="2"/>
    <s v="Sneakers"/>
    <n v="2"/>
    <n v="45854"/>
    <n v="15"/>
    <n v="13756.2"/>
    <n v="77951.8"/>
    <n v="49153.14"/>
    <n v="28798.66"/>
    <x v="4"/>
    <n v="346.05"/>
    <s v="Mobile Money"/>
    <s v="Standard"/>
    <n v="5"/>
    <n v="3"/>
    <s v="No"/>
    <x v="0"/>
    <n v="3"/>
    <n v="0"/>
    <n v="28452.61"/>
    <n v="225.26166738910561"/>
    <n v="4.4392817099797571E-3"/>
    <n v="0"/>
    <n v="1"/>
  </r>
  <r>
    <s v="ORD00449"/>
    <x v="69"/>
    <s v="CUST0021"/>
    <x v="4"/>
    <x v="1"/>
    <x v="2"/>
    <s v="Handbag"/>
    <n v="2"/>
    <n v="39018"/>
    <n v="0"/>
    <n v="0"/>
    <n v="78036"/>
    <n v="58796.01"/>
    <n v="19239.990000000002"/>
    <x v="0"/>
    <n v="2182.61"/>
    <s v="Bank Transfer"/>
    <s v="Standard"/>
    <n v="5"/>
    <n v="3"/>
    <s v="No"/>
    <x v="0"/>
    <n v="2"/>
    <n v="0"/>
    <n v="17057.38"/>
    <n v="35.753524450084988"/>
    <n v="2.7969270593059616E-2"/>
    <n v="1"/>
    <n v="1"/>
  </r>
  <r>
    <s v="ORD00450"/>
    <x v="72"/>
    <s v="CUST0458"/>
    <x v="0"/>
    <x v="2"/>
    <x v="3"/>
    <s v="Phone Charger"/>
    <n v="2"/>
    <n v="94542"/>
    <n v="0"/>
    <n v="0"/>
    <n v="189084"/>
    <n v="108315.78"/>
    <n v="80768.22"/>
    <x v="3"/>
    <n v="2422.44"/>
    <s v="Bank Transfer"/>
    <s v="Express"/>
    <n v="2"/>
    <n v="1"/>
    <s v="No"/>
    <x v="0"/>
    <n v="3"/>
    <n v="0"/>
    <n v="78345.78"/>
    <n v="78.055184029325801"/>
    <n v="1.2811448879862918E-2"/>
    <n v="1"/>
    <n v="1"/>
  </r>
  <r>
    <s v="ORD00451"/>
    <x v="192"/>
    <s v="CUST0255"/>
    <x v="2"/>
    <x v="1"/>
    <x v="0"/>
    <s v="Body Lotion"/>
    <n v="1"/>
    <n v="18079"/>
    <n v="20"/>
    <n v="3615.8"/>
    <n v="14463.2"/>
    <n v="10669.18"/>
    <n v="3794.02"/>
    <x v="3"/>
    <n v="1437.88"/>
    <s v="Bank Transfer"/>
    <s v="Express"/>
    <n v="2"/>
    <n v="4"/>
    <s v="No"/>
    <x v="1"/>
    <m/>
    <n v="0"/>
    <n v="2356.14"/>
    <n v="10.058697526914624"/>
    <n v="9.941645002489076E-2"/>
    <n v="1"/>
    <n v="1"/>
  </r>
  <r>
    <s v="ORD00452"/>
    <x v="235"/>
    <s v="CUST0243"/>
    <x v="6"/>
    <x v="2"/>
    <x v="3"/>
    <s v="Wireless Earbuds"/>
    <n v="3"/>
    <n v="37208"/>
    <n v="10"/>
    <n v="11162.4"/>
    <n v="100461.6"/>
    <n v="62778.14"/>
    <n v="37683.46"/>
    <x v="5"/>
    <n v="786.42"/>
    <s v="Cash on Delivery"/>
    <s v="Express"/>
    <n v="2"/>
    <n v="0"/>
    <s v="No"/>
    <x v="2"/>
    <n v="5"/>
    <n v="0"/>
    <n v="36897.040000000001"/>
    <n v="127.74547951476312"/>
    <n v="7.8280656489643791E-3"/>
    <n v="1"/>
    <n v="1"/>
  </r>
  <r>
    <s v="ORD00453"/>
    <x v="7"/>
    <s v="CUST0468"/>
    <x v="5"/>
    <x v="0"/>
    <x v="2"/>
    <s v="Handbag"/>
    <n v="3"/>
    <n v="42121"/>
    <n v="5"/>
    <n v="6318.15"/>
    <n v="120044.85"/>
    <n v="89181.34"/>
    <n v="30863.51"/>
    <x v="1"/>
    <n v="2089.61"/>
    <s v="USSD"/>
    <s v="Standard"/>
    <n v="5"/>
    <n v="3"/>
    <s v="No"/>
    <x v="1"/>
    <m/>
    <n v="0"/>
    <n v="28773.899999999998"/>
    <n v="57.448447317920568"/>
    <n v="1.7406910833742555E-2"/>
    <n v="1"/>
    <n v="1"/>
  </r>
  <r>
    <s v="ORD00454"/>
    <x v="68"/>
    <s v="CUST0027"/>
    <x v="1"/>
    <x v="2"/>
    <x v="0"/>
    <s v="Face Cream"/>
    <n v="1"/>
    <n v="16829"/>
    <n v="10"/>
    <n v="1682.9"/>
    <n v="15146.1"/>
    <n v="10948.33"/>
    <n v="4197.7700000000004"/>
    <x v="5"/>
    <n v="828.48"/>
    <s v="Bank Transfer"/>
    <s v="Express"/>
    <n v="2"/>
    <n v="3"/>
    <s v="Yes"/>
    <x v="0"/>
    <n v="5"/>
    <n v="0"/>
    <n v="3369.2900000000004"/>
    <n v="18.281793163383547"/>
    <n v="5.4699229504624955E-2"/>
    <n v="1"/>
    <n v="1"/>
  </r>
  <r>
    <s v="ORD00455"/>
    <x v="256"/>
    <s v="CUST0101"/>
    <x v="4"/>
    <x v="2"/>
    <x v="4"/>
    <s v="Air Fryer"/>
    <n v="1"/>
    <n v="75006"/>
    <n v="20"/>
    <n v="15001.2"/>
    <n v="60004.800000000003"/>
    <n v="34550.519999999997"/>
    <n v="25454.28"/>
    <x v="5"/>
    <n v="823.42"/>
    <s v="Card"/>
    <s v="Express"/>
    <n v="2"/>
    <n v="1"/>
    <s v="No"/>
    <x v="0"/>
    <n v="5"/>
    <n v="0"/>
    <n v="24630.86"/>
    <n v="72.872653081052206"/>
    <n v="1.3722568861157773E-2"/>
    <n v="1"/>
    <n v="1"/>
  </r>
  <r>
    <s v="ORD00456"/>
    <x v="179"/>
    <s v="CUST0326"/>
    <x v="4"/>
    <x v="2"/>
    <x v="3"/>
    <s v="Smart Watch"/>
    <n v="2"/>
    <n v="112382"/>
    <n v="20"/>
    <n v="44952.800000000003"/>
    <n v="179811.20000000001"/>
    <n v="127652.24"/>
    <n v="52158.96"/>
    <x v="5"/>
    <n v="1381.2"/>
    <s v="Bank Transfer"/>
    <s v="Standard"/>
    <n v="5"/>
    <n v="3"/>
    <s v="No"/>
    <x v="0"/>
    <n v="5"/>
    <n v="0"/>
    <n v="50777.760000000002"/>
    <n v="130.18476686938894"/>
    <n v="7.6813902582264061E-3"/>
    <n v="1"/>
    <n v="1"/>
  </r>
  <r>
    <s v="ORD00457"/>
    <x v="219"/>
    <s v="CUST0388"/>
    <x v="1"/>
    <x v="2"/>
    <x v="2"/>
    <s v="Hoodie"/>
    <n v="3"/>
    <n v="31258"/>
    <n v="20"/>
    <n v="18754.8"/>
    <n v="75019.199999999997"/>
    <n v="44969.38"/>
    <n v="30049.82"/>
    <x v="6"/>
    <n v="179.07"/>
    <s v="Cash on Delivery"/>
    <s v="Express"/>
    <n v="2"/>
    <n v="1"/>
    <s v="No"/>
    <x v="0"/>
    <n v="5"/>
    <n v="0"/>
    <n v="29870.75"/>
    <n v="418.93784553526552"/>
    <n v="2.3869889308337066E-3"/>
    <n v="1"/>
    <n v="1"/>
  </r>
  <r>
    <s v="ORD00458"/>
    <x v="34"/>
    <s v="CUST0313"/>
    <x v="5"/>
    <x v="2"/>
    <x v="1"/>
    <s v="Sunglasses"/>
    <n v="1"/>
    <n v="19731"/>
    <n v="0"/>
    <n v="0"/>
    <n v="19731"/>
    <n v="11731.67"/>
    <n v="7999.33"/>
    <x v="1"/>
    <n v="857.46"/>
    <s v="Cash on Delivery"/>
    <s v="Standard"/>
    <n v="5"/>
    <n v="2"/>
    <s v="No"/>
    <x v="0"/>
    <n v="5"/>
    <n v="0"/>
    <n v="7141.87"/>
    <n v="23.010985935203973"/>
    <n v="4.3457503421012622E-2"/>
    <n v="1"/>
    <n v="1"/>
  </r>
  <r>
    <s v="ORD00459"/>
    <x v="172"/>
    <s v="CUST0521"/>
    <x v="9"/>
    <x v="0"/>
    <x v="3"/>
    <s v="Power Bank"/>
    <n v="2"/>
    <n v="97706"/>
    <n v="5"/>
    <n v="9770.6"/>
    <n v="185641.4"/>
    <n v="147759.29"/>
    <n v="37882.11"/>
    <x v="4"/>
    <n v="1815.96"/>
    <s v="USSD"/>
    <s v="Standard"/>
    <n v="5"/>
    <n v="5"/>
    <s v="No"/>
    <x v="2"/>
    <n v="4"/>
    <n v="0"/>
    <n v="36066.15"/>
    <n v="102.22769223991718"/>
    <n v="9.7820852460711889E-3"/>
    <n v="1"/>
    <n v="1"/>
  </r>
  <r>
    <s v="ORD00460"/>
    <x v="66"/>
    <s v="CUST0044"/>
    <x v="1"/>
    <x v="1"/>
    <x v="2"/>
    <s v="Joggers"/>
    <n v="2"/>
    <n v="41309"/>
    <n v="10"/>
    <n v="8261.7999999999993"/>
    <n v="74356.2"/>
    <n v="57748.03"/>
    <n v="16608.169999999998"/>
    <x v="4"/>
    <n v="1172.26"/>
    <s v="Cash on Delivery"/>
    <s v="Express"/>
    <n v="2"/>
    <n v="0"/>
    <s v="No"/>
    <x v="1"/>
    <m/>
    <n v="0"/>
    <n v="15435.909999999998"/>
    <n v="63.429785201235219"/>
    <n v="1.5765464076970045E-2"/>
    <n v="1"/>
    <n v="1"/>
  </r>
  <r>
    <s v="ORD00461"/>
    <x v="257"/>
    <s v="CUST0116"/>
    <x v="0"/>
    <x v="2"/>
    <x v="2"/>
    <s v="T-Shirt"/>
    <n v="1"/>
    <n v="14724"/>
    <n v="10"/>
    <n v="1472.4"/>
    <n v="13251.6"/>
    <n v="8235.64"/>
    <n v="5015.96"/>
    <x v="2"/>
    <n v="465.38"/>
    <s v="Mobile Money"/>
    <s v="Express"/>
    <n v="2"/>
    <n v="5"/>
    <s v="Yes"/>
    <x v="0"/>
    <n v="2"/>
    <n v="0"/>
    <n v="4550.58"/>
    <n v="28.474794791353304"/>
    <n v="3.5118778109813155E-2"/>
    <n v="1"/>
    <n v="1"/>
  </r>
  <r>
    <s v="ORD00462"/>
    <x v="258"/>
    <s v="CUST0500"/>
    <x v="6"/>
    <x v="2"/>
    <x v="3"/>
    <s v="Power Bank"/>
    <n v="1"/>
    <n v="48105"/>
    <n v="0"/>
    <n v="0"/>
    <n v="48105"/>
    <n v="31679.95"/>
    <n v="16425.05"/>
    <x v="1"/>
    <n v="1331.71"/>
    <s v="Card"/>
    <s v="Standard"/>
    <n v="5"/>
    <n v="5"/>
    <s v="No"/>
    <x v="0"/>
    <n v="4"/>
    <n v="0"/>
    <n v="15093.34"/>
    <n v="36.122729423072592"/>
    <n v="2.7683400893877975E-2"/>
    <n v="0"/>
    <n v="1"/>
  </r>
  <r>
    <s v="ORD00463"/>
    <x v="2"/>
    <s v="CUST0158"/>
    <x v="10"/>
    <x v="1"/>
    <x v="1"/>
    <s v="Cap"/>
    <n v="1"/>
    <n v="34847"/>
    <n v="15"/>
    <n v="5227.05"/>
    <n v="29619.95"/>
    <n v="19284.47"/>
    <n v="10335.48"/>
    <x v="3"/>
    <n v="1433.78"/>
    <s v="USSD"/>
    <s v="Express"/>
    <n v="2"/>
    <n v="1"/>
    <s v="No"/>
    <x v="0"/>
    <n v="2"/>
    <n v="0"/>
    <n v="8901.6999999999989"/>
    <n v="20.658643585487315"/>
    <n v="4.8405888598731593E-2"/>
    <n v="1"/>
    <n v="1"/>
  </r>
  <r>
    <s v="ORD00464"/>
    <x v="128"/>
    <s v="CUST0450"/>
    <x v="9"/>
    <x v="2"/>
    <x v="3"/>
    <s v="Power Bank"/>
    <n v="1"/>
    <n v="56085"/>
    <n v="10"/>
    <n v="5608.5"/>
    <n v="50476.5"/>
    <n v="28310.71"/>
    <n v="22165.79"/>
    <x v="5"/>
    <n v="961.79"/>
    <s v="Card"/>
    <s v="Express"/>
    <n v="2"/>
    <n v="2"/>
    <s v="No"/>
    <x v="0"/>
    <n v="5"/>
    <n v="0"/>
    <n v="21204"/>
    <n v="52.481830753074995"/>
    <n v="1.905421334680495E-2"/>
    <n v="0"/>
    <n v="1"/>
  </r>
  <r>
    <s v="ORD00465"/>
    <x v="247"/>
    <s v="CUST0491"/>
    <x v="2"/>
    <x v="2"/>
    <x v="2"/>
    <s v="Hoodie"/>
    <n v="2"/>
    <n v="51678"/>
    <n v="25"/>
    <n v="25839"/>
    <n v="77517"/>
    <n v="57829.120000000003"/>
    <n v="19687.88"/>
    <x v="3"/>
    <n v="2402.66"/>
    <s v="Card"/>
    <s v="Express"/>
    <n v="2"/>
    <n v="1"/>
    <s v="No"/>
    <x v="2"/>
    <n v="1"/>
    <n v="0"/>
    <n v="17285.22"/>
    <n v="32.26299185069881"/>
    <n v="3.0995265554652526E-2"/>
    <n v="1"/>
    <n v="1"/>
  </r>
  <r>
    <s v="ORD00466"/>
    <x v="183"/>
    <s v="CUST0353"/>
    <x v="7"/>
    <x v="0"/>
    <x v="2"/>
    <s v="Hoodie"/>
    <n v="1"/>
    <n v="29422"/>
    <n v="15"/>
    <n v="4413.3"/>
    <n v="25008.7"/>
    <n v="16997.22"/>
    <n v="8011.48"/>
    <x v="3"/>
    <n v="1950.07"/>
    <s v="Bank Transfer"/>
    <s v="Express"/>
    <n v="2"/>
    <n v="1"/>
    <s v="No"/>
    <x v="0"/>
    <n v="1"/>
    <n v="0"/>
    <n v="6061.41"/>
    <n v="12.824513991805423"/>
    <n v="7.797566446876486E-2"/>
    <n v="1"/>
    <n v="1"/>
  </r>
  <r>
    <s v="ORD00467"/>
    <x v="173"/>
    <s v="CUST0524"/>
    <x v="9"/>
    <x v="2"/>
    <x v="1"/>
    <s v="Sunglasses"/>
    <n v="1"/>
    <n v="32125"/>
    <n v="5"/>
    <n v="1606.25"/>
    <n v="30518.75"/>
    <n v="20690.22"/>
    <n v="9828.5300000000007"/>
    <x v="5"/>
    <n v="2482.87"/>
    <s v="Mobile Money"/>
    <s v="Standard"/>
    <n v="5"/>
    <n v="6"/>
    <s v="Yes"/>
    <x v="0"/>
    <n v="2"/>
    <n v="0"/>
    <n v="7345.6600000000008"/>
    <n v="12.291722885209456"/>
    <n v="8.1355560106491906E-2"/>
    <n v="1"/>
    <n v="1"/>
  </r>
  <r>
    <s v="ORD00468"/>
    <x v="192"/>
    <s v="CUST0124"/>
    <x v="9"/>
    <x v="2"/>
    <x v="2"/>
    <s v="Hoodie"/>
    <n v="4"/>
    <n v="34938"/>
    <n v="0"/>
    <n v="0"/>
    <n v="139752"/>
    <n v="109478.16"/>
    <n v="30273.84"/>
    <x v="4"/>
    <n v="904.83"/>
    <s v="Bank Transfer"/>
    <s v="Express"/>
    <n v="2"/>
    <n v="3"/>
    <s v="Yes"/>
    <x v="0"/>
    <n v="5"/>
    <n v="0"/>
    <n v="29369.01"/>
    <n v="154.45111236364841"/>
    <n v="6.4745406148033662E-3"/>
    <n v="1"/>
    <n v="1"/>
  </r>
  <r>
    <s v="ORD00469"/>
    <x v="71"/>
    <s v="CUST0437"/>
    <x v="3"/>
    <x v="0"/>
    <x v="2"/>
    <s v="T-Shirt"/>
    <n v="2"/>
    <n v="14212"/>
    <n v="10"/>
    <n v="2842.4"/>
    <n v="25581.599999999999"/>
    <n v="18984.82"/>
    <n v="6596.78"/>
    <x v="3"/>
    <n v="618.03"/>
    <s v="Card"/>
    <s v="Express"/>
    <n v="2"/>
    <n v="1"/>
    <s v="No"/>
    <x v="0"/>
    <n v="1"/>
    <n v="0"/>
    <n v="5978.75"/>
    <n v="41.392165428862675"/>
    <n v="2.4159161272164369E-2"/>
    <n v="1"/>
    <n v="1"/>
  </r>
  <r>
    <s v="ORD00470"/>
    <x v="31"/>
    <s v="CUST0218"/>
    <x v="2"/>
    <x v="2"/>
    <x v="3"/>
    <s v="Bluetooth Speaker"/>
    <n v="2"/>
    <n v="65479"/>
    <n v="10"/>
    <n v="13095.8"/>
    <n v="117862.2"/>
    <n v="74509.69"/>
    <n v="43352.51"/>
    <x v="4"/>
    <n v="1469.07"/>
    <s v="Bank Transfer"/>
    <s v="Standard"/>
    <n v="5"/>
    <n v="3"/>
    <s v="No"/>
    <x v="0"/>
    <n v="5"/>
    <n v="0"/>
    <n v="41883.440000000002"/>
    <n v="80.229124548183549"/>
    <n v="1.2464301531788818E-2"/>
    <n v="1"/>
    <n v="1"/>
  </r>
  <r>
    <s v="ORD00471"/>
    <x v="24"/>
    <s v="CUST0371"/>
    <x v="1"/>
    <x v="0"/>
    <x v="4"/>
    <s v="Bedsheet"/>
    <n v="1"/>
    <n v="82588"/>
    <n v="0"/>
    <n v="0"/>
    <n v="82588"/>
    <n v="48333.06"/>
    <n v="34254.94"/>
    <x v="0"/>
    <n v="2427.16"/>
    <s v="Bank Transfer"/>
    <s v="Standard"/>
    <n v="5"/>
    <n v="0"/>
    <s v="No"/>
    <x v="2"/>
    <n v="5"/>
    <n v="0"/>
    <n v="31827.780000000002"/>
    <n v="34.026598988117804"/>
    <n v="2.9388773187387997E-2"/>
    <n v="1"/>
    <n v="1"/>
  </r>
  <r>
    <s v="ORD00472"/>
    <x v="191"/>
    <s v="CUST0102"/>
    <x v="5"/>
    <x v="0"/>
    <x v="2"/>
    <s v="Handbag"/>
    <n v="1"/>
    <n v="20238"/>
    <n v="0"/>
    <n v="0"/>
    <n v="20238"/>
    <n v="11829.41"/>
    <n v="8408.59"/>
    <x v="0"/>
    <n v="2162.91"/>
    <s v="Mobile Money"/>
    <s v="Express"/>
    <n v="2"/>
    <n v="1"/>
    <s v="No"/>
    <x v="0"/>
    <n v="5"/>
    <n v="0"/>
    <n v="6245.68"/>
    <n v="9.356838703413457"/>
    <n v="0.10687370293507263"/>
    <n v="1"/>
    <n v="1"/>
  </r>
  <r>
    <s v="ORD00473"/>
    <x v="116"/>
    <s v="CUST0460"/>
    <x v="5"/>
    <x v="2"/>
    <x v="4"/>
    <s v="Bedsheet"/>
    <n v="1"/>
    <n v="27880"/>
    <n v="0"/>
    <n v="0"/>
    <n v="27880"/>
    <n v="17514.419999999998"/>
    <n v="10365.58"/>
    <x v="4"/>
    <n v="2436.69"/>
    <s v="Bank Transfer"/>
    <s v="Standard"/>
    <n v="5"/>
    <n v="6"/>
    <s v="No"/>
    <x v="1"/>
    <m/>
    <n v="0"/>
    <n v="7928.8899999999994"/>
    <n v="11.441750899786186"/>
    <n v="8.7399210903873745E-2"/>
    <n v="0"/>
    <n v="1"/>
  </r>
  <r>
    <s v="ORD00474"/>
    <x v="259"/>
    <s v="CUST0546"/>
    <x v="7"/>
    <x v="2"/>
    <x v="0"/>
    <s v="Face Cream"/>
    <n v="2"/>
    <n v="16635"/>
    <n v="5"/>
    <n v="1663.5"/>
    <n v="31606.5"/>
    <n v="18954.349999999999"/>
    <n v="12652.15"/>
    <x v="3"/>
    <n v="1802.46"/>
    <s v="Mobile Money"/>
    <s v="Standard"/>
    <n v="5"/>
    <n v="7"/>
    <s v="Yes"/>
    <x v="0"/>
    <n v="5"/>
    <n v="0"/>
    <n v="10849.689999999999"/>
    <n v="17.53520189074931"/>
    <n v="5.7028142945280247E-2"/>
    <n v="1"/>
    <n v="1"/>
  </r>
  <r>
    <s v="ORD00475"/>
    <x v="260"/>
    <s v="CUST0538"/>
    <x v="2"/>
    <x v="1"/>
    <x v="0"/>
    <s v="Lip Gloss"/>
    <n v="1"/>
    <n v="9106"/>
    <n v="0"/>
    <n v="0"/>
    <n v="9106"/>
    <n v="6320.14"/>
    <n v="2785.86"/>
    <x v="1"/>
    <n v="540.72"/>
    <s v="USSD"/>
    <s v="Standard"/>
    <n v="5"/>
    <n v="8"/>
    <s v="Yes"/>
    <x v="0"/>
    <n v="5"/>
    <n v="0"/>
    <n v="2245.1400000000003"/>
    <n v="16.840508951028259"/>
    <n v="5.9380628157258954E-2"/>
    <n v="1"/>
    <n v="1"/>
  </r>
  <r>
    <s v="ORD00476"/>
    <x v="261"/>
    <s v="CUST0053"/>
    <x v="8"/>
    <x v="0"/>
    <x v="2"/>
    <s v="T-Shirt"/>
    <n v="1"/>
    <n v="48463"/>
    <n v="25"/>
    <n v="12115.75"/>
    <n v="36347.25"/>
    <n v="22582.19"/>
    <n v="13765.06"/>
    <x v="5"/>
    <n v="878.26"/>
    <s v="Card"/>
    <s v="Express"/>
    <n v="2"/>
    <n v="1"/>
    <s v="No"/>
    <x v="0"/>
    <n v="5"/>
    <n v="0"/>
    <n v="12886.8"/>
    <n v="41.385523649033317"/>
    <n v="2.4163038469210186E-2"/>
    <n v="1"/>
    <n v="1"/>
  </r>
  <r>
    <s v="ORD00477"/>
    <x v="157"/>
    <s v="CUST0225"/>
    <x v="2"/>
    <x v="2"/>
    <x v="3"/>
    <s v="Bluetooth Speaker"/>
    <n v="1"/>
    <n v="95155"/>
    <n v="10"/>
    <n v="9515.5"/>
    <n v="85639.5"/>
    <n v="67219.039999999994"/>
    <n v="18420.46"/>
    <x v="5"/>
    <n v="707.47"/>
    <s v="USSD"/>
    <s v="Standard"/>
    <n v="5"/>
    <n v="6"/>
    <s v="No"/>
    <x v="2"/>
    <n v="4"/>
    <n v="0"/>
    <n v="17712.989999999998"/>
    <n v="121.05036255954316"/>
    <n v="8.2610244104647981E-3"/>
    <n v="1"/>
    <n v="1"/>
  </r>
  <r>
    <s v="ORD00478"/>
    <x v="44"/>
    <s v="CUST0405"/>
    <x v="9"/>
    <x v="2"/>
    <x v="2"/>
    <s v="Joggers"/>
    <n v="2"/>
    <n v="16721"/>
    <n v="0"/>
    <n v="0"/>
    <n v="33442"/>
    <n v="22541.09"/>
    <n v="10900.91"/>
    <x v="4"/>
    <n v="1328.19"/>
    <s v="Bank Transfer"/>
    <s v="Standard"/>
    <n v="5"/>
    <n v="5"/>
    <s v="No"/>
    <x v="0"/>
    <n v="5"/>
    <n v="0"/>
    <n v="9572.7199999999993"/>
    <n v="25.178626551924047"/>
    <n v="3.9716225106153941E-2"/>
    <n v="1"/>
    <n v="1"/>
  </r>
  <r>
    <s v="ORD00479"/>
    <x v="262"/>
    <s v="CUST0318"/>
    <x v="9"/>
    <x v="1"/>
    <x v="4"/>
    <s v="Air Fryer"/>
    <n v="2"/>
    <n v="24811"/>
    <n v="5"/>
    <n v="2481.1"/>
    <n v="47140.9"/>
    <n v="31719.06"/>
    <n v="15421.84"/>
    <x v="5"/>
    <n v="1411.59"/>
    <s v="Card"/>
    <s v="Express"/>
    <n v="2"/>
    <n v="0"/>
    <s v="No"/>
    <x v="2"/>
    <n v="5"/>
    <n v="0"/>
    <n v="14010.25"/>
    <n v="33.39560353927132"/>
    <n v="2.9944061314060612E-2"/>
    <n v="1"/>
    <n v="1"/>
  </r>
  <r>
    <s v="ORD00480"/>
    <x v="263"/>
    <s v="CUST0387"/>
    <x v="4"/>
    <x v="2"/>
    <x v="1"/>
    <s v="Backpack"/>
    <n v="1"/>
    <n v="20275"/>
    <n v="0"/>
    <n v="0"/>
    <n v="20275"/>
    <n v="12616.47"/>
    <n v="7658.53"/>
    <x v="3"/>
    <n v="2402.52"/>
    <s v="Card"/>
    <s v="Standard"/>
    <n v="5"/>
    <n v="6"/>
    <s v="No"/>
    <x v="2"/>
    <n v="1"/>
    <n v="0"/>
    <n v="5256.01"/>
    <n v="8.4390556582255307"/>
    <n v="0.11849667077681875"/>
    <n v="1"/>
    <n v="1"/>
  </r>
  <r>
    <s v="ORD00481"/>
    <x v="60"/>
    <s v="CUST0088"/>
    <x v="8"/>
    <x v="0"/>
    <x v="1"/>
    <s v="Wallet"/>
    <n v="2"/>
    <n v="35385"/>
    <n v="0"/>
    <n v="0"/>
    <n v="70770"/>
    <n v="43582.18"/>
    <n v="27187.82"/>
    <x v="5"/>
    <n v="1450.31"/>
    <s v="Card"/>
    <s v="Express"/>
    <n v="2"/>
    <n v="5"/>
    <s v="No"/>
    <x v="1"/>
    <m/>
    <n v="0"/>
    <n v="25737.51"/>
    <n v="48.796464204204618"/>
    <n v="2.0493288116433517E-2"/>
    <n v="1"/>
    <n v="1"/>
  </r>
  <r>
    <s v="ORD00482"/>
    <x v="5"/>
    <s v="CUST0558"/>
    <x v="2"/>
    <x v="0"/>
    <x v="3"/>
    <s v="Wireless Earbuds"/>
    <n v="2"/>
    <n v="27590"/>
    <n v="15"/>
    <n v="8277"/>
    <n v="46903"/>
    <n v="30677.07"/>
    <n v="16225.93"/>
    <x v="3"/>
    <n v="2319.89"/>
    <s v="Cash on Delivery"/>
    <s v="Express"/>
    <n v="2"/>
    <n v="1"/>
    <s v="No"/>
    <x v="0"/>
    <n v="2"/>
    <n v="0"/>
    <n v="13906.04"/>
    <n v="20.217768945941405"/>
    <n v="4.9461441698825236E-2"/>
    <n v="1"/>
    <n v="1"/>
  </r>
  <r>
    <s v="ORD00483"/>
    <x v="2"/>
    <s v="CUST0174"/>
    <x v="5"/>
    <x v="2"/>
    <x v="3"/>
    <s v="Power Bank"/>
    <n v="3"/>
    <n v="55833"/>
    <n v="0"/>
    <n v="0"/>
    <n v="167499"/>
    <n v="132627.10999999999"/>
    <n v="34871.89"/>
    <x v="5"/>
    <n v="1185.8499999999999"/>
    <s v="USSD"/>
    <s v="Standard"/>
    <n v="5"/>
    <n v="1"/>
    <s v="No"/>
    <x v="1"/>
    <m/>
    <n v="0"/>
    <n v="33686.04"/>
    <n v="141.24804992199688"/>
    <n v="7.0797437596642364E-3"/>
    <n v="1"/>
    <n v="1"/>
  </r>
  <r>
    <s v="ORD00484"/>
    <x v="151"/>
    <s v="CUST0436"/>
    <x v="9"/>
    <x v="0"/>
    <x v="1"/>
    <s v="Sunglasses"/>
    <n v="2"/>
    <n v="36718"/>
    <n v="10"/>
    <n v="7343.6"/>
    <n v="66092.399999999994"/>
    <n v="52998.05"/>
    <n v="13094.35"/>
    <x v="2"/>
    <n v="437.77"/>
    <s v="Bank Transfer"/>
    <s v="Standard"/>
    <n v="5"/>
    <n v="6"/>
    <s v="No"/>
    <x v="2"/>
    <n v="1"/>
    <n v="0"/>
    <n v="12656.58"/>
    <n v="150.97516960961235"/>
    <n v="6.6236057398430083E-3"/>
    <n v="1"/>
    <n v="1"/>
  </r>
  <r>
    <s v="ORD00485"/>
    <x v="55"/>
    <s v="CUST0152"/>
    <x v="4"/>
    <x v="0"/>
    <x v="2"/>
    <s v="T-Shirt"/>
    <n v="2"/>
    <n v="11411"/>
    <n v="10"/>
    <n v="2282.1999999999998"/>
    <n v="20539.8"/>
    <n v="12099.18"/>
    <n v="8440.6200000000008"/>
    <x v="4"/>
    <n v="1965.33"/>
    <s v="USSD"/>
    <s v="Standard"/>
    <n v="5"/>
    <n v="3"/>
    <s v="No"/>
    <x v="0"/>
    <n v="2"/>
    <n v="0"/>
    <n v="6475.2900000000009"/>
    <n v="10.451069286074095"/>
    <n v="9.5683989133292444E-2"/>
    <n v="1"/>
    <n v="1"/>
  </r>
  <r>
    <s v="ORD00486"/>
    <x v="104"/>
    <s v="CUST0435"/>
    <x v="3"/>
    <x v="1"/>
    <x v="4"/>
    <s v="Table Lamp"/>
    <n v="2"/>
    <n v="24116"/>
    <n v="15"/>
    <n v="7234.8"/>
    <n v="40997.199999999997"/>
    <n v="27182.71"/>
    <n v="13814.49"/>
    <x v="2"/>
    <n v="291.3"/>
    <s v="Bank Transfer"/>
    <s v="Express"/>
    <n v="2"/>
    <n v="1"/>
    <s v="No"/>
    <x v="0"/>
    <n v="5"/>
    <n v="0"/>
    <n v="13523.19"/>
    <n v="140.73875729488498"/>
    <n v="7.1053632931029446E-3"/>
    <n v="1"/>
    <n v="1"/>
  </r>
  <r>
    <s v="ORD00487"/>
    <x v="264"/>
    <s v="CUST0595"/>
    <x v="4"/>
    <x v="0"/>
    <x v="0"/>
    <s v="Body Lotion"/>
    <n v="2"/>
    <n v="11206"/>
    <n v="0"/>
    <n v="0"/>
    <n v="22412"/>
    <n v="13556.69"/>
    <n v="8855.31"/>
    <x v="0"/>
    <n v="1290.03"/>
    <s v="Bank Transfer"/>
    <s v="Express"/>
    <n v="2"/>
    <n v="1"/>
    <s v="No"/>
    <x v="0"/>
    <n v="5"/>
    <n v="0"/>
    <n v="7565.28"/>
    <n v="17.373239382029876"/>
    <n v="5.7559789398536496E-2"/>
    <n v="1"/>
    <n v="1"/>
  </r>
  <r>
    <s v="ORD00488"/>
    <x v="29"/>
    <s v="CUST0358"/>
    <x v="0"/>
    <x v="2"/>
    <x v="3"/>
    <s v="Wireless Earbuds"/>
    <n v="1"/>
    <n v="81286"/>
    <n v="0"/>
    <n v="0"/>
    <n v="81286"/>
    <n v="61101.77"/>
    <n v="20184.23"/>
    <x v="5"/>
    <n v="1886.09"/>
    <s v="Cash on Delivery"/>
    <s v="Standard"/>
    <n v="5"/>
    <n v="2"/>
    <s v="No"/>
    <x v="0"/>
    <n v="4"/>
    <n v="0"/>
    <n v="18298.14"/>
    <n v="43.097625245879044"/>
    <n v="2.3203134611126146E-2"/>
    <n v="1"/>
    <n v="1"/>
  </r>
  <r>
    <s v="ORD00489"/>
    <x v="57"/>
    <s v="CUST0109"/>
    <x v="1"/>
    <x v="0"/>
    <x v="4"/>
    <s v="Air Fryer"/>
    <n v="2"/>
    <n v="25252"/>
    <n v="0"/>
    <n v="0"/>
    <n v="50504"/>
    <n v="31118.66"/>
    <n v="19385.34"/>
    <x v="3"/>
    <n v="1960.46"/>
    <s v="Cash on Delivery"/>
    <s v="Express"/>
    <n v="2"/>
    <n v="5"/>
    <s v="Yes"/>
    <x v="0"/>
    <n v="2"/>
    <n v="0"/>
    <n v="17424.88"/>
    <n v="25.761300919172029"/>
    <n v="3.8817915412640583E-2"/>
    <n v="0"/>
    <n v="1"/>
  </r>
  <r>
    <s v="ORD00490"/>
    <x v="29"/>
    <s v="CUST0307"/>
    <x v="3"/>
    <x v="0"/>
    <x v="2"/>
    <s v="Joggers"/>
    <n v="1"/>
    <n v="52563"/>
    <n v="0"/>
    <n v="0"/>
    <n v="52563"/>
    <n v="29761.18"/>
    <n v="22801.82"/>
    <x v="4"/>
    <n v="599.23"/>
    <s v="Bank Transfer"/>
    <s v="Standard"/>
    <n v="5"/>
    <n v="4"/>
    <s v="No"/>
    <x v="2"/>
    <n v="5"/>
    <n v="0"/>
    <n v="22202.59"/>
    <n v="87.717570882632714"/>
    <n v="1.1400224492513746E-2"/>
    <n v="1"/>
    <n v="1"/>
  </r>
  <r>
    <s v="ORD00491"/>
    <x v="262"/>
    <s v="CUST0434"/>
    <x v="3"/>
    <x v="0"/>
    <x v="3"/>
    <s v="Power Bank"/>
    <n v="1"/>
    <n v="83981"/>
    <n v="15"/>
    <n v="12597.15"/>
    <n v="71383.850000000006"/>
    <n v="57213.55"/>
    <n v="14170.3"/>
    <x v="0"/>
    <n v="1068.3900000000001"/>
    <s v="Bank Transfer"/>
    <s v="Standard"/>
    <n v="5"/>
    <n v="4"/>
    <s v="No"/>
    <x v="0"/>
    <n v="5"/>
    <n v="0"/>
    <n v="13101.91"/>
    <n v="66.814412340063086"/>
    <n v="1.4966830732721757E-2"/>
    <n v="1"/>
    <n v="1"/>
  </r>
  <r>
    <s v="ORD00492"/>
    <x v="123"/>
    <s v="CUST0058"/>
    <x v="8"/>
    <x v="2"/>
    <x v="2"/>
    <s v="Handbag"/>
    <n v="2"/>
    <n v="46654"/>
    <n v="20"/>
    <n v="18661.599999999999"/>
    <n v="74646.399999999994"/>
    <n v="47367.71"/>
    <n v="27278.69"/>
    <x v="4"/>
    <n v="579.1"/>
    <s v="USSD"/>
    <s v="Express"/>
    <n v="2"/>
    <n v="6"/>
    <s v="No"/>
    <x v="2"/>
    <n v="4"/>
    <n v="0"/>
    <n v="26699.59"/>
    <n v="128.90070799516491"/>
    <n v="7.757909289664338E-3"/>
    <n v="1"/>
    <n v="1"/>
  </r>
  <r>
    <s v="ORD00493"/>
    <x v="106"/>
    <s v="CUST0277"/>
    <x v="5"/>
    <x v="2"/>
    <x v="0"/>
    <s v="Perfume"/>
    <n v="2"/>
    <n v="11348"/>
    <n v="0"/>
    <n v="0"/>
    <n v="22696"/>
    <n v="15801.48"/>
    <n v="6894.52"/>
    <x v="3"/>
    <n v="225.25"/>
    <s v="USSD"/>
    <s v="Standard"/>
    <n v="5"/>
    <n v="5"/>
    <s v="No"/>
    <x v="0"/>
    <n v="5"/>
    <n v="0"/>
    <n v="6669.27"/>
    <n v="100.75915649278579"/>
    <n v="9.9246563271060979E-3"/>
    <n v="1"/>
    <n v="1"/>
  </r>
  <r>
    <s v="ORD00494"/>
    <x v="104"/>
    <s v="CUST0207"/>
    <x v="6"/>
    <x v="2"/>
    <x v="2"/>
    <s v="Joggers"/>
    <n v="4"/>
    <n v="9940"/>
    <n v="0"/>
    <n v="0"/>
    <n v="39760"/>
    <n v="22383.81"/>
    <n v="17376.189999999999"/>
    <x v="5"/>
    <n v="2455.25"/>
    <s v="USSD"/>
    <s v="Express"/>
    <n v="2"/>
    <n v="1"/>
    <s v="No"/>
    <x v="0"/>
    <n v="1"/>
    <n v="0"/>
    <n v="14920.939999999999"/>
    <n v="16.193870277975766"/>
    <n v="6.1751760563380283E-2"/>
    <n v="0"/>
    <n v="1"/>
  </r>
  <r>
    <s v="ORD00495"/>
    <x v="265"/>
    <s v="CUST0200"/>
    <x v="0"/>
    <x v="0"/>
    <x v="0"/>
    <s v="Lip Gloss"/>
    <n v="4"/>
    <n v="14356"/>
    <n v="25"/>
    <n v="14356"/>
    <n v="43068"/>
    <n v="24861.9"/>
    <n v="18206.099999999999"/>
    <x v="4"/>
    <n v="2030.96"/>
    <s v="Cash on Delivery"/>
    <s v="Standard"/>
    <n v="5"/>
    <n v="8"/>
    <s v="Yes"/>
    <x v="0"/>
    <n v="5"/>
    <n v="0"/>
    <n v="16175.14"/>
    <n v="21.205735218812777"/>
    <n v="4.7157053961177677E-2"/>
    <n v="1"/>
    <n v="1"/>
  </r>
  <r>
    <s v="ORD00496"/>
    <x v="45"/>
    <s v="CUST0298"/>
    <x v="9"/>
    <x v="0"/>
    <x v="1"/>
    <s v="Backpack"/>
    <n v="1"/>
    <n v="13231"/>
    <n v="0"/>
    <n v="0"/>
    <n v="13231"/>
    <n v="10825.9"/>
    <n v="2405.1"/>
    <x v="5"/>
    <n v="2006.31"/>
    <s v="USSD"/>
    <s v="Express"/>
    <n v="2"/>
    <n v="3"/>
    <s v="No"/>
    <x v="1"/>
    <m/>
    <n v="0"/>
    <n v="398.78999999999996"/>
    <n v="6.5946937412463678"/>
    <n v="0.15163706446980577"/>
    <n v="1"/>
    <n v="1"/>
  </r>
  <r>
    <s v="ORD00497"/>
    <x v="170"/>
    <s v="CUST0442"/>
    <x v="6"/>
    <x v="0"/>
    <x v="4"/>
    <s v="Bedsheet"/>
    <n v="1"/>
    <n v="15830"/>
    <n v="0"/>
    <n v="0"/>
    <n v="15830"/>
    <n v="12145.98"/>
    <n v="3684.02"/>
    <x v="2"/>
    <n v="440.39"/>
    <s v="Card"/>
    <s v="Express"/>
    <n v="2"/>
    <n v="1"/>
    <s v="No"/>
    <x v="0"/>
    <m/>
    <n v="0"/>
    <n v="3243.63"/>
    <n v="35.945412021163058"/>
    <n v="2.7819962097283636E-2"/>
    <n v="1"/>
    <n v="1"/>
  </r>
  <r>
    <s v="ORD00498"/>
    <x v="266"/>
    <s v="CUST0466"/>
    <x v="0"/>
    <x v="1"/>
    <x v="0"/>
    <s v="Body Lotion"/>
    <n v="1"/>
    <n v="15079"/>
    <n v="0"/>
    <n v="0"/>
    <n v="15079"/>
    <n v="9022.98"/>
    <n v="6056.02"/>
    <x v="5"/>
    <n v="2450.5100000000002"/>
    <s v="Cash on Delivery"/>
    <s v="Express"/>
    <n v="2"/>
    <n v="1"/>
    <s v="No"/>
    <x v="0"/>
    <n v="4"/>
    <n v="0"/>
    <n v="3605.51"/>
    <n v="6.1534129630158612"/>
    <n v="0.16251143975064661"/>
    <n v="1"/>
    <n v="1"/>
  </r>
  <r>
    <s v="ORD00499"/>
    <x v="239"/>
    <s v="CUST0583"/>
    <x v="3"/>
    <x v="2"/>
    <x v="2"/>
    <s v="Sneakers"/>
    <n v="1"/>
    <n v="47611"/>
    <n v="25"/>
    <n v="11902.75"/>
    <n v="35708.25"/>
    <n v="27784.79"/>
    <n v="7923.46"/>
    <x v="3"/>
    <n v="1769.06"/>
    <s v="Mobile Money"/>
    <s v="Express"/>
    <n v="2"/>
    <n v="1"/>
    <s v="No"/>
    <x v="0"/>
    <n v="1"/>
    <n v="0"/>
    <n v="6154.4"/>
    <n v="20.184872192011579"/>
    <n v="4.9542052606890562E-2"/>
    <n v="1"/>
    <n v="1"/>
  </r>
  <r>
    <s v="ORD00500"/>
    <x v="223"/>
    <s v="CUST0044"/>
    <x v="1"/>
    <x v="2"/>
    <x v="0"/>
    <s v="Hair Dryer"/>
    <n v="2"/>
    <n v="8564"/>
    <n v="10"/>
    <n v="1712.8"/>
    <n v="15415.2"/>
    <n v="10042.57"/>
    <n v="5372.63"/>
    <x v="2"/>
    <n v="82.84"/>
    <s v="Cash on Delivery"/>
    <s v="Express"/>
    <n v="2"/>
    <n v="6"/>
    <s v="No"/>
    <x v="1"/>
    <m/>
    <n v="0"/>
    <n v="5289.79"/>
    <n v="186.08401738290681"/>
    <n v="5.373916653692459E-3"/>
    <n v="1"/>
    <n v="1"/>
  </r>
  <r>
    <s v="ORD00501"/>
    <x v="128"/>
    <s v="CUST0358"/>
    <x v="3"/>
    <x v="0"/>
    <x v="0"/>
    <s v="Body Lotion"/>
    <n v="3"/>
    <n v="9407"/>
    <n v="15"/>
    <n v="4233.1499999999996"/>
    <n v="23987.85"/>
    <n v="18168.84"/>
    <n v="5819.01"/>
    <x v="4"/>
    <n v="348.28"/>
    <s v="USSD"/>
    <s v="Express"/>
    <n v="2"/>
    <n v="3"/>
    <s v="Yes"/>
    <x v="0"/>
    <n v="3"/>
    <n v="0"/>
    <n v="5470.7300000000005"/>
    <n v="68.87518663144597"/>
    <n v="1.45190169189819E-2"/>
    <n v="1"/>
    <n v="1"/>
  </r>
  <r>
    <s v="ORD00502"/>
    <x v="267"/>
    <s v="CUST0218"/>
    <x v="3"/>
    <x v="2"/>
    <x v="1"/>
    <s v="Phone Case"/>
    <n v="1"/>
    <n v="17989"/>
    <n v="10"/>
    <n v="1798.9"/>
    <n v="16190.1"/>
    <n v="11388.37"/>
    <n v="4801.7299999999996"/>
    <x v="3"/>
    <n v="2353.86"/>
    <s v="USSD"/>
    <s v="Express"/>
    <n v="2"/>
    <n v="0"/>
    <s v="No"/>
    <x v="1"/>
    <m/>
    <n v="0"/>
    <n v="2447.8699999999994"/>
    <n v="6.8781065993729449"/>
    <n v="0.14538884874089722"/>
    <n v="0"/>
    <n v="1"/>
  </r>
  <r>
    <s v="ORD00503"/>
    <x v="42"/>
    <s v="CUST0219"/>
    <x v="6"/>
    <x v="1"/>
    <x v="0"/>
    <s v="Face Cream"/>
    <n v="3"/>
    <n v="11759"/>
    <n v="0"/>
    <n v="0"/>
    <n v="35277"/>
    <n v="20752.37"/>
    <n v="14524.63"/>
    <x v="5"/>
    <n v="886.17"/>
    <s v="Cash on Delivery"/>
    <s v="Express"/>
    <n v="2"/>
    <n v="1"/>
    <s v="No"/>
    <x v="0"/>
    <n v="1"/>
    <n v="0"/>
    <n v="13638.46"/>
    <n v="39.808388909577168"/>
    <n v="2.5120333361680413E-2"/>
    <n v="1"/>
    <n v="1"/>
  </r>
  <r>
    <s v="ORD00504"/>
    <x v="259"/>
    <s v="CUST0220"/>
    <x v="2"/>
    <x v="1"/>
    <x v="0"/>
    <s v="Lip Gloss"/>
    <n v="1"/>
    <n v="8891"/>
    <n v="10"/>
    <n v="889.1"/>
    <n v="8001.9"/>
    <n v="6436.12"/>
    <n v="1565.78"/>
    <x v="5"/>
    <n v="1784.31"/>
    <s v="Bank Transfer"/>
    <s v="Express"/>
    <n v="2"/>
    <n v="3"/>
    <s v="Yes"/>
    <x v="0"/>
    <n v="5"/>
    <n v="0"/>
    <n v="-218.52999999999997"/>
    <n v="4.4845906821124135"/>
    <n v="0.22298579087466727"/>
    <n v="1"/>
    <n v="1"/>
  </r>
  <r>
    <s v="ORD00505"/>
    <x v="191"/>
    <s v="CUST0585"/>
    <x v="4"/>
    <x v="0"/>
    <x v="0"/>
    <s v="Hair Dryer"/>
    <n v="3"/>
    <n v="23701"/>
    <n v="10"/>
    <n v="7110.3"/>
    <n v="63992.7"/>
    <n v="46669.68"/>
    <n v="17323.02"/>
    <x v="3"/>
    <n v="2261.9499999999998"/>
    <s v="Bank Transfer"/>
    <s v="Express"/>
    <n v="2"/>
    <n v="0"/>
    <s v="No"/>
    <x v="2"/>
    <n v="2"/>
    <n v="0"/>
    <n v="15061.07"/>
    <n v="28.290943654811116"/>
    <n v="3.5347000517246499E-2"/>
    <n v="1"/>
    <n v="1"/>
  </r>
  <r>
    <s v="ORD00506"/>
    <x v="113"/>
    <s v="CUST0117"/>
    <x v="4"/>
    <x v="0"/>
    <x v="0"/>
    <s v="Hair Dryer"/>
    <n v="1"/>
    <n v="24436"/>
    <n v="0"/>
    <n v="0"/>
    <n v="24436"/>
    <n v="14882.21"/>
    <n v="9553.7900000000009"/>
    <x v="1"/>
    <n v="1456"/>
    <s v="Bank Transfer"/>
    <s v="Express"/>
    <n v="2"/>
    <n v="1"/>
    <s v="No"/>
    <x v="0"/>
    <n v="5"/>
    <n v="0"/>
    <n v="8097.7900000000009"/>
    <n v="16.782967032967033"/>
    <n v="5.9584220003273861E-2"/>
    <n v="1"/>
    <n v="1"/>
  </r>
  <r>
    <s v="ORD00507"/>
    <x v="124"/>
    <s v="CUST0222"/>
    <x v="0"/>
    <x v="1"/>
    <x v="1"/>
    <s v="Phone Case"/>
    <n v="4"/>
    <n v="5061"/>
    <n v="10"/>
    <n v="2024.4"/>
    <n v="18219.599999999999"/>
    <n v="14431.69"/>
    <n v="3787.91"/>
    <x v="5"/>
    <n v="1348"/>
    <s v="Cash on Delivery"/>
    <s v="Standard"/>
    <n v="5"/>
    <n v="5"/>
    <s v="No"/>
    <x v="1"/>
    <m/>
    <n v="0"/>
    <n v="2439.91"/>
    <n v="13.516023738872402"/>
    <n v="7.3986256558870672E-2"/>
    <n v="1"/>
    <n v="1"/>
  </r>
  <r>
    <s v="ORD00508"/>
    <x v="40"/>
    <s v="CUST0361"/>
    <x v="0"/>
    <x v="2"/>
    <x v="0"/>
    <s v="Face Cream"/>
    <n v="4"/>
    <n v="18534"/>
    <n v="10"/>
    <n v="7413.6"/>
    <n v="66722.399999999994"/>
    <n v="39884.089999999997"/>
    <n v="26838.31"/>
    <x v="0"/>
    <n v="1202.52"/>
    <s v="USSD"/>
    <s v="Standard"/>
    <n v="5"/>
    <n v="4"/>
    <s v="No"/>
    <x v="1"/>
    <m/>
    <n v="0"/>
    <n v="25635.79"/>
    <n v="55.485480490968961"/>
    <n v="1.8022732995216E-2"/>
    <n v="1"/>
    <n v="1"/>
  </r>
  <r>
    <s v="ORD00509"/>
    <x v="209"/>
    <s v="CUST0102"/>
    <x v="5"/>
    <x v="2"/>
    <x v="0"/>
    <s v="Hair Dryer"/>
    <n v="1"/>
    <n v="28074"/>
    <n v="0"/>
    <n v="0"/>
    <n v="28074"/>
    <n v="20242.810000000001"/>
    <n v="7831.19"/>
    <x v="3"/>
    <n v="866.78"/>
    <s v="Cash on Delivery"/>
    <s v="Standard"/>
    <n v="5"/>
    <n v="5"/>
    <s v="No"/>
    <x v="1"/>
    <m/>
    <n v="0"/>
    <n v="6964.41"/>
    <n v="32.388841459193799"/>
    <n v="3.0874830804302911E-2"/>
    <n v="1"/>
    <n v="1"/>
  </r>
  <r>
    <s v="ORD00510"/>
    <x v="268"/>
    <s v="CUST0466"/>
    <x v="7"/>
    <x v="2"/>
    <x v="2"/>
    <s v="Hoodie"/>
    <n v="3"/>
    <n v="29977"/>
    <n v="0"/>
    <n v="0"/>
    <n v="89931"/>
    <n v="72277.23"/>
    <n v="17653.77"/>
    <x v="4"/>
    <n v="2223.1"/>
    <s v="USSD"/>
    <s v="Express"/>
    <n v="2"/>
    <n v="1"/>
    <s v="No"/>
    <x v="0"/>
    <n v="3"/>
    <n v="0"/>
    <n v="15430.67"/>
    <n v="40.452971076424816"/>
    <n v="2.4720063159533418E-2"/>
    <n v="0"/>
    <n v="1"/>
  </r>
  <r>
    <s v="ORD00511"/>
    <x v="155"/>
    <s v="CUST0248"/>
    <x v="6"/>
    <x v="2"/>
    <x v="4"/>
    <s v="Table Lamp"/>
    <n v="1"/>
    <n v="74021"/>
    <n v="10"/>
    <n v="7402.1"/>
    <n v="66618.899999999994"/>
    <n v="39705.589999999997"/>
    <n v="26913.31"/>
    <x v="4"/>
    <n v="1478.2"/>
    <s v="Cash on Delivery"/>
    <s v="Express"/>
    <n v="2"/>
    <n v="1"/>
    <s v="No"/>
    <x v="1"/>
    <m/>
    <n v="0"/>
    <n v="25435.11"/>
    <n v="45.067582194560948"/>
    <n v="2.2188898345664673E-2"/>
    <n v="1"/>
    <n v="1"/>
  </r>
  <r>
    <s v="ORD00512"/>
    <x v="269"/>
    <s v="CUST0403"/>
    <x v="6"/>
    <x v="2"/>
    <x v="2"/>
    <s v="Joggers"/>
    <n v="3"/>
    <n v="54717"/>
    <n v="25"/>
    <n v="41037.75"/>
    <n v="123113.25"/>
    <n v="72979.05"/>
    <n v="50134.2"/>
    <x v="0"/>
    <n v="2042.7"/>
    <s v="Mobile Money"/>
    <s v="Standard"/>
    <n v="5"/>
    <n v="4"/>
    <s v="No"/>
    <x v="0"/>
    <n v="5"/>
    <n v="0"/>
    <n v="48091.5"/>
    <n v="60.269863416066968"/>
    <n v="1.6592040255618303E-2"/>
    <n v="0"/>
    <n v="1"/>
  </r>
  <r>
    <s v="ORD00513"/>
    <x v="239"/>
    <s v="CUST0402"/>
    <x v="2"/>
    <x v="2"/>
    <x v="3"/>
    <s v="Phone Charger"/>
    <n v="1"/>
    <n v="21223"/>
    <n v="0"/>
    <n v="0"/>
    <n v="21223"/>
    <n v="11832.05"/>
    <n v="9390.9500000000007"/>
    <x v="0"/>
    <n v="258.17"/>
    <s v="Bank Transfer"/>
    <s v="Standard"/>
    <n v="5"/>
    <n v="4"/>
    <s v="No"/>
    <x v="2"/>
    <n v="4"/>
    <n v="0"/>
    <n v="9132.7800000000007"/>
    <n v="82.205523492272533"/>
    <n v="1.2164632709795977E-2"/>
    <n v="1"/>
    <n v="1"/>
  </r>
  <r>
    <s v="ORD00514"/>
    <x v="115"/>
    <s v="CUST0192"/>
    <x v="8"/>
    <x v="1"/>
    <x v="0"/>
    <s v="Hair Dryer"/>
    <n v="1"/>
    <n v="28744"/>
    <n v="0"/>
    <n v="0"/>
    <n v="28744"/>
    <n v="17943.169999999998"/>
    <n v="10800.83"/>
    <x v="2"/>
    <n v="493.16"/>
    <s v="Card"/>
    <s v="Standard"/>
    <n v="5"/>
    <n v="3"/>
    <s v="No"/>
    <x v="0"/>
    <n v="5"/>
    <n v="0"/>
    <n v="10307.67"/>
    <n v="58.285343499067238"/>
    <n v="1.7156971889785697E-2"/>
    <n v="1"/>
    <n v="1"/>
  </r>
  <r>
    <s v="ORD00515"/>
    <x v="54"/>
    <s v="CUST0126"/>
    <x v="5"/>
    <x v="2"/>
    <x v="3"/>
    <s v="Power Bank"/>
    <n v="3"/>
    <n v="21160"/>
    <n v="15"/>
    <n v="9522"/>
    <n v="53958"/>
    <n v="31143.55"/>
    <n v="22814.45"/>
    <x v="5"/>
    <n v="1318.99"/>
    <s v="Card"/>
    <s v="Express"/>
    <n v="2"/>
    <n v="1"/>
    <s v="No"/>
    <x v="0"/>
    <n v="1"/>
    <n v="0"/>
    <n v="21495.46"/>
    <n v="40.908573984639759"/>
    <n v="2.4444753326661479E-2"/>
    <n v="1"/>
    <n v="1"/>
  </r>
  <r>
    <s v="ORD00516"/>
    <x v="180"/>
    <s v="CUST0385"/>
    <x v="0"/>
    <x v="1"/>
    <x v="2"/>
    <s v="Handbag"/>
    <n v="2"/>
    <n v="26579"/>
    <n v="0"/>
    <n v="0"/>
    <n v="53158"/>
    <n v="43243.89"/>
    <n v="9914.11"/>
    <x v="2"/>
    <n v="320"/>
    <s v="Card"/>
    <s v="Express"/>
    <n v="2"/>
    <n v="3"/>
    <s v="Yes"/>
    <x v="0"/>
    <n v="5"/>
    <n v="0"/>
    <n v="9594.11"/>
    <n v="166.11875000000001"/>
    <n v="6.0197900598216638E-3"/>
    <n v="1"/>
    <n v="1"/>
  </r>
  <r>
    <s v="ORD00517"/>
    <x v="270"/>
    <s v="CUST0261"/>
    <x v="5"/>
    <x v="0"/>
    <x v="2"/>
    <s v="Joggers"/>
    <n v="1"/>
    <n v="40537"/>
    <n v="0"/>
    <n v="0"/>
    <n v="40537"/>
    <n v="32130.22"/>
    <n v="8406.7800000000007"/>
    <x v="5"/>
    <n v="705.45"/>
    <s v="Bank Transfer"/>
    <s v="Express"/>
    <n v="2"/>
    <n v="3"/>
    <s v="Yes"/>
    <x v="0"/>
    <n v="2"/>
    <n v="0"/>
    <n v="7701.3300000000008"/>
    <n v="57.462612516833225"/>
    <n v="1.7402619828798382E-2"/>
    <n v="1"/>
    <n v="1"/>
  </r>
  <r>
    <s v="ORD00518"/>
    <x v="43"/>
    <s v="CUST0494"/>
    <x v="8"/>
    <x v="2"/>
    <x v="4"/>
    <s v="Bedsheet"/>
    <n v="2"/>
    <n v="70985"/>
    <n v="15"/>
    <n v="21295.5"/>
    <n v="120674.5"/>
    <n v="96423.03"/>
    <n v="24251.47"/>
    <x v="3"/>
    <n v="1780.23"/>
    <s v="USSD"/>
    <s v="Standard"/>
    <n v="5"/>
    <n v="3"/>
    <s v="No"/>
    <x v="0"/>
    <n v="2"/>
    <n v="0"/>
    <n v="22471.24"/>
    <n v="67.785904068575405"/>
    <n v="1.4752329613961526E-2"/>
    <n v="1"/>
    <n v="1"/>
  </r>
  <r>
    <s v="ORD00519"/>
    <x v="166"/>
    <s v="CUST0598"/>
    <x v="1"/>
    <x v="2"/>
    <x v="0"/>
    <s v="Body Lotion"/>
    <n v="1"/>
    <n v="18119"/>
    <n v="10"/>
    <n v="1811.9"/>
    <n v="16307.1"/>
    <n v="12561.21"/>
    <n v="3745.89"/>
    <x v="1"/>
    <n v="1081.01"/>
    <s v="Bank Transfer"/>
    <s v="Standard"/>
    <n v="5"/>
    <n v="4"/>
    <s v="No"/>
    <x v="1"/>
    <m/>
    <n v="0"/>
    <n v="2664.88"/>
    <n v="15.08505934265178"/>
    <n v="6.6290756786921035E-2"/>
    <n v="1"/>
    <n v="1"/>
  </r>
  <r>
    <s v="ORD00520"/>
    <x v="268"/>
    <s v="CUST0383"/>
    <x v="5"/>
    <x v="2"/>
    <x v="1"/>
    <s v="Wallet"/>
    <n v="1"/>
    <n v="23233"/>
    <n v="25"/>
    <n v="5808.25"/>
    <n v="17424.75"/>
    <n v="11240.85"/>
    <n v="6183.9"/>
    <x v="4"/>
    <n v="2060.79"/>
    <s v="Cash on Delivery"/>
    <s v="Standard"/>
    <n v="5"/>
    <n v="6"/>
    <s v="Yes"/>
    <x v="0"/>
    <n v="2"/>
    <n v="0"/>
    <n v="4123.1099999999997"/>
    <n v="8.4553739100053864"/>
    <n v="0.11826798088925236"/>
    <n v="1"/>
    <n v="1"/>
  </r>
  <r>
    <s v="ORD00521"/>
    <x v="137"/>
    <s v="CUST0252"/>
    <x v="5"/>
    <x v="0"/>
    <x v="2"/>
    <s v="T-Shirt"/>
    <n v="1"/>
    <n v="27607"/>
    <n v="0"/>
    <n v="0"/>
    <n v="27607"/>
    <n v="20526.82"/>
    <n v="7080.18"/>
    <x v="5"/>
    <n v="2029.05"/>
    <s v="Bank Transfer"/>
    <s v="Express"/>
    <n v="2"/>
    <n v="1"/>
    <s v="No"/>
    <x v="0"/>
    <n v="5"/>
    <n v="0"/>
    <n v="5051.13"/>
    <n v="13.605874670412263"/>
    <n v="7.3497663636034341E-2"/>
    <n v="1"/>
    <n v="1"/>
  </r>
  <r>
    <s v="ORD00522"/>
    <x v="271"/>
    <s v="CUST0395"/>
    <x v="2"/>
    <x v="2"/>
    <x v="1"/>
    <s v="Backpack"/>
    <n v="1"/>
    <n v="31639"/>
    <n v="15"/>
    <n v="4745.8500000000004"/>
    <n v="26893.15"/>
    <n v="17098.7"/>
    <n v="9794.4500000000007"/>
    <x v="0"/>
    <n v="314.22000000000003"/>
    <s v="Cash on Delivery"/>
    <s v="Standard"/>
    <n v="5"/>
    <n v="6"/>
    <s v="Yes"/>
    <x v="0"/>
    <n v="2"/>
    <n v="0"/>
    <n v="9480.2300000000014"/>
    <n v="85.587009101903121"/>
    <n v="1.1684016189996338E-2"/>
    <n v="0"/>
    <n v="1"/>
  </r>
  <r>
    <s v="ORD00523"/>
    <x v="99"/>
    <s v="CUST0282"/>
    <x v="4"/>
    <x v="2"/>
    <x v="0"/>
    <s v="Body Lotion"/>
    <n v="1"/>
    <n v="11247"/>
    <n v="10"/>
    <n v="1124.7"/>
    <n v="10122.299999999999"/>
    <n v="5616.01"/>
    <n v="4506.29"/>
    <x v="3"/>
    <n v="854.04"/>
    <s v="Cash on Delivery"/>
    <s v="Standard"/>
    <n v="5"/>
    <n v="3"/>
    <s v="No"/>
    <x v="1"/>
    <m/>
    <n v="0"/>
    <n v="3652.25"/>
    <n v="11.852255163692567"/>
    <n v="8.4372128863993368E-2"/>
    <n v="0"/>
    <n v="1"/>
  </r>
  <r>
    <s v="ORD00524"/>
    <x v="243"/>
    <s v="CUST0541"/>
    <x v="6"/>
    <x v="0"/>
    <x v="3"/>
    <s v="Phone Charger"/>
    <n v="1"/>
    <n v="21467"/>
    <n v="10"/>
    <n v="2146.6999999999998"/>
    <n v="19320.3"/>
    <n v="12714.55"/>
    <n v="6605.75"/>
    <x v="1"/>
    <n v="1608.34"/>
    <s v="Cash on Delivery"/>
    <s v="Express"/>
    <n v="2"/>
    <n v="3"/>
    <s v="No"/>
    <x v="1"/>
    <m/>
    <n v="0"/>
    <n v="4997.41"/>
    <n v="12.012571968613601"/>
    <n v="8.3246119366676502E-2"/>
    <n v="1"/>
    <n v="1"/>
  </r>
  <r>
    <s v="ORD00525"/>
    <x v="70"/>
    <s v="CUST0506"/>
    <x v="5"/>
    <x v="1"/>
    <x v="4"/>
    <s v="Table Lamp"/>
    <n v="1"/>
    <n v="7362"/>
    <n v="10"/>
    <n v="736.2"/>
    <n v="6625.8"/>
    <n v="5185.1899999999996"/>
    <n v="1440.61"/>
    <x v="1"/>
    <n v="402.44"/>
    <s v="USSD"/>
    <s v="Express"/>
    <n v="2"/>
    <n v="1"/>
    <s v="No"/>
    <x v="2"/>
    <n v="2"/>
    <n v="0"/>
    <n v="1038.1699999999998"/>
    <n v="16.464069178014114"/>
    <n v="6.0738325937999937E-2"/>
    <n v="1"/>
    <n v="1"/>
  </r>
  <r>
    <s v="ORD00526"/>
    <x v="272"/>
    <s v="CUST0054"/>
    <x v="2"/>
    <x v="2"/>
    <x v="1"/>
    <s v="Backpack"/>
    <n v="3"/>
    <n v="28874"/>
    <n v="10"/>
    <n v="8662.2000000000007"/>
    <n v="77959.8"/>
    <n v="57584.19"/>
    <n v="20375.61"/>
    <x v="3"/>
    <n v="490.46"/>
    <s v="Bank Transfer"/>
    <s v="Express"/>
    <n v="2"/>
    <n v="1"/>
    <s v="No"/>
    <x v="0"/>
    <n v="1"/>
    <n v="0"/>
    <n v="19885.150000000001"/>
    <n v="158.95241202136771"/>
    <n v="6.2911911010546454E-3"/>
    <n v="1"/>
    <n v="1"/>
  </r>
  <r>
    <s v="ORD00527"/>
    <x v="65"/>
    <s v="CUST0458"/>
    <x v="5"/>
    <x v="0"/>
    <x v="1"/>
    <s v="Phone Case"/>
    <n v="2"/>
    <n v="35634"/>
    <n v="5"/>
    <n v="3563.4"/>
    <n v="67704.600000000006"/>
    <n v="38915.64"/>
    <n v="28788.959999999999"/>
    <x v="0"/>
    <n v="1484.59"/>
    <s v="Bank Transfer"/>
    <s v="Standard"/>
    <n v="5"/>
    <n v="1"/>
    <s v="No"/>
    <x v="0"/>
    <n v="3"/>
    <n v="0"/>
    <n v="27304.37"/>
    <n v="45.60491448817519"/>
    <n v="2.1927461354176819E-2"/>
    <n v="1"/>
    <n v="1"/>
  </r>
  <r>
    <s v="ORD00528"/>
    <x v="182"/>
    <s v="CUST0077"/>
    <x v="3"/>
    <x v="2"/>
    <x v="2"/>
    <s v="Sneakers"/>
    <n v="2"/>
    <n v="32235"/>
    <n v="10"/>
    <n v="6447"/>
    <n v="58023"/>
    <n v="35181.58"/>
    <n v="22841.42"/>
    <x v="3"/>
    <n v="2372.08"/>
    <s v="Cash on Delivery"/>
    <s v="Express"/>
    <n v="2"/>
    <n v="6"/>
    <s v="No"/>
    <x v="1"/>
    <m/>
    <n v="0"/>
    <n v="20469.339999999997"/>
    <n v="24.460810765235575"/>
    <n v="4.08817193182014E-2"/>
    <n v="1"/>
    <n v="1"/>
  </r>
  <r>
    <s v="ORD00529"/>
    <x v="57"/>
    <s v="CUST0109"/>
    <x v="9"/>
    <x v="1"/>
    <x v="2"/>
    <s v="Joggers"/>
    <n v="1"/>
    <n v="47663"/>
    <n v="5"/>
    <n v="2383.15"/>
    <n v="45279.85"/>
    <n v="25743.07"/>
    <n v="19536.78"/>
    <x v="5"/>
    <n v="906.44"/>
    <s v="Mobile Money"/>
    <s v="Standard"/>
    <n v="5"/>
    <n v="5"/>
    <s v="No"/>
    <x v="0"/>
    <n v="5"/>
    <n v="0"/>
    <n v="18630.34"/>
    <n v="49.953499404262828"/>
    <n v="2.0018617552840835E-2"/>
    <n v="0"/>
    <n v="1"/>
  </r>
  <r>
    <s v="ORD00530"/>
    <x v="273"/>
    <s v="CUST0473"/>
    <x v="5"/>
    <x v="2"/>
    <x v="3"/>
    <s v="Smart Watch"/>
    <n v="1"/>
    <n v="69404"/>
    <n v="25"/>
    <n v="17351"/>
    <n v="52053"/>
    <n v="34990.71"/>
    <n v="17062.29"/>
    <x v="2"/>
    <n v="87.83"/>
    <s v="Cash on Delivery"/>
    <s v="Standard"/>
    <n v="5"/>
    <n v="3"/>
    <s v="No"/>
    <x v="0"/>
    <n v="5"/>
    <n v="0"/>
    <n v="16974.46"/>
    <n v="592.65626779004901"/>
    <n v="1.6873186944076229E-3"/>
    <n v="1"/>
    <n v="1"/>
  </r>
  <r>
    <s v="ORD00531"/>
    <x v="170"/>
    <s v="CUST0407"/>
    <x v="7"/>
    <x v="0"/>
    <x v="2"/>
    <s v="Hoodie"/>
    <n v="1"/>
    <n v="31233"/>
    <n v="15"/>
    <n v="4684.95"/>
    <n v="26548.05"/>
    <n v="15991.52"/>
    <n v="10556.53"/>
    <x v="4"/>
    <n v="1566.31"/>
    <s v="Mobile Money"/>
    <s v="Express"/>
    <n v="2"/>
    <n v="3"/>
    <s v="Yes"/>
    <x v="0"/>
    <n v="2"/>
    <n v="0"/>
    <n v="8990.2200000000012"/>
    <n v="16.949422528107462"/>
    <n v="5.8999060194628229E-2"/>
    <n v="1"/>
    <n v="1"/>
  </r>
  <r>
    <s v="ORD00532"/>
    <x v="274"/>
    <s v="CUST0532"/>
    <x v="4"/>
    <x v="0"/>
    <x v="1"/>
    <s v="Phone Case"/>
    <n v="2"/>
    <n v="6338"/>
    <n v="10"/>
    <n v="1267.5999999999999"/>
    <n v="11408.4"/>
    <n v="7010.09"/>
    <n v="4398.3100000000004"/>
    <x v="3"/>
    <n v="720.87"/>
    <s v="Mobile Money"/>
    <s v="Standard"/>
    <n v="5"/>
    <n v="2"/>
    <s v="No"/>
    <x v="1"/>
    <m/>
    <n v="0"/>
    <n v="3677.4400000000005"/>
    <n v="15.825877065212866"/>
    <n v="6.3187651204375722E-2"/>
    <n v="1"/>
    <n v="1"/>
  </r>
  <r>
    <s v="ORD00533"/>
    <x v="209"/>
    <s v="CUST0403"/>
    <x v="5"/>
    <x v="0"/>
    <x v="0"/>
    <s v="Face Cream"/>
    <n v="3"/>
    <n v="9104"/>
    <n v="10"/>
    <n v="2731.2"/>
    <n v="24580.799999999999"/>
    <n v="17746.419999999998"/>
    <n v="6834.38"/>
    <x v="5"/>
    <n v="416.76"/>
    <s v="Mobile Money"/>
    <s v="Express"/>
    <n v="2"/>
    <n v="5"/>
    <s v="No"/>
    <x v="2"/>
    <n v="1"/>
    <n v="0"/>
    <n v="6417.62"/>
    <n v="58.980708321336017"/>
    <n v="1.695469634836946E-2"/>
    <n v="0"/>
    <n v="1"/>
  </r>
  <r>
    <s v="ORD00534"/>
    <x v="236"/>
    <s v="CUST0313"/>
    <x v="8"/>
    <x v="2"/>
    <x v="1"/>
    <s v="Phone Case"/>
    <n v="1"/>
    <n v="4834"/>
    <n v="20"/>
    <n v="966.8"/>
    <n v="3867.2"/>
    <n v="2573.77"/>
    <n v="1293.43"/>
    <x v="5"/>
    <n v="2226.89"/>
    <s v="Bank Transfer"/>
    <s v="Standard"/>
    <n v="5"/>
    <n v="2"/>
    <s v="No"/>
    <x v="0"/>
    <n v="3"/>
    <n v="0"/>
    <n v="-933.45999999999981"/>
    <n v="1.7365922878992677"/>
    <n v="0.57584040132395531"/>
    <n v="1"/>
    <n v="1"/>
  </r>
  <r>
    <s v="ORD00535"/>
    <x v="46"/>
    <s v="CUST0361"/>
    <x v="3"/>
    <x v="2"/>
    <x v="3"/>
    <s v="Phone Charger"/>
    <n v="3"/>
    <n v="70940"/>
    <n v="5"/>
    <n v="10641"/>
    <n v="202179"/>
    <n v="139872.01999999999"/>
    <n v="62306.98"/>
    <x v="0"/>
    <n v="415.99"/>
    <s v="USSD"/>
    <s v="Standard"/>
    <n v="5"/>
    <n v="3"/>
    <s v="No"/>
    <x v="0"/>
    <n v="5"/>
    <n v="0"/>
    <n v="61890.990000000005"/>
    <n v="486.01889468496836"/>
    <n v="2.0575331760469685E-3"/>
    <n v="0"/>
    <n v="1"/>
  </r>
  <r>
    <s v="ORD00536"/>
    <x v="225"/>
    <s v="CUST0503"/>
    <x v="0"/>
    <x v="2"/>
    <x v="4"/>
    <s v="Table Lamp"/>
    <n v="1"/>
    <n v="7777"/>
    <n v="10"/>
    <n v="777.7"/>
    <n v="6999.3"/>
    <n v="5534.14"/>
    <n v="1465.16"/>
    <x v="0"/>
    <n v="1777.3"/>
    <s v="Card"/>
    <s v="Express"/>
    <n v="2"/>
    <n v="0"/>
    <s v="No"/>
    <x v="2"/>
    <n v="3"/>
    <n v="0"/>
    <n v="-312.13999999999987"/>
    <n v="3.9381646317447818"/>
    <n v="0.25392539253925389"/>
    <n v="1"/>
    <n v="1"/>
  </r>
  <r>
    <s v="ORD00537"/>
    <x v="129"/>
    <s v="CUST0226"/>
    <x v="9"/>
    <x v="0"/>
    <x v="2"/>
    <s v="Handbag"/>
    <n v="1"/>
    <n v="52600"/>
    <n v="0"/>
    <n v="0"/>
    <n v="52600"/>
    <n v="31682.95"/>
    <n v="20917.05"/>
    <x v="1"/>
    <n v="2217.4299999999998"/>
    <s v="Mobile Money"/>
    <s v="Standard"/>
    <n v="5"/>
    <n v="3"/>
    <s v="No"/>
    <x v="0"/>
    <n v="3"/>
    <n v="0"/>
    <n v="18699.62"/>
    <n v="23.721154670045955"/>
    <n v="4.2156463878326993E-2"/>
    <n v="1"/>
    <n v="1"/>
  </r>
  <r>
    <s v="ORD00538"/>
    <x v="275"/>
    <s v="CUST0180"/>
    <x v="2"/>
    <x v="2"/>
    <x v="0"/>
    <s v="Lip Gloss"/>
    <n v="1"/>
    <n v="13635"/>
    <n v="0"/>
    <n v="0"/>
    <n v="13635"/>
    <n v="9632.7099999999991"/>
    <n v="4002.29"/>
    <x v="2"/>
    <n v="105.33"/>
    <s v="Cash on Delivery"/>
    <s v="Express"/>
    <n v="2"/>
    <n v="6"/>
    <s v="No"/>
    <x v="2"/>
    <n v="5"/>
    <n v="0"/>
    <n v="3896.96"/>
    <n v="129.45029906009685"/>
    <n v="7.724972497249725E-3"/>
    <n v="1"/>
    <n v="1"/>
  </r>
  <r>
    <s v="ORD00539"/>
    <x v="235"/>
    <s v="CUST0296"/>
    <x v="5"/>
    <x v="0"/>
    <x v="1"/>
    <s v="Wallet"/>
    <n v="2"/>
    <n v="22991"/>
    <n v="25"/>
    <n v="11495.5"/>
    <n v="34486.5"/>
    <n v="25153.3"/>
    <n v="9333.2000000000007"/>
    <x v="3"/>
    <n v="348.62"/>
    <s v="USSD"/>
    <s v="Express"/>
    <n v="2"/>
    <n v="4"/>
    <s v="Yes"/>
    <x v="0"/>
    <n v="3"/>
    <n v="0"/>
    <n v="8984.58"/>
    <n v="98.92289598990304"/>
    <n v="1.0108883186174301E-2"/>
    <n v="1"/>
    <n v="1"/>
  </r>
  <r>
    <s v="ORD00540"/>
    <x v="276"/>
    <s v="CUST0042"/>
    <x v="8"/>
    <x v="1"/>
    <x v="3"/>
    <s v="Power Bank"/>
    <n v="1"/>
    <n v="73011"/>
    <n v="0"/>
    <n v="0"/>
    <n v="73011"/>
    <n v="41139.769999999997"/>
    <n v="31871.23"/>
    <x v="1"/>
    <n v="2006.11"/>
    <s v="Mobile Money"/>
    <s v="Express"/>
    <n v="2"/>
    <n v="1"/>
    <s v="No"/>
    <x v="0"/>
    <n v="3"/>
    <n v="0"/>
    <n v="29865.119999999999"/>
    <n v="36.394315366555176"/>
    <n v="2.7476818561586607E-2"/>
    <n v="1"/>
    <n v="1"/>
  </r>
  <r>
    <s v="ORD00541"/>
    <x v="277"/>
    <s v="CUST0089"/>
    <x v="2"/>
    <x v="1"/>
    <x v="1"/>
    <s v="Sunglasses"/>
    <n v="1"/>
    <n v="6106"/>
    <n v="20"/>
    <n v="1221.2"/>
    <n v="4884.8"/>
    <n v="3917.08"/>
    <n v="967.72"/>
    <x v="5"/>
    <n v="1117.96"/>
    <s v="Card"/>
    <s v="Express"/>
    <n v="2"/>
    <n v="3"/>
    <s v="Yes"/>
    <x v="0"/>
    <n v="4"/>
    <n v="0"/>
    <n v="-150.24"/>
    <n v="4.36938709792837"/>
    <n v="0.22886505076973468"/>
    <n v="0"/>
    <n v="1"/>
  </r>
  <r>
    <s v="ORD00542"/>
    <x v="190"/>
    <s v="CUST0319"/>
    <x v="9"/>
    <x v="2"/>
    <x v="4"/>
    <s v="Bedsheet"/>
    <n v="3"/>
    <n v="24242"/>
    <n v="10"/>
    <n v="7272.6"/>
    <n v="65453.4"/>
    <n v="38397.35"/>
    <n v="27056.05"/>
    <x v="0"/>
    <n v="901.49"/>
    <s v="USSD"/>
    <s v="Standard"/>
    <n v="5"/>
    <n v="2"/>
    <s v="No"/>
    <x v="1"/>
    <m/>
    <n v="0"/>
    <n v="26154.559999999998"/>
    <n v="72.605797069296386"/>
    <n v="1.3773004916474927E-2"/>
    <n v="1"/>
    <n v="1"/>
  </r>
  <r>
    <s v="ORD00543"/>
    <x v="203"/>
    <s v="CUST0559"/>
    <x v="9"/>
    <x v="0"/>
    <x v="1"/>
    <s v="Phone Case"/>
    <n v="2"/>
    <n v="24529"/>
    <n v="25"/>
    <n v="12264.5"/>
    <n v="36793.5"/>
    <n v="29523.75"/>
    <n v="7269.75"/>
    <x v="4"/>
    <n v="1183.6400000000001"/>
    <s v="Cash on Delivery"/>
    <s v="Express"/>
    <n v="2"/>
    <n v="3"/>
    <s v="No"/>
    <x v="2"/>
    <n v="3"/>
    <n v="0"/>
    <n v="6086.11"/>
    <n v="31.085042749484639"/>
    <n v="3.2169812602769514E-2"/>
    <n v="1"/>
    <n v="1"/>
  </r>
  <r>
    <s v="ORD00544"/>
    <x v="206"/>
    <s v="CUST0029"/>
    <x v="7"/>
    <x v="1"/>
    <x v="0"/>
    <s v="Face Cream"/>
    <n v="1"/>
    <n v="29276"/>
    <n v="25"/>
    <n v="7319"/>
    <n v="21957"/>
    <n v="14288.3"/>
    <n v="7668.7"/>
    <x v="3"/>
    <n v="1937.27"/>
    <s v="Cash on Delivery"/>
    <s v="Express"/>
    <n v="2"/>
    <n v="0"/>
    <s v="No"/>
    <x v="1"/>
    <m/>
    <n v="0"/>
    <n v="5731.43"/>
    <n v="11.333990615660182"/>
    <n v="8.8230177164457801E-2"/>
    <n v="1"/>
    <n v="1"/>
  </r>
  <r>
    <s v="ORD00545"/>
    <x v="120"/>
    <s v="CUST0007"/>
    <x v="3"/>
    <x v="0"/>
    <x v="2"/>
    <s v="Handbag"/>
    <n v="1"/>
    <n v="24706"/>
    <n v="10"/>
    <n v="2470.6"/>
    <n v="22235.4"/>
    <n v="15624.14"/>
    <n v="6611.26"/>
    <x v="0"/>
    <n v="479.32"/>
    <s v="Mobile Money"/>
    <s v="Express"/>
    <n v="2"/>
    <n v="6"/>
    <s v="No"/>
    <x v="2"/>
    <n v="1"/>
    <n v="0"/>
    <n v="6131.9400000000005"/>
    <n v="46.389468413585917"/>
    <n v="2.1556616926162783E-2"/>
    <n v="1"/>
    <n v="1"/>
  </r>
  <r>
    <s v="ORD00546"/>
    <x v="150"/>
    <s v="CUST0210"/>
    <x v="7"/>
    <x v="0"/>
    <x v="1"/>
    <s v="Backpack"/>
    <n v="3"/>
    <n v="24374"/>
    <n v="0"/>
    <n v="0"/>
    <n v="73122"/>
    <n v="56122.35"/>
    <n v="16999.650000000001"/>
    <x v="5"/>
    <n v="354.43"/>
    <s v="Bank Transfer"/>
    <s v="Standard"/>
    <n v="5"/>
    <n v="0"/>
    <s v="No"/>
    <x v="1"/>
    <m/>
    <n v="0"/>
    <n v="16645.22"/>
    <n v="206.30872104505826"/>
    <n v="4.8471048384891007E-3"/>
    <n v="1"/>
    <n v="1"/>
  </r>
  <r>
    <s v="ORD00547"/>
    <x v="55"/>
    <s v="CUST0533"/>
    <x v="5"/>
    <x v="2"/>
    <x v="1"/>
    <s v="Backpack"/>
    <n v="1"/>
    <n v="7647"/>
    <n v="0"/>
    <n v="0"/>
    <n v="7647"/>
    <n v="4825.1000000000004"/>
    <n v="2821.9"/>
    <x v="5"/>
    <n v="740.33"/>
    <s v="Mobile Money"/>
    <s v="Standard"/>
    <n v="5"/>
    <n v="6"/>
    <s v="Yes"/>
    <x v="0"/>
    <n v="5"/>
    <n v="0"/>
    <n v="2081.5700000000002"/>
    <n v="10.329177528939796"/>
    <n v="9.68131293317641E-2"/>
    <n v="1"/>
    <n v="1"/>
  </r>
  <r>
    <s v="ORD00548"/>
    <x v="278"/>
    <s v="CUST0450"/>
    <x v="1"/>
    <x v="2"/>
    <x v="4"/>
    <s v="Storage Box"/>
    <n v="2"/>
    <n v="37546"/>
    <n v="25"/>
    <n v="18773"/>
    <n v="56319"/>
    <n v="34022.01"/>
    <n v="22296.99"/>
    <x v="3"/>
    <n v="1735.33"/>
    <s v="Mobile Money"/>
    <s v="Express"/>
    <n v="2"/>
    <n v="1"/>
    <s v="No"/>
    <x v="0"/>
    <n v="3"/>
    <n v="0"/>
    <n v="20561.660000000003"/>
    <n v="32.454345859289013"/>
    <n v="3.0812514426747633E-2"/>
    <n v="1"/>
    <n v="1"/>
  </r>
  <r>
    <s v="ORD00549"/>
    <x v="273"/>
    <s v="CUST0282"/>
    <x v="4"/>
    <x v="0"/>
    <x v="0"/>
    <s v="Hair Dryer"/>
    <n v="1"/>
    <n v="4416"/>
    <n v="20"/>
    <n v="883.2"/>
    <n v="3532.8"/>
    <n v="2057.62"/>
    <n v="1475.18"/>
    <x v="4"/>
    <n v="896.35"/>
    <s v="Mobile Money"/>
    <s v="Standard"/>
    <n v="5"/>
    <n v="5"/>
    <s v="No"/>
    <x v="0"/>
    <n v="5"/>
    <n v="0"/>
    <n v="578.83000000000004"/>
    <n v="3.9413175656830481"/>
    <n v="0.25372225996376813"/>
    <n v="0"/>
    <n v="1"/>
  </r>
  <r>
    <s v="ORD00550"/>
    <x v="37"/>
    <s v="CUST0364"/>
    <x v="9"/>
    <x v="1"/>
    <x v="0"/>
    <s v="Body Lotion"/>
    <n v="1"/>
    <n v="19904"/>
    <n v="5"/>
    <n v="995.2"/>
    <n v="18908.8"/>
    <n v="12180.77"/>
    <n v="6728.03"/>
    <x v="4"/>
    <n v="601.34"/>
    <s v="Bank Transfer"/>
    <s v="Express"/>
    <n v="2"/>
    <n v="4"/>
    <s v="No"/>
    <x v="2"/>
    <n v="1"/>
    <n v="0"/>
    <n v="6126.69"/>
    <n v="31.444440748993912"/>
    <n v="3.1802123878828907E-2"/>
    <n v="0"/>
    <n v="1"/>
  </r>
  <r>
    <s v="ORD00551"/>
    <x v="8"/>
    <s v="CUST0348"/>
    <x v="3"/>
    <x v="1"/>
    <x v="4"/>
    <s v="Storage Box"/>
    <n v="1"/>
    <n v="45705"/>
    <n v="20"/>
    <n v="9141"/>
    <n v="36564"/>
    <n v="23827.34"/>
    <n v="12736.66"/>
    <x v="2"/>
    <n v="368.83"/>
    <s v="Mobile Money"/>
    <s v="Standard"/>
    <n v="5"/>
    <n v="5"/>
    <s v="No"/>
    <x v="0"/>
    <n v="5"/>
    <n v="0"/>
    <n v="12367.83"/>
    <n v="99.135102892931712"/>
    <n v="1.0087244283995185E-2"/>
    <n v="1"/>
    <n v="1"/>
  </r>
  <r>
    <s v="ORD00552"/>
    <x v="279"/>
    <s v="CUST0133"/>
    <x v="0"/>
    <x v="1"/>
    <x v="1"/>
    <s v="Wallet"/>
    <n v="1"/>
    <n v="5934"/>
    <n v="0"/>
    <n v="0"/>
    <n v="5934"/>
    <n v="3634.93"/>
    <n v="2299.0700000000002"/>
    <x v="0"/>
    <n v="1295.75"/>
    <s v="Bank Transfer"/>
    <s v="Standard"/>
    <n v="5"/>
    <n v="3"/>
    <s v="No"/>
    <x v="2"/>
    <n v="5"/>
    <n v="0"/>
    <n v="1003.3200000000002"/>
    <n v="4.5795871117113638"/>
    <n v="0.2183602965958881"/>
    <n v="1"/>
    <n v="1"/>
  </r>
  <r>
    <s v="ORD00553"/>
    <x v="280"/>
    <s v="CUST0179"/>
    <x v="4"/>
    <x v="1"/>
    <x v="2"/>
    <s v="Sneakers"/>
    <n v="1"/>
    <n v="14502"/>
    <n v="20"/>
    <n v="2900.4"/>
    <n v="11601.6"/>
    <n v="8772.0300000000007"/>
    <n v="2829.57"/>
    <x v="4"/>
    <n v="938.67"/>
    <s v="Cash on Delivery"/>
    <s v="Standard"/>
    <n v="5"/>
    <n v="1"/>
    <s v="No"/>
    <x v="1"/>
    <m/>
    <n v="0"/>
    <n v="1890.9"/>
    <n v="12.359615200230113"/>
    <n v="8.0908667769962764E-2"/>
    <n v="1"/>
    <n v="1"/>
  </r>
  <r>
    <s v="ORD00554"/>
    <x v="217"/>
    <s v="CUST0588"/>
    <x v="7"/>
    <x v="2"/>
    <x v="0"/>
    <s v="Perfume"/>
    <n v="1"/>
    <n v="10092"/>
    <n v="15"/>
    <n v="1513.8"/>
    <n v="8578.2000000000007"/>
    <n v="6602.95"/>
    <n v="1975.25"/>
    <x v="5"/>
    <n v="255.76"/>
    <s v="Card"/>
    <s v="Standard"/>
    <n v="5"/>
    <n v="5"/>
    <s v="No"/>
    <x v="0"/>
    <n v="5"/>
    <n v="0"/>
    <n v="1719.49"/>
    <n v="33.540037535189242"/>
    <n v="2.981511272761185E-2"/>
    <n v="1"/>
    <n v="1"/>
  </r>
  <r>
    <s v="ORD00555"/>
    <x v="233"/>
    <s v="CUST0144"/>
    <x v="6"/>
    <x v="0"/>
    <x v="2"/>
    <s v="Sneakers"/>
    <n v="2"/>
    <n v="29328"/>
    <n v="20"/>
    <n v="11731.2"/>
    <n v="46924.800000000003"/>
    <n v="28217.62"/>
    <n v="18707.18"/>
    <x v="1"/>
    <n v="1009.84"/>
    <s v="Mobile Money"/>
    <s v="Express"/>
    <n v="2"/>
    <n v="2"/>
    <s v="No"/>
    <x v="0"/>
    <n v="5"/>
    <n v="0"/>
    <n v="17697.34"/>
    <n v="46.467559217301755"/>
    <n v="2.1520390070921984E-2"/>
    <n v="1"/>
    <n v="1"/>
  </r>
  <r>
    <s v="ORD00556"/>
    <x v="281"/>
    <s v="CUST0069"/>
    <x v="3"/>
    <x v="0"/>
    <x v="1"/>
    <s v="Sunglasses"/>
    <n v="3"/>
    <n v="37898"/>
    <n v="10"/>
    <n v="11369.4"/>
    <n v="102324.6"/>
    <n v="59066.52"/>
    <n v="43258.080000000002"/>
    <x v="4"/>
    <n v="1583.43"/>
    <s v="USSD"/>
    <s v="Standard"/>
    <n v="5"/>
    <n v="4"/>
    <s v="No"/>
    <x v="0"/>
    <n v="1"/>
    <n v="0"/>
    <n v="41674.65"/>
    <n v="64.622117807544385"/>
    <n v="1.5474577960724987E-2"/>
    <n v="1"/>
    <n v="1"/>
  </r>
  <r>
    <s v="ORD00557"/>
    <x v="282"/>
    <s v="CUST0297"/>
    <x v="2"/>
    <x v="0"/>
    <x v="3"/>
    <s v="Smart Watch"/>
    <n v="1"/>
    <n v="29691"/>
    <n v="25"/>
    <n v="7422.75"/>
    <n v="22268.25"/>
    <n v="17849.97"/>
    <n v="4418.28"/>
    <x v="4"/>
    <n v="1622.88"/>
    <s v="Mobile Money"/>
    <s v="Express"/>
    <n v="2"/>
    <n v="3"/>
    <s v="No"/>
    <x v="1"/>
    <m/>
    <n v="0"/>
    <n v="2795.3999999999996"/>
    <n v="13.72143966282165"/>
    <n v="7.2878650095988692E-2"/>
    <n v="1"/>
    <n v="1"/>
  </r>
  <r>
    <s v="ORD00558"/>
    <x v="137"/>
    <s v="CUST0483"/>
    <x v="2"/>
    <x v="2"/>
    <x v="3"/>
    <s v="Phone Charger"/>
    <n v="1"/>
    <n v="43194"/>
    <n v="0"/>
    <n v="0"/>
    <n v="43194"/>
    <n v="26138.55"/>
    <n v="17055.45"/>
    <x v="2"/>
    <n v="460.54"/>
    <s v="Card"/>
    <s v="Express"/>
    <n v="2"/>
    <n v="6"/>
    <s v="No"/>
    <x v="2"/>
    <n v="5"/>
    <n v="0"/>
    <n v="16594.91"/>
    <n v="93.789898814435219"/>
    <n v="1.0662128999398064E-2"/>
    <n v="1"/>
    <n v="1"/>
  </r>
  <r>
    <s v="ORD00559"/>
    <x v="283"/>
    <s v="CUST0075"/>
    <x v="1"/>
    <x v="0"/>
    <x v="2"/>
    <s v="Handbag"/>
    <n v="2"/>
    <n v="29665"/>
    <n v="25"/>
    <n v="14832.5"/>
    <n v="44497.5"/>
    <n v="30225.74"/>
    <n v="14271.76"/>
    <x v="0"/>
    <n v="296"/>
    <s v="Card"/>
    <s v="Express"/>
    <n v="2"/>
    <n v="2"/>
    <s v="No"/>
    <x v="0"/>
    <n v="5"/>
    <n v="0"/>
    <n v="13975.76"/>
    <n v="150.3293918918919"/>
    <n v="6.6520591044440698E-3"/>
    <n v="0"/>
    <n v="1"/>
  </r>
  <r>
    <s v="ORD00560"/>
    <x v="202"/>
    <s v="CUST0231"/>
    <x v="0"/>
    <x v="0"/>
    <x v="0"/>
    <s v="Lip Gloss"/>
    <n v="2"/>
    <n v="4363"/>
    <n v="25"/>
    <n v="2181.5"/>
    <n v="6544.5"/>
    <n v="4674.07"/>
    <n v="1870.43"/>
    <x v="4"/>
    <n v="1309"/>
    <s v="Cash on Delivery"/>
    <s v="Standard"/>
    <n v="5"/>
    <n v="4"/>
    <s v="No"/>
    <x v="0"/>
    <n v="5"/>
    <n v="0"/>
    <n v="561.43000000000006"/>
    <n v="4.9996180290297936"/>
    <n v="0.20001528000611199"/>
    <n v="1"/>
    <n v="1"/>
  </r>
  <r>
    <s v="ORD00561"/>
    <x v="69"/>
    <s v="CUST0441"/>
    <x v="4"/>
    <x v="2"/>
    <x v="0"/>
    <s v="Perfume"/>
    <n v="1"/>
    <n v="9845"/>
    <n v="15"/>
    <n v="1476.75"/>
    <n v="8368.25"/>
    <n v="6676.85"/>
    <n v="1691.4"/>
    <x v="0"/>
    <n v="1553.82"/>
    <s v="Bank Transfer"/>
    <s v="Standard"/>
    <n v="5"/>
    <n v="5"/>
    <s v="No"/>
    <x v="0"/>
    <m/>
    <n v="0"/>
    <n v="137.58000000000015"/>
    <n v="5.3855980744230347"/>
    <n v="0.1856803991276551"/>
    <n v="1"/>
    <n v="1"/>
  </r>
  <r>
    <s v="ORD00562"/>
    <x v="182"/>
    <s v="CUST0582"/>
    <x v="6"/>
    <x v="1"/>
    <x v="0"/>
    <s v="Lip Gloss"/>
    <n v="1"/>
    <n v="7652"/>
    <n v="0"/>
    <n v="0"/>
    <n v="7652"/>
    <n v="4792.45"/>
    <n v="2859.55"/>
    <x v="3"/>
    <n v="1706.98"/>
    <s v="Bank Transfer"/>
    <s v="Express"/>
    <n v="2"/>
    <n v="6"/>
    <s v="Yes"/>
    <x v="0"/>
    <n v="5"/>
    <n v="0"/>
    <n v="1152.5700000000002"/>
    <n v="4.4827707413092126"/>
    <n v="0.22307631991636173"/>
    <n v="1"/>
    <n v="1"/>
  </r>
  <r>
    <s v="ORD00563"/>
    <x v="207"/>
    <s v="CUST0408"/>
    <x v="3"/>
    <x v="2"/>
    <x v="4"/>
    <s v="Blender"/>
    <n v="1"/>
    <n v="32982"/>
    <n v="5"/>
    <n v="1649.1"/>
    <n v="31332.9"/>
    <n v="20985.41"/>
    <n v="10347.49"/>
    <x v="2"/>
    <n v="298.13"/>
    <s v="Bank Transfer"/>
    <s v="Express"/>
    <n v="2"/>
    <n v="3"/>
    <s v="Yes"/>
    <x v="0"/>
    <n v="5"/>
    <n v="0"/>
    <n v="10049.36"/>
    <n v="105.09811156207024"/>
    <n v="9.514918823345429E-3"/>
    <n v="1"/>
    <n v="1"/>
  </r>
  <r>
    <s v="ORD00564"/>
    <x v="155"/>
    <s v="CUST0327"/>
    <x v="7"/>
    <x v="2"/>
    <x v="1"/>
    <s v="Wallet"/>
    <n v="1"/>
    <n v="9141"/>
    <n v="5"/>
    <n v="457.05"/>
    <n v="8683.9500000000007"/>
    <n v="6914.62"/>
    <n v="1769.33"/>
    <x v="0"/>
    <n v="1906.39"/>
    <s v="Bank Transfer"/>
    <s v="Standard"/>
    <n v="5"/>
    <n v="2"/>
    <s v="No"/>
    <x v="1"/>
    <m/>
    <n v="0"/>
    <n v="-137.06000000000017"/>
    <n v="4.5551802097157452"/>
    <n v="0.2195302828781833"/>
    <n v="1"/>
    <n v="1"/>
  </r>
  <r>
    <s v="ORD00565"/>
    <x v="92"/>
    <s v="CUST0146"/>
    <x v="6"/>
    <x v="0"/>
    <x v="3"/>
    <s v="Bluetooth Speaker"/>
    <n v="2"/>
    <n v="68475"/>
    <n v="10"/>
    <n v="13695"/>
    <n v="123255"/>
    <n v="77040.679999999993"/>
    <n v="46214.32"/>
    <x v="5"/>
    <n v="2419.7199999999998"/>
    <s v="Card"/>
    <s v="Express"/>
    <n v="2"/>
    <n v="4"/>
    <s v="Yes"/>
    <x v="0"/>
    <n v="5"/>
    <n v="0"/>
    <n v="43794.6"/>
    <n v="50.937711801365452"/>
    <n v="1.963182021013346E-2"/>
    <n v="1"/>
    <n v="1"/>
  </r>
  <r>
    <s v="ORD00566"/>
    <x v="284"/>
    <s v="CUST0394"/>
    <x v="3"/>
    <x v="1"/>
    <x v="4"/>
    <s v="Storage Box"/>
    <n v="1"/>
    <n v="32965"/>
    <n v="15"/>
    <n v="4944.75"/>
    <n v="28020.25"/>
    <n v="19439.689999999999"/>
    <n v="8580.56"/>
    <x v="3"/>
    <n v="1954.89"/>
    <s v="Card"/>
    <s v="Express"/>
    <n v="2"/>
    <n v="0"/>
    <s v="No"/>
    <x v="2"/>
    <n v="5"/>
    <n v="0"/>
    <n v="6625.6699999999992"/>
    <n v="14.333415179370705"/>
    <n v="6.9767043477485038E-2"/>
    <n v="1"/>
    <n v="1"/>
  </r>
  <r>
    <s v="ORD00567"/>
    <x v="285"/>
    <s v="CUST0269"/>
    <x v="1"/>
    <x v="0"/>
    <x v="1"/>
    <s v="Wallet"/>
    <n v="1"/>
    <n v="7743"/>
    <n v="0"/>
    <n v="0"/>
    <n v="7743"/>
    <n v="5415.37"/>
    <n v="2327.63"/>
    <x v="5"/>
    <n v="1266.06"/>
    <s v="Mobile Money"/>
    <s v="Express"/>
    <n v="2"/>
    <n v="6"/>
    <s v="No"/>
    <x v="2"/>
    <n v="5"/>
    <n v="0"/>
    <n v="1061.5700000000002"/>
    <n v="6.1158238946021521"/>
    <n v="0.16351026733824098"/>
    <n v="1"/>
    <n v="1"/>
  </r>
  <r>
    <s v="ORD00568"/>
    <x v="195"/>
    <s v="CUST0267"/>
    <x v="9"/>
    <x v="0"/>
    <x v="1"/>
    <s v="Cap"/>
    <n v="4"/>
    <n v="21982"/>
    <n v="0"/>
    <n v="0"/>
    <n v="87928"/>
    <n v="72072.62"/>
    <n v="15855.38"/>
    <x v="4"/>
    <n v="1513.49"/>
    <s v="Card"/>
    <s v="Express"/>
    <n v="2"/>
    <n v="2"/>
    <s v="No"/>
    <x v="1"/>
    <m/>
    <n v="0"/>
    <n v="14341.89"/>
    <n v="58.096188280067921"/>
    <n v="1.7212833227185878E-2"/>
    <n v="1"/>
    <n v="1"/>
  </r>
  <r>
    <s v="ORD00569"/>
    <x v="195"/>
    <s v="CUST0371"/>
    <x v="2"/>
    <x v="2"/>
    <x v="1"/>
    <s v="Wallet"/>
    <n v="2"/>
    <n v="24112"/>
    <n v="10"/>
    <n v="4822.3999999999996"/>
    <n v="43401.599999999999"/>
    <n v="33667.49"/>
    <n v="9734.11"/>
    <x v="2"/>
    <n v="57.77"/>
    <s v="Card"/>
    <s v="Express"/>
    <n v="2"/>
    <n v="1"/>
    <s v="No"/>
    <x v="0"/>
    <n v="4"/>
    <n v="0"/>
    <n v="9676.34"/>
    <n v="751.28267266747446"/>
    <n v="1.3310569195605693E-3"/>
    <n v="1"/>
    <n v="1"/>
  </r>
  <r>
    <s v="ORD00570"/>
    <x v="215"/>
    <s v="CUST0368"/>
    <x v="3"/>
    <x v="1"/>
    <x v="0"/>
    <s v="Body Lotion"/>
    <n v="1"/>
    <n v="12558"/>
    <n v="0"/>
    <n v="0"/>
    <n v="12558"/>
    <n v="8400.2800000000007"/>
    <n v="4157.72"/>
    <x v="2"/>
    <n v="441.07"/>
    <s v="Bank Transfer"/>
    <s v="Express"/>
    <n v="2"/>
    <n v="1"/>
    <s v="No"/>
    <x v="0"/>
    <n v="3"/>
    <n v="0"/>
    <n v="3716.65"/>
    <n v="28.471671163307413"/>
    <n v="3.5122630992196209E-2"/>
    <n v="1"/>
    <n v="1"/>
  </r>
  <r>
    <s v="ORD00571"/>
    <x v="174"/>
    <s v="CUST0151"/>
    <x v="1"/>
    <x v="2"/>
    <x v="2"/>
    <s v="Hoodie"/>
    <n v="1"/>
    <n v="19075"/>
    <n v="0"/>
    <n v="0"/>
    <n v="19075"/>
    <n v="13341.44"/>
    <n v="5733.56"/>
    <x v="2"/>
    <n v="496.39"/>
    <s v="USSD"/>
    <s v="Standard"/>
    <n v="5"/>
    <n v="5"/>
    <s v="No"/>
    <x v="0"/>
    <n v="5"/>
    <n v="0"/>
    <n v="5237.17"/>
    <n v="38.427446161284472"/>
    <n v="2.6023066841415466E-2"/>
    <n v="1"/>
    <n v="1"/>
  </r>
  <r>
    <s v="ORD00572"/>
    <x v="269"/>
    <s v="CUST0554"/>
    <x v="6"/>
    <x v="2"/>
    <x v="3"/>
    <s v="Bluetooth Speaker"/>
    <n v="1"/>
    <n v="75445"/>
    <n v="5"/>
    <n v="3772.25"/>
    <n v="71672.75"/>
    <n v="43368.56"/>
    <n v="28304.19"/>
    <x v="0"/>
    <n v="2092.19"/>
    <s v="Cash on Delivery"/>
    <s v="Express"/>
    <n v="2"/>
    <n v="6"/>
    <s v="No"/>
    <x v="1"/>
    <m/>
    <n v="0"/>
    <n v="26212"/>
    <n v="34.257285428187686"/>
    <n v="2.9190871007460994E-2"/>
    <n v="1"/>
    <n v="1"/>
  </r>
  <r>
    <s v="ORD00573"/>
    <x v="177"/>
    <s v="CUST0290"/>
    <x v="9"/>
    <x v="2"/>
    <x v="3"/>
    <s v="Power Bank"/>
    <n v="2"/>
    <n v="52907"/>
    <n v="0"/>
    <n v="0"/>
    <n v="105814"/>
    <n v="62777.8"/>
    <n v="43036.2"/>
    <x v="3"/>
    <n v="2297.31"/>
    <s v="Card"/>
    <s v="Express"/>
    <n v="2"/>
    <n v="2"/>
    <s v="No"/>
    <x v="0"/>
    <n v="2"/>
    <n v="0"/>
    <n v="40738.89"/>
    <n v="46.059957080237325"/>
    <n v="2.1710832215018808E-2"/>
    <n v="1"/>
    <n v="1"/>
  </r>
  <r>
    <s v="ORD00574"/>
    <x v="286"/>
    <s v="CUST0217"/>
    <x v="0"/>
    <x v="0"/>
    <x v="3"/>
    <s v="Phone Charger"/>
    <n v="2"/>
    <n v="111690"/>
    <n v="0"/>
    <n v="0"/>
    <n v="223380"/>
    <n v="162487.96"/>
    <n v="60892.04"/>
    <x v="0"/>
    <n v="2494.9899999999998"/>
    <s v="Card"/>
    <s v="Express"/>
    <n v="2"/>
    <n v="1"/>
    <s v="No"/>
    <x v="0"/>
    <n v="5"/>
    <n v="0"/>
    <n v="58397.05"/>
    <n v="89.531420967619113"/>
    <n v="1.1169263139045572E-2"/>
    <n v="0"/>
    <n v="1"/>
  </r>
  <r>
    <s v="ORD00575"/>
    <x v="151"/>
    <s v="CUST0579"/>
    <x v="7"/>
    <x v="0"/>
    <x v="3"/>
    <s v="Smart Watch"/>
    <n v="2"/>
    <n v="79643"/>
    <n v="20"/>
    <n v="31857.200000000001"/>
    <n v="127428.8"/>
    <n v="92766.05"/>
    <n v="34662.75"/>
    <x v="0"/>
    <n v="819.12"/>
    <s v="Mobile Money"/>
    <s v="Express"/>
    <n v="2"/>
    <n v="2"/>
    <s v="No"/>
    <x v="1"/>
    <m/>
    <n v="0"/>
    <n v="33843.629999999997"/>
    <n v="155.56792655532766"/>
    <n v="6.4280602187260652E-3"/>
    <n v="1"/>
    <n v="1"/>
  </r>
  <r>
    <s v="ORD00576"/>
    <x v="146"/>
    <s v="CUST0337"/>
    <x v="8"/>
    <x v="2"/>
    <x v="4"/>
    <s v="Blender"/>
    <n v="1"/>
    <n v="37594"/>
    <n v="10"/>
    <n v="3759.4"/>
    <n v="33834.6"/>
    <n v="19337.03"/>
    <n v="14497.57"/>
    <x v="1"/>
    <n v="1702.66"/>
    <s v="Mobile Money"/>
    <s v="Standard"/>
    <n v="5"/>
    <n v="2"/>
    <s v="No"/>
    <x v="1"/>
    <m/>
    <n v="0"/>
    <n v="12794.91"/>
    <n v="19.871612653142726"/>
    <n v="5.0323042093005386E-2"/>
    <n v="1"/>
    <n v="1"/>
  </r>
  <r>
    <s v="ORD00577"/>
    <x v="231"/>
    <s v="CUST0429"/>
    <x v="8"/>
    <x v="1"/>
    <x v="2"/>
    <s v="Handbag"/>
    <n v="4"/>
    <n v="23052"/>
    <n v="10"/>
    <n v="9220.7999999999993"/>
    <n v="82987.199999999997"/>
    <n v="63475.34"/>
    <n v="19511.86"/>
    <x v="0"/>
    <n v="387.46"/>
    <s v="Cash on Delivery"/>
    <s v="Express"/>
    <n v="2"/>
    <n v="2"/>
    <s v="No"/>
    <x v="0"/>
    <n v="1"/>
    <n v="0"/>
    <n v="19124.400000000001"/>
    <n v="214.18262530325711"/>
    <n v="4.668912796190256E-3"/>
    <n v="1"/>
    <n v="1"/>
  </r>
  <r>
    <s v="ORD00578"/>
    <x v="171"/>
    <s v="CUST0590"/>
    <x v="3"/>
    <x v="1"/>
    <x v="1"/>
    <s v="Sunglasses"/>
    <n v="1"/>
    <n v="11916"/>
    <n v="15"/>
    <n v="1787.4"/>
    <n v="10128.6"/>
    <n v="6290.99"/>
    <n v="3837.61"/>
    <x v="2"/>
    <n v="95.45"/>
    <s v="Card"/>
    <s v="Express"/>
    <n v="2"/>
    <n v="5"/>
    <s v="No"/>
    <x v="1"/>
    <m/>
    <n v="0"/>
    <n v="3742.1600000000003"/>
    <n v="106.11419591409114"/>
    <n v="9.4238098058961745E-3"/>
    <n v="1"/>
    <n v="1"/>
  </r>
  <r>
    <s v="ORD00579"/>
    <x v="236"/>
    <s v="CUST0171"/>
    <x v="5"/>
    <x v="0"/>
    <x v="0"/>
    <s v="Body Lotion"/>
    <n v="1"/>
    <n v="7676"/>
    <n v="25"/>
    <n v="1919"/>
    <n v="5757"/>
    <n v="3541.63"/>
    <n v="2215.37"/>
    <x v="5"/>
    <n v="2264.08"/>
    <s v="USSD"/>
    <s v="Standard"/>
    <n v="5"/>
    <n v="2"/>
    <s v="No"/>
    <x v="0"/>
    <n v="3"/>
    <n v="0"/>
    <n v="-48.710000000000036"/>
    <n v="2.5427546729797537"/>
    <n v="0.3932742747959006"/>
    <n v="1"/>
    <n v="1"/>
  </r>
  <r>
    <s v="ORD00580"/>
    <x v="244"/>
    <s v="CUST0111"/>
    <x v="6"/>
    <x v="0"/>
    <x v="1"/>
    <s v="Cap"/>
    <n v="1"/>
    <n v="32553"/>
    <n v="10"/>
    <n v="3255.3"/>
    <n v="29297.7"/>
    <n v="22107.11"/>
    <n v="7190.59"/>
    <x v="3"/>
    <n v="1864.53"/>
    <s v="Mobile Money"/>
    <s v="Standard"/>
    <n v="5"/>
    <n v="5"/>
    <s v="No"/>
    <x v="2"/>
    <n v="2"/>
    <n v="0"/>
    <n v="5326.06"/>
    <n v="15.713182410580684"/>
    <n v="6.3640831874174422E-2"/>
    <n v="0"/>
    <n v="1"/>
  </r>
  <r>
    <s v="ORD00581"/>
    <x v="219"/>
    <s v="CUST0156"/>
    <x v="6"/>
    <x v="0"/>
    <x v="1"/>
    <s v="Backpack"/>
    <n v="2"/>
    <n v="15581"/>
    <n v="25"/>
    <n v="7790.5"/>
    <n v="23371.5"/>
    <n v="17413.73"/>
    <n v="5957.77"/>
    <x v="0"/>
    <n v="883.9"/>
    <s v="USSD"/>
    <s v="Standard"/>
    <n v="5"/>
    <n v="5"/>
    <s v="No"/>
    <x v="0"/>
    <n v="2"/>
    <n v="0"/>
    <n v="5073.8700000000008"/>
    <n v="26.44133951804503"/>
    <n v="3.7819566566116854E-2"/>
    <n v="1"/>
    <n v="1"/>
  </r>
  <r>
    <s v="ORD00582"/>
    <x v="287"/>
    <s v="CUST0531"/>
    <x v="7"/>
    <x v="0"/>
    <x v="3"/>
    <s v="Phone Charger"/>
    <n v="3"/>
    <n v="46389"/>
    <n v="0"/>
    <n v="0"/>
    <n v="139167"/>
    <n v="78117.539999999994"/>
    <n v="61049.46"/>
    <x v="0"/>
    <n v="839.99"/>
    <s v="Mobile Money"/>
    <s v="Standard"/>
    <n v="5"/>
    <n v="3"/>
    <s v="No"/>
    <x v="2"/>
    <n v="5"/>
    <n v="0"/>
    <n v="60209.47"/>
    <n v="165.67697234490888"/>
    <n v="6.0358418303189691E-3"/>
    <n v="0"/>
    <n v="1"/>
  </r>
  <r>
    <s v="ORD00583"/>
    <x v="15"/>
    <s v="CUST0356"/>
    <x v="2"/>
    <x v="2"/>
    <x v="4"/>
    <s v="Air Fryer"/>
    <n v="1"/>
    <n v="28193"/>
    <n v="0"/>
    <n v="0"/>
    <n v="28193"/>
    <n v="22543.67"/>
    <n v="5649.33"/>
    <x v="5"/>
    <n v="675.74"/>
    <s v="Mobile Money"/>
    <s v="Express"/>
    <n v="2"/>
    <n v="1"/>
    <s v="No"/>
    <x v="2"/>
    <n v="1"/>
    <n v="0"/>
    <n v="4973.59"/>
    <n v="41.721668097197146"/>
    <n v="2.3968360940659031E-2"/>
    <n v="1"/>
    <n v="1"/>
  </r>
  <r>
    <s v="ORD00584"/>
    <x v="216"/>
    <s v="CUST0041"/>
    <x v="7"/>
    <x v="0"/>
    <x v="2"/>
    <s v="Sneakers"/>
    <n v="1"/>
    <n v="8689"/>
    <n v="15"/>
    <n v="1303.3499999999999"/>
    <n v="7385.65"/>
    <n v="5521.99"/>
    <n v="1863.66"/>
    <x v="0"/>
    <n v="1243.8499999999999"/>
    <s v="Card"/>
    <s v="Standard"/>
    <n v="5"/>
    <n v="6"/>
    <s v="No"/>
    <x v="1"/>
    <m/>
    <n v="0"/>
    <n v="619.81000000000017"/>
    <n v="5.9377336495558151"/>
    <n v="0.16841442527062614"/>
    <n v="1"/>
    <n v="1"/>
  </r>
  <r>
    <s v="ORD00585"/>
    <x v="185"/>
    <s v="CUST0443"/>
    <x v="3"/>
    <x v="2"/>
    <x v="3"/>
    <s v="Power Bank"/>
    <n v="1"/>
    <n v="45497"/>
    <n v="5"/>
    <n v="2274.85"/>
    <n v="43222.15"/>
    <n v="32260.48"/>
    <n v="10961.67"/>
    <x v="1"/>
    <n v="971.28"/>
    <s v="Cash on Delivery"/>
    <s v="Standard"/>
    <n v="5"/>
    <n v="5"/>
    <s v="No"/>
    <x v="0"/>
    <n v="5"/>
    <n v="0"/>
    <n v="9990.39"/>
    <n v="44.50019561815337"/>
    <n v="2.2471811328219442E-2"/>
    <n v="1"/>
    <n v="1"/>
  </r>
  <r>
    <s v="ORD00586"/>
    <x v="275"/>
    <s v="CUST0323"/>
    <x v="6"/>
    <x v="2"/>
    <x v="1"/>
    <s v="Backpack"/>
    <n v="2"/>
    <n v="6335"/>
    <n v="0"/>
    <n v="0"/>
    <n v="12670"/>
    <n v="7809.75"/>
    <n v="4860.25"/>
    <x v="4"/>
    <n v="2369.27"/>
    <s v="Bank Transfer"/>
    <s v="Express"/>
    <n v="2"/>
    <n v="6"/>
    <s v="No"/>
    <x v="1"/>
    <m/>
    <n v="0"/>
    <n v="2490.98"/>
    <n v="5.3476387241639829"/>
    <n v="0.18699842146803472"/>
    <n v="1"/>
    <n v="1"/>
  </r>
  <r>
    <s v="ORD00587"/>
    <x v="163"/>
    <s v="CUST0156"/>
    <x v="3"/>
    <x v="0"/>
    <x v="4"/>
    <s v="Table Lamp"/>
    <n v="1"/>
    <n v="17627"/>
    <n v="0"/>
    <n v="0"/>
    <n v="17627"/>
    <n v="11761.9"/>
    <n v="5865.1"/>
    <x v="5"/>
    <n v="609.66"/>
    <s v="Cash on Delivery"/>
    <s v="Standard"/>
    <n v="5"/>
    <n v="4"/>
    <s v="No"/>
    <x v="0"/>
    <n v="5"/>
    <n v="0"/>
    <n v="5255.4400000000005"/>
    <n v="28.912836663058098"/>
    <n v="3.4586713564418219E-2"/>
    <n v="1"/>
    <n v="1"/>
  </r>
  <r>
    <s v="ORD00588"/>
    <x v="22"/>
    <s v="CUST0390"/>
    <x v="1"/>
    <x v="0"/>
    <x v="4"/>
    <s v="Storage Box"/>
    <n v="1"/>
    <n v="45334"/>
    <n v="20"/>
    <n v="9066.7999999999993"/>
    <n v="36267.199999999997"/>
    <n v="24747.279999999999"/>
    <n v="11519.92"/>
    <x v="5"/>
    <n v="1449.85"/>
    <s v="USSD"/>
    <s v="Express"/>
    <n v="2"/>
    <n v="4"/>
    <s v="No"/>
    <x v="2"/>
    <n v="3"/>
    <n v="0"/>
    <n v="10070.07"/>
    <n v="25.01444977066593"/>
    <n v="3.9976893722151144E-2"/>
    <n v="1"/>
    <n v="1"/>
  </r>
  <r>
    <s v="ORD00589"/>
    <x v="254"/>
    <s v="CUST0116"/>
    <x v="2"/>
    <x v="1"/>
    <x v="3"/>
    <s v="Smart Watch"/>
    <n v="1"/>
    <n v="95824"/>
    <n v="10"/>
    <n v="9582.4"/>
    <n v="86241.600000000006"/>
    <n v="62815.4"/>
    <n v="23426.2"/>
    <x v="4"/>
    <n v="494.53"/>
    <s v="Cash on Delivery"/>
    <s v="Express"/>
    <n v="2"/>
    <n v="3"/>
    <s v="Yes"/>
    <x v="0"/>
    <n v="5"/>
    <n v="0"/>
    <n v="22931.670000000002"/>
    <n v="174.39103795523025"/>
    <n v="5.7342396244967619E-3"/>
    <n v="0"/>
    <n v="1"/>
  </r>
  <r>
    <s v="ORD00590"/>
    <x v="2"/>
    <s v="CUST0422"/>
    <x v="8"/>
    <x v="2"/>
    <x v="0"/>
    <s v="Lip Gloss"/>
    <n v="1"/>
    <n v="21924"/>
    <n v="10"/>
    <n v="2192.4"/>
    <n v="19731.599999999999"/>
    <n v="14448.41"/>
    <n v="5283.19"/>
    <x v="3"/>
    <n v="1216.49"/>
    <s v="Cash on Delivery"/>
    <s v="Express"/>
    <n v="2"/>
    <n v="1"/>
    <s v="No"/>
    <x v="0"/>
    <n v="5"/>
    <n v="0"/>
    <n v="4066.7"/>
    <n v="16.220108673314208"/>
    <n v="6.1651868069492598E-2"/>
    <n v="1"/>
    <n v="1"/>
  </r>
  <r>
    <s v="ORD00591"/>
    <x v="58"/>
    <s v="CUST0275"/>
    <x v="3"/>
    <x v="2"/>
    <x v="4"/>
    <s v="Air Fryer"/>
    <n v="2"/>
    <n v="64672"/>
    <n v="0"/>
    <n v="0"/>
    <n v="129344"/>
    <n v="89858.32"/>
    <n v="39485.68"/>
    <x v="2"/>
    <n v="198.36"/>
    <s v="Mobile Money"/>
    <s v="Standard"/>
    <n v="5"/>
    <n v="4"/>
    <s v="No"/>
    <x v="2"/>
    <n v="5"/>
    <n v="0"/>
    <n v="39287.32"/>
    <n v="652.06694898164949"/>
    <n v="1.5335848589807027E-3"/>
    <n v="1"/>
    <n v="1"/>
  </r>
  <r>
    <s v="ORD00592"/>
    <x v="4"/>
    <s v="CUST0022"/>
    <x v="4"/>
    <x v="0"/>
    <x v="1"/>
    <s v="Backpack"/>
    <n v="1"/>
    <n v="7225"/>
    <n v="25"/>
    <n v="1806.25"/>
    <n v="5418.75"/>
    <n v="3288.23"/>
    <n v="2130.52"/>
    <x v="3"/>
    <n v="2127.7399999999998"/>
    <s v="Cash on Delivery"/>
    <s v="Standard"/>
    <n v="5"/>
    <n v="1"/>
    <s v="No"/>
    <x v="1"/>
    <m/>
    <n v="0"/>
    <n v="2.7800000000002001"/>
    <n v="2.5467162341263503"/>
    <n v="0.39266251441753169"/>
    <n v="1"/>
    <n v="1"/>
  </r>
  <r>
    <s v="ORD00593"/>
    <x v="152"/>
    <s v="CUST0166"/>
    <x v="0"/>
    <x v="2"/>
    <x v="2"/>
    <s v="T-Shirt"/>
    <n v="2"/>
    <n v="7893"/>
    <n v="0"/>
    <n v="0"/>
    <n v="15786"/>
    <n v="10819.8"/>
    <n v="4966.2"/>
    <x v="1"/>
    <n v="851.11"/>
    <s v="Card"/>
    <s v="Standard"/>
    <n v="5"/>
    <n v="5"/>
    <s v="No"/>
    <x v="0"/>
    <n v="2"/>
    <n v="0"/>
    <n v="4115.09"/>
    <n v="18.547543795749082"/>
    <n v="5.3915494742176613E-2"/>
    <n v="1"/>
    <n v="1"/>
  </r>
  <r>
    <s v="ORD00594"/>
    <x v="288"/>
    <s v="CUST0035"/>
    <x v="2"/>
    <x v="2"/>
    <x v="2"/>
    <s v="Hoodie"/>
    <n v="2"/>
    <n v="33263"/>
    <n v="0"/>
    <n v="0"/>
    <n v="66526"/>
    <n v="37963.879999999997"/>
    <n v="28562.12"/>
    <x v="2"/>
    <n v="56.63"/>
    <s v="Mobile Money"/>
    <s v="Express"/>
    <n v="2"/>
    <n v="0"/>
    <s v="No"/>
    <x v="1"/>
    <m/>
    <n v="0"/>
    <n v="28505.489999999998"/>
    <n v="1174.7483665901466"/>
    <n v="8.5124612933289243E-4"/>
    <n v="1"/>
    <n v="1"/>
  </r>
  <r>
    <s v="ORD00595"/>
    <x v="226"/>
    <s v="CUST0098"/>
    <x v="1"/>
    <x v="2"/>
    <x v="1"/>
    <s v="Sunglasses"/>
    <n v="2"/>
    <n v="5535"/>
    <n v="10"/>
    <n v="1107"/>
    <n v="9963"/>
    <n v="6216.85"/>
    <n v="3746.15"/>
    <x v="4"/>
    <n v="2429.3000000000002"/>
    <s v="Mobile Money"/>
    <s v="Standard"/>
    <n v="5"/>
    <n v="7"/>
    <s v="Yes"/>
    <x v="0"/>
    <n v="3"/>
    <n v="0"/>
    <n v="1316.85"/>
    <n v="4.1011814102827975"/>
    <n v="0.24383217906253138"/>
    <n v="1"/>
    <n v="1"/>
  </r>
  <r>
    <s v="ORD00596"/>
    <x v="289"/>
    <s v="CUST0299"/>
    <x v="4"/>
    <x v="2"/>
    <x v="0"/>
    <s v="Face Cream"/>
    <n v="1"/>
    <n v="26531"/>
    <n v="25"/>
    <n v="6632.75"/>
    <n v="19898.25"/>
    <n v="12258.23"/>
    <n v="7640.02"/>
    <x v="3"/>
    <n v="1105.3800000000001"/>
    <s v="USSD"/>
    <s v="Express"/>
    <n v="2"/>
    <n v="1"/>
    <s v="No"/>
    <x v="0"/>
    <n v="5"/>
    <n v="0"/>
    <n v="6534.64"/>
    <n v="18.001275579438744"/>
    <n v="5.5551618860955117E-2"/>
    <n v="0"/>
    <n v="1"/>
  </r>
  <r>
    <s v="ORD00597"/>
    <x v="290"/>
    <s v="CUST0464"/>
    <x v="8"/>
    <x v="1"/>
    <x v="1"/>
    <s v="Backpack"/>
    <n v="1"/>
    <n v="11140"/>
    <n v="10"/>
    <n v="1114"/>
    <n v="10026"/>
    <n v="6414.21"/>
    <n v="3611.79"/>
    <x v="0"/>
    <n v="589.29"/>
    <s v="Cash on Delivery"/>
    <s v="Standard"/>
    <n v="5"/>
    <n v="0"/>
    <s v="No"/>
    <x v="2"/>
    <n v="5"/>
    <n v="0"/>
    <n v="3022.5"/>
    <n v="17.013694445858576"/>
    <n v="5.8776181926989822E-2"/>
    <n v="1"/>
    <n v="1"/>
  </r>
  <r>
    <s v="ORD00598"/>
    <x v="291"/>
    <s v="CUST0086"/>
    <x v="9"/>
    <x v="0"/>
    <x v="1"/>
    <s v="Sunglasses"/>
    <n v="1"/>
    <n v="36336"/>
    <n v="10"/>
    <n v="3633.6"/>
    <n v="32702.400000000001"/>
    <n v="21622.89"/>
    <n v="11079.51"/>
    <x v="4"/>
    <n v="283.97000000000003"/>
    <s v="Mobile Money"/>
    <s v="Express"/>
    <n v="2"/>
    <n v="6"/>
    <s v="No"/>
    <x v="2"/>
    <n v="2"/>
    <n v="0"/>
    <n v="10795.54"/>
    <n v="115.16146071768144"/>
    <n v="8.6834605411223644E-3"/>
    <n v="0"/>
    <n v="1"/>
  </r>
  <r>
    <s v="ORD00599"/>
    <x v="292"/>
    <s v="CUST0006"/>
    <x v="2"/>
    <x v="2"/>
    <x v="1"/>
    <s v="Phone Case"/>
    <n v="2"/>
    <n v="19449"/>
    <n v="10"/>
    <n v="3889.8"/>
    <n v="35008.199999999997"/>
    <n v="23615.5"/>
    <n v="11392.7"/>
    <x v="2"/>
    <n v="241.57"/>
    <s v="Card"/>
    <s v="Standard"/>
    <n v="5"/>
    <n v="4"/>
    <s v="No"/>
    <x v="0"/>
    <n v="1"/>
    <n v="0"/>
    <n v="11151.130000000001"/>
    <n v="144.91948503539345"/>
    <n v="6.9003833387606336E-3"/>
    <n v="1"/>
    <n v="1"/>
  </r>
  <r>
    <s v="ORD00600"/>
    <x v="293"/>
    <s v="CUST0014"/>
    <x v="9"/>
    <x v="0"/>
    <x v="0"/>
    <s v="Perfume"/>
    <n v="1"/>
    <n v="17399"/>
    <n v="0"/>
    <n v="0"/>
    <n v="17399"/>
    <n v="12511"/>
    <n v="4888"/>
    <x v="0"/>
    <n v="1922.68"/>
    <s v="Mobile Money"/>
    <s v="Express"/>
    <n v="2"/>
    <n v="1"/>
    <s v="No"/>
    <x v="1"/>
    <m/>
    <n v="0"/>
    <n v="2965.3199999999997"/>
    <n v="9.0493477853829027"/>
    <n v="0.11050520144835911"/>
    <n v="1"/>
    <n v="1"/>
  </r>
  <r>
    <s v="ORD00601"/>
    <x v="203"/>
    <s v="CUST0010"/>
    <x v="2"/>
    <x v="2"/>
    <x v="0"/>
    <s v="Face Cream"/>
    <n v="1"/>
    <n v="14063"/>
    <n v="0"/>
    <n v="0"/>
    <n v="14063"/>
    <n v="8271.99"/>
    <n v="5791.01"/>
    <x v="3"/>
    <n v="1612.2"/>
    <s v="USSD"/>
    <s v="Standard"/>
    <n v="5"/>
    <n v="6"/>
    <s v="No"/>
    <x v="1"/>
    <m/>
    <n v="0"/>
    <n v="4178.8100000000004"/>
    <n v="8.7228631683413962"/>
    <n v="0.11464125719974401"/>
    <n v="1"/>
    <n v="1"/>
  </r>
  <r>
    <s v="ORD00602"/>
    <x v="294"/>
    <s v="CUST0258"/>
    <x v="3"/>
    <x v="2"/>
    <x v="1"/>
    <s v="Cap"/>
    <n v="1"/>
    <n v="38365"/>
    <n v="20"/>
    <n v="7673"/>
    <n v="30692"/>
    <n v="16961.990000000002"/>
    <n v="13730.01"/>
    <x v="4"/>
    <n v="1282.1300000000001"/>
    <s v="Card"/>
    <s v="Standard"/>
    <n v="5"/>
    <n v="3"/>
    <s v="No"/>
    <x v="0"/>
    <n v="2"/>
    <n v="0"/>
    <n v="12447.880000000001"/>
    <n v="23.938290188982393"/>
    <n v="4.1774077935618409E-2"/>
    <n v="1"/>
    <n v="1"/>
  </r>
  <r>
    <s v="ORD00603"/>
    <x v="295"/>
    <s v="CUST0205"/>
    <x v="5"/>
    <x v="0"/>
    <x v="4"/>
    <s v="Blender"/>
    <n v="1"/>
    <n v="83916"/>
    <n v="10"/>
    <n v="8391.6"/>
    <n v="75524.399999999994"/>
    <n v="54514.48"/>
    <n v="21009.919999999998"/>
    <x v="0"/>
    <n v="232.5"/>
    <s v="Bank Transfer"/>
    <s v="Express"/>
    <n v="2"/>
    <n v="3"/>
    <s v="Yes"/>
    <x v="0"/>
    <n v="5"/>
    <n v="0"/>
    <n v="20777.419999999998"/>
    <n v="324.83612903225804"/>
    <n v="3.0784753006975231E-3"/>
    <n v="1"/>
    <n v="1"/>
  </r>
  <r>
    <s v="ORD00604"/>
    <x v="104"/>
    <s v="CUST0437"/>
    <x v="1"/>
    <x v="2"/>
    <x v="4"/>
    <s v="Bedsheet"/>
    <n v="2"/>
    <n v="79546"/>
    <n v="0"/>
    <n v="0"/>
    <n v="159092"/>
    <n v="112957.32"/>
    <n v="46134.68"/>
    <x v="2"/>
    <n v="130.25"/>
    <s v="Mobile Money"/>
    <s v="Standard"/>
    <n v="5"/>
    <n v="7"/>
    <s v="Yes"/>
    <x v="0"/>
    <n v="3"/>
    <n v="0"/>
    <n v="46004.43"/>
    <n v="1221.4357005758156"/>
    <n v="8.1870867171196537E-4"/>
    <n v="1"/>
    <n v="1"/>
  </r>
  <r>
    <s v="ORD00605"/>
    <x v="178"/>
    <s v="CUST0535"/>
    <x v="1"/>
    <x v="0"/>
    <x v="3"/>
    <s v="Smart Watch"/>
    <n v="1"/>
    <n v="110184"/>
    <n v="5"/>
    <n v="5509.2"/>
    <n v="104674.8"/>
    <n v="62322"/>
    <n v="42352.800000000003"/>
    <x v="2"/>
    <n v="468.3"/>
    <s v="Mobile Money"/>
    <s v="Standard"/>
    <n v="5"/>
    <n v="5"/>
    <s v="No"/>
    <x v="0"/>
    <n v="1"/>
    <n v="0"/>
    <n v="41884.5"/>
    <n v="223.52081998718771"/>
    <n v="4.4738561716860222E-3"/>
    <n v="1"/>
    <n v="1"/>
  </r>
  <r>
    <s v="ORD00606"/>
    <x v="254"/>
    <s v="CUST0169"/>
    <x v="3"/>
    <x v="2"/>
    <x v="2"/>
    <s v="Hoodie"/>
    <n v="3"/>
    <n v="15976"/>
    <n v="15"/>
    <n v="7189.2"/>
    <n v="40738.800000000003"/>
    <n v="29719.26"/>
    <n v="11019.54"/>
    <x v="3"/>
    <n v="1948.02"/>
    <s v="Bank Transfer"/>
    <s v="Express"/>
    <n v="2"/>
    <n v="5"/>
    <s v="Yes"/>
    <x v="0"/>
    <n v="5"/>
    <n v="0"/>
    <n v="9071.52"/>
    <n v="20.912926972002342"/>
    <n v="4.7817314206604018E-2"/>
    <n v="1"/>
    <n v="1"/>
  </r>
  <r>
    <s v="ORD00607"/>
    <x v="92"/>
    <s v="CUST0387"/>
    <x v="4"/>
    <x v="0"/>
    <x v="1"/>
    <s v="Phone Case"/>
    <n v="1"/>
    <n v="18018"/>
    <n v="0"/>
    <n v="0"/>
    <n v="18018"/>
    <n v="14509.58"/>
    <n v="3508.42"/>
    <x v="2"/>
    <n v="246.76"/>
    <s v="Cash on Delivery"/>
    <s v="Standard"/>
    <n v="5"/>
    <n v="3"/>
    <s v="No"/>
    <x v="0"/>
    <n v="5"/>
    <n v="0"/>
    <n v="3261.66"/>
    <n v="73.018317393418712"/>
    <n v="1.3695193695193694E-2"/>
    <n v="1"/>
    <n v="1"/>
  </r>
  <r>
    <s v="ORD00608"/>
    <x v="80"/>
    <s v="CUST0124"/>
    <x v="7"/>
    <x v="0"/>
    <x v="0"/>
    <s v="Hair Dryer"/>
    <n v="1"/>
    <n v="27371"/>
    <n v="5"/>
    <n v="1368.55"/>
    <n v="26002.45"/>
    <n v="18632.91"/>
    <n v="7369.54"/>
    <x v="4"/>
    <n v="611.71"/>
    <s v="Card"/>
    <s v="Express"/>
    <n v="2"/>
    <n v="1"/>
    <s v="No"/>
    <x v="0"/>
    <n v="3"/>
    <n v="0"/>
    <n v="6757.83"/>
    <n v="42.507805986496869"/>
    <n v="2.3525090904895501E-2"/>
    <n v="0"/>
    <n v="1"/>
  </r>
  <r>
    <s v="ORD00609"/>
    <x v="296"/>
    <s v="CUST0370"/>
    <x v="7"/>
    <x v="2"/>
    <x v="2"/>
    <s v="Handbag"/>
    <n v="1"/>
    <n v="31174"/>
    <n v="10"/>
    <n v="3117.4"/>
    <n v="28056.6"/>
    <n v="15685.12"/>
    <n v="12371.48"/>
    <x v="5"/>
    <n v="301.01"/>
    <s v="USSD"/>
    <s v="Express"/>
    <n v="2"/>
    <n v="1"/>
    <s v="No"/>
    <x v="0"/>
    <n v="4"/>
    <n v="0"/>
    <n v="12070.47"/>
    <n v="93.208199063154041"/>
    <n v="1.072866990298183E-2"/>
    <n v="1"/>
    <n v="1"/>
  </r>
  <r>
    <s v="ORD00610"/>
    <x v="130"/>
    <s v="CUST0586"/>
    <x v="6"/>
    <x v="1"/>
    <x v="4"/>
    <s v="Air Fryer"/>
    <n v="4"/>
    <n v="70264"/>
    <n v="25"/>
    <n v="70264"/>
    <n v="210792"/>
    <n v="161889.57999999999"/>
    <n v="48902.42"/>
    <x v="2"/>
    <n v="325.81"/>
    <s v="Bank Transfer"/>
    <s v="Express"/>
    <n v="2"/>
    <n v="4"/>
    <s v="Yes"/>
    <x v="0"/>
    <n v="1"/>
    <n v="0"/>
    <n v="48576.61"/>
    <n v="646.97830023633401"/>
    <n v="1.5456468936202513E-3"/>
    <n v="0"/>
    <n v="1"/>
  </r>
  <r>
    <s v="ORD00611"/>
    <x v="297"/>
    <s v="CUST0085"/>
    <x v="4"/>
    <x v="2"/>
    <x v="2"/>
    <s v="Hoodie"/>
    <n v="2"/>
    <n v="27593"/>
    <n v="5"/>
    <n v="2759.3"/>
    <n v="52426.7"/>
    <n v="38107.839999999997"/>
    <n v="14318.86"/>
    <x v="3"/>
    <n v="1745.58"/>
    <s v="USSD"/>
    <s v="Standard"/>
    <n v="5"/>
    <n v="2"/>
    <s v="No"/>
    <x v="2"/>
    <n v="5"/>
    <n v="0"/>
    <n v="12573.28"/>
    <n v="30.033971516630576"/>
    <n v="3.3295629898505916E-2"/>
    <n v="1"/>
    <n v="1"/>
  </r>
  <r>
    <s v="ORD00612"/>
    <x v="26"/>
    <s v="CUST0376"/>
    <x v="7"/>
    <x v="1"/>
    <x v="2"/>
    <s v="Joggers"/>
    <n v="1"/>
    <n v="50759"/>
    <n v="25"/>
    <n v="12689.75"/>
    <n v="38069.25"/>
    <n v="22454.34"/>
    <n v="15614.91"/>
    <x v="3"/>
    <n v="1219.82"/>
    <s v="USSD"/>
    <s v="Standard"/>
    <n v="5"/>
    <n v="4"/>
    <s v="No"/>
    <x v="0"/>
    <n v="2"/>
    <n v="0"/>
    <n v="14395.09"/>
    <n v="31.208907871653196"/>
    <n v="3.2042133743112877E-2"/>
    <n v="1"/>
    <n v="1"/>
  </r>
  <r>
    <s v="ORD00613"/>
    <x v="257"/>
    <s v="CUST0518"/>
    <x v="4"/>
    <x v="0"/>
    <x v="1"/>
    <s v="Sunglasses"/>
    <n v="2"/>
    <n v="26982"/>
    <n v="0"/>
    <n v="0"/>
    <n v="53964"/>
    <n v="34655.26"/>
    <n v="19308.740000000002"/>
    <x v="5"/>
    <n v="2339.63"/>
    <s v="Card"/>
    <s v="Standard"/>
    <n v="5"/>
    <n v="4"/>
    <s v="No"/>
    <x v="1"/>
    <m/>
    <n v="0"/>
    <n v="16969.11"/>
    <n v="23.065185520787473"/>
    <n v="4.3355385071529168E-2"/>
    <n v="1"/>
    <n v="1"/>
  </r>
  <r>
    <s v="ORD00614"/>
    <x v="203"/>
    <s v="CUST0187"/>
    <x v="5"/>
    <x v="2"/>
    <x v="3"/>
    <s v="Wireless Earbuds"/>
    <n v="2"/>
    <n v="11635"/>
    <n v="20"/>
    <n v="4654"/>
    <n v="18616"/>
    <n v="10647.31"/>
    <n v="7968.69"/>
    <x v="5"/>
    <n v="1766.05"/>
    <s v="Bank Transfer"/>
    <s v="Standard"/>
    <n v="5"/>
    <n v="2"/>
    <s v="No"/>
    <x v="2"/>
    <n v="5"/>
    <n v="0"/>
    <n v="6202.6399999999994"/>
    <n v="10.541037909458963"/>
    <n v="9.4867318435754189E-2"/>
    <n v="1"/>
    <n v="1"/>
  </r>
  <r>
    <s v="ORD00615"/>
    <x v="298"/>
    <s v="CUST0055"/>
    <x v="4"/>
    <x v="2"/>
    <x v="2"/>
    <s v="T-Shirt"/>
    <n v="1"/>
    <n v="27679"/>
    <n v="10"/>
    <n v="2767.9"/>
    <n v="24911.1"/>
    <n v="19643.98"/>
    <n v="5267.12"/>
    <x v="2"/>
    <n v="363.9"/>
    <s v="USSD"/>
    <s v="Express"/>
    <n v="2"/>
    <n v="6"/>
    <s v="Yes"/>
    <x v="0"/>
    <n v="3"/>
    <n v="0"/>
    <n v="4903.22"/>
    <n v="68.45589447650454"/>
    <n v="1.4607945855462023E-2"/>
    <n v="0"/>
    <n v="1"/>
  </r>
  <r>
    <s v="ORD00616"/>
    <x v="299"/>
    <s v="CUST0364"/>
    <x v="1"/>
    <x v="2"/>
    <x v="3"/>
    <s v="Power Bank"/>
    <n v="2"/>
    <n v="67939"/>
    <n v="0"/>
    <n v="0"/>
    <n v="135878"/>
    <n v="94468.66"/>
    <n v="41409.339999999997"/>
    <x v="1"/>
    <n v="1685.82"/>
    <s v="USSD"/>
    <s v="Express"/>
    <n v="2"/>
    <n v="2"/>
    <s v="No"/>
    <x v="0"/>
    <n v="3"/>
    <n v="0"/>
    <n v="39723.519999999997"/>
    <n v="80.600538610290542"/>
    <n v="1.2406864981821928E-2"/>
    <n v="1"/>
    <n v="1"/>
  </r>
  <r>
    <s v="ORD00617"/>
    <x v="196"/>
    <s v="CUST0516"/>
    <x v="7"/>
    <x v="0"/>
    <x v="2"/>
    <s v="T-Shirt"/>
    <n v="1"/>
    <n v="20809"/>
    <n v="10"/>
    <n v="2080.9"/>
    <n v="18728.099999999999"/>
    <n v="10459.469999999999"/>
    <n v="8268.6299999999992"/>
    <x v="2"/>
    <n v="112.92"/>
    <s v="Mobile Money"/>
    <s v="Standard"/>
    <n v="5"/>
    <n v="5"/>
    <s v="No"/>
    <x v="0"/>
    <n v="4"/>
    <n v="0"/>
    <n v="8155.7099999999991"/>
    <n v="165.85281615302867"/>
    <n v="6.0294423887100141E-3"/>
    <n v="1"/>
    <n v="1"/>
  </r>
  <r>
    <s v="ORD00618"/>
    <x v="81"/>
    <s v="CUST0578"/>
    <x v="4"/>
    <x v="0"/>
    <x v="4"/>
    <s v="Bedsheet"/>
    <n v="1"/>
    <n v="53039"/>
    <n v="15"/>
    <n v="7955.85"/>
    <n v="45083.15"/>
    <n v="30583.68"/>
    <n v="14499.47"/>
    <x v="2"/>
    <n v="460.92"/>
    <s v="USSD"/>
    <s v="Standard"/>
    <n v="5"/>
    <n v="6"/>
    <s v="Yes"/>
    <x v="0"/>
    <n v="2"/>
    <n v="0"/>
    <n v="14038.55"/>
    <n v="97.811225375336278"/>
    <n v="1.0223775401674462E-2"/>
    <n v="1"/>
    <n v="1"/>
  </r>
  <r>
    <s v="ORD00619"/>
    <x v="192"/>
    <s v="CUST0560"/>
    <x v="9"/>
    <x v="2"/>
    <x v="2"/>
    <s v="Handbag"/>
    <n v="2"/>
    <n v="44746"/>
    <n v="20"/>
    <n v="17898.400000000001"/>
    <n v="71593.600000000006"/>
    <n v="55499.79"/>
    <n v="16093.81"/>
    <x v="3"/>
    <n v="977.12"/>
    <s v="Cash on Delivery"/>
    <s v="Express"/>
    <n v="2"/>
    <n v="2"/>
    <s v="No"/>
    <x v="0"/>
    <n v="5"/>
    <n v="0"/>
    <n v="15116.689999999999"/>
    <n v="73.270018012117248"/>
    <n v="1.3648147320430876E-2"/>
    <n v="1"/>
    <n v="1"/>
  </r>
  <r>
    <s v="ORD00620"/>
    <x v="300"/>
    <s v="CUST0240"/>
    <x v="7"/>
    <x v="2"/>
    <x v="4"/>
    <s v="Air Fryer"/>
    <n v="2"/>
    <n v="83735"/>
    <n v="25"/>
    <n v="41867.5"/>
    <n v="125602.5"/>
    <n v="74723.929999999993"/>
    <n v="50878.57"/>
    <x v="3"/>
    <n v="1929.26"/>
    <s v="Bank Transfer"/>
    <s v="Standard"/>
    <n v="5"/>
    <n v="5"/>
    <s v="No"/>
    <x v="0"/>
    <n v="5"/>
    <n v="0"/>
    <n v="48949.31"/>
    <n v="65.103977690928133"/>
    <n v="1.5360044585099819E-2"/>
    <n v="1"/>
    <n v="1"/>
  </r>
  <r>
    <s v="ORD00621"/>
    <x v="289"/>
    <s v="CUST0093"/>
    <x v="2"/>
    <x v="1"/>
    <x v="4"/>
    <s v="Air Fryer"/>
    <n v="1"/>
    <n v="6110"/>
    <n v="5"/>
    <n v="305.5"/>
    <n v="5804.5"/>
    <n v="4576.25"/>
    <n v="1228.25"/>
    <x v="5"/>
    <n v="624.57000000000005"/>
    <s v="Bank Transfer"/>
    <s v="Express"/>
    <n v="2"/>
    <n v="1"/>
    <s v="No"/>
    <x v="0"/>
    <n v="1"/>
    <n v="0"/>
    <n v="603.67999999999995"/>
    <n v="9.2935939926669544"/>
    <n v="0.10760099922473944"/>
    <n v="1"/>
    <n v="1"/>
  </r>
  <r>
    <s v="ORD00622"/>
    <x v="238"/>
    <s v="CUST0251"/>
    <x v="10"/>
    <x v="0"/>
    <x v="0"/>
    <s v="Body Lotion"/>
    <n v="2"/>
    <n v="14795"/>
    <n v="20"/>
    <n v="5918"/>
    <n v="23672"/>
    <n v="16533.8"/>
    <n v="7138.2"/>
    <x v="2"/>
    <n v="350.8"/>
    <s v="Cash on Delivery"/>
    <s v="Standard"/>
    <n v="5"/>
    <n v="5"/>
    <s v="No"/>
    <x v="0"/>
    <n v="4"/>
    <n v="0"/>
    <n v="6787.4"/>
    <n v="67.48004561003421"/>
    <n v="1.4819195674214263E-2"/>
    <n v="1"/>
    <n v="1"/>
  </r>
  <r>
    <s v="ORD00623"/>
    <x v="299"/>
    <s v="CUST0397"/>
    <x v="9"/>
    <x v="0"/>
    <x v="2"/>
    <s v="Sneakers"/>
    <n v="1"/>
    <n v="28437"/>
    <n v="15"/>
    <n v="4265.55"/>
    <n v="24171.45"/>
    <n v="16780.09"/>
    <n v="7391.36"/>
    <x v="1"/>
    <n v="1902.99"/>
    <s v="Mobile Money"/>
    <s v="Express"/>
    <n v="2"/>
    <n v="5"/>
    <s v="Yes"/>
    <x v="0"/>
    <n v="5"/>
    <n v="0"/>
    <n v="5488.37"/>
    <n v="12.701827124682737"/>
    <n v="7.8728830914156986E-2"/>
    <n v="0"/>
    <n v="1"/>
  </r>
  <r>
    <s v="ORD00624"/>
    <x v="235"/>
    <s v="CUST0183"/>
    <x v="8"/>
    <x v="2"/>
    <x v="3"/>
    <s v="Smart Watch"/>
    <n v="1"/>
    <n v="9208"/>
    <n v="0"/>
    <n v="0"/>
    <n v="9208"/>
    <n v="6669.41"/>
    <n v="2538.59"/>
    <x v="1"/>
    <n v="301.77"/>
    <s v="USSD"/>
    <s v="Express"/>
    <n v="2"/>
    <n v="4"/>
    <s v="Yes"/>
    <x v="0"/>
    <n v="2"/>
    <n v="0"/>
    <n v="2236.8200000000002"/>
    <n v="30.513304834807968"/>
    <n v="3.2772589052997389E-2"/>
    <n v="1"/>
    <n v="1"/>
  </r>
  <r>
    <s v="ORD00625"/>
    <x v="136"/>
    <s v="CUST0348"/>
    <x v="4"/>
    <x v="2"/>
    <x v="0"/>
    <s v="Body Lotion"/>
    <n v="1"/>
    <n v="4641"/>
    <n v="15"/>
    <n v="696.15"/>
    <n v="3944.85"/>
    <n v="2360.87"/>
    <n v="1583.98"/>
    <x v="2"/>
    <n v="412.8"/>
    <s v="USSD"/>
    <s v="Standard"/>
    <n v="5"/>
    <n v="8"/>
    <s v="Yes"/>
    <x v="0"/>
    <n v="4"/>
    <n v="0"/>
    <n v="1171.18"/>
    <n v="9.5563226744186043"/>
    <n v="0.10464276208220845"/>
    <n v="0"/>
    <n v="1"/>
  </r>
  <r>
    <s v="ORD00626"/>
    <x v="256"/>
    <s v="CUST0013"/>
    <x v="9"/>
    <x v="2"/>
    <x v="3"/>
    <s v="Power Bank"/>
    <n v="1"/>
    <n v="98954"/>
    <n v="15"/>
    <n v="14843.1"/>
    <n v="84110.9"/>
    <n v="63778.53"/>
    <n v="20332.37"/>
    <x v="1"/>
    <n v="1906.75"/>
    <s v="Card"/>
    <s v="Express"/>
    <n v="2"/>
    <n v="1"/>
    <s v="No"/>
    <x v="0"/>
    <n v="3"/>
    <n v="0"/>
    <n v="18425.62"/>
    <n v="44.112180411695292"/>
    <n v="2.2669475656543921E-2"/>
    <n v="1"/>
    <n v="1"/>
  </r>
  <r>
    <s v="ORD00627"/>
    <x v="214"/>
    <s v="CUST0515"/>
    <x v="0"/>
    <x v="0"/>
    <x v="1"/>
    <s v="Phone Case"/>
    <n v="2"/>
    <n v="38846"/>
    <n v="15"/>
    <n v="11653.8"/>
    <n v="66038.2"/>
    <n v="51838.99"/>
    <n v="14199.21"/>
    <x v="4"/>
    <n v="975.37"/>
    <s v="Mobile Money"/>
    <s v="Standard"/>
    <n v="5"/>
    <n v="3"/>
    <s v="No"/>
    <x v="0"/>
    <n v="1"/>
    <n v="0"/>
    <n v="13223.839999999998"/>
    <n v="67.705793698801472"/>
    <n v="1.4769784760941396E-2"/>
    <n v="1"/>
    <n v="1"/>
  </r>
  <r>
    <s v="ORD00628"/>
    <x v="301"/>
    <s v="CUST0528"/>
    <x v="1"/>
    <x v="1"/>
    <x v="4"/>
    <s v="Blender"/>
    <n v="1"/>
    <n v="11222"/>
    <n v="20"/>
    <n v="2244.4"/>
    <n v="8977.6"/>
    <n v="5827.52"/>
    <n v="3150.08"/>
    <x v="2"/>
    <n v="241.57"/>
    <s v="USSD"/>
    <s v="Express"/>
    <n v="2"/>
    <n v="2"/>
    <s v="No"/>
    <x v="1"/>
    <m/>
    <n v="0"/>
    <n v="2908.5099999999998"/>
    <n v="37.163555077203299"/>
    <n v="2.6908082338264121E-2"/>
    <n v="0"/>
    <n v="1"/>
  </r>
  <r>
    <s v="ORD00629"/>
    <x v="195"/>
    <s v="CUST0274"/>
    <x v="9"/>
    <x v="2"/>
    <x v="3"/>
    <s v="Phone Charger"/>
    <n v="1"/>
    <n v="51550"/>
    <n v="10"/>
    <n v="5155"/>
    <n v="46395"/>
    <n v="34685.56"/>
    <n v="11709.44"/>
    <x v="1"/>
    <n v="603.04"/>
    <s v="Mobile Money"/>
    <s v="Express"/>
    <n v="2"/>
    <n v="1"/>
    <s v="No"/>
    <x v="1"/>
    <m/>
    <n v="0"/>
    <n v="11106.400000000001"/>
    <n v="76.935195011939513"/>
    <n v="1.2997952365556632E-2"/>
    <n v="1"/>
    <n v="1"/>
  </r>
  <r>
    <s v="ORD00630"/>
    <x v="234"/>
    <s v="CUST0149"/>
    <x v="3"/>
    <x v="1"/>
    <x v="3"/>
    <s v="Smart Watch"/>
    <n v="1"/>
    <n v="69035"/>
    <n v="20"/>
    <n v="13807"/>
    <n v="55228"/>
    <n v="30981.42"/>
    <n v="24246.58"/>
    <x v="4"/>
    <n v="537.53"/>
    <s v="Card"/>
    <s v="Express"/>
    <n v="2"/>
    <n v="4"/>
    <s v="Yes"/>
    <x v="0"/>
    <n v="1"/>
    <n v="0"/>
    <n v="23709.050000000003"/>
    <n v="102.74403289118747"/>
    <n v="9.73292532773231E-3"/>
    <n v="0"/>
    <n v="1"/>
  </r>
  <r>
    <s v="ORD00631"/>
    <x v="18"/>
    <s v="CUST0081"/>
    <x v="0"/>
    <x v="0"/>
    <x v="0"/>
    <s v="Lip Gloss"/>
    <n v="1"/>
    <n v="27145"/>
    <n v="15"/>
    <n v="4071.75"/>
    <n v="23073.25"/>
    <n v="18703.02"/>
    <n v="4370.2299999999996"/>
    <x v="2"/>
    <n v="327.01"/>
    <s v="Mobile Money"/>
    <s v="Express"/>
    <n v="2"/>
    <n v="1"/>
    <s v="No"/>
    <x v="0"/>
    <n v="3"/>
    <n v="0"/>
    <n v="4043.2199999999993"/>
    <n v="70.558239809180151"/>
    <n v="1.4172689153023523E-2"/>
    <n v="1"/>
    <n v="1"/>
  </r>
  <r>
    <s v="ORD00632"/>
    <x v="251"/>
    <s v="CUST0384"/>
    <x v="1"/>
    <x v="2"/>
    <x v="2"/>
    <s v="Sneakers"/>
    <n v="3"/>
    <n v="52145"/>
    <n v="0"/>
    <n v="0"/>
    <n v="156435"/>
    <n v="111576.97"/>
    <n v="44858.03"/>
    <x v="4"/>
    <n v="211.62"/>
    <s v="Bank Transfer"/>
    <s v="Express"/>
    <n v="2"/>
    <n v="5"/>
    <s v="Yes"/>
    <x v="0"/>
    <n v="3"/>
    <n v="0"/>
    <n v="44646.409999999996"/>
    <n v="739.2259710802382"/>
    <n v="1.3527663246715889E-3"/>
    <n v="1"/>
    <n v="1"/>
  </r>
  <r>
    <s v="ORD00633"/>
    <x v="282"/>
    <s v="CUST0133"/>
    <x v="2"/>
    <x v="0"/>
    <x v="3"/>
    <s v="Power Bank"/>
    <n v="2"/>
    <n v="92211"/>
    <n v="0"/>
    <n v="0"/>
    <n v="184422"/>
    <n v="136736.43"/>
    <n v="47685.57"/>
    <x v="1"/>
    <n v="862.01"/>
    <s v="Mobile Money"/>
    <s v="Standard"/>
    <n v="5"/>
    <n v="4"/>
    <s v="No"/>
    <x v="0"/>
    <n v="5"/>
    <n v="0"/>
    <n v="46823.56"/>
    <n v="213.94415378011857"/>
    <n v="4.6741169708603095E-3"/>
    <n v="1"/>
    <n v="1"/>
  </r>
  <r>
    <s v="ORD00634"/>
    <x v="302"/>
    <s v="CUST0431"/>
    <x v="1"/>
    <x v="0"/>
    <x v="0"/>
    <s v="Lip Gloss"/>
    <n v="1"/>
    <n v="14660"/>
    <n v="10"/>
    <n v="1466"/>
    <n v="13194"/>
    <n v="10187.219999999999"/>
    <n v="3006.78"/>
    <x v="1"/>
    <n v="1907.91"/>
    <s v="Bank Transfer"/>
    <s v="Express"/>
    <n v="2"/>
    <n v="1"/>
    <s v="No"/>
    <x v="0"/>
    <n v="5"/>
    <n v="0"/>
    <n v="1098.8700000000001"/>
    <n v="6.9154205387046552"/>
    <n v="0.1446043656207367"/>
    <n v="0"/>
    <n v="1"/>
  </r>
  <r>
    <s v="ORD00635"/>
    <x v="31"/>
    <s v="CUST0400"/>
    <x v="2"/>
    <x v="2"/>
    <x v="1"/>
    <s v="Sunglasses"/>
    <n v="3"/>
    <n v="26629"/>
    <n v="0"/>
    <n v="0"/>
    <n v="79887"/>
    <n v="48414.62"/>
    <n v="31472.38"/>
    <x v="4"/>
    <n v="871.19"/>
    <s v="USSD"/>
    <s v="Express"/>
    <n v="2"/>
    <n v="2"/>
    <s v="No"/>
    <x v="1"/>
    <m/>
    <n v="0"/>
    <n v="30601.190000000002"/>
    <n v="91.698710958573898"/>
    <n v="1.0905278706172469E-2"/>
    <n v="0"/>
    <n v="1"/>
  </r>
  <r>
    <s v="ORD00636"/>
    <x v="152"/>
    <s v="CUST0031"/>
    <x v="9"/>
    <x v="0"/>
    <x v="0"/>
    <s v="Face Cream"/>
    <n v="2"/>
    <n v="28565"/>
    <n v="10"/>
    <n v="5713"/>
    <n v="51417"/>
    <n v="36004.17"/>
    <n v="15412.83"/>
    <x v="0"/>
    <n v="2318.71"/>
    <s v="Bank Transfer"/>
    <s v="Standard"/>
    <n v="5"/>
    <n v="1"/>
    <s v="No"/>
    <x v="0"/>
    <n v="4"/>
    <n v="0"/>
    <n v="13094.119999999999"/>
    <n v="22.174829970112693"/>
    <n v="4.5096174417021608E-2"/>
    <n v="1"/>
    <n v="1"/>
  </r>
  <r>
    <s v="ORD00637"/>
    <x v="303"/>
    <s v="CUST0127"/>
    <x v="5"/>
    <x v="2"/>
    <x v="0"/>
    <s v="Lip Gloss"/>
    <n v="4"/>
    <n v="8713"/>
    <n v="25"/>
    <n v="8713"/>
    <n v="26139"/>
    <n v="17259.57"/>
    <n v="8879.43"/>
    <x v="4"/>
    <n v="841.42"/>
    <s v="USSD"/>
    <s v="Express"/>
    <n v="2"/>
    <n v="3"/>
    <s v="Yes"/>
    <x v="0"/>
    <n v="5"/>
    <n v="0"/>
    <n v="8038.01"/>
    <n v="31.06534192198902"/>
    <n v="3.2190213856689236E-2"/>
    <n v="1"/>
    <n v="1"/>
  </r>
  <r>
    <s v="ORD00638"/>
    <x v="304"/>
    <s v="CUST0515"/>
    <x v="7"/>
    <x v="2"/>
    <x v="3"/>
    <s v="Bluetooth Speaker"/>
    <n v="3"/>
    <n v="73858"/>
    <n v="0"/>
    <n v="0"/>
    <n v="221574"/>
    <n v="145798.94"/>
    <n v="75775.06"/>
    <x v="0"/>
    <n v="1267.25"/>
    <s v="Bank Transfer"/>
    <s v="Express"/>
    <n v="2"/>
    <n v="2"/>
    <s v="No"/>
    <x v="0"/>
    <n v="5"/>
    <n v="0"/>
    <n v="74507.81"/>
    <n v="174.84632077332807"/>
    <n v="5.7193082220838186E-3"/>
    <n v="1"/>
    <n v="1"/>
  </r>
  <r>
    <s v="ORD00639"/>
    <x v="98"/>
    <s v="CUST0595"/>
    <x v="4"/>
    <x v="2"/>
    <x v="3"/>
    <s v="Power Bank"/>
    <n v="2"/>
    <n v="90117"/>
    <n v="0"/>
    <n v="0"/>
    <n v="180234"/>
    <n v="128305.59"/>
    <n v="51928.41"/>
    <x v="4"/>
    <n v="1602.57"/>
    <s v="Bank Transfer"/>
    <s v="Express"/>
    <n v="2"/>
    <n v="0"/>
    <s v="No"/>
    <x v="2"/>
    <n v="3"/>
    <n v="0"/>
    <n v="50325.840000000004"/>
    <n v="112.46560212658417"/>
    <n v="8.8916075768168037E-3"/>
    <n v="1"/>
    <n v="1"/>
  </r>
  <r>
    <s v="ORD00640"/>
    <x v="249"/>
    <s v="CUST0094"/>
    <x v="0"/>
    <x v="0"/>
    <x v="1"/>
    <s v="Phone Case"/>
    <n v="3"/>
    <n v="16650"/>
    <n v="0"/>
    <n v="0"/>
    <n v="49950"/>
    <n v="33646.199999999997"/>
    <n v="16303.8"/>
    <x v="3"/>
    <n v="2355.42"/>
    <s v="Bank Transfer"/>
    <s v="Standard"/>
    <n v="5"/>
    <n v="1"/>
    <s v="No"/>
    <x v="2"/>
    <n v="4"/>
    <n v="0"/>
    <n v="13948.38"/>
    <n v="21.206409048067862"/>
    <n v="4.7155555555555555E-2"/>
    <n v="1"/>
    <n v="1"/>
  </r>
  <r>
    <s v="ORD00641"/>
    <x v="246"/>
    <s v="CUST0301"/>
    <x v="5"/>
    <x v="2"/>
    <x v="4"/>
    <s v="Blender"/>
    <n v="1"/>
    <n v="64150"/>
    <n v="20"/>
    <n v="12830"/>
    <n v="51320"/>
    <n v="35157.18"/>
    <n v="16162.82"/>
    <x v="3"/>
    <n v="2316.36"/>
    <s v="Bank Transfer"/>
    <s v="Express"/>
    <n v="2"/>
    <n v="1"/>
    <s v="No"/>
    <x v="0"/>
    <n v="5"/>
    <n v="0"/>
    <n v="13846.46"/>
    <n v="22.155450793486331"/>
    <n v="4.513561964146532E-2"/>
    <n v="1"/>
    <n v="1"/>
  </r>
  <r>
    <s v="ORD00642"/>
    <x v="271"/>
    <s v="CUST0072"/>
    <x v="6"/>
    <x v="2"/>
    <x v="2"/>
    <s v="Handbag"/>
    <n v="2"/>
    <n v="37815"/>
    <n v="10"/>
    <n v="7563"/>
    <n v="68067"/>
    <n v="53671.27"/>
    <n v="14395.73"/>
    <x v="2"/>
    <n v="399.47"/>
    <s v="Mobile Money"/>
    <s v="Standard"/>
    <n v="5"/>
    <n v="5"/>
    <s v="No"/>
    <x v="1"/>
    <m/>
    <n v="0"/>
    <n v="13996.26"/>
    <n v="170.39327108418652"/>
    <n v="5.8687763527112994E-3"/>
    <n v="1"/>
    <n v="1"/>
  </r>
  <r>
    <s v="ORD00643"/>
    <x v="147"/>
    <s v="CUST0493"/>
    <x v="6"/>
    <x v="1"/>
    <x v="3"/>
    <s v="Power Bank"/>
    <n v="2"/>
    <n v="104046"/>
    <n v="20"/>
    <n v="41618.400000000001"/>
    <n v="166473.60000000001"/>
    <n v="110824.62"/>
    <n v="55648.98"/>
    <x v="1"/>
    <n v="2148.2600000000002"/>
    <s v="Mobile Money"/>
    <s v="Standard"/>
    <n v="5"/>
    <n v="4"/>
    <s v="No"/>
    <x v="0"/>
    <n v="2"/>
    <n v="0"/>
    <n v="53500.72"/>
    <n v="77.49229609078975"/>
    <n v="1.2904508582742249E-2"/>
    <n v="1"/>
    <n v="1"/>
  </r>
  <r>
    <s v="ORD00644"/>
    <x v="131"/>
    <s v="CUST0376"/>
    <x v="4"/>
    <x v="2"/>
    <x v="3"/>
    <s v="Smart Watch"/>
    <n v="3"/>
    <n v="113274"/>
    <n v="10"/>
    <n v="33982.199999999997"/>
    <n v="305839.8"/>
    <n v="221229.1"/>
    <n v="84610.7"/>
    <x v="2"/>
    <n v="271.20999999999998"/>
    <s v="Bank Transfer"/>
    <s v="Express"/>
    <n v="2"/>
    <n v="1"/>
    <s v="No"/>
    <x v="0"/>
    <n v="5"/>
    <n v="0"/>
    <n v="84339.489999999991"/>
    <n v="1127.6862947531433"/>
    <n v="8.8677144047308429E-4"/>
    <n v="1"/>
    <n v="1"/>
  </r>
  <r>
    <s v="ORD00645"/>
    <x v="143"/>
    <s v="CUST0303"/>
    <x v="3"/>
    <x v="0"/>
    <x v="4"/>
    <s v="Bedsheet"/>
    <n v="2"/>
    <n v="83912"/>
    <n v="0"/>
    <n v="0"/>
    <n v="167824"/>
    <n v="115946.31"/>
    <n v="51877.69"/>
    <x v="1"/>
    <n v="1496.14"/>
    <s v="USSD"/>
    <s v="Standard"/>
    <n v="5"/>
    <n v="4"/>
    <s v="No"/>
    <x v="0"/>
    <n v="3"/>
    <n v="0"/>
    <n v="50381.55"/>
    <n v="112.17132086569438"/>
    <n v="8.9149346934884171E-3"/>
    <n v="0"/>
    <n v="1"/>
  </r>
  <r>
    <s v="ORD00646"/>
    <x v="3"/>
    <s v="CUST0582"/>
    <x v="2"/>
    <x v="0"/>
    <x v="4"/>
    <s v="Blender"/>
    <n v="2"/>
    <n v="22849"/>
    <n v="15"/>
    <n v="6854.7"/>
    <n v="38843.300000000003"/>
    <n v="24062.36"/>
    <n v="14780.94"/>
    <x v="4"/>
    <n v="686.82"/>
    <s v="USSD"/>
    <s v="Standard"/>
    <n v="5"/>
    <n v="4"/>
    <s v="No"/>
    <x v="0"/>
    <n v="5"/>
    <n v="0"/>
    <n v="14094.12"/>
    <n v="56.555283771584989"/>
    <n v="1.7681813852067151E-2"/>
    <n v="1"/>
    <n v="1"/>
  </r>
  <r>
    <s v="ORD00647"/>
    <x v="305"/>
    <s v="CUST0013"/>
    <x v="2"/>
    <x v="0"/>
    <x v="2"/>
    <s v="Joggers"/>
    <n v="2"/>
    <n v="33597"/>
    <n v="10"/>
    <n v="6719.4"/>
    <n v="60474.6"/>
    <n v="43773.93"/>
    <n v="16700.669999999998"/>
    <x v="1"/>
    <n v="1061.03"/>
    <s v="Cash on Delivery"/>
    <s v="Express"/>
    <n v="2"/>
    <n v="4"/>
    <s v="No"/>
    <x v="1"/>
    <m/>
    <n v="0"/>
    <n v="15639.639999999998"/>
    <n v="56.996126405473923"/>
    <n v="1.754505197223297E-2"/>
    <n v="0"/>
    <n v="1"/>
  </r>
  <r>
    <s v="ORD00648"/>
    <x v="306"/>
    <s v="CUST0494"/>
    <x v="9"/>
    <x v="1"/>
    <x v="2"/>
    <s v="Joggers"/>
    <n v="1"/>
    <n v="29437"/>
    <n v="5"/>
    <n v="1471.85"/>
    <n v="27965.15"/>
    <n v="16514.09"/>
    <n v="11451.06"/>
    <x v="4"/>
    <n v="652.97"/>
    <s v="Cash on Delivery"/>
    <s v="Standard"/>
    <n v="5"/>
    <n v="5"/>
    <s v="No"/>
    <x v="1"/>
    <m/>
    <n v="0"/>
    <n v="10798.09"/>
    <n v="42.827618420448104"/>
    <n v="2.3349418830222617E-2"/>
    <n v="1"/>
    <n v="1"/>
  </r>
  <r>
    <s v="ORD00649"/>
    <x v="202"/>
    <s v="CUST0013"/>
    <x v="7"/>
    <x v="0"/>
    <x v="0"/>
    <s v="Lip Gloss"/>
    <n v="1"/>
    <n v="14297"/>
    <n v="0"/>
    <n v="0"/>
    <n v="14297"/>
    <n v="8911.2900000000009"/>
    <n v="5385.71"/>
    <x v="5"/>
    <n v="328.74"/>
    <s v="Mobile Money"/>
    <s v="Standard"/>
    <n v="5"/>
    <n v="6"/>
    <s v="No"/>
    <x v="1"/>
    <m/>
    <n v="0"/>
    <n v="5056.97"/>
    <n v="43.490296282776661"/>
    <n v="2.2993635028327623E-2"/>
    <n v="1"/>
    <n v="1"/>
  </r>
  <r>
    <s v="ORD00650"/>
    <x v="216"/>
    <s v="CUST0251"/>
    <x v="2"/>
    <x v="2"/>
    <x v="1"/>
    <s v="Sunglasses"/>
    <n v="3"/>
    <n v="6636"/>
    <n v="10"/>
    <n v="1990.8"/>
    <n v="17917.2"/>
    <n v="12524.72"/>
    <n v="5392.48"/>
    <x v="2"/>
    <n v="423.81"/>
    <s v="Card"/>
    <s v="Standard"/>
    <n v="5"/>
    <n v="6"/>
    <s v="Yes"/>
    <x v="0"/>
    <n v="5"/>
    <n v="0"/>
    <n v="4968.6699999999992"/>
    <n v="42.276491824166492"/>
    <n v="2.3653807514567006E-2"/>
    <n v="0"/>
    <n v="1"/>
  </r>
  <r>
    <s v="ORD00651"/>
    <x v="240"/>
    <s v="CUST0311"/>
    <x v="6"/>
    <x v="2"/>
    <x v="2"/>
    <s v="Joggers"/>
    <n v="2"/>
    <n v="38279"/>
    <n v="0"/>
    <n v="0"/>
    <n v="76558"/>
    <n v="48697.91"/>
    <n v="27860.09"/>
    <x v="5"/>
    <n v="467.73"/>
    <s v="Card"/>
    <s v="Standard"/>
    <n v="5"/>
    <n v="1"/>
    <s v="No"/>
    <x v="2"/>
    <n v="4"/>
    <n v="0"/>
    <n v="27392.36"/>
    <n v="163.6799007974686"/>
    <n v="6.1094856187465718E-3"/>
    <n v="1"/>
    <n v="1"/>
  </r>
  <r>
    <s v="ORD00652"/>
    <x v="287"/>
    <s v="CUST0103"/>
    <x v="7"/>
    <x v="2"/>
    <x v="0"/>
    <s v="Perfume"/>
    <n v="1"/>
    <n v="17582"/>
    <n v="20"/>
    <n v="3516.4"/>
    <n v="14065.6"/>
    <n v="10688.41"/>
    <n v="3377.19"/>
    <x v="0"/>
    <n v="779.02"/>
    <s v="Cash on Delivery"/>
    <s v="Express"/>
    <n v="2"/>
    <n v="4"/>
    <s v="Yes"/>
    <x v="0"/>
    <n v="1"/>
    <n v="0"/>
    <n v="2598.17"/>
    <n v="18.05550563528536"/>
    <n v="5.5384768513252185E-2"/>
    <n v="1"/>
    <n v="1"/>
  </r>
  <r>
    <s v="ORD00653"/>
    <x v="307"/>
    <s v="CUST0505"/>
    <x v="9"/>
    <x v="0"/>
    <x v="1"/>
    <s v="Wallet"/>
    <n v="1"/>
    <n v="20319"/>
    <n v="10"/>
    <n v="2031.9"/>
    <n v="18287.099999999999"/>
    <n v="11417.15"/>
    <n v="6869.95"/>
    <x v="1"/>
    <n v="1212.0999999999999"/>
    <s v="Bank Transfer"/>
    <s v="Express"/>
    <n v="2"/>
    <n v="5"/>
    <s v="No"/>
    <x v="1"/>
    <m/>
    <n v="0"/>
    <n v="5657.85"/>
    <n v="15.087121524626681"/>
    <n v="6.6281695840237104E-2"/>
    <n v="1"/>
    <n v="1"/>
  </r>
  <r>
    <s v="ORD00654"/>
    <x v="135"/>
    <s v="CUST0327"/>
    <x v="7"/>
    <x v="0"/>
    <x v="0"/>
    <s v="Body Lotion"/>
    <n v="1"/>
    <n v="6598"/>
    <n v="10"/>
    <n v="659.8"/>
    <n v="5938.2"/>
    <n v="4288.74"/>
    <n v="1649.46"/>
    <x v="4"/>
    <n v="1991.22"/>
    <s v="Bank Transfer"/>
    <s v="Standard"/>
    <n v="5"/>
    <n v="1"/>
    <s v="No"/>
    <x v="1"/>
    <m/>
    <n v="0"/>
    <n v="-341.76"/>
    <n v="2.9821918220990145"/>
    <n v="0.33532383550570882"/>
    <n v="1"/>
    <n v="1"/>
  </r>
  <r>
    <s v="ORD00655"/>
    <x v="212"/>
    <s v="CUST0514"/>
    <x v="2"/>
    <x v="0"/>
    <x v="2"/>
    <s v="T-Shirt"/>
    <n v="1"/>
    <n v="26664"/>
    <n v="10"/>
    <n v="2666.4"/>
    <n v="23997.599999999999"/>
    <n v="14211.97"/>
    <n v="9785.6299999999992"/>
    <x v="1"/>
    <n v="563.27"/>
    <s v="Bank Transfer"/>
    <s v="Standard"/>
    <n v="5"/>
    <n v="10"/>
    <s v="Yes"/>
    <x v="0"/>
    <n v="5"/>
    <n v="0"/>
    <n v="9222.3599999999988"/>
    <n v="42.604079748610786"/>
    <n v="2.3471930526385971E-2"/>
    <n v="1"/>
    <n v="1"/>
  </r>
  <r>
    <s v="ORD00656"/>
    <x v="105"/>
    <s v="CUST0486"/>
    <x v="1"/>
    <x v="0"/>
    <x v="4"/>
    <s v="Storage Box"/>
    <n v="1"/>
    <n v="45795"/>
    <n v="10"/>
    <n v="4579.5"/>
    <n v="41215.5"/>
    <n v="26382.25"/>
    <n v="14833.25"/>
    <x v="4"/>
    <n v="908.44"/>
    <s v="Mobile Money"/>
    <s v="Express"/>
    <n v="2"/>
    <n v="2"/>
    <s v="No"/>
    <x v="0"/>
    <n v="4"/>
    <n v="0"/>
    <n v="13924.81"/>
    <n v="45.369534586764118"/>
    <n v="2.2041222355667165E-2"/>
    <n v="1"/>
    <n v="1"/>
  </r>
  <r>
    <s v="ORD00657"/>
    <x v="308"/>
    <s v="CUST0006"/>
    <x v="4"/>
    <x v="1"/>
    <x v="0"/>
    <s v="Face Cream"/>
    <n v="1"/>
    <n v="28634"/>
    <n v="0"/>
    <n v="0"/>
    <n v="28634"/>
    <n v="22076.93"/>
    <n v="6557.07"/>
    <x v="3"/>
    <n v="1848.35"/>
    <s v="USSD"/>
    <s v="Standard"/>
    <n v="5"/>
    <n v="5"/>
    <s v="No"/>
    <x v="0"/>
    <n v="5"/>
    <n v="0"/>
    <n v="4708.7199999999993"/>
    <n v="15.49165471907377"/>
    <n v="6.4550883564992667E-2"/>
    <n v="1"/>
    <n v="1"/>
  </r>
  <r>
    <s v="ORD00658"/>
    <x v="309"/>
    <s v="CUST0330"/>
    <x v="4"/>
    <x v="2"/>
    <x v="4"/>
    <s v="Air Fryer"/>
    <n v="2"/>
    <n v="71921"/>
    <n v="0"/>
    <n v="0"/>
    <n v="143842"/>
    <n v="82003.64"/>
    <n v="61838.36"/>
    <x v="4"/>
    <n v="1303.27"/>
    <s v="Mobile Money"/>
    <s v="Express"/>
    <n v="2"/>
    <n v="1"/>
    <s v="No"/>
    <x v="0"/>
    <n v="5"/>
    <n v="0"/>
    <n v="60535.090000000004"/>
    <n v="110.37006913379423"/>
    <n v="9.0604274134119377E-3"/>
    <n v="0"/>
    <n v="1"/>
  </r>
  <r>
    <s v="ORD00659"/>
    <x v="294"/>
    <s v="CUST0400"/>
    <x v="3"/>
    <x v="2"/>
    <x v="0"/>
    <s v="Body Lotion"/>
    <n v="2"/>
    <n v="5338"/>
    <n v="10"/>
    <n v="1067.5999999999999"/>
    <n v="9608.4"/>
    <n v="6680.07"/>
    <n v="2928.33"/>
    <x v="5"/>
    <n v="1285.23"/>
    <s v="Card"/>
    <s v="Express"/>
    <n v="2"/>
    <n v="2"/>
    <s v="No"/>
    <x v="0"/>
    <n v="1"/>
    <n v="0"/>
    <n v="1643.1"/>
    <n v="7.4760159660138648"/>
    <n v="0.13376108405145498"/>
    <n v="1"/>
    <n v="1"/>
  </r>
  <r>
    <s v="ORD00660"/>
    <x v="310"/>
    <s v="CUST0156"/>
    <x v="9"/>
    <x v="2"/>
    <x v="4"/>
    <s v="Table Lamp"/>
    <n v="1"/>
    <n v="38142"/>
    <n v="10"/>
    <n v="3814.2"/>
    <n v="34327.800000000003"/>
    <n v="24039.83"/>
    <n v="10287.969999999999"/>
    <x v="0"/>
    <n v="1975.83"/>
    <s v="Card"/>
    <s v="Standard"/>
    <n v="5"/>
    <n v="4"/>
    <s v="No"/>
    <x v="0"/>
    <n v="2"/>
    <n v="0"/>
    <n v="8312.14"/>
    <n v="17.373863135998544"/>
    <n v="5.7557722895146199E-2"/>
    <n v="0"/>
    <n v="1"/>
  </r>
  <r>
    <s v="ORD00661"/>
    <x v="111"/>
    <s v="CUST0457"/>
    <x v="8"/>
    <x v="2"/>
    <x v="4"/>
    <s v="Bedsheet"/>
    <n v="1"/>
    <n v="32081"/>
    <n v="10"/>
    <n v="3208.1"/>
    <n v="28872.9"/>
    <n v="20585.7"/>
    <n v="8287.2000000000007"/>
    <x v="5"/>
    <n v="1677.15"/>
    <s v="Cash on Delivery"/>
    <s v="Standard"/>
    <n v="5"/>
    <n v="3"/>
    <s v="No"/>
    <x v="0"/>
    <n v="1"/>
    <n v="0"/>
    <n v="6610.0500000000011"/>
    <n v="17.215454789374832"/>
    <n v="5.808734141703812E-2"/>
    <n v="1"/>
    <n v="1"/>
  </r>
  <r>
    <s v="ORD00662"/>
    <x v="250"/>
    <s v="CUST0050"/>
    <x v="7"/>
    <x v="1"/>
    <x v="0"/>
    <s v="Face Cream"/>
    <n v="1"/>
    <n v="4551"/>
    <n v="10"/>
    <n v="455.1"/>
    <n v="4095.9"/>
    <n v="3126.55"/>
    <n v="969.35"/>
    <x v="3"/>
    <n v="967.63"/>
    <s v="Card"/>
    <s v="Express"/>
    <n v="2"/>
    <n v="1"/>
    <s v="No"/>
    <x v="0"/>
    <n v="5"/>
    <n v="0"/>
    <n v="1.7200000000000273"/>
    <n v="4.2329196077012909"/>
    <n v="0.23624356063380453"/>
    <n v="1"/>
    <n v="1"/>
  </r>
  <r>
    <s v="ORD00663"/>
    <x v="174"/>
    <s v="CUST0095"/>
    <x v="7"/>
    <x v="0"/>
    <x v="3"/>
    <s v="Phone Charger"/>
    <n v="2"/>
    <n v="119926"/>
    <n v="0"/>
    <n v="0"/>
    <n v="239852"/>
    <n v="181597.02"/>
    <n v="58254.98"/>
    <x v="3"/>
    <n v="1237.96"/>
    <s v="Bank Transfer"/>
    <s v="Express"/>
    <n v="2"/>
    <n v="1"/>
    <s v="No"/>
    <x v="0"/>
    <n v="4"/>
    <n v="0"/>
    <n v="57017.020000000004"/>
    <n v="193.747778603509"/>
    <n v="5.1613494988576288E-3"/>
    <n v="1"/>
    <n v="1"/>
  </r>
  <r>
    <s v="ORD00664"/>
    <x v="114"/>
    <s v="CUST0187"/>
    <x v="1"/>
    <x v="0"/>
    <x v="4"/>
    <s v="Air Fryer"/>
    <n v="2"/>
    <n v="8815"/>
    <n v="0"/>
    <n v="0"/>
    <n v="17630"/>
    <n v="12665.33"/>
    <n v="4964.67"/>
    <x v="1"/>
    <n v="718.03"/>
    <s v="Cash on Delivery"/>
    <s v="Standard"/>
    <n v="5"/>
    <n v="3"/>
    <s v="No"/>
    <x v="0"/>
    <n v="1"/>
    <n v="0"/>
    <n v="4246.6400000000003"/>
    <n v="24.553291645195884"/>
    <n v="4.0727736812251843E-2"/>
    <n v="1"/>
    <n v="1"/>
  </r>
  <r>
    <s v="ORD00665"/>
    <x v="290"/>
    <s v="CUST0229"/>
    <x v="1"/>
    <x v="0"/>
    <x v="2"/>
    <s v="T-Shirt"/>
    <n v="1"/>
    <n v="50607"/>
    <n v="0"/>
    <n v="0"/>
    <n v="50607"/>
    <n v="30414.240000000002"/>
    <n v="20192.759999999998"/>
    <x v="2"/>
    <n v="131.71"/>
    <s v="Card"/>
    <s v="Standard"/>
    <n v="5"/>
    <n v="3"/>
    <s v="No"/>
    <x v="0"/>
    <m/>
    <n v="0"/>
    <n v="20061.05"/>
    <n v="384.23050641561002"/>
    <n v="2.6026043827928943E-3"/>
    <n v="1"/>
    <n v="1"/>
  </r>
  <r>
    <s v="ORD00666"/>
    <x v="179"/>
    <s v="CUST0041"/>
    <x v="9"/>
    <x v="2"/>
    <x v="1"/>
    <s v="Cap"/>
    <n v="1"/>
    <n v="23852"/>
    <n v="0"/>
    <n v="0"/>
    <n v="23852"/>
    <n v="15851"/>
    <n v="8001"/>
    <x v="0"/>
    <n v="1976.39"/>
    <s v="Card"/>
    <s v="Standard"/>
    <n v="5"/>
    <n v="5"/>
    <s v="No"/>
    <x v="0"/>
    <n v="2"/>
    <n v="0"/>
    <n v="6024.61"/>
    <n v="12.06846826790259"/>
    <n v="8.2860556766728155E-2"/>
    <n v="0"/>
    <n v="1"/>
  </r>
  <r>
    <s v="ORD00667"/>
    <x v="170"/>
    <s v="CUST0127"/>
    <x v="4"/>
    <x v="2"/>
    <x v="2"/>
    <s v="Handbag"/>
    <n v="2"/>
    <n v="20669"/>
    <n v="20"/>
    <n v="8267.6"/>
    <n v="33070.400000000001"/>
    <n v="21752.99"/>
    <n v="11317.41"/>
    <x v="3"/>
    <n v="2073.35"/>
    <s v="Card"/>
    <s v="Express"/>
    <n v="2"/>
    <n v="1"/>
    <s v="No"/>
    <x v="0"/>
    <n v="5"/>
    <n v="0"/>
    <n v="9244.06"/>
    <n v="15.950225480502569"/>
    <n v="6.2695038463399286E-2"/>
    <n v="1"/>
    <n v="1"/>
  </r>
  <r>
    <s v="ORD00668"/>
    <x v="208"/>
    <s v="CUST0593"/>
    <x v="7"/>
    <x v="2"/>
    <x v="2"/>
    <s v="Joggers"/>
    <n v="1"/>
    <n v="46639"/>
    <n v="15"/>
    <n v="6995.85"/>
    <n v="39643.15"/>
    <n v="23847.93"/>
    <n v="15795.22"/>
    <x v="3"/>
    <n v="787.15"/>
    <s v="Card"/>
    <s v="Express"/>
    <n v="2"/>
    <n v="5"/>
    <s v="Yes"/>
    <x v="0"/>
    <n v="4"/>
    <n v="0"/>
    <n v="15008.07"/>
    <n v="50.362891443816302"/>
    <n v="1.9855889352889462E-2"/>
    <n v="1"/>
    <n v="1"/>
  </r>
  <r>
    <s v="ORD00669"/>
    <x v="285"/>
    <s v="CUST0008"/>
    <x v="4"/>
    <x v="2"/>
    <x v="0"/>
    <s v="Body Lotion"/>
    <n v="3"/>
    <n v="5639"/>
    <n v="10"/>
    <n v="1691.7"/>
    <n v="15225.3"/>
    <n v="9316.77"/>
    <n v="5908.53"/>
    <x v="4"/>
    <n v="2063.39"/>
    <s v="Cash on Delivery"/>
    <s v="Standard"/>
    <n v="5"/>
    <n v="5"/>
    <s v="No"/>
    <x v="2"/>
    <n v="5"/>
    <n v="0"/>
    <n v="3845.14"/>
    <n v="7.378779581174669"/>
    <n v="0.13552376636256758"/>
    <n v="1"/>
    <n v="1"/>
  </r>
  <r>
    <s v="ORD00670"/>
    <x v="290"/>
    <s v="CUST0332"/>
    <x v="6"/>
    <x v="1"/>
    <x v="3"/>
    <s v="Bluetooth Speaker"/>
    <n v="1"/>
    <n v="10215"/>
    <n v="20"/>
    <n v="2043"/>
    <n v="8172"/>
    <n v="6176.54"/>
    <n v="1995.46"/>
    <x v="5"/>
    <n v="1901.65"/>
    <s v="USSD"/>
    <s v="Standard"/>
    <n v="5"/>
    <n v="7"/>
    <s v="Yes"/>
    <x v="0"/>
    <n v="5"/>
    <n v="0"/>
    <n v="93.809999999999945"/>
    <n v="4.2973207477716722"/>
    <n v="0.23270313264806658"/>
    <n v="1"/>
    <n v="1"/>
  </r>
  <r>
    <s v="ORD00671"/>
    <x v="189"/>
    <s v="CUST0425"/>
    <x v="9"/>
    <x v="2"/>
    <x v="4"/>
    <s v="Storage Box"/>
    <n v="3"/>
    <n v="29804"/>
    <n v="0"/>
    <n v="0"/>
    <n v="89412"/>
    <n v="49900.36"/>
    <n v="39511.64"/>
    <x v="4"/>
    <n v="1638.22"/>
    <s v="USSD"/>
    <s v="Express"/>
    <n v="2"/>
    <n v="4"/>
    <s v="Yes"/>
    <x v="0"/>
    <n v="4"/>
    <n v="0"/>
    <n v="37873.42"/>
    <n v="54.578750106823257"/>
    <n v="1.8322149152239075E-2"/>
    <n v="1"/>
    <n v="1"/>
  </r>
  <r>
    <s v="ORD00672"/>
    <x v="311"/>
    <s v="CUST0030"/>
    <x v="6"/>
    <x v="2"/>
    <x v="1"/>
    <s v="Wallet"/>
    <n v="1"/>
    <n v="39355"/>
    <n v="15"/>
    <n v="5903.25"/>
    <n v="33451.75"/>
    <n v="25285.360000000001"/>
    <n v="8166.39"/>
    <x v="1"/>
    <n v="234.36"/>
    <s v="Bank Transfer"/>
    <s v="Standard"/>
    <n v="5"/>
    <n v="1"/>
    <s v="No"/>
    <x v="2"/>
    <n v="1"/>
    <n v="0"/>
    <n v="7932.0300000000007"/>
    <n v="142.73660180918245"/>
    <n v="7.0059114993983873E-3"/>
    <n v="1"/>
    <n v="1"/>
  </r>
  <r>
    <s v="ORD00673"/>
    <x v="278"/>
    <s v="CUST0068"/>
    <x v="5"/>
    <x v="0"/>
    <x v="3"/>
    <s v="Power Bank"/>
    <n v="1"/>
    <n v="79349"/>
    <n v="10"/>
    <n v="7934.9"/>
    <n v="71414.100000000006"/>
    <n v="48460.59"/>
    <n v="22953.51"/>
    <x v="4"/>
    <n v="1709.66"/>
    <s v="USSD"/>
    <s v="Standard"/>
    <n v="5"/>
    <n v="4"/>
    <s v="No"/>
    <x v="0"/>
    <n v="3"/>
    <n v="0"/>
    <n v="21243.85"/>
    <n v="41.770936911432685"/>
    <n v="2.3940090262287137E-2"/>
    <n v="1"/>
    <n v="1"/>
  </r>
  <r>
    <s v="ORD00674"/>
    <x v="201"/>
    <s v="CUST0490"/>
    <x v="3"/>
    <x v="1"/>
    <x v="1"/>
    <s v="Backpack"/>
    <n v="2"/>
    <n v="13345"/>
    <n v="5"/>
    <n v="1334.5"/>
    <n v="25355.5"/>
    <n v="18458.47"/>
    <n v="6897.03"/>
    <x v="2"/>
    <n v="177.03"/>
    <s v="Mobile Money"/>
    <s v="Standard"/>
    <n v="5"/>
    <n v="5"/>
    <s v="No"/>
    <x v="2"/>
    <n v="4"/>
    <n v="0"/>
    <n v="6720"/>
    <n v="143.22713664350675"/>
    <n v="6.9819171382934668E-3"/>
    <n v="1"/>
    <n v="1"/>
  </r>
  <r>
    <s v="ORD00675"/>
    <x v="101"/>
    <s v="CUST0232"/>
    <x v="2"/>
    <x v="0"/>
    <x v="3"/>
    <s v="Smart Watch"/>
    <n v="1"/>
    <n v="102121"/>
    <n v="10"/>
    <n v="10212.1"/>
    <n v="91908.9"/>
    <n v="69406.960000000006"/>
    <n v="22501.94"/>
    <x v="5"/>
    <n v="1061.97"/>
    <s v="Bank Transfer"/>
    <s v="Express"/>
    <n v="2"/>
    <n v="1"/>
    <s v="No"/>
    <x v="0"/>
    <n v="4"/>
    <n v="0"/>
    <n v="21439.969999999998"/>
    <n v="86.54566513178338"/>
    <n v="1.1554593733577489E-2"/>
    <n v="1"/>
    <n v="1"/>
  </r>
  <r>
    <s v="ORD00676"/>
    <x v="203"/>
    <s v="CUST0395"/>
    <x v="6"/>
    <x v="1"/>
    <x v="1"/>
    <s v="Backpack"/>
    <n v="1"/>
    <n v="30002"/>
    <n v="10"/>
    <n v="3000.2"/>
    <n v="27001.8"/>
    <n v="14936.38"/>
    <n v="12065.42"/>
    <x v="5"/>
    <n v="990.97"/>
    <s v="Mobile Money"/>
    <s v="Express"/>
    <n v="2"/>
    <n v="1"/>
    <s v="No"/>
    <x v="0"/>
    <n v="5"/>
    <n v="0"/>
    <n v="11074.45"/>
    <n v="27.24784806805453"/>
    <n v="3.6700145916198183E-2"/>
    <n v="1"/>
    <n v="1"/>
  </r>
  <r>
    <s v="ORD00677"/>
    <x v="165"/>
    <s v="CUST0220"/>
    <x v="3"/>
    <x v="2"/>
    <x v="0"/>
    <s v="Face Cream"/>
    <n v="1"/>
    <n v="14554"/>
    <n v="0"/>
    <n v="0"/>
    <n v="14554"/>
    <n v="9007.86"/>
    <n v="5546.14"/>
    <x v="0"/>
    <n v="421.96"/>
    <s v="USSD"/>
    <s v="Express"/>
    <n v="2"/>
    <n v="1"/>
    <s v="No"/>
    <x v="0"/>
    <n v="5"/>
    <n v="0"/>
    <n v="5124.18"/>
    <n v="34.491420987771356"/>
    <n v="2.89927167788924E-2"/>
    <n v="1"/>
    <n v="1"/>
  </r>
  <r>
    <s v="ORD00678"/>
    <x v="292"/>
    <s v="CUST0065"/>
    <x v="0"/>
    <x v="0"/>
    <x v="1"/>
    <s v="Wallet"/>
    <n v="3"/>
    <n v="11283"/>
    <n v="0"/>
    <n v="0"/>
    <n v="33849"/>
    <n v="23647.77"/>
    <n v="10201.23"/>
    <x v="4"/>
    <n v="999.54"/>
    <s v="Cash on Delivery"/>
    <s v="Standard"/>
    <n v="5"/>
    <n v="8"/>
    <s v="Yes"/>
    <x v="0"/>
    <n v="5"/>
    <n v="0"/>
    <n v="9201.6899999999987"/>
    <n v="33.864577705744644"/>
    <n v="2.9529380483913851E-2"/>
    <n v="0"/>
    <n v="1"/>
  </r>
  <r>
    <s v="ORD00679"/>
    <x v="37"/>
    <s v="CUST0085"/>
    <x v="7"/>
    <x v="2"/>
    <x v="0"/>
    <s v="Lip Gloss"/>
    <n v="3"/>
    <n v="25801"/>
    <n v="0"/>
    <n v="0"/>
    <n v="77403"/>
    <n v="46723.77"/>
    <n v="30679.23"/>
    <x v="5"/>
    <n v="1993.86"/>
    <s v="Mobile Money"/>
    <s v="Express"/>
    <n v="2"/>
    <n v="4"/>
    <s v="No"/>
    <x v="2"/>
    <n v="5"/>
    <n v="0"/>
    <n v="28685.37"/>
    <n v="38.820679486022087"/>
    <n v="2.5759466687337699E-2"/>
    <n v="1"/>
    <n v="1"/>
  </r>
  <r>
    <s v="ORD00680"/>
    <x v="210"/>
    <s v="CUST0049"/>
    <x v="7"/>
    <x v="0"/>
    <x v="1"/>
    <s v="Cap"/>
    <n v="2"/>
    <n v="10562"/>
    <n v="0"/>
    <n v="0"/>
    <n v="21124"/>
    <n v="15239.38"/>
    <n v="5884.62"/>
    <x v="1"/>
    <n v="2340.4899999999998"/>
    <s v="Bank Transfer"/>
    <s v="Standard"/>
    <n v="5"/>
    <n v="6"/>
    <s v="No"/>
    <x v="1"/>
    <m/>
    <n v="0"/>
    <n v="3544.13"/>
    <n v="9.0254604804976744"/>
    <n v="0.11079767089566368"/>
    <n v="0"/>
    <n v="1"/>
  </r>
  <r>
    <s v="ORD00681"/>
    <x v="30"/>
    <s v="CUST0435"/>
    <x v="8"/>
    <x v="2"/>
    <x v="1"/>
    <s v="Cap"/>
    <n v="3"/>
    <n v="31607"/>
    <n v="20"/>
    <n v="18964.2"/>
    <n v="75856.800000000003"/>
    <n v="51306.59"/>
    <n v="24550.21"/>
    <x v="1"/>
    <n v="372.2"/>
    <s v="Mobile Money"/>
    <s v="Express"/>
    <n v="2"/>
    <n v="3"/>
    <s v="Yes"/>
    <x v="0"/>
    <n v="1"/>
    <n v="0"/>
    <n v="24178.01"/>
    <n v="203.80655561526063"/>
    <n v="4.9066135138840549E-3"/>
    <n v="1"/>
    <n v="1"/>
  </r>
  <r>
    <s v="ORD00682"/>
    <x v="312"/>
    <s v="CUST0069"/>
    <x v="6"/>
    <x v="2"/>
    <x v="4"/>
    <s v="Blender"/>
    <n v="1"/>
    <n v="57280"/>
    <n v="15"/>
    <n v="8592"/>
    <n v="48688"/>
    <n v="31918.39"/>
    <n v="16769.61"/>
    <x v="4"/>
    <n v="1005.94"/>
    <s v="Bank Transfer"/>
    <s v="Standard"/>
    <n v="5"/>
    <n v="2"/>
    <s v="No"/>
    <x v="0"/>
    <n v="5"/>
    <n v="0"/>
    <n v="15763.67"/>
    <n v="48.400501023917926"/>
    <n v="2.0660943148209005E-2"/>
    <n v="0"/>
    <n v="1"/>
  </r>
  <r>
    <s v="ORD00683"/>
    <x v="132"/>
    <s v="CUST0412"/>
    <x v="5"/>
    <x v="0"/>
    <x v="4"/>
    <s v="Blender"/>
    <n v="3"/>
    <n v="64114"/>
    <n v="10"/>
    <n v="19234.2"/>
    <n v="173107.8"/>
    <n v="95712.63"/>
    <n v="77395.17"/>
    <x v="2"/>
    <n v="96.18"/>
    <s v="Mobile Money"/>
    <s v="Express"/>
    <n v="2"/>
    <n v="1"/>
    <s v="No"/>
    <x v="0"/>
    <n v="5"/>
    <n v="0"/>
    <n v="77298.990000000005"/>
    <n v="1799.8315658140982"/>
    <n v="5.5560754628041029E-4"/>
    <n v="1"/>
    <n v="1"/>
  </r>
  <r>
    <s v="ORD00684"/>
    <x v="201"/>
    <s v="CUST0449"/>
    <x v="2"/>
    <x v="0"/>
    <x v="0"/>
    <s v="Perfume"/>
    <n v="2"/>
    <n v="12416"/>
    <n v="15"/>
    <n v="3724.8"/>
    <n v="21107.200000000001"/>
    <n v="16384.55"/>
    <n v="4722.6499999999996"/>
    <x v="3"/>
    <n v="1273.01"/>
    <s v="Mobile Money"/>
    <s v="Standard"/>
    <n v="5"/>
    <n v="5"/>
    <s v="No"/>
    <x v="0"/>
    <n v="5"/>
    <n v="0"/>
    <n v="3449.6399999999994"/>
    <n v="16.580545321717818"/>
    <n v="6.0311647210430565E-2"/>
    <n v="1"/>
    <n v="1"/>
  </r>
  <r>
    <s v="ORD00685"/>
    <x v="25"/>
    <s v="CUST0299"/>
    <x v="8"/>
    <x v="2"/>
    <x v="2"/>
    <s v="Handbag"/>
    <n v="4"/>
    <n v="46259"/>
    <n v="15"/>
    <n v="27755.4"/>
    <n v="157280.6"/>
    <n v="104411.04"/>
    <n v="52869.56"/>
    <x v="0"/>
    <n v="844.47"/>
    <s v="USSD"/>
    <s v="Standard"/>
    <n v="5"/>
    <n v="6"/>
    <s v="No"/>
    <x v="2"/>
    <n v="5"/>
    <n v="0"/>
    <n v="52025.09"/>
    <n v="186.24770566153919"/>
    <n v="5.3691936577047643E-3"/>
    <n v="1"/>
    <n v="1"/>
  </r>
  <r>
    <s v="ORD00686"/>
    <x v="99"/>
    <s v="CUST0337"/>
    <x v="4"/>
    <x v="1"/>
    <x v="4"/>
    <s v="Storage Box"/>
    <n v="4"/>
    <n v="19255"/>
    <n v="5"/>
    <n v="3851"/>
    <n v="73169"/>
    <n v="51815.48"/>
    <n v="21353.52"/>
    <x v="2"/>
    <n v="169.59"/>
    <s v="Cash on Delivery"/>
    <s v="Express"/>
    <n v="2"/>
    <n v="3"/>
    <s v="Yes"/>
    <x v="0"/>
    <n v="5"/>
    <n v="0"/>
    <n v="21183.93"/>
    <n v="431.4464296243882"/>
    <n v="2.3177848542415506E-3"/>
    <n v="1"/>
    <n v="1"/>
  </r>
  <r>
    <s v="ORD00687"/>
    <x v="9"/>
    <s v="CUST0580"/>
    <x v="4"/>
    <x v="0"/>
    <x v="1"/>
    <s v="Cap"/>
    <n v="3"/>
    <n v="10460"/>
    <n v="0"/>
    <n v="0"/>
    <n v="31380"/>
    <n v="18254.3"/>
    <n v="13125.7"/>
    <x v="0"/>
    <n v="1747"/>
    <s v="Mobile Money"/>
    <s v="Express"/>
    <n v="2"/>
    <n v="1"/>
    <s v="No"/>
    <x v="0"/>
    <n v="5"/>
    <n v="0"/>
    <n v="11378.7"/>
    <n v="17.962220950200344"/>
    <n v="5.567240280433397E-2"/>
    <n v="1"/>
    <n v="1"/>
  </r>
  <r>
    <s v="ORD00688"/>
    <x v="19"/>
    <s v="CUST0041"/>
    <x v="0"/>
    <x v="0"/>
    <x v="0"/>
    <s v="Face Cream"/>
    <n v="3"/>
    <n v="16564"/>
    <n v="0"/>
    <n v="0"/>
    <n v="49692"/>
    <n v="30229.17"/>
    <n v="19462.830000000002"/>
    <x v="2"/>
    <n v="475.68"/>
    <s v="Card"/>
    <s v="Standard"/>
    <n v="5"/>
    <n v="4"/>
    <s v="No"/>
    <x v="0"/>
    <n v="5"/>
    <n v="0"/>
    <n v="18987.150000000001"/>
    <n v="104.46518668012109"/>
    <n v="9.5725670127988407E-3"/>
    <n v="1"/>
    <n v="1"/>
  </r>
  <r>
    <s v="ORD00689"/>
    <x v="26"/>
    <s v="CUST0030"/>
    <x v="3"/>
    <x v="2"/>
    <x v="4"/>
    <s v="Table Lamp"/>
    <n v="2"/>
    <n v="42258"/>
    <n v="10"/>
    <n v="8451.6"/>
    <n v="76064.399999999994"/>
    <n v="51245.75"/>
    <n v="24818.65"/>
    <x v="1"/>
    <n v="569.36"/>
    <s v="Mobile Money"/>
    <s v="Express"/>
    <n v="2"/>
    <n v="6"/>
    <s v="No"/>
    <x v="2"/>
    <n v="5"/>
    <n v="0"/>
    <n v="24249.29"/>
    <n v="133.5963186735984"/>
    <n v="7.4852361945930033E-3"/>
    <n v="0"/>
    <n v="1"/>
  </r>
  <r>
    <s v="ORD00690"/>
    <x v="205"/>
    <s v="CUST0411"/>
    <x v="0"/>
    <x v="1"/>
    <x v="1"/>
    <s v="Wallet"/>
    <n v="3"/>
    <n v="18914"/>
    <n v="10"/>
    <n v="5674.2"/>
    <n v="51067.8"/>
    <n v="39513.43"/>
    <n v="11554.37"/>
    <x v="5"/>
    <n v="1133.95"/>
    <s v="Mobile Money"/>
    <s v="Standard"/>
    <n v="5"/>
    <n v="5"/>
    <s v="No"/>
    <x v="0"/>
    <n v="5"/>
    <n v="0"/>
    <n v="10420.42"/>
    <n v="45.035319017593366"/>
    <n v="2.2204794410567913E-2"/>
    <n v="1"/>
    <n v="1"/>
  </r>
  <r>
    <s v="ORD00691"/>
    <x v="26"/>
    <s v="CUST0392"/>
    <x v="8"/>
    <x v="1"/>
    <x v="0"/>
    <s v="Perfume"/>
    <n v="1"/>
    <n v="28232"/>
    <n v="0"/>
    <n v="0"/>
    <n v="28232"/>
    <n v="17987.88"/>
    <n v="10244.120000000001"/>
    <x v="1"/>
    <n v="914.21"/>
    <s v="Mobile Money"/>
    <s v="Standard"/>
    <n v="5"/>
    <n v="4"/>
    <s v="No"/>
    <x v="0"/>
    <n v="5"/>
    <n v="0"/>
    <n v="9329.91"/>
    <n v="30.881307358265605"/>
    <n v="3.238204873901955E-2"/>
    <n v="1"/>
    <n v="1"/>
  </r>
  <r>
    <s v="ORD00692"/>
    <x v="240"/>
    <s v="CUST0574"/>
    <x v="7"/>
    <x v="2"/>
    <x v="1"/>
    <s v="Wallet"/>
    <n v="2"/>
    <n v="30518"/>
    <n v="10"/>
    <n v="6103.6"/>
    <n v="54932.4"/>
    <n v="32374.78"/>
    <n v="22557.62"/>
    <x v="5"/>
    <n v="505.97"/>
    <s v="Cash on Delivery"/>
    <s v="Express"/>
    <n v="2"/>
    <n v="4"/>
    <s v="Yes"/>
    <x v="0"/>
    <n v="4"/>
    <n v="0"/>
    <n v="22051.649999999998"/>
    <n v="108.56849220309505"/>
    <n v="9.2107754257960694E-3"/>
    <n v="1"/>
    <n v="1"/>
  </r>
  <r>
    <s v="ORD00693"/>
    <x v="268"/>
    <s v="CUST0584"/>
    <x v="5"/>
    <x v="1"/>
    <x v="3"/>
    <s v="Bluetooth Speaker"/>
    <n v="1"/>
    <n v="14344"/>
    <n v="0"/>
    <n v="0"/>
    <n v="14344"/>
    <n v="9804.31"/>
    <n v="4539.6899999999996"/>
    <x v="1"/>
    <n v="1212.82"/>
    <s v="Bank Transfer"/>
    <s v="Standard"/>
    <n v="5"/>
    <n v="1"/>
    <s v="No"/>
    <x v="2"/>
    <n v="2"/>
    <n v="0"/>
    <n v="3326.87"/>
    <n v="11.826981745023994"/>
    <n v="8.4552426101505845E-2"/>
    <n v="1"/>
    <n v="1"/>
  </r>
  <r>
    <s v="ORD00694"/>
    <x v="147"/>
    <s v="CUST0304"/>
    <x v="8"/>
    <x v="1"/>
    <x v="2"/>
    <s v="Sneakers"/>
    <n v="1"/>
    <n v="34166"/>
    <n v="15"/>
    <n v="5124.8999999999996"/>
    <n v="29041.1"/>
    <n v="17431.5"/>
    <n v="11609.6"/>
    <x v="3"/>
    <n v="1523.55"/>
    <s v="Cash on Delivery"/>
    <s v="Express"/>
    <n v="2"/>
    <n v="5"/>
    <s v="No"/>
    <x v="1"/>
    <m/>
    <n v="0"/>
    <n v="10086.050000000001"/>
    <n v="19.06146828131666"/>
    <n v="5.2461855783699655E-2"/>
    <n v="1"/>
    <n v="1"/>
  </r>
  <r>
    <s v="ORD00695"/>
    <x v="266"/>
    <s v="CUST0270"/>
    <x v="4"/>
    <x v="2"/>
    <x v="4"/>
    <s v="Bedsheet"/>
    <n v="3"/>
    <n v="76827"/>
    <n v="0"/>
    <n v="0"/>
    <n v="230481"/>
    <n v="146781.57"/>
    <n v="83699.429999999993"/>
    <x v="1"/>
    <n v="1531.6"/>
    <s v="Card"/>
    <s v="Standard"/>
    <n v="5"/>
    <n v="6"/>
    <s v="No"/>
    <x v="2"/>
    <n v="5"/>
    <n v="0"/>
    <n v="82167.829999999987"/>
    <n v="150.4838077827109"/>
    <n v="6.64523322963715E-3"/>
    <n v="1"/>
    <n v="1"/>
  </r>
  <r>
    <s v="ORD00696"/>
    <x v="201"/>
    <s v="CUST0549"/>
    <x v="0"/>
    <x v="1"/>
    <x v="1"/>
    <s v="Phone Case"/>
    <n v="2"/>
    <n v="34493"/>
    <n v="10"/>
    <n v="6898.6"/>
    <n v="62087.4"/>
    <n v="43774.720000000001"/>
    <n v="18312.68"/>
    <x v="3"/>
    <n v="1207.0999999999999"/>
    <s v="Mobile Money"/>
    <s v="Express"/>
    <n v="2"/>
    <n v="1"/>
    <s v="No"/>
    <x v="0"/>
    <n v="5"/>
    <n v="0"/>
    <n v="17105.580000000002"/>
    <n v="51.435175213321187"/>
    <n v="1.9441947963677007E-2"/>
    <n v="0"/>
    <n v="1"/>
  </r>
  <r>
    <s v="ORD00697"/>
    <x v="36"/>
    <s v="CUST0176"/>
    <x v="6"/>
    <x v="2"/>
    <x v="0"/>
    <s v="Body Lotion"/>
    <n v="2"/>
    <n v="5589"/>
    <n v="0"/>
    <n v="0"/>
    <n v="11178"/>
    <n v="9029.35"/>
    <n v="2148.65"/>
    <x v="0"/>
    <n v="263.43"/>
    <s v="Mobile Money"/>
    <s v="Express"/>
    <n v="2"/>
    <n v="2"/>
    <s v="No"/>
    <x v="0"/>
    <n v="5"/>
    <n v="0"/>
    <n v="1885.22"/>
    <n v="42.432524769388451"/>
    <n v="2.3566827697262479E-2"/>
    <n v="1"/>
    <n v="1"/>
  </r>
  <r>
    <s v="ORD00698"/>
    <x v="173"/>
    <s v="CUST0137"/>
    <x v="4"/>
    <x v="0"/>
    <x v="0"/>
    <s v="Face Cream"/>
    <n v="1"/>
    <n v="14330"/>
    <n v="25"/>
    <n v="3582.5"/>
    <n v="10747.5"/>
    <n v="8657.0300000000007"/>
    <n v="2090.4699999999998"/>
    <x v="5"/>
    <n v="215.58"/>
    <s v="Mobile Money"/>
    <s v="Express"/>
    <n v="2"/>
    <n v="1"/>
    <s v="No"/>
    <x v="0"/>
    <n v="5"/>
    <n v="0"/>
    <n v="1874.8899999999999"/>
    <n v="49.853882549401611"/>
    <n v="2.0058618283321703E-2"/>
    <n v="1"/>
    <n v="1"/>
  </r>
  <r>
    <s v="ORD00699"/>
    <x v="265"/>
    <s v="CUST0123"/>
    <x v="5"/>
    <x v="2"/>
    <x v="3"/>
    <s v="Bluetooth Speaker"/>
    <n v="1"/>
    <n v="30129"/>
    <n v="0"/>
    <n v="0"/>
    <n v="30129"/>
    <n v="16810.830000000002"/>
    <n v="13318.17"/>
    <x v="0"/>
    <n v="404.94"/>
    <s v="Cash on Delivery"/>
    <s v="Standard"/>
    <n v="5"/>
    <n v="6"/>
    <s v="Yes"/>
    <x v="0"/>
    <n v="3"/>
    <n v="0"/>
    <n v="12913.23"/>
    <n v="74.403615350422285"/>
    <n v="1.3440207109429453E-2"/>
    <n v="0"/>
    <n v="1"/>
  </r>
  <r>
    <s v="ORD00700"/>
    <x v="281"/>
    <s v="CUST0418"/>
    <x v="4"/>
    <x v="0"/>
    <x v="1"/>
    <s v="Phone Case"/>
    <n v="2"/>
    <n v="15626"/>
    <n v="15"/>
    <n v="4687.8"/>
    <n v="26564.2"/>
    <n v="20915.25"/>
    <n v="5648.95"/>
    <x v="2"/>
    <n v="167.23"/>
    <s v="Bank Transfer"/>
    <s v="Standard"/>
    <n v="5"/>
    <n v="4"/>
    <s v="No"/>
    <x v="0"/>
    <n v="2"/>
    <n v="0"/>
    <n v="5481.72"/>
    <n v="158.84829277043593"/>
    <n v="6.2953147469150201E-3"/>
    <n v="1"/>
    <n v="1"/>
  </r>
  <r>
    <s v="ORD00701"/>
    <x v="154"/>
    <s v="CUST0084"/>
    <x v="0"/>
    <x v="0"/>
    <x v="2"/>
    <s v="T-Shirt"/>
    <n v="1"/>
    <n v="46725"/>
    <n v="10"/>
    <n v="4672.5"/>
    <n v="42052.5"/>
    <n v="24213.09"/>
    <n v="17839.41"/>
    <x v="4"/>
    <n v="951.78"/>
    <s v="USSD"/>
    <s v="Standard"/>
    <n v="5"/>
    <n v="3"/>
    <s v="No"/>
    <x v="0"/>
    <n v="1"/>
    <n v="0"/>
    <n v="16887.63"/>
    <n v="44.183004475824248"/>
    <n v="2.2633137149991083E-2"/>
    <n v="1"/>
    <n v="1"/>
  </r>
  <r>
    <s v="ORD00702"/>
    <x v="117"/>
    <s v="CUST0577"/>
    <x v="0"/>
    <x v="1"/>
    <x v="3"/>
    <s v="Phone Charger"/>
    <n v="1"/>
    <n v="90378"/>
    <n v="10"/>
    <n v="9037.7999999999993"/>
    <n v="81340.2"/>
    <n v="46866.66"/>
    <n v="34473.54"/>
    <x v="3"/>
    <n v="1520.17"/>
    <s v="Cash on Delivery"/>
    <s v="Standard"/>
    <n v="5"/>
    <n v="4"/>
    <s v="No"/>
    <x v="2"/>
    <n v="3"/>
    <n v="0"/>
    <n v="32953.370000000003"/>
    <n v="53.507305104034415"/>
    <n v="1.8689036909178981E-2"/>
    <n v="1"/>
    <n v="1"/>
  </r>
  <r>
    <s v="ORD00703"/>
    <x v="150"/>
    <s v="CUST0153"/>
    <x v="3"/>
    <x v="0"/>
    <x v="2"/>
    <s v="Joggers"/>
    <n v="3"/>
    <n v="14882"/>
    <n v="10"/>
    <n v="4464.6000000000004"/>
    <n v="40181.4"/>
    <n v="29509.97"/>
    <n v="10671.43"/>
    <x v="3"/>
    <n v="1344.6"/>
    <s v="Mobile Money"/>
    <s v="Standard"/>
    <n v="5"/>
    <n v="0"/>
    <s v="No"/>
    <x v="1"/>
    <m/>
    <n v="0"/>
    <n v="9326.83"/>
    <n v="29.883534136546189"/>
    <n v="3.3463244187609188E-2"/>
    <n v="1"/>
    <n v="1"/>
  </r>
  <r>
    <s v="ORD00704"/>
    <x v="228"/>
    <s v="CUST0346"/>
    <x v="3"/>
    <x v="0"/>
    <x v="2"/>
    <s v="Joggers"/>
    <n v="1"/>
    <n v="14627"/>
    <n v="5"/>
    <n v="731.35"/>
    <n v="13895.65"/>
    <n v="9014.6299999999992"/>
    <n v="4881.0200000000004"/>
    <x v="2"/>
    <n v="407.32"/>
    <s v="Card"/>
    <s v="Express"/>
    <n v="2"/>
    <n v="1"/>
    <s v="No"/>
    <x v="0"/>
    <n v="2"/>
    <n v="0"/>
    <n v="4473.7000000000007"/>
    <n v="34.114823725817537"/>
    <n v="2.9312770543299522E-2"/>
    <n v="1"/>
    <n v="1"/>
  </r>
  <r>
    <s v="ORD00705"/>
    <x v="77"/>
    <s v="CUST0492"/>
    <x v="1"/>
    <x v="1"/>
    <x v="4"/>
    <s v="Air Fryer"/>
    <n v="1"/>
    <n v="75119"/>
    <n v="25"/>
    <n v="18779.75"/>
    <n v="56339.25"/>
    <n v="36982.769999999997"/>
    <n v="19356.48"/>
    <x v="3"/>
    <n v="936.73"/>
    <s v="Cash on Delivery"/>
    <s v="Standard"/>
    <n v="5"/>
    <n v="2"/>
    <s v="No"/>
    <x v="1"/>
    <m/>
    <n v="0"/>
    <n v="18419.75"/>
    <n v="60.144598763784657"/>
    <n v="1.6626596910679501E-2"/>
    <n v="1"/>
    <n v="1"/>
  </r>
  <r>
    <s v="ORD00706"/>
    <x v="20"/>
    <s v="CUST0437"/>
    <x v="4"/>
    <x v="2"/>
    <x v="2"/>
    <s v="T-Shirt"/>
    <n v="1"/>
    <n v="13836"/>
    <n v="15"/>
    <n v="2075.4"/>
    <n v="11760.6"/>
    <n v="7439.67"/>
    <n v="4320.93"/>
    <x v="4"/>
    <n v="2111.89"/>
    <s v="Bank Transfer"/>
    <s v="Standard"/>
    <n v="5"/>
    <n v="6"/>
    <s v="Yes"/>
    <x v="0"/>
    <n v="5"/>
    <n v="0"/>
    <n v="2209.0400000000004"/>
    <n v="5.5687559484632256"/>
    <n v="0.17957332108906007"/>
    <n v="1"/>
    <n v="1"/>
  </r>
  <r>
    <s v="ORD00707"/>
    <x v="313"/>
    <s v="CUST0585"/>
    <x v="7"/>
    <x v="0"/>
    <x v="3"/>
    <s v="Bluetooth Speaker"/>
    <n v="2"/>
    <n v="79030"/>
    <n v="5"/>
    <n v="7903"/>
    <n v="150157"/>
    <n v="96847.77"/>
    <n v="53309.23"/>
    <x v="5"/>
    <n v="2098.41"/>
    <s v="Cash on Delivery"/>
    <s v="Standard"/>
    <n v="5"/>
    <n v="6"/>
    <s v="No"/>
    <x v="1"/>
    <m/>
    <n v="0"/>
    <n v="51210.820000000007"/>
    <n v="71.557512592867937"/>
    <n v="1.3974773070852507E-2"/>
    <n v="1"/>
    <n v="1"/>
  </r>
  <r>
    <s v="ORD00708"/>
    <x v="314"/>
    <s v="CUST0183"/>
    <x v="7"/>
    <x v="0"/>
    <x v="1"/>
    <s v="Cap"/>
    <n v="1"/>
    <n v="18520"/>
    <n v="10"/>
    <n v="1852"/>
    <n v="16668"/>
    <n v="9495.76"/>
    <n v="7172.24"/>
    <x v="1"/>
    <n v="1513.63"/>
    <s v="Mobile Money"/>
    <s v="Express"/>
    <n v="2"/>
    <n v="5"/>
    <s v="Yes"/>
    <x v="0"/>
    <n v="2"/>
    <n v="0"/>
    <n v="5658.61"/>
    <n v="11.011938188328719"/>
    <n v="9.0810535157187428E-2"/>
    <n v="0"/>
    <n v="1"/>
  </r>
  <r>
    <s v="ORD00709"/>
    <x v="229"/>
    <s v="CUST0391"/>
    <x v="8"/>
    <x v="2"/>
    <x v="3"/>
    <s v="Wireless Earbuds"/>
    <n v="1"/>
    <n v="40508"/>
    <n v="5"/>
    <n v="2025.4"/>
    <n v="38482.6"/>
    <n v="25028.38"/>
    <n v="13454.22"/>
    <x v="2"/>
    <n v="113.75"/>
    <s v="Bank Transfer"/>
    <s v="Standard"/>
    <n v="5"/>
    <n v="1"/>
    <s v="No"/>
    <x v="0"/>
    <n v="2"/>
    <n v="0"/>
    <n v="13340.47"/>
    <n v="338.30857142857144"/>
    <n v="2.9558813593676104E-3"/>
    <n v="1"/>
    <n v="1"/>
  </r>
  <r>
    <s v="ORD00710"/>
    <x v="236"/>
    <s v="CUST0433"/>
    <x v="1"/>
    <x v="1"/>
    <x v="1"/>
    <s v="Wallet"/>
    <n v="2"/>
    <n v="4670"/>
    <n v="15"/>
    <n v="1401"/>
    <n v="7939"/>
    <n v="6131.76"/>
    <n v="1807.24"/>
    <x v="2"/>
    <n v="455.48"/>
    <s v="Cash on Delivery"/>
    <s v="Express"/>
    <n v="2"/>
    <n v="5"/>
    <s v="Yes"/>
    <x v="0"/>
    <n v="5"/>
    <n v="0"/>
    <n v="1351.76"/>
    <n v="17.429963994028277"/>
    <n v="5.7372465045975568E-2"/>
    <n v="1"/>
    <n v="1"/>
  </r>
  <r>
    <s v="ORD00711"/>
    <x v="20"/>
    <s v="CUST0011"/>
    <x v="4"/>
    <x v="0"/>
    <x v="4"/>
    <s v="Storage Box"/>
    <n v="1"/>
    <n v="35225"/>
    <n v="0"/>
    <n v="0"/>
    <n v="35225"/>
    <n v="20885.23"/>
    <n v="14339.77"/>
    <x v="3"/>
    <n v="1434.96"/>
    <s v="Bank Transfer"/>
    <s v="Standard"/>
    <n v="5"/>
    <n v="5"/>
    <s v="No"/>
    <x v="0"/>
    <n v="2"/>
    <n v="0"/>
    <n v="12904.810000000001"/>
    <n v="24.547722584601662"/>
    <n v="4.0736976579134138E-2"/>
    <n v="1"/>
    <n v="1"/>
  </r>
  <r>
    <s v="ORD00712"/>
    <x v="315"/>
    <s v="CUST0292"/>
    <x v="7"/>
    <x v="2"/>
    <x v="4"/>
    <s v="Table Lamp"/>
    <n v="2"/>
    <n v="57761"/>
    <n v="25"/>
    <n v="28880.5"/>
    <n v="86641.5"/>
    <n v="67454.100000000006"/>
    <n v="19187.400000000001"/>
    <x v="1"/>
    <n v="2489.7800000000002"/>
    <s v="Cash on Delivery"/>
    <s v="Standard"/>
    <n v="5"/>
    <n v="4"/>
    <s v="No"/>
    <x v="0"/>
    <n v="5"/>
    <n v="0"/>
    <n v="16697.620000000003"/>
    <n v="34.798857730401878"/>
    <n v="2.8736575428634087E-2"/>
    <n v="1"/>
    <n v="1"/>
  </r>
  <r>
    <s v="ORD00713"/>
    <x v="95"/>
    <s v="CUST0115"/>
    <x v="8"/>
    <x v="1"/>
    <x v="0"/>
    <s v="Body Lotion"/>
    <n v="1"/>
    <n v="11421"/>
    <n v="10"/>
    <n v="1142.0999999999999"/>
    <n v="10278.9"/>
    <n v="6869.28"/>
    <n v="3409.62"/>
    <x v="3"/>
    <n v="1968.99"/>
    <s v="Mobile Money"/>
    <s v="Express"/>
    <n v="2"/>
    <n v="1"/>
    <s v="No"/>
    <x v="0"/>
    <n v="5"/>
    <n v="0"/>
    <n v="1440.6299999999999"/>
    <n v="5.220392180762726"/>
    <n v="0.19155648950763215"/>
    <n v="1"/>
    <n v="1"/>
  </r>
  <r>
    <s v="ORD00714"/>
    <x v="102"/>
    <s v="CUST0326"/>
    <x v="6"/>
    <x v="2"/>
    <x v="2"/>
    <s v="Hoodie"/>
    <n v="1"/>
    <n v="18503"/>
    <n v="0"/>
    <n v="0"/>
    <n v="18503"/>
    <n v="12131.57"/>
    <n v="6371.43"/>
    <x v="0"/>
    <n v="346.39"/>
    <s v="Bank Transfer"/>
    <s v="Express"/>
    <n v="2"/>
    <n v="2"/>
    <s v="No"/>
    <x v="0"/>
    <n v="5"/>
    <n v="0"/>
    <n v="6025.04"/>
    <n v="53.416669072432811"/>
    <n v="1.872074798681295E-2"/>
    <n v="1"/>
    <n v="1"/>
  </r>
  <r>
    <s v="ORD00715"/>
    <x v="316"/>
    <s v="CUST0450"/>
    <x v="6"/>
    <x v="2"/>
    <x v="2"/>
    <s v="T-Shirt"/>
    <n v="1"/>
    <n v="25861"/>
    <n v="25"/>
    <n v="6465.25"/>
    <n v="19395.75"/>
    <n v="15716.91"/>
    <n v="3678.84"/>
    <x v="4"/>
    <n v="349.8"/>
    <s v="Mobile Money"/>
    <s v="Standard"/>
    <n v="5"/>
    <n v="4"/>
    <s v="No"/>
    <x v="0"/>
    <n v="5"/>
    <n v="0"/>
    <n v="3329.04"/>
    <n v="55.448113207547166"/>
    <n v="1.8034878774989369E-2"/>
    <n v="1"/>
    <n v="1"/>
  </r>
  <r>
    <s v="ORD00716"/>
    <x v="78"/>
    <s v="CUST0174"/>
    <x v="0"/>
    <x v="2"/>
    <x v="1"/>
    <s v="Backpack"/>
    <n v="3"/>
    <n v="4224"/>
    <n v="0"/>
    <n v="0"/>
    <n v="12672"/>
    <n v="9753.65"/>
    <n v="2918.35"/>
    <x v="1"/>
    <n v="716.39"/>
    <s v="Card"/>
    <s v="Standard"/>
    <n v="5"/>
    <n v="6"/>
    <s v="No"/>
    <x v="1"/>
    <m/>
    <n v="0"/>
    <n v="2201.96"/>
    <n v="17.688689121847037"/>
    <n v="5.6533301767676764E-2"/>
    <n v="1"/>
    <n v="1"/>
  </r>
  <r>
    <s v="ORD00717"/>
    <x v="193"/>
    <s v="CUST0076"/>
    <x v="6"/>
    <x v="1"/>
    <x v="1"/>
    <s v="Cap"/>
    <n v="1"/>
    <n v="29347"/>
    <n v="20"/>
    <n v="5869.4"/>
    <n v="23477.599999999999"/>
    <n v="18682.650000000001"/>
    <n v="4794.95"/>
    <x v="2"/>
    <n v="162.52000000000001"/>
    <s v="Cash on Delivery"/>
    <s v="Express"/>
    <n v="2"/>
    <n v="2"/>
    <s v="No"/>
    <x v="0"/>
    <n v="5"/>
    <n v="0"/>
    <n v="4632.4299999999994"/>
    <n v="144.45975879891705"/>
    <n v="6.9223429992844249E-3"/>
    <n v="1"/>
    <n v="1"/>
  </r>
  <r>
    <s v="ORD00718"/>
    <x v="196"/>
    <s v="CUST0466"/>
    <x v="7"/>
    <x v="2"/>
    <x v="0"/>
    <s v="Perfume"/>
    <n v="1"/>
    <n v="11928"/>
    <n v="10"/>
    <n v="1192.8"/>
    <n v="10735.2"/>
    <n v="8049.27"/>
    <n v="2685.93"/>
    <x v="1"/>
    <n v="297.88"/>
    <s v="Cash on Delivery"/>
    <s v="Express"/>
    <n v="2"/>
    <n v="2"/>
    <s v="No"/>
    <x v="0"/>
    <n v="2"/>
    <n v="0"/>
    <n v="2388.0499999999997"/>
    <n v="36.038673291258227"/>
    <n v="2.7747969297265071E-2"/>
    <n v="1"/>
    <n v="1"/>
  </r>
  <r>
    <s v="ORD00719"/>
    <x v="223"/>
    <s v="CUST0412"/>
    <x v="9"/>
    <x v="2"/>
    <x v="1"/>
    <s v="Sunglasses"/>
    <n v="3"/>
    <n v="33642"/>
    <n v="20"/>
    <n v="20185.2"/>
    <n v="80740.800000000003"/>
    <n v="65169.21"/>
    <n v="15571.59"/>
    <x v="2"/>
    <n v="196.7"/>
    <s v="Cash on Delivery"/>
    <s v="Express"/>
    <n v="2"/>
    <n v="1"/>
    <s v="No"/>
    <x v="0"/>
    <n v="3"/>
    <n v="0"/>
    <n v="15374.89"/>
    <n v="410.4768683274022"/>
    <n v="2.4361908725204604E-3"/>
    <n v="0"/>
    <n v="1"/>
  </r>
  <r>
    <s v="ORD00720"/>
    <x v="37"/>
    <s v="CUST0211"/>
    <x v="8"/>
    <x v="0"/>
    <x v="2"/>
    <s v="Joggers"/>
    <n v="2"/>
    <n v="50209"/>
    <n v="15"/>
    <n v="15062.7"/>
    <n v="85355.3"/>
    <n v="55583.41"/>
    <n v="29771.89"/>
    <x v="5"/>
    <n v="525.05999999999995"/>
    <s v="Card"/>
    <s v="Standard"/>
    <n v="5"/>
    <n v="4"/>
    <s v="No"/>
    <x v="0"/>
    <n v="4"/>
    <n v="0"/>
    <n v="29246.829999999998"/>
    <n v="162.56294518721671"/>
    <n v="6.1514633537694784E-3"/>
    <n v="0"/>
    <n v="1"/>
  </r>
  <r>
    <s v="ORD00721"/>
    <x v="277"/>
    <s v="CUST0308"/>
    <x v="1"/>
    <x v="2"/>
    <x v="1"/>
    <s v="Phone Case"/>
    <n v="1"/>
    <n v="32297"/>
    <n v="0"/>
    <n v="0"/>
    <n v="32297"/>
    <n v="25988.23"/>
    <n v="6308.77"/>
    <x v="4"/>
    <n v="1505"/>
    <s v="Bank Transfer"/>
    <s v="Standard"/>
    <n v="5"/>
    <n v="5"/>
    <s v="No"/>
    <x v="0"/>
    <n v="4"/>
    <n v="0"/>
    <n v="4803.7700000000004"/>
    <n v="21.459800664451826"/>
    <n v="4.659875530235006E-2"/>
    <n v="1"/>
    <n v="1"/>
  </r>
  <r>
    <s v="ORD00722"/>
    <x v="90"/>
    <s v="CUST0160"/>
    <x v="4"/>
    <x v="0"/>
    <x v="4"/>
    <s v="Storage Box"/>
    <n v="1"/>
    <n v="67417"/>
    <n v="20"/>
    <n v="13483.4"/>
    <n v="53933.599999999999"/>
    <n v="34268.22"/>
    <n v="19665.38"/>
    <x v="0"/>
    <n v="423.25"/>
    <s v="Card"/>
    <s v="Standard"/>
    <n v="5"/>
    <n v="5"/>
    <s v="No"/>
    <x v="1"/>
    <m/>
    <n v="0"/>
    <n v="19242.13"/>
    <n v="127.42728883638512"/>
    <n v="7.8476126199623249E-3"/>
    <n v="1"/>
    <n v="1"/>
  </r>
  <r>
    <s v="ORD00723"/>
    <x v="63"/>
    <s v="CUST0009"/>
    <x v="6"/>
    <x v="1"/>
    <x v="3"/>
    <s v="Wireless Earbuds"/>
    <n v="1"/>
    <n v="55752"/>
    <n v="0"/>
    <n v="0"/>
    <n v="55752"/>
    <n v="36126.949999999997"/>
    <n v="19625.05"/>
    <x v="1"/>
    <n v="978.83"/>
    <s v="Bank Transfer"/>
    <s v="Express"/>
    <n v="2"/>
    <n v="1"/>
    <s v="No"/>
    <x v="0"/>
    <n v="4"/>
    <n v="0"/>
    <n v="18646.219999999998"/>
    <n v="56.957796553027592"/>
    <n v="1.7556858946764241E-2"/>
    <n v="1"/>
    <n v="1"/>
  </r>
  <r>
    <s v="ORD00724"/>
    <x v="277"/>
    <s v="CUST0104"/>
    <x v="7"/>
    <x v="1"/>
    <x v="4"/>
    <s v="Bedsheet"/>
    <n v="1"/>
    <n v="75770"/>
    <n v="0"/>
    <n v="0"/>
    <n v="75770"/>
    <n v="53163.97"/>
    <n v="22606.03"/>
    <x v="5"/>
    <n v="1786.92"/>
    <s v="Bank Transfer"/>
    <s v="Express"/>
    <n v="2"/>
    <n v="5"/>
    <s v="No"/>
    <x v="2"/>
    <n v="3"/>
    <n v="0"/>
    <n v="20819.11"/>
    <n v="42.402569784881244"/>
    <n v="2.3583476309885179E-2"/>
    <n v="1"/>
    <n v="1"/>
  </r>
  <r>
    <s v="ORD00725"/>
    <x v="36"/>
    <s v="CUST0456"/>
    <x v="5"/>
    <x v="2"/>
    <x v="3"/>
    <s v="Smart Watch"/>
    <n v="1"/>
    <n v="58724"/>
    <n v="10"/>
    <n v="5872.4"/>
    <n v="52851.6"/>
    <n v="42352.86"/>
    <n v="10498.74"/>
    <x v="3"/>
    <n v="2256.17"/>
    <s v="Cash on Delivery"/>
    <s v="Standard"/>
    <n v="5"/>
    <n v="3"/>
    <s v="No"/>
    <x v="1"/>
    <m/>
    <n v="0"/>
    <n v="8242.57"/>
    <n v="23.42536245052456"/>
    <n v="4.2688773849798307E-2"/>
    <n v="1"/>
    <n v="1"/>
  </r>
  <r>
    <s v="ORD00726"/>
    <x v="37"/>
    <s v="CUST0348"/>
    <x v="5"/>
    <x v="2"/>
    <x v="1"/>
    <s v="Wallet"/>
    <n v="1"/>
    <n v="11272"/>
    <n v="5"/>
    <n v="563.6"/>
    <n v="10708.4"/>
    <n v="8669.7900000000009"/>
    <n v="2038.61"/>
    <x v="1"/>
    <n v="2023.4"/>
    <s v="Card"/>
    <s v="Express"/>
    <n v="2"/>
    <n v="1"/>
    <s v="No"/>
    <x v="0"/>
    <n v="5"/>
    <n v="0"/>
    <n v="15.209999999999809"/>
    <n v="5.2922803202530391"/>
    <n v="0.18895446565313215"/>
    <n v="0"/>
    <n v="1"/>
  </r>
  <r>
    <s v="ORD00727"/>
    <x v="29"/>
    <s v="CUST0507"/>
    <x v="6"/>
    <x v="1"/>
    <x v="4"/>
    <s v="Storage Box"/>
    <n v="1"/>
    <n v="39123"/>
    <n v="10"/>
    <n v="3912.3"/>
    <n v="35210.699999999997"/>
    <n v="28702"/>
    <n v="6508.7"/>
    <x v="0"/>
    <n v="2283.38"/>
    <s v="Card"/>
    <s v="Express"/>
    <n v="2"/>
    <n v="2"/>
    <s v="No"/>
    <x v="0"/>
    <n v="3"/>
    <n v="0"/>
    <n v="4225.32"/>
    <n v="15.420429363487459"/>
    <n v="6.4849037366482357E-2"/>
    <n v="1"/>
    <n v="1"/>
  </r>
  <r>
    <s v="ORD00728"/>
    <x v="278"/>
    <s v="CUST0270"/>
    <x v="3"/>
    <x v="2"/>
    <x v="2"/>
    <s v="T-Shirt"/>
    <n v="1"/>
    <n v="50037"/>
    <n v="10"/>
    <n v="5003.7"/>
    <n v="45033.3"/>
    <n v="31471.25"/>
    <n v="13562.05"/>
    <x v="4"/>
    <n v="1519.4"/>
    <s v="USSD"/>
    <s v="Standard"/>
    <n v="5"/>
    <n v="5"/>
    <s v="No"/>
    <x v="0"/>
    <n v="5"/>
    <n v="0"/>
    <n v="12042.65"/>
    <n v="29.638870606818482"/>
    <n v="3.3739477231293287E-2"/>
    <n v="1"/>
    <n v="1"/>
  </r>
  <r>
    <s v="ORD00729"/>
    <x v="317"/>
    <s v="CUST0482"/>
    <x v="4"/>
    <x v="2"/>
    <x v="0"/>
    <s v="Perfume"/>
    <n v="2"/>
    <n v="15519"/>
    <n v="15"/>
    <n v="4655.7"/>
    <n v="26382.3"/>
    <n v="17410.810000000001"/>
    <n v="8971.49"/>
    <x v="4"/>
    <n v="1853.97"/>
    <s v="Mobile Money"/>
    <s v="Standard"/>
    <n v="5"/>
    <n v="3"/>
    <s v="No"/>
    <x v="0"/>
    <n v="3"/>
    <n v="0"/>
    <n v="7117.5199999999995"/>
    <n v="14.230165536659168"/>
    <n v="7.0273251384450938E-2"/>
    <n v="1"/>
    <n v="1"/>
  </r>
  <r>
    <s v="ORD00730"/>
    <x v="212"/>
    <s v="CUST0289"/>
    <x v="2"/>
    <x v="1"/>
    <x v="2"/>
    <s v="Handbag"/>
    <n v="3"/>
    <n v="50661"/>
    <n v="0"/>
    <n v="0"/>
    <n v="151983"/>
    <n v="116860.32"/>
    <n v="35122.68"/>
    <x v="3"/>
    <n v="607.35"/>
    <s v="Card"/>
    <s v="Standard"/>
    <n v="5"/>
    <n v="3"/>
    <s v="No"/>
    <x v="0"/>
    <n v="1"/>
    <n v="0"/>
    <n v="34515.33"/>
    <n v="250.23956532477155"/>
    <n v="3.9961706243461445E-3"/>
    <n v="1"/>
    <n v="1"/>
  </r>
  <r>
    <s v="ORD00731"/>
    <x v="260"/>
    <s v="CUST0243"/>
    <x v="5"/>
    <x v="2"/>
    <x v="2"/>
    <s v="Joggers"/>
    <n v="1"/>
    <n v="29356"/>
    <n v="10"/>
    <n v="2935.6"/>
    <n v="26420.400000000001"/>
    <n v="20139.099999999999"/>
    <n v="6281.3"/>
    <x v="3"/>
    <n v="1819.54"/>
    <s v="Bank Transfer"/>
    <s v="Standard"/>
    <n v="5"/>
    <n v="5"/>
    <s v="No"/>
    <x v="0"/>
    <n v="1"/>
    <n v="0"/>
    <n v="4461.76"/>
    <n v="14.520373281158975"/>
    <n v="6.8868752933339383E-2"/>
    <n v="1"/>
    <n v="1"/>
  </r>
  <r>
    <s v="ORD00732"/>
    <x v="141"/>
    <s v="CUST0094"/>
    <x v="5"/>
    <x v="2"/>
    <x v="3"/>
    <s v="Smart Watch"/>
    <n v="2"/>
    <n v="36553"/>
    <n v="25"/>
    <n v="18276.5"/>
    <n v="54829.5"/>
    <n v="33008.04"/>
    <n v="21821.46"/>
    <x v="3"/>
    <n v="1824.43"/>
    <s v="Cash on Delivery"/>
    <s v="Express"/>
    <n v="2"/>
    <n v="1"/>
    <s v="No"/>
    <x v="0"/>
    <n v="5"/>
    <n v="0"/>
    <n v="19997.03"/>
    <n v="30.052948044046634"/>
    <n v="3.3274605823507421E-2"/>
    <n v="0"/>
    <n v="1"/>
  </r>
  <r>
    <s v="ORD00733"/>
    <x v="135"/>
    <s v="CUST0063"/>
    <x v="3"/>
    <x v="0"/>
    <x v="4"/>
    <s v="Storage Box"/>
    <n v="1"/>
    <n v="24860"/>
    <n v="0"/>
    <n v="0"/>
    <n v="24860"/>
    <n v="18390.79"/>
    <n v="6469.21"/>
    <x v="5"/>
    <n v="2151.8200000000002"/>
    <s v="Bank Transfer"/>
    <s v="Standard"/>
    <n v="5"/>
    <n v="5"/>
    <s v="No"/>
    <x v="0"/>
    <n v="2"/>
    <n v="0"/>
    <n v="4317.3899999999994"/>
    <n v="11.55301093957673"/>
    <n v="8.655752212389381E-2"/>
    <n v="1"/>
    <n v="1"/>
  </r>
  <r>
    <s v="ORD00734"/>
    <x v="245"/>
    <s v="CUST0304"/>
    <x v="1"/>
    <x v="0"/>
    <x v="2"/>
    <s v="Handbag"/>
    <n v="1"/>
    <n v="23446"/>
    <n v="25"/>
    <n v="5861.5"/>
    <n v="17584.5"/>
    <n v="9704.6299999999992"/>
    <n v="7879.87"/>
    <x v="4"/>
    <n v="570.91"/>
    <s v="Card"/>
    <s v="Express"/>
    <n v="2"/>
    <n v="2"/>
    <s v="No"/>
    <x v="2"/>
    <n v="5"/>
    <n v="0"/>
    <n v="7308.96"/>
    <n v="30.800826750275878"/>
    <n v="3.2466660979840196E-2"/>
    <n v="1"/>
    <n v="1"/>
  </r>
  <r>
    <s v="ORD00735"/>
    <x v="262"/>
    <s v="CUST0353"/>
    <x v="6"/>
    <x v="0"/>
    <x v="3"/>
    <s v="Power Bank"/>
    <n v="1"/>
    <n v="97347"/>
    <n v="10"/>
    <n v="9734.7000000000007"/>
    <n v="87612.3"/>
    <n v="62099.37"/>
    <n v="25512.93"/>
    <x v="0"/>
    <n v="803.61"/>
    <s v="USSD"/>
    <s v="Standard"/>
    <n v="5"/>
    <n v="7"/>
    <s v="Yes"/>
    <x v="0"/>
    <n v="5"/>
    <n v="0"/>
    <n v="24709.32"/>
    <n v="109.02340687646993"/>
    <n v="9.1723422396170397E-3"/>
    <n v="1"/>
    <n v="1"/>
  </r>
  <r>
    <s v="ORD00736"/>
    <x v="5"/>
    <s v="CUST0492"/>
    <x v="0"/>
    <x v="2"/>
    <x v="0"/>
    <s v="Hair Dryer"/>
    <n v="1"/>
    <n v="22742"/>
    <n v="0"/>
    <n v="0"/>
    <n v="22742"/>
    <n v="16750.240000000002"/>
    <n v="5991.76"/>
    <x v="4"/>
    <n v="946.05"/>
    <s v="Cash on Delivery"/>
    <s v="Express"/>
    <n v="2"/>
    <n v="2"/>
    <s v="No"/>
    <x v="0"/>
    <n v="4"/>
    <n v="0"/>
    <n v="5045.71"/>
    <n v="24.038898578299246"/>
    <n v="4.159924369008882E-2"/>
    <n v="1"/>
    <n v="1"/>
  </r>
  <r>
    <s v="ORD00737"/>
    <x v="23"/>
    <s v="CUST0464"/>
    <x v="9"/>
    <x v="0"/>
    <x v="0"/>
    <s v="Face Cream"/>
    <n v="1"/>
    <n v="15999"/>
    <n v="15"/>
    <n v="2399.85"/>
    <n v="13599.15"/>
    <n v="8822.34"/>
    <n v="4776.8100000000004"/>
    <x v="5"/>
    <n v="1563.76"/>
    <s v="Bank Transfer"/>
    <s v="Standard"/>
    <n v="5"/>
    <n v="5"/>
    <s v="No"/>
    <x v="0"/>
    <n v="2"/>
    <n v="0"/>
    <n v="3213.05"/>
    <n v="8.6964431882130242"/>
    <n v="0.11498953978741319"/>
    <n v="0"/>
    <n v="1"/>
  </r>
  <r>
    <s v="ORD00738"/>
    <x v="57"/>
    <s v="CUST0017"/>
    <x v="4"/>
    <x v="2"/>
    <x v="2"/>
    <s v="Sneakers"/>
    <n v="1"/>
    <n v="39592"/>
    <n v="25"/>
    <n v="9898"/>
    <n v="29694"/>
    <n v="18557.88"/>
    <n v="11136.12"/>
    <x v="4"/>
    <n v="1864.58"/>
    <s v="Cash on Delivery"/>
    <s v="Express"/>
    <n v="2"/>
    <n v="3"/>
    <s v="Yes"/>
    <x v="0"/>
    <n v="5"/>
    <n v="0"/>
    <n v="9271.5400000000009"/>
    <n v="15.925302212830772"/>
    <n v="6.279315686670707E-2"/>
    <n v="1"/>
    <n v="1"/>
  </r>
  <r>
    <s v="ORD00739"/>
    <x v="197"/>
    <s v="CUST0500"/>
    <x v="6"/>
    <x v="1"/>
    <x v="0"/>
    <s v="Perfume"/>
    <n v="1"/>
    <n v="23416"/>
    <n v="0"/>
    <n v="0"/>
    <n v="23416"/>
    <n v="14365.51"/>
    <n v="9050.49"/>
    <x v="1"/>
    <n v="1328.17"/>
    <s v="USSD"/>
    <s v="Standard"/>
    <n v="5"/>
    <n v="8"/>
    <s v="Yes"/>
    <x v="0"/>
    <n v="4"/>
    <n v="0"/>
    <n v="7722.32"/>
    <n v="17.63027323309516"/>
    <n v="5.6720618380594466E-2"/>
    <n v="0"/>
    <n v="1"/>
  </r>
  <r>
    <s v="ORD00740"/>
    <x v="218"/>
    <s v="CUST0319"/>
    <x v="1"/>
    <x v="0"/>
    <x v="2"/>
    <s v="T-Shirt"/>
    <n v="2"/>
    <n v="25474"/>
    <n v="0"/>
    <n v="0"/>
    <n v="50948"/>
    <n v="33105.160000000003"/>
    <n v="17842.84"/>
    <x v="4"/>
    <n v="1228.28"/>
    <s v="Cash on Delivery"/>
    <s v="Standard"/>
    <n v="5"/>
    <n v="7"/>
    <s v="Yes"/>
    <x v="0"/>
    <n v="1"/>
    <n v="0"/>
    <n v="16614.560000000001"/>
    <n v="41.47914156381281"/>
    <n v="2.4108502787155532E-2"/>
    <n v="1"/>
    <n v="1"/>
  </r>
  <r>
    <s v="ORD00741"/>
    <x v="14"/>
    <s v="CUST0335"/>
    <x v="8"/>
    <x v="0"/>
    <x v="2"/>
    <s v="Hoodie"/>
    <n v="3"/>
    <n v="25384"/>
    <n v="5"/>
    <n v="3807.6"/>
    <n v="72344.399999999994"/>
    <n v="57405.36"/>
    <n v="14939.04"/>
    <x v="1"/>
    <n v="1563.52"/>
    <s v="Bank Transfer"/>
    <s v="Standard"/>
    <n v="5"/>
    <n v="1"/>
    <s v="No"/>
    <x v="0"/>
    <n v="5"/>
    <n v="0"/>
    <n v="13375.52"/>
    <n v="46.270210806385592"/>
    <n v="2.1612177307434994E-2"/>
    <n v="1"/>
    <n v="1"/>
  </r>
  <r>
    <s v="ORD00742"/>
    <x v="98"/>
    <s v="CUST0577"/>
    <x v="3"/>
    <x v="2"/>
    <x v="2"/>
    <s v="Handbag"/>
    <n v="3"/>
    <n v="16722"/>
    <n v="20"/>
    <n v="10033.200000000001"/>
    <n v="40132.800000000003"/>
    <n v="27086.67"/>
    <n v="13046.13"/>
    <x v="3"/>
    <n v="1096.03"/>
    <s v="Bank Transfer"/>
    <s v="Express"/>
    <n v="2"/>
    <n v="0"/>
    <s v="No"/>
    <x v="2"/>
    <n v="4"/>
    <n v="0"/>
    <n v="11950.099999999999"/>
    <n v="36.616515971278162"/>
    <n v="2.7310080532631661E-2"/>
    <n v="0"/>
    <n v="1"/>
  </r>
  <r>
    <s v="ORD00743"/>
    <x v="157"/>
    <s v="CUST0373"/>
    <x v="6"/>
    <x v="2"/>
    <x v="4"/>
    <s v="Blender"/>
    <n v="2"/>
    <n v="69249"/>
    <n v="10"/>
    <n v="13849.8"/>
    <n v="124648.2"/>
    <n v="100753.17"/>
    <n v="23895.03"/>
    <x v="4"/>
    <n v="2231.39"/>
    <s v="Bank Transfer"/>
    <s v="Express"/>
    <n v="2"/>
    <n v="1"/>
    <s v="No"/>
    <x v="0"/>
    <n v="5"/>
    <n v="0"/>
    <n v="21663.64"/>
    <n v="55.861234477164459"/>
    <n v="1.7901501987192755E-2"/>
    <n v="1"/>
    <n v="1"/>
  </r>
  <r>
    <s v="ORD00744"/>
    <x v="165"/>
    <s v="CUST0124"/>
    <x v="2"/>
    <x v="2"/>
    <x v="2"/>
    <s v="Joggers"/>
    <n v="3"/>
    <n v="40038"/>
    <n v="15"/>
    <n v="18017.099999999999"/>
    <n v="102096.9"/>
    <n v="75467.42"/>
    <n v="26629.48"/>
    <x v="2"/>
    <n v="141.91"/>
    <s v="USSD"/>
    <s v="Express"/>
    <n v="2"/>
    <n v="2"/>
    <s v="No"/>
    <x v="0"/>
    <n v="3"/>
    <n v="0"/>
    <n v="26487.57"/>
    <n v="719.4482418434219"/>
    <n v="1.3899540534531411E-3"/>
    <n v="1"/>
    <n v="1"/>
  </r>
  <r>
    <s v="ORD00745"/>
    <x v="228"/>
    <s v="CUST0432"/>
    <x v="5"/>
    <x v="0"/>
    <x v="3"/>
    <s v="Wireless Earbuds"/>
    <n v="3"/>
    <n v="28348"/>
    <n v="20"/>
    <n v="17008.8"/>
    <n v="68035.199999999997"/>
    <n v="51351.92"/>
    <n v="16683.28"/>
    <x v="1"/>
    <n v="834.68"/>
    <s v="Mobile Money"/>
    <s v="Express"/>
    <n v="2"/>
    <n v="3"/>
    <s v="Yes"/>
    <x v="0"/>
    <n v="4"/>
    <n v="0"/>
    <n v="15848.599999999999"/>
    <n v="81.510519001293915"/>
    <n v="1.2268355204364799E-2"/>
    <n v="1"/>
    <n v="1"/>
  </r>
  <r>
    <s v="ORD00746"/>
    <x v="111"/>
    <s v="CUST0167"/>
    <x v="1"/>
    <x v="2"/>
    <x v="0"/>
    <s v="Hair Dryer"/>
    <n v="1"/>
    <n v="19133"/>
    <n v="0"/>
    <n v="0"/>
    <n v="19133"/>
    <n v="12151.8"/>
    <n v="6981.2"/>
    <x v="5"/>
    <n v="1646.45"/>
    <s v="USSD"/>
    <s v="Express"/>
    <n v="2"/>
    <n v="4"/>
    <s v="No"/>
    <x v="2"/>
    <n v="1"/>
    <n v="0"/>
    <n v="5334.75"/>
    <n v="11.620759816575054"/>
    <n v="8.605289290754195E-2"/>
    <n v="1"/>
    <n v="1"/>
  </r>
  <r>
    <s v="ORD00747"/>
    <x v="143"/>
    <s v="CUST0335"/>
    <x v="1"/>
    <x v="0"/>
    <x v="0"/>
    <s v="Perfume"/>
    <n v="1"/>
    <n v="20267"/>
    <n v="0"/>
    <n v="0"/>
    <n v="20267"/>
    <n v="13864.71"/>
    <n v="6402.29"/>
    <x v="3"/>
    <n v="435.18"/>
    <s v="Bank Transfer"/>
    <s v="Standard"/>
    <n v="5"/>
    <n v="5"/>
    <s v="No"/>
    <x v="0"/>
    <n v="2"/>
    <n v="0"/>
    <n v="5967.11"/>
    <n v="46.571533618272895"/>
    <n v="2.1472344204865053E-2"/>
    <n v="1"/>
    <n v="1"/>
  </r>
  <r>
    <s v="ORD00748"/>
    <x v="149"/>
    <s v="CUST0369"/>
    <x v="0"/>
    <x v="2"/>
    <x v="2"/>
    <s v="Sneakers"/>
    <n v="1"/>
    <n v="39273"/>
    <n v="25"/>
    <n v="9818.25"/>
    <n v="29454.75"/>
    <n v="19511.28"/>
    <n v="9943.4699999999993"/>
    <x v="1"/>
    <n v="2092.5500000000002"/>
    <s v="Bank Transfer"/>
    <s v="Standard"/>
    <n v="5"/>
    <n v="3"/>
    <s v="No"/>
    <x v="0"/>
    <n v="5"/>
    <n v="0"/>
    <n v="7850.9199999999992"/>
    <n v="14.076007741750495"/>
    <n v="7.1042870844261113E-2"/>
    <n v="1"/>
    <n v="1"/>
  </r>
  <r>
    <s v="ORD00749"/>
    <x v="177"/>
    <s v="CUST0119"/>
    <x v="2"/>
    <x v="2"/>
    <x v="0"/>
    <s v="Perfume"/>
    <n v="2"/>
    <n v="24566"/>
    <n v="20"/>
    <n v="9826.4"/>
    <n v="39305.599999999999"/>
    <n v="22068"/>
    <n v="17237.599999999999"/>
    <x v="5"/>
    <n v="2395.17"/>
    <s v="Bank Transfer"/>
    <s v="Standard"/>
    <n v="5"/>
    <n v="3"/>
    <s v="No"/>
    <x v="0"/>
    <n v="2"/>
    <n v="0"/>
    <n v="14842.429999999998"/>
    <n v="16.410359181185466"/>
    <n v="6.0937118374989829E-2"/>
    <n v="1"/>
    <n v="1"/>
  </r>
  <r>
    <s v="ORD00750"/>
    <x v="173"/>
    <s v="CUST0331"/>
    <x v="4"/>
    <x v="0"/>
    <x v="1"/>
    <s v="Wallet"/>
    <n v="1"/>
    <n v="31193"/>
    <n v="25"/>
    <n v="7798.25"/>
    <n v="23394.75"/>
    <n v="13296.4"/>
    <n v="10098.35"/>
    <x v="2"/>
    <n v="153.28"/>
    <s v="Cash on Delivery"/>
    <s v="Standard"/>
    <n v="5"/>
    <n v="2"/>
    <s v="No"/>
    <x v="0"/>
    <n v="2"/>
    <n v="0"/>
    <n v="9945.07"/>
    <n v="152.62754436325679"/>
    <n v="6.551897327391829E-3"/>
    <n v="1"/>
    <n v="1"/>
  </r>
  <r>
    <s v="ORD00751"/>
    <x v="122"/>
    <s v="CUST0083"/>
    <x v="1"/>
    <x v="0"/>
    <x v="3"/>
    <s v="Bluetooth Speaker"/>
    <n v="2"/>
    <n v="61059"/>
    <n v="10"/>
    <n v="12211.8"/>
    <n v="109906.2"/>
    <n v="68331.39"/>
    <n v="41574.81"/>
    <x v="1"/>
    <n v="2120.09"/>
    <s v="Mobile Money"/>
    <s v="Express"/>
    <n v="2"/>
    <n v="1"/>
    <s v="No"/>
    <x v="0"/>
    <n v="2"/>
    <n v="0"/>
    <n v="39454.720000000001"/>
    <n v="51.840346400388661"/>
    <n v="1.9289994558996673E-2"/>
    <n v="1"/>
    <n v="1"/>
  </r>
  <r>
    <s v="ORD00752"/>
    <x v="229"/>
    <s v="CUST0201"/>
    <x v="0"/>
    <x v="2"/>
    <x v="4"/>
    <s v="Bedsheet"/>
    <n v="2"/>
    <n v="64398"/>
    <n v="15"/>
    <n v="19319.400000000001"/>
    <n v="109476.6"/>
    <n v="66259.539999999994"/>
    <n v="43217.06"/>
    <x v="1"/>
    <n v="2050.66"/>
    <s v="Bank Transfer"/>
    <s v="Standard"/>
    <n v="5"/>
    <n v="2"/>
    <s v="No"/>
    <x v="0"/>
    <n v="4"/>
    <n v="0"/>
    <n v="41166.399999999994"/>
    <n v="53.38603181414765"/>
    <n v="1.873149147854427E-2"/>
    <n v="1"/>
    <n v="1"/>
  </r>
  <r>
    <s v="ORD00753"/>
    <x v="16"/>
    <s v="CUST0306"/>
    <x v="8"/>
    <x v="1"/>
    <x v="2"/>
    <s v="Joggers"/>
    <n v="1"/>
    <n v="49456"/>
    <n v="5"/>
    <n v="2472.8000000000002"/>
    <n v="46983.199999999997"/>
    <n v="32324.29"/>
    <n v="14658.91"/>
    <x v="0"/>
    <n v="2108.0500000000002"/>
    <s v="USSD"/>
    <s v="Standard"/>
    <n v="5"/>
    <n v="3"/>
    <s v="No"/>
    <x v="0"/>
    <n v="2"/>
    <n v="0"/>
    <n v="12550.86"/>
    <n v="22.287516899504279"/>
    <n v="4.4868165642187E-2"/>
    <n v="0"/>
    <n v="1"/>
  </r>
  <r>
    <s v="ORD00754"/>
    <x v="285"/>
    <s v="CUST0398"/>
    <x v="0"/>
    <x v="1"/>
    <x v="2"/>
    <s v="Handbag"/>
    <n v="2"/>
    <n v="39222"/>
    <n v="5"/>
    <n v="3922.2"/>
    <n v="74521.8"/>
    <n v="42549.86"/>
    <n v="31971.94"/>
    <x v="4"/>
    <n v="271.76"/>
    <s v="Card"/>
    <s v="Standard"/>
    <n v="5"/>
    <n v="7"/>
    <s v="Yes"/>
    <x v="0"/>
    <n v="5"/>
    <n v="0"/>
    <n v="31700.18"/>
    <n v="274.21916396820728"/>
    <n v="3.6467181415371069E-3"/>
    <n v="1"/>
    <n v="1"/>
  </r>
  <r>
    <s v="ORD00755"/>
    <x v="318"/>
    <s v="CUST0001"/>
    <x v="2"/>
    <x v="2"/>
    <x v="3"/>
    <s v="Bluetooth Speaker"/>
    <n v="2"/>
    <n v="29904"/>
    <n v="5"/>
    <n v="2990.4"/>
    <n v="56817.599999999999"/>
    <n v="46144.63"/>
    <n v="10672.97"/>
    <x v="4"/>
    <n v="1160.22"/>
    <s v="Card"/>
    <s v="Express"/>
    <n v="2"/>
    <n v="0"/>
    <s v="No"/>
    <x v="2"/>
    <n v="3"/>
    <n v="0"/>
    <n v="9512.75"/>
    <n v="48.971401975487403"/>
    <n v="2.0420081101630481E-2"/>
    <n v="1"/>
    <n v="1"/>
  </r>
  <r>
    <s v="ORD00756"/>
    <x v="319"/>
    <s v="CUST0123"/>
    <x v="2"/>
    <x v="2"/>
    <x v="4"/>
    <s v="Air Fryer"/>
    <n v="3"/>
    <n v="21771"/>
    <n v="20"/>
    <n v="13062.6"/>
    <n v="52250.400000000001"/>
    <n v="31200.639999999999"/>
    <n v="21049.759999999998"/>
    <x v="5"/>
    <n v="740.05"/>
    <s v="Mobile Money"/>
    <s v="Standard"/>
    <n v="5"/>
    <n v="10"/>
    <s v="Yes"/>
    <x v="0"/>
    <n v="5"/>
    <n v="0"/>
    <n v="20309.71"/>
    <n v="70.603878116343495"/>
    <n v="1.4163527934714374E-2"/>
    <n v="1"/>
    <n v="1"/>
  </r>
  <r>
    <s v="ORD00757"/>
    <x v="320"/>
    <s v="CUST0277"/>
    <x v="6"/>
    <x v="0"/>
    <x v="1"/>
    <s v="Wallet"/>
    <n v="1"/>
    <n v="30053"/>
    <n v="15"/>
    <n v="4507.95"/>
    <n v="25545.05"/>
    <n v="14255.99"/>
    <n v="11289.06"/>
    <x v="2"/>
    <n v="259.57"/>
    <s v="Bank Transfer"/>
    <s v="Express"/>
    <n v="2"/>
    <n v="2"/>
    <s v="No"/>
    <x v="0"/>
    <n v="5"/>
    <n v="0"/>
    <n v="11029.49"/>
    <n v="98.412952190160652"/>
    <n v="1.0161264119663106E-2"/>
    <n v="1"/>
    <n v="1"/>
  </r>
  <r>
    <s v="ORD00758"/>
    <x v="199"/>
    <s v="CUST0046"/>
    <x v="5"/>
    <x v="0"/>
    <x v="3"/>
    <s v="Phone Charger"/>
    <n v="2"/>
    <n v="35568"/>
    <n v="5"/>
    <n v="3556.8"/>
    <n v="67579.199999999997"/>
    <n v="41453.15"/>
    <n v="26126.05"/>
    <x v="1"/>
    <n v="301.48"/>
    <s v="Mobile Money"/>
    <s v="Standard"/>
    <n v="5"/>
    <n v="5"/>
    <s v="No"/>
    <x v="0"/>
    <n v="5"/>
    <n v="0"/>
    <n v="25824.57"/>
    <n v="224.15815311131749"/>
    <n v="4.4611359708312624E-3"/>
    <n v="1"/>
    <n v="1"/>
  </r>
  <r>
    <s v="ORD00759"/>
    <x v="155"/>
    <s v="CUST0501"/>
    <x v="8"/>
    <x v="1"/>
    <x v="0"/>
    <s v="Lip Gloss"/>
    <n v="1"/>
    <n v="15535"/>
    <n v="20"/>
    <n v="3107"/>
    <n v="12428"/>
    <n v="8662.81"/>
    <n v="3765.19"/>
    <x v="2"/>
    <n v="297.95999999999998"/>
    <s v="Bank Transfer"/>
    <s v="Express"/>
    <n v="2"/>
    <n v="1"/>
    <s v="No"/>
    <x v="0"/>
    <n v="5"/>
    <n v="0"/>
    <n v="3467.23"/>
    <n v="41.710296684118674"/>
    <n v="2.3974895397489537E-2"/>
    <n v="1"/>
    <n v="1"/>
  </r>
  <r>
    <s v="ORD00760"/>
    <x v="155"/>
    <s v="CUST0417"/>
    <x v="9"/>
    <x v="2"/>
    <x v="4"/>
    <s v="Bedsheet"/>
    <n v="1"/>
    <n v="25350"/>
    <n v="25"/>
    <n v="6337.5"/>
    <n v="19012.5"/>
    <n v="12550.4"/>
    <n v="6462.1"/>
    <x v="0"/>
    <n v="782.36"/>
    <s v="Bank Transfer"/>
    <s v="Standard"/>
    <n v="5"/>
    <n v="6"/>
    <s v="Yes"/>
    <x v="0"/>
    <n v="5"/>
    <n v="0"/>
    <n v="5679.7400000000007"/>
    <n v="24.301472467917581"/>
    <n v="4.1149769888231429E-2"/>
    <n v="1"/>
    <n v="1"/>
  </r>
  <r>
    <s v="ORD00761"/>
    <x v="122"/>
    <s v="CUST0478"/>
    <x v="3"/>
    <x v="1"/>
    <x v="4"/>
    <s v="Bedsheet"/>
    <n v="1"/>
    <n v="72368"/>
    <n v="10"/>
    <n v="7236.8"/>
    <n v="65131.199999999997"/>
    <n v="45322"/>
    <n v="19809.2"/>
    <x v="0"/>
    <n v="1519.49"/>
    <s v="Bank Transfer"/>
    <s v="Standard"/>
    <n v="5"/>
    <n v="6"/>
    <s v="No"/>
    <x v="2"/>
    <n v="5"/>
    <n v="0"/>
    <n v="18289.71"/>
    <n v="42.863855635772524"/>
    <n v="2.3329679170658611E-2"/>
    <n v="1"/>
    <n v="1"/>
  </r>
  <r>
    <s v="ORD00762"/>
    <x v="66"/>
    <s v="CUST0430"/>
    <x v="5"/>
    <x v="0"/>
    <x v="0"/>
    <s v="Body Lotion"/>
    <n v="1"/>
    <n v="21537"/>
    <n v="5"/>
    <n v="1076.8499999999999"/>
    <n v="20460.150000000001"/>
    <n v="15031.72"/>
    <n v="5428.43"/>
    <x v="0"/>
    <n v="948.62"/>
    <s v="USSD"/>
    <s v="Express"/>
    <n v="2"/>
    <n v="2"/>
    <s v="No"/>
    <x v="0"/>
    <n v="1"/>
    <n v="0"/>
    <n v="4479.8100000000004"/>
    <n v="21.568330838481163"/>
    <n v="4.6364273966710896E-2"/>
    <n v="1"/>
    <n v="1"/>
  </r>
  <r>
    <s v="ORD00763"/>
    <x v="158"/>
    <s v="CUST0536"/>
    <x v="4"/>
    <x v="0"/>
    <x v="1"/>
    <s v="Phone Case"/>
    <n v="2"/>
    <n v="33730"/>
    <n v="0"/>
    <n v="0"/>
    <n v="67460"/>
    <n v="52300"/>
    <n v="15160"/>
    <x v="5"/>
    <n v="2429.35"/>
    <s v="Card"/>
    <s v="Standard"/>
    <n v="5"/>
    <n v="10"/>
    <s v="Yes"/>
    <x v="0"/>
    <n v="5"/>
    <n v="0"/>
    <n v="12730.65"/>
    <n v="27.768744725955504"/>
    <n v="3.60117106433442E-2"/>
    <n v="1"/>
    <n v="1"/>
  </r>
  <r>
    <s v="ORD00764"/>
    <x v="191"/>
    <s v="CUST0074"/>
    <x v="2"/>
    <x v="0"/>
    <x v="0"/>
    <s v="Perfume"/>
    <n v="1"/>
    <n v="9758"/>
    <n v="0"/>
    <n v="0"/>
    <n v="9758"/>
    <n v="5448.83"/>
    <n v="4309.17"/>
    <x v="5"/>
    <n v="2103.61"/>
    <s v="Card"/>
    <s v="Standard"/>
    <n v="5"/>
    <n v="4"/>
    <s v="No"/>
    <x v="0"/>
    <n v="2"/>
    <n v="0"/>
    <n v="2205.56"/>
    <n v="4.638692533311783"/>
    <n v="0.21557798729247798"/>
    <n v="0"/>
    <n v="1"/>
  </r>
  <r>
    <s v="ORD00765"/>
    <x v="207"/>
    <s v="CUST0464"/>
    <x v="5"/>
    <x v="1"/>
    <x v="3"/>
    <s v="Bluetooth Speaker"/>
    <n v="2"/>
    <n v="10385"/>
    <n v="15"/>
    <n v="3115.5"/>
    <n v="17654.5"/>
    <n v="11497.09"/>
    <n v="6157.41"/>
    <x v="4"/>
    <n v="1556.29"/>
    <s v="Cash on Delivery"/>
    <s v="Express"/>
    <n v="2"/>
    <n v="4"/>
    <s v="Yes"/>
    <x v="0"/>
    <n v="5"/>
    <n v="0"/>
    <n v="4601.12"/>
    <n v="11.343965456309556"/>
    <n v="8.81525956554986E-2"/>
    <n v="1"/>
    <n v="1"/>
  </r>
  <r>
    <s v="ORD00766"/>
    <x v="20"/>
    <s v="CUST0043"/>
    <x v="3"/>
    <x v="0"/>
    <x v="1"/>
    <s v="Cap"/>
    <n v="1"/>
    <n v="29149"/>
    <n v="25"/>
    <n v="7287.25"/>
    <n v="21861.75"/>
    <n v="16567.77"/>
    <n v="5293.98"/>
    <x v="3"/>
    <n v="1327.71"/>
    <s v="Card"/>
    <s v="Express"/>
    <n v="2"/>
    <n v="1"/>
    <s v="No"/>
    <x v="0"/>
    <n v="5"/>
    <n v="0"/>
    <n v="3966.2699999999995"/>
    <n v="16.465756829428113"/>
    <n v="6.0732100586641052E-2"/>
    <n v="1"/>
    <n v="1"/>
  </r>
  <r>
    <s v="ORD00767"/>
    <x v="158"/>
    <s v="CUST0500"/>
    <x v="5"/>
    <x v="2"/>
    <x v="0"/>
    <s v="Body Lotion"/>
    <n v="1"/>
    <n v="18399"/>
    <n v="10"/>
    <n v="1839.9"/>
    <n v="16559.099999999999"/>
    <n v="10186.700000000001"/>
    <n v="6372.4"/>
    <x v="4"/>
    <n v="912.57"/>
    <s v="Cash on Delivery"/>
    <s v="Standard"/>
    <n v="5"/>
    <n v="4"/>
    <s v="No"/>
    <x v="0"/>
    <n v="3"/>
    <n v="0"/>
    <n v="5459.83"/>
    <n v="18.145566915414705"/>
    <n v="5.5109879160099288E-2"/>
    <n v="1"/>
    <n v="1"/>
  </r>
  <r>
    <s v="ORD00768"/>
    <x v="292"/>
    <s v="CUST0421"/>
    <x v="5"/>
    <x v="0"/>
    <x v="2"/>
    <s v="Joggers"/>
    <n v="2"/>
    <n v="8850"/>
    <n v="25"/>
    <n v="4425"/>
    <n v="13275"/>
    <n v="7950.84"/>
    <n v="5324.16"/>
    <x v="3"/>
    <n v="2327.46"/>
    <s v="Card"/>
    <s v="Express"/>
    <n v="2"/>
    <n v="5"/>
    <s v="Yes"/>
    <x v="0"/>
    <n v="5"/>
    <n v="0"/>
    <n v="2996.7"/>
    <n v="5.7036425975097318"/>
    <n v="0.17532655367231639"/>
    <n v="1"/>
    <n v="1"/>
  </r>
  <r>
    <s v="ORD00769"/>
    <x v="8"/>
    <s v="CUST0121"/>
    <x v="7"/>
    <x v="2"/>
    <x v="4"/>
    <s v="Storage Box"/>
    <n v="1"/>
    <n v="44048"/>
    <n v="15"/>
    <n v="6607.2"/>
    <n v="37440.800000000003"/>
    <n v="21701.14"/>
    <n v="15739.66"/>
    <x v="4"/>
    <n v="1308.94"/>
    <s v="Bank Transfer"/>
    <s v="Standard"/>
    <n v="5"/>
    <n v="3"/>
    <s v="No"/>
    <x v="0"/>
    <n v="2"/>
    <n v="0"/>
    <n v="14430.72"/>
    <n v="28.603908506119456"/>
    <n v="3.4960257259460267E-2"/>
    <n v="1"/>
    <n v="1"/>
  </r>
  <r>
    <s v="ORD00770"/>
    <x v="321"/>
    <s v="CUST0181"/>
    <x v="4"/>
    <x v="2"/>
    <x v="3"/>
    <s v="Power Bank"/>
    <n v="1"/>
    <n v="98526"/>
    <n v="0"/>
    <n v="0"/>
    <n v="98526"/>
    <n v="56890.41"/>
    <n v="41635.589999999997"/>
    <x v="3"/>
    <n v="2451.23"/>
    <s v="Mobile Money"/>
    <s v="Standard"/>
    <n v="5"/>
    <n v="8"/>
    <s v="Yes"/>
    <x v="0"/>
    <n v="5"/>
    <n v="0"/>
    <n v="39184.359999999993"/>
    <n v="40.194514590634093"/>
    <n v="2.4879016706250128E-2"/>
    <n v="1"/>
    <n v="1"/>
  </r>
  <r>
    <s v="ORD00771"/>
    <x v="322"/>
    <s v="CUST0449"/>
    <x v="3"/>
    <x v="0"/>
    <x v="1"/>
    <s v="Backpack"/>
    <n v="1"/>
    <n v="39617"/>
    <n v="0"/>
    <n v="0"/>
    <n v="39617"/>
    <n v="26267.21"/>
    <n v="13349.79"/>
    <x v="1"/>
    <n v="1481.75"/>
    <s v="Cash on Delivery"/>
    <s v="Express"/>
    <n v="2"/>
    <n v="3"/>
    <s v="Yes"/>
    <x v="0"/>
    <n v="4"/>
    <n v="0"/>
    <n v="11868.04"/>
    <n v="26.736628985996287"/>
    <n v="3.7401872933336702E-2"/>
    <n v="0"/>
    <n v="1"/>
  </r>
  <r>
    <s v="ORD00772"/>
    <x v="22"/>
    <s v="CUST0090"/>
    <x v="2"/>
    <x v="2"/>
    <x v="3"/>
    <s v="Wireless Earbuds"/>
    <n v="1"/>
    <n v="40880"/>
    <n v="0"/>
    <n v="0"/>
    <n v="40880"/>
    <n v="28780.07"/>
    <n v="12099.93"/>
    <x v="2"/>
    <n v="498.43"/>
    <s v="USSD"/>
    <s v="Standard"/>
    <n v="5"/>
    <n v="3"/>
    <s v="No"/>
    <x v="2"/>
    <n v="5"/>
    <n v="0"/>
    <n v="11601.5"/>
    <n v="82.017535060088676"/>
    <n v="1.2192514677103718E-2"/>
    <n v="1"/>
    <n v="1"/>
  </r>
  <r>
    <s v="ORD00773"/>
    <x v="194"/>
    <s v="CUST0490"/>
    <x v="5"/>
    <x v="2"/>
    <x v="1"/>
    <s v="Wallet"/>
    <n v="1"/>
    <n v="13659"/>
    <n v="10"/>
    <n v="1365.9"/>
    <n v="12293.1"/>
    <n v="7203.36"/>
    <n v="5089.74"/>
    <x v="2"/>
    <n v="77"/>
    <s v="Card"/>
    <s v="Express"/>
    <n v="2"/>
    <n v="0"/>
    <s v="No"/>
    <x v="2"/>
    <n v="3"/>
    <n v="0"/>
    <n v="5012.74"/>
    <n v="159.65064935064936"/>
    <n v="6.2636763712977193E-3"/>
    <n v="0"/>
    <n v="1"/>
  </r>
  <r>
    <s v="ORD00774"/>
    <x v="314"/>
    <s v="CUST0273"/>
    <x v="1"/>
    <x v="2"/>
    <x v="3"/>
    <s v="Phone Charger"/>
    <n v="3"/>
    <n v="26964"/>
    <n v="5"/>
    <n v="4044.6"/>
    <n v="76847.399999999994"/>
    <n v="56044.03"/>
    <n v="20803.37"/>
    <x v="0"/>
    <n v="427.81"/>
    <s v="Cash on Delivery"/>
    <s v="Express"/>
    <n v="2"/>
    <n v="3"/>
    <s v="Yes"/>
    <x v="0"/>
    <n v="2"/>
    <n v="0"/>
    <n v="20375.559999999998"/>
    <n v="179.62974217526471"/>
    <n v="5.567006821310806E-3"/>
    <n v="1"/>
    <n v="1"/>
  </r>
  <r>
    <s v="ORD00775"/>
    <x v="156"/>
    <s v="CUST0073"/>
    <x v="9"/>
    <x v="2"/>
    <x v="1"/>
    <s v="Cap"/>
    <n v="1"/>
    <n v="8757"/>
    <n v="0"/>
    <n v="0"/>
    <n v="8757"/>
    <n v="5400.51"/>
    <n v="3356.49"/>
    <x v="2"/>
    <n v="422.59"/>
    <s v="Cash on Delivery"/>
    <s v="Express"/>
    <n v="2"/>
    <n v="3"/>
    <s v="Yes"/>
    <x v="0"/>
    <m/>
    <n v="0"/>
    <n v="2933.8999999999996"/>
    <n v="20.722213019711777"/>
    <n v="4.8257394084732209E-2"/>
    <n v="1"/>
    <n v="1"/>
  </r>
  <r>
    <s v="ORD00776"/>
    <x v="51"/>
    <s v="CUST0044"/>
    <x v="0"/>
    <x v="2"/>
    <x v="3"/>
    <s v="Power Bank"/>
    <n v="2"/>
    <n v="57979"/>
    <n v="0"/>
    <n v="0"/>
    <n v="115958"/>
    <n v="78785.2"/>
    <n v="37172.800000000003"/>
    <x v="4"/>
    <n v="2205.3000000000002"/>
    <s v="Bank Transfer"/>
    <s v="Express"/>
    <n v="2"/>
    <n v="5"/>
    <s v="No"/>
    <x v="1"/>
    <m/>
    <n v="0"/>
    <n v="34967.5"/>
    <n v="52.581508184827456"/>
    <n v="1.9018092757722625E-2"/>
    <n v="0"/>
    <n v="1"/>
  </r>
  <r>
    <s v="ORD00777"/>
    <x v="178"/>
    <s v="CUST0534"/>
    <x v="2"/>
    <x v="0"/>
    <x v="2"/>
    <s v="Joggers"/>
    <n v="1"/>
    <n v="34349"/>
    <n v="0"/>
    <n v="0"/>
    <n v="34349"/>
    <n v="26060.17"/>
    <n v="8288.83"/>
    <x v="4"/>
    <n v="1104.51"/>
    <s v="Cash on Delivery"/>
    <s v="Express"/>
    <n v="2"/>
    <n v="1"/>
    <s v="No"/>
    <x v="0"/>
    <n v="3"/>
    <n v="0"/>
    <n v="7184.32"/>
    <n v="31.098858317262859"/>
    <n v="3.2155521266994669E-2"/>
    <n v="1"/>
    <n v="1"/>
  </r>
  <r>
    <s v="ORD00778"/>
    <x v="7"/>
    <s v="CUST0549"/>
    <x v="1"/>
    <x v="1"/>
    <x v="4"/>
    <s v="Bedsheet"/>
    <n v="3"/>
    <n v="69935"/>
    <n v="20"/>
    <n v="41961"/>
    <n v="167844"/>
    <n v="107589.74"/>
    <n v="60254.26"/>
    <x v="1"/>
    <n v="1389.09"/>
    <s v="Card"/>
    <s v="Express"/>
    <n v="2"/>
    <n v="2"/>
    <s v="No"/>
    <x v="2"/>
    <n v="5"/>
    <n v="0"/>
    <n v="58865.170000000006"/>
    <n v="120.83018378938731"/>
    <n v="8.2760777865160499E-3"/>
    <n v="1"/>
    <n v="1"/>
  </r>
  <r>
    <s v="ORD00779"/>
    <x v="203"/>
    <s v="CUST0278"/>
    <x v="2"/>
    <x v="0"/>
    <x v="4"/>
    <s v="Bedsheet"/>
    <n v="1"/>
    <n v="80188"/>
    <n v="10"/>
    <n v="8018.8"/>
    <n v="72169.2"/>
    <n v="43431.32"/>
    <n v="28737.88"/>
    <x v="0"/>
    <n v="806.99"/>
    <s v="Cash on Delivery"/>
    <s v="Express"/>
    <n v="2"/>
    <n v="1"/>
    <s v="No"/>
    <x v="0"/>
    <n v="3"/>
    <n v="0"/>
    <n v="27930.89"/>
    <n v="89.430104462260985"/>
    <n v="1.1181916939636299E-2"/>
    <n v="1"/>
    <n v="1"/>
  </r>
  <r>
    <s v="ORD00780"/>
    <x v="233"/>
    <s v="CUST0143"/>
    <x v="2"/>
    <x v="0"/>
    <x v="2"/>
    <s v="Joggers"/>
    <n v="1"/>
    <n v="43235"/>
    <n v="25"/>
    <n v="10808.75"/>
    <n v="32426.25"/>
    <n v="19352.71"/>
    <n v="13073.54"/>
    <x v="5"/>
    <n v="673.19"/>
    <s v="USSD"/>
    <s v="Express"/>
    <n v="2"/>
    <n v="5"/>
    <s v="No"/>
    <x v="2"/>
    <n v="2"/>
    <n v="0"/>
    <n v="12400.35"/>
    <n v="48.168050624637914"/>
    <n v="2.0760649165413824E-2"/>
    <n v="1"/>
    <n v="1"/>
  </r>
  <r>
    <s v="ORD00781"/>
    <x v="82"/>
    <s v="CUST0384"/>
    <x v="8"/>
    <x v="0"/>
    <x v="2"/>
    <s v="Handbag"/>
    <n v="1"/>
    <n v="37086"/>
    <n v="10"/>
    <n v="3708.6"/>
    <n v="33377.4"/>
    <n v="23818.63"/>
    <n v="9558.77"/>
    <x v="4"/>
    <n v="2070.16"/>
    <s v="Cash on Delivery"/>
    <s v="Standard"/>
    <n v="5"/>
    <n v="5"/>
    <s v="No"/>
    <x v="0"/>
    <n v="4"/>
    <n v="0"/>
    <n v="7488.6100000000006"/>
    <n v="16.123101596011903"/>
    <n v="6.2022805850665413E-2"/>
    <n v="0"/>
    <n v="1"/>
  </r>
  <r>
    <s v="ORD00782"/>
    <x v="323"/>
    <s v="CUST0194"/>
    <x v="2"/>
    <x v="0"/>
    <x v="3"/>
    <s v="Wireless Earbuds"/>
    <n v="4"/>
    <n v="85491"/>
    <n v="5"/>
    <n v="17098.2"/>
    <n v="324865.8"/>
    <n v="201981.84"/>
    <n v="122883.96"/>
    <x v="4"/>
    <n v="448.58"/>
    <s v="Cash on Delivery"/>
    <s v="Express"/>
    <n v="2"/>
    <n v="1"/>
    <s v="No"/>
    <x v="0"/>
    <n v="5"/>
    <n v="0"/>
    <n v="122435.38"/>
    <n v="724.20928262517282"/>
    <n v="1.3808163247716442E-3"/>
    <n v="1"/>
    <n v="1"/>
  </r>
  <r>
    <s v="ORD00783"/>
    <x v="162"/>
    <s v="CUST0123"/>
    <x v="9"/>
    <x v="2"/>
    <x v="0"/>
    <s v="Hair Dryer"/>
    <n v="2"/>
    <n v="12588"/>
    <n v="25"/>
    <n v="6294"/>
    <n v="18882"/>
    <n v="13113.74"/>
    <n v="5768.26"/>
    <x v="5"/>
    <n v="1779.47"/>
    <s v="Bank Transfer"/>
    <s v="Standard"/>
    <n v="5"/>
    <n v="5"/>
    <s v="No"/>
    <x v="0"/>
    <n v="5"/>
    <n v="0"/>
    <n v="3988.79"/>
    <n v="10.611024630929434"/>
    <n v="9.4241605762101471E-2"/>
    <n v="0"/>
    <n v="1"/>
  </r>
  <r>
    <s v="ORD00784"/>
    <x v="221"/>
    <s v="CUST0062"/>
    <x v="6"/>
    <x v="2"/>
    <x v="3"/>
    <s v="Phone Charger"/>
    <n v="2"/>
    <n v="45329"/>
    <n v="5"/>
    <n v="4532.8999999999996"/>
    <n v="86125.1"/>
    <n v="61746.89"/>
    <n v="24378.21"/>
    <x v="3"/>
    <n v="1013.17"/>
    <s v="Bank Transfer"/>
    <s v="Express"/>
    <n v="2"/>
    <n v="4"/>
    <s v="No"/>
    <x v="1"/>
    <m/>
    <n v="0"/>
    <n v="23365.040000000001"/>
    <n v="85.005576556747641"/>
    <n v="1.1763934091223114E-2"/>
    <n v="1"/>
    <n v="1"/>
  </r>
  <r>
    <s v="ORD00785"/>
    <x v="255"/>
    <s v="CUST0567"/>
    <x v="1"/>
    <x v="0"/>
    <x v="2"/>
    <s v="Sneakers"/>
    <n v="1"/>
    <n v="32118"/>
    <n v="0"/>
    <n v="0"/>
    <n v="32118"/>
    <n v="18455.580000000002"/>
    <n v="13662.42"/>
    <x v="1"/>
    <n v="486.5"/>
    <s v="Bank Transfer"/>
    <s v="Express"/>
    <n v="2"/>
    <n v="6"/>
    <s v="No"/>
    <x v="2"/>
    <n v="4"/>
    <n v="0"/>
    <n v="13175.92"/>
    <n v="66.018499486125378"/>
    <n v="1.5147269443925524E-2"/>
    <n v="1"/>
    <n v="1"/>
  </r>
  <r>
    <s v="ORD00786"/>
    <x v="324"/>
    <s v="CUST0248"/>
    <x v="3"/>
    <x v="2"/>
    <x v="0"/>
    <s v="Perfume"/>
    <n v="1"/>
    <n v="3603"/>
    <n v="10"/>
    <n v="360.3"/>
    <n v="3242.7"/>
    <n v="2164.5100000000002"/>
    <n v="1078.19"/>
    <x v="0"/>
    <n v="690.79"/>
    <s v="Card"/>
    <s v="Express"/>
    <n v="2"/>
    <n v="3"/>
    <s v="No"/>
    <x v="1"/>
    <m/>
    <n v="0"/>
    <n v="387.40000000000009"/>
    <n v="4.6941907091880308"/>
    <n v="0.213029265735344"/>
    <n v="1"/>
    <n v="1"/>
  </r>
  <r>
    <s v="ORD00787"/>
    <x v="148"/>
    <s v="CUST0455"/>
    <x v="3"/>
    <x v="0"/>
    <x v="3"/>
    <s v="Power Bank"/>
    <n v="1"/>
    <n v="89616"/>
    <n v="5"/>
    <n v="4480.8"/>
    <n v="85135.2"/>
    <n v="67094"/>
    <n v="18041.2"/>
    <x v="5"/>
    <n v="2212.84"/>
    <s v="USSD"/>
    <s v="Express"/>
    <n v="2"/>
    <n v="3"/>
    <s v="Yes"/>
    <x v="0"/>
    <n v="5"/>
    <n v="0"/>
    <n v="15828.36"/>
    <n v="38.473274163518369"/>
    <n v="2.5992069085407684E-2"/>
    <n v="1"/>
    <n v="1"/>
  </r>
  <r>
    <s v="ORD00788"/>
    <x v="102"/>
    <s v="CUST0512"/>
    <x v="7"/>
    <x v="2"/>
    <x v="4"/>
    <s v="Air Fryer"/>
    <n v="1"/>
    <n v="24941"/>
    <n v="15"/>
    <n v="3741.15"/>
    <n v="21199.85"/>
    <n v="12623.73"/>
    <n v="8576.1200000000008"/>
    <x v="0"/>
    <n v="922.69"/>
    <s v="Cash on Delivery"/>
    <s v="Standard"/>
    <n v="5"/>
    <n v="5"/>
    <s v="No"/>
    <x v="0"/>
    <n v="2"/>
    <n v="0"/>
    <n v="7653.43"/>
    <n v="22.976134996586065"/>
    <n v="4.3523421156281772E-2"/>
    <n v="1"/>
    <n v="1"/>
  </r>
  <r>
    <s v="ORD00789"/>
    <x v="59"/>
    <s v="CUST0298"/>
    <x v="8"/>
    <x v="0"/>
    <x v="4"/>
    <s v="Blender"/>
    <n v="1"/>
    <n v="79834"/>
    <n v="20"/>
    <n v="15966.8"/>
    <n v="63867.199999999997"/>
    <n v="47423.24"/>
    <n v="16443.96"/>
    <x v="4"/>
    <n v="993.92"/>
    <s v="Cash on Delivery"/>
    <s v="Express"/>
    <n v="2"/>
    <n v="1"/>
    <s v="No"/>
    <x v="0"/>
    <n v="5"/>
    <n v="0"/>
    <n v="15450.039999999999"/>
    <n v="64.257887958789439"/>
    <n v="1.556229175539244E-2"/>
    <n v="1"/>
    <n v="1"/>
  </r>
  <r>
    <s v="ORD00790"/>
    <x v="67"/>
    <s v="CUST0447"/>
    <x v="3"/>
    <x v="2"/>
    <x v="3"/>
    <s v="Power Bank"/>
    <n v="1"/>
    <n v="38957"/>
    <n v="0"/>
    <n v="0"/>
    <n v="38957"/>
    <n v="23199.14"/>
    <n v="15757.86"/>
    <x v="4"/>
    <n v="283.47000000000003"/>
    <s v="Cash on Delivery"/>
    <s v="Standard"/>
    <n v="5"/>
    <n v="6"/>
    <s v="No"/>
    <x v="1"/>
    <m/>
    <n v="0"/>
    <n v="15474.390000000001"/>
    <n v="137.4290048329629"/>
    <n v="7.2764843288754275E-3"/>
    <n v="1"/>
    <n v="1"/>
  </r>
  <r>
    <s v="ORD00791"/>
    <x v="57"/>
    <s v="CUST0235"/>
    <x v="5"/>
    <x v="1"/>
    <x v="4"/>
    <s v="Air Fryer"/>
    <n v="1"/>
    <n v="12562"/>
    <n v="25"/>
    <n v="3140.5"/>
    <n v="9421.5"/>
    <n v="7552.68"/>
    <n v="1868.82"/>
    <x v="2"/>
    <n v="113.74"/>
    <s v="Cash on Delivery"/>
    <s v="Standard"/>
    <n v="5"/>
    <n v="5"/>
    <s v="No"/>
    <x v="0"/>
    <n v="3"/>
    <n v="0"/>
    <n v="1755.08"/>
    <n v="82.833655705996136"/>
    <n v="1.2072387624051372E-2"/>
    <n v="1"/>
    <n v="1"/>
  </r>
  <r>
    <s v="ORD00792"/>
    <x v="129"/>
    <s v="CUST0235"/>
    <x v="4"/>
    <x v="2"/>
    <x v="4"/>
    <s v="Blender"/>
    <n v="1"/>
    <n v="12834"/>
    <n v="10"/>
    <n v="1283.4000000000001"/>
    <n v="11550.6"/>
    <n v="8061.67"/>
    <n v="3488.93"/>
    <x v="1"/>
    <n v="239.52"/>
    <s v="Bank Transfer"/>
    <s v="Standard"/>
    <n v="5"/>
    <n v="5"/>
    <s v="No"/>
    <x v="0"/>
    <n v="2"/>
    <n v="0"/>
    <n v="3249.41"/>
    <n v="48.223947895791582"/>
    <n v="2.0736585112461691E-2"/>
    <n v="1"/>
    <n v="1"/>
  </r>
  <r>
    <s v="ORD00793"/>
    <x v="73"/>
    <s v="CUST0069"/>
    <x v="5"/>
    <x v="1"/>
    <x v="1"/>
    <s v="Backpack"/>
    <n v="1"/>
    <n v="28178"/>
    <n v="0"/>
    <n v="0"/>
    <n v="28178"/>
    <n v="16659.79"/>
    <n v="11518.21"/>
    <x v="1"/>
    <n v="220.12"/>
    <s v="Bank Transfer"/>
    <s v="Standard"/>
    <n v="5"/>
    <n v="5"/>
    <s v="No"/>
    <x v="0"/>
    <n v="5"/>
    <n v="0"/>
    <n v="11298.089999999998"/>
    <n v="128.01199345811375"/>
    <n v="7.8117680459933283E-3"/>
    <n v="1"/>
    <n v="1"/>
  </r>
  <r>
    <s v="ORD00794"/>
    <x v="33"/>
    <s v="CUST0022"/>
    <x v="7"/>
    <x v="1"/>
    <x v="4"/>
    <s v="Storage Box"/>
    <n v="1"/>
    <n v="67481"/>
    <n v="5"/>
    <n v="3374.05"/>
    <n v="64106.95"/>
    <n v="50173.68"/>
    <n v="13933.27"/>
    <x v="6"/>
    <n v="765.31"/>
    <s v="Bank Transfer"/>
    <s v="Express"/>
    <n v="2"/>
    <n v="1"/>
    <s v="No"/>
    <x v="0"/>
    <n v="4"/>
    <n v="0"/>
    <n v="13167.960000000001"/>
    <n v="83.765990252316058"/>
    <n v="1.1938019200726286E-2"/>
    <n v="1"/>
    <n v="1"/>
  </r>
  <r>
    <s v="ORD00795"/>
    <x v="325"/>
    <s v="CUST0166"/>
    <x v="1"/>
    <x v="2"/>
    <x v="3"/>
    <s v="Smart Watch"/>
    <n v="1"/>
    <n v="9075"/>
    <n v="15"/>
    <n v="1361.25"/>
    <n v="7713.75"/>
    <n v="5388.71"/>
    <n v="2325.04"/>
    <x v="3"/>
    <n v="2412.84"/>
    <s v="Mobile Money"/>
    <s v="Express"/>
    <n v="2"/>
    <n v="4"/>
    <s v="No"/>
    <x v="2"/>
    <n v="4"/>
    <n v="0"/>
    <n v="-87.800000000000182"/>
    <n v="3.1969587705774107"/>
    <n v="0.31279727758872145"/>
    <n v="1"/>
    <n v="1"/>
  </r>
  <r>
    <s v="ORD00796"/>
    <x v="278"/>
    <s v="CUST0592"/>
    <x v="4"/>
    <x v="0"/>
    <x v="4"/>
    <s v="Storage Box"/>
    <n v="1"/>
    <n v="22546"/>
    <n v="5"/>
    <n v="1127.3"/>
    <n v="21418.7"/>
    <n v="12204.86"/>
    <n v="9213.84"/>
    <x v="1"/>
    <n v="1590.11"/>
    <s v="Cash on Delivery"/>
    <s v="Express"/>
    <n v="2"/>
    <n v="4"/>
    <s v="Yes"/>
    <x v="0"/>
    <n v="1"/>
    <n v="0"/>
    <n v="7623.7300000000005"/>
    <n v="13.4699486199068"/>
    <n v="7.4239332919364853E-2"/>
    <n v="1"/>
    <n v="1"/>
  </r>
  <r>
    <s v="ORD00797"/>
    <x v="140"/>
    <s v="CUST0307"/>
    <x v="0"/>
    <x v="2"/>
    <x v="0"/>
    <s v="Face Cream"/>
    <n v="1"/>
    <n v="28897"/>
    <n v="20"/>
    <n v="5779.4"/>
    <n v="23117.599999999999"/>
    <n v="18115.03"/>
    <n v="5002.57"/>
    <x v="3"/>
    <n v="894.54"/>
    <s v="Bank Transfer"/>
    <s v="Standard"/>
    <n v="5"/>
    <n v="5"/>
    <s v="No"/>
    <x v="2"/>
    <n v="5"/>
    <n v="0"/>
    <n v="4108.03"/>
    <n v="25.843003107742526"/>
    <n v="3.8695193272658066E-2"/>
    <n v="1"/>
    <n v="1"/>
  </r>
  <r>
    <s v="ORD00798"/>
    <x v="130"/>
    <s v="CUST0233"/>
    <x v="3"/>
    <x v="0"/>
    <x v="2"/>
    <s v="Sneakers"/>
    <n v="1"/>
    <n v="31351"/>
    <n v="15"/>
    <n v="4702.6499999999996"/>
    <n v="26648.35"/>
    <n v="21561.1"/>
    <n v="5087.25"/>
    <x v="1"/>
    <n v="2322.3200000000002"/>
    <s v="USSD"/>
    <s v="Standard"/>
    <n v="5"/>
    <n v="6"/>
    <s v="Yes"/>
    <x v="0"/>
    <n v="5"/>
    <n v="0"/>
    <n v="2764.93"/>
    <n v="11.474882875744944"/>
    <n v="8.7146858998774793E-2"/>
    <n v="1"/>
    <n v="1"/>
  </r>
  <r>
    <s v="ORD00799"/>
    <x v="326"/>
    <s v="CUST0359"/>
    <x v="3"/>
    <x v="1"/>
    <x v="4"/>
    <s v="Air Fryer"/>
    <n v="3"/>
    <n v="44528"/>
    <n v="25"/>
    <n v="33396"/>
    <n v="100188"/>
    <n v="68009.539999999994"/>
    <n v="32178.46"/>
    <x v="4"/>
    <n v="962.34"/>
    <s v="USSD"/>
    <s v="Standard"/>
    <n v="5"/>
    <n v="5"/>
    <s v="No"/>
    <x v="0"/>
    <n v="3"/>
    <n v="0"/>
    <n v="31216.12"/>
    <n v="104.10873495853856"/>
    <n v="9.6053419571206135E-3"/>
    <n v="1"/>
    <n v="1"/>
  </r>
  <r>
    <s v="ORD00800"/>
    <x v="53"/>
    <s v="CUST0012"/>
    <x v="5"/>
    <x v="0"/>
    <x v="1"/>
    <s v="Sunglasses"/>
    <n v="2"/>
    <n v="38150"/>
    <n v="10"/>
    <n v="7630"/>
    <n v="68670"/>
    <n v="38216.07"/>
    <n v="30453.93"/>
    <x v="5"/>
    <n v="1609.73"/>
    <s v="USSD"/>
    <s v="Express"/>
    <n v="2"/>
    <n v="2"/>
    <s v="No"/>
    <x v="0"/>
    <n v="5"/>
    <n v="0"/>
    <n v="28844.2"/>
    <n v="42.659327961832105"/>
    <n v="2.3441531964467743E-2"/>
    <n v="1"/>
    <n v="1"/>
  </r>
  <r>
    <s v="ORD00801"/>
    <x v="64"/>
    <s v="CUST0292"/>
    <x v="0"/>
    <x v="1"/>
    <x v="1"/>
    <s v="Wallet"/>
    <n v="2"/>
    <n v="37683"/>
    <n v="0"/>
    <n v="0"/>
    <n v="75366"/>
    <n v="55010.13"/>
    <n v="20355.87"/>
    <x v="3"/>
    <n v="2345.7800000000002"/>
    <s v="Cash on Delivery"/>
    <s v="Standard"/>
    <n v="5"/>
    <n v="1"/>
    <s v="No"/>
    <x v="1"/>
    <m/>
    <n v="0"/>
    <n v="18010.09"/>
    <n v="32.128332580207861"/>
    <n v="3.1125175808720117E-2"/>
    <n v="0"/>
    <n v="1"/>
  </r>
  <r>
    <s v="ORD00802"/>
    <x v="44"/>
    <s v="CUST0274"/>
    <x v="9"/>
    <x v="0"/>
    <x v="4"/>
    <s v="Table Lamp"/>
    <n v="1"/>
    <n v="42144"/>
    <n v="0"/>
    <n v="0"/>
    <n v="42144"/>
    <n v="23680.02"/>
    <n v="18463.98"/>
    <x v="5"/>
    <n v="1162.26"/>
    <s v="Bank Transfer"/>
    <s v="Standard"/>
    <n v="5"/>
    <n v="3"/>
    <s v="No"/>
    <x v="0"/>
    <n v="2"/>
    <n v="0"/>
    <n v="17301.72"/>
    <n v="36.260389241649889"/>
    <n v="2.7578302961275628E-2"/>
    <n v="1"/>
    <n v="1"/>
  </r>
  <r>
    <s v="ORD00803"/>
    <x v="166"/>
    <s v="CUST0438"/>
    <x v="7"/>
    <x v="2"/>
    <x v="0"/>
    <s v="Perfume"/>
    <n v="3"/>
    <n v="4727"/>
    <n v="20"/>
    <n v="2836.2"/>
    <n v="11344.8"/>
    <n v="8650.33"/>
    <n v="2694.47"/>
    <x v="0"/>
    <n v="2327.09"/>
    <s v="Cash on Delivery"/>
    <s v="Express"/>
    <n v="2"/>
    <n v="2"/>
    <s v="No"/>
    <x v="0"/>
    <n v="2"/>
    <n v="0"/>
    <n v="367.37999999999965"/>
    <n v="4.8751015216429092"/>
    <n v="0.20512393343205701"/>
    <n v="1"/>
    <n v="1"/>
  </r>
  <r>
    <s v="ORD00804"/>
    <x v="111"/>
    <s v="CUST0471"/>
    <x v="0"/>
    <x v="0"/>
    <x v="3"/>
    <s v="Wireless Earbuds"/>
    <n v="1"/>
    <n v="70463"/>
    <n v="10"/>
    <n v="7046.3"/>
    <n v="63416.7"/>
    <n v="45692.47"/>
    <n v="17724.23"/>
    <x v="0"/>
    <n v="1768.5"/>
    <s v="Mobile Money"/>
    <s v="Standard"/>
    <n v="5"/>
    <n v="4"/>
    <s v="No"/>
    <x v="0"/>
    <n v="5"/>
    <n v="0"/>
    <n v="15955.73"/>
    <n v="35.859033078880408"/>
    <n v="2.7886976143507942E-2"/>
    <n v="1"/>
    <n v="1"/>
  </r>
  <r>
    <s v="ORD00805"/>
    <x v="124"/>
    <s v="CUST0252"/>
    <x v="8"/>
    <x v="2"/>
    <x v="1"/>
    <s v="Wallet"/>
    <n v="1"/>
    <n v="30523"/>
    <n v="0"/>
    <n v="0"/>
    <n v="30523"/>
    <n v="24634.11"/>
    <n v="5888.89"/>
    <x v="3"/>
    <n v="2095.36"/>
    <s v="Mobile Money"/>
    <s v="Express"/>
    <n v="2"/>
    <n v="1"/>
    <s v="No"/>
    <x v="0"/>
    <n v="1"/>
    <n v="0"/>
    <n v="3793.53"/>
    <n v="14.566947923029932"/>
    <n v="6.8648560102218009E-2"/>
    <n v="1"/>
    <n v="1"/>
  </r>
  <r>
    <s v="ORD00806"/>
    <x v="257"/>
    <s v="CUST0255"/>
    <x v="3"/>
    <x v="1"/>
    <x v="2"/>
    <s v="Hoodie"/>
    <n v="2"/>
    <n v="30789"/>
    <n v="15"/>
    <n v="9236.7000000000007"/>
    <n v="52341.3"/>
    <n v="36794.61"/>
    <n v="15546.69"/>
    <x v="5"/>
    <n v="573.62"/>
    <s v="Cash on Delivery"/>
    <s v="Standard"/>
    <n v="5"/>
    <n v="4"/>
    <s v="No"/>
    <x v="0"/>
    <n v="2"/>
    <n v="0"/>
    <n v="14973.07"/>
    <n v="91.247341445556302"/>
    <n v="1.095922340484474E-2"/>
    <n v="1"/>
    <n v="1"/>
  </r>
  <r>
    <s v="ORD00807"/>
    <x v="222"/>
    <s v="CUST0059"/>
    <x v="4"/>
    <x v="1"/>
    <x v="3"/>
    <s v="Bluetooth Speaker"/>
    <n v="1"/>
    <n v="71019"/>
    <n v="10"/>
    <n v="7101.9"/>
    <n v="63917.1"/>
    <n v="39221.72"/>
    <n v="24695.38"/>
    <x v="4"/>
    <n v="692.27"/>
    <s v="Cash on Delivery"/>
    <s v="Express"/>
    <n v="2"/>
    <n v="2"/>
    <s v="No"/>
    <x v="0"/>
    <n v="5"/>
    <n v="0"/>
    <n v="24003.11"/>
    <n v="92.329726840683549"/>
    <n v="1.0830747953208139E-2"/>
    <n v="1"/>
    <n v="1"/>
  </r>
  <r>
    <s v="ORD00808"/>
    <x v="197"/>
    <s v="CUST0250"/>
    <x v="1"/>
    <x v="2"/>
    <x v="2"/>
    <s v="T-Shirt"/>
    <n v="2"/>
    <n v="31697"/>
    <n v="0"/>
    <n v="0"/>
    <n v="63394"/>
    <n v="48494.66"/>
    <n v="14899.34"/>
    <x v="5"/>
    <n v="1185.6500000000001"/>
    <s v="Card"/>
    <s v="Standard"/>
    <n v="5"/>
    <n v="4"/>
    <s v="No"/>
    <x v="0"/>
    <n v="5"/>
    <n v="0"/>
    <n v="13713.69"/>
    <n v="53.467718129296159"/>
    <n v="1.870287408903051E-2"/>
    <n v="1"/>
    <n v="1"/>
  </r>
  <r>
    <s v="ORD00809"/>
    <x v="79"/>
    <s v="CUST0003"/>
    <x v="3"/>
    <x v="2"/>
    <x v="2"/>
    <s v="Sneakers"/>
    <n v="1"/>
    <n v="31036"/>
    <n v="0"/>
    <n v="0"/>
    <n v="31036"/>
    <n v="18454.310000000001"/>
    <n v="12581.69"/>
    <x v="5"/>
    <n v="289.57"/>
    <s v="Mobile Money"/>
    <s v="Express"/>
    <n v="2"/>
    <n v="4"/>
    <s v="Yes"/>
    <x v="0"/>
    <n v="1"/>
    <n v="0"/>
    <n v="12292.12"/>
    <n v="107.17961114756363"/>
    <n v="9.3301327490656009E-3"/>
    <n v="1"/>
    <n v="1"/>
  </r>
  <r>
    <s v="ORD00810"/>
    <x v="280"/>
    <s v="CUST0001"/>
    <x v="8"/>
    <x v="1"/>
    <x v="3"/>
    <s v="Wireless Earbuds"/>
    <n v="2"/>
    <n v="73272"/>
    <n v="25"/>
    <n v="36636"/>
    <n v="109908"/>
    <n v="62576.61"/>
    <n v="47331.39"/>
    <x v="5"/>
    <n v="349.37"/>
    <s v="Mobile Money"/>
    <s v="Express"/>
    <n v="2"/>
    <n v="1"/>
    <s v="No"/>
    <x v="1"/>
    <m/>
    <n v="0"/>
    <n v="46982.02"/>
    <n v="314.58911755445519"/>
    <n v="3.178749499581468E-3"/>
    <n v="1"/>
    <n v="1"/>
  </r>
  <r>
    <s v="ORD00811"/>
    <x v="99"/>
    <s v="CUST0528"/>
    <x v="5"/>
    <x v="0"/>
    <x v="4"/>
    <s v="Blender"/>
    <n v="2"/>
    <n v="50388"/>
    <n v="20"/>
    <n v="20155.2"/>
    <n v="80620.800000000003"/>
    <n v="61979.1"/>
    <n v="18641.7"/>
    <x v="4"/>
    <n v="1703.03"/>
    <s v="Cash on Delivery"/>
    <s v="Express"/>
    <n v="2"/>
    <n v="1"/>
    <s v="No"/>
    <x v="0"/>
    <n v="3"/>
    <n v="0"/>
    <n v="16938.670000000002"/>
    <n v="47.339624081783647"/>
    <n v="2.1123953123759625E-2"/>
    <n v="0"/>
    <n v="1"/>
  </r>
  <r>
    <s v="ORD00812"/>
    <x v="327"/>
    <s v="CUST0317"/>
    <x v="0"/>
    <x v="2"/>
    <x v="0"/>
    <s v="Perfume"/>
    <n v="1"/>
    <n v="5425"/>
    <n v="0"/>
    <n v="0"/>
    <n v="5425"/>
    <n v="3141.47"/>
    <n v="2283.5300000000002"/>
    <x v="5"/>
    <n v="1862.37"/>
    <s v="USSD"/>
    <s v="Standard"/>
    <n v="5"/>
    <n v="4"/>
    <s v="No"/>
    <x v="0"/>
    <n v="2"/>
    <n v="0"/>
    <n v="421.16000000000031"/>
    <n v="2.9129549982012168"/>
    <n v="0.34329400921658987"/>
    <n v="1"/>
    <n v="1"/>
  </r>
  <r>
    <s v="ORD00813"/>
    <x v="285"/>
    <s v="CUST0594"/>
    <x v="8"/>
    <x v="0"/>
    <x v="4"/>
    <s v="Bedsheet"/>
    <n v="1"/>
    <n v="78367"/>
    <n v="5"/>
    <n v="3918.35"/>
    <n v="74448.649999999994"/>
    <n v="58949.13"/>
    <n v="15499.52"/>
    <x v="2"/>
    <n v="225.86"/>
    <s v="USSD"/>
    <s v="Standard"/>
    <n v="5"/>
    <n v="2"/>
    <s v="No"/>
    <x v="2"/>
    <n v="2"/>
    <n v="0"/>
    <n v="15273.66"/>
    <n v="329.62299654653322"/>
    <n v="3.0337689132039335E-3"/>
    <n v="1"/>
    <n v="1"/>
  </r>
  <r>
    <s v="ORD00814"/>
    <x v="268"/>
    <s v="CUST0033"/>
    <x v="2"/>
    <x v="2"/>
    <x v="3"/>
    <s v="Wireless Earbuds"/>
    <n v="1"/>
    <n v="95288"/>
    <n v="10"/>
    <n v="9528.7999999999993"/>
    <n v="85759.2"/>
    <n v="64424.54"/>
    <n v="21334.66"/>
    <x v="4"/>
    <n v="2403.5500000000002"/>
    <s v="Mobile Money"/>
    <s v="Express"/>
    <n v="2"/>
    <n v="5"/>
    <s v="No"/>
    <x v="2"/>
    <n v="3"/>
    <n v="0"/>
    <n v="18931.11"/>
    <n v="35.680223003474026"/>
    <n v="2.8026730659800932E-2"/>
    <n v="1"/>
    <n v="1"/>
  </r>
  <r>
    <s v="ORD00815"/>
    <x v="314"/>
    <s v="CUST0169"/>
    <x v="2"/>
    <x v="2"/>
    <x v="2"/>
    <s v="Sneakers"/>
    <n v="3"/>
    <n v="16710"/>
    <n v="25"/>
    <n v="12532.5"/>
    <n v="37597.5"/>
    <n v="26809.23"/>
    <n v="10788.27"/>
    <x v="4"/>
    <n v="615.17999999999995"/>
    <s v="Card"/>
    <s v="Standard"/>
    <n v="5"/>
    <n v="7"/>
    <s v="Yes"/>
    <x v="0"/>
    <n v="5"/>
    <n v="0"/>
    <n v="10173.09"/>
    <n v="61.116258656003126"/>
    <n v="1.6362258128864951E-2"/>
    <n v="0"/>
    <n v="1"/>
  </r>
  <r>
    <s v="ORD00816"/>
    <x v="88"/>
    <s v="CUST0352"/>
    <x v="1"/>
    <x v="2"/>
    <x v="3"/>
    <s v="Bluetooth Speaker"/>
    <n v="1"/>
    <n v="110130"/>
    <n v="10"/>
    <n v="11013"/>
    <n v="99117"/>
    <n v="72721.75"/>
    <n v="26395.25"/>
    <x v="1"/>
    <n v="2246.0500000000002"/>
    <s v="Mobile Money"/>
    <s v="Express"/>
    <n v="2"/>
    <n v="4"/>
    <s v="No"/>
    <x v="2"/>
    <n v="4"/>
    <n v="0"/>
    <n v="24149.200000000001"/>
    <n v="44.129471739275616"/>
    <n v="2.2660593036512407E-2"/>
    <n v="1"/>
    <n v="1"/>
  </r>
  <r>
    <s v="ORD00817"/>
    <x v="139"/>
    <s v="CUST0202"/>
    <x v="4"/>
    <x v="1"/>
    <x v="1"/>
    <s v="Cap"/>
    <n v="1"/>
    <n v="39310"/>
    <n v="20"/>
    <n v="7862"/>
    <n v="31448"/>
    <n v="17674.36"/>
    <n v="13773.64"/>
    <x v="2"/>
    <n v="315.19"/>
    <s v="Card"/>
    <s v="Standard"/>
    <n v="5"/>
    <n v="5"/>
    <s v="No"/>
    <x v="0"/>
    <n v="4"/>
    <n v="0"/>
    <n v="13458.449999999999"/>
    <n v="99.77473904628954"/>
    <n v="1.0022576952429408E-2"/>
    <n v="1"/>
    <n v="1"/>
  </r>
  <r>
    <s v="ORD00818"/>
    <x v="4"/>
    <s v="CUST0475"/>
    <x v="1"/>
    <x v="2"/>
    <x v="0"/>
    <s v="Face Cream"/>
    <n v="1"/>
    <n v="12173"/>
    <n v="0"/>
    <n v="0"/>
    <n v="12173"/>
    <n v="9379.5300000000007"/>
    <n v="2793.47"/>
    <x v="0"/>
    <n v="209.86"/>
    <s v="Bank Transfer"/>
    <s v="Express"/>
    <n v="2"/>
    <n v="3"/>
    <s v="No"/>
    <x v="2"/>
    <n v="3"/>
    <n v="0"/>
    <n v="2583.6099999999997"/>
    <n v="58.005336891260839"/>
    <n v="1.7239792984473836E-2"/>
    <n v="0"/>
    <n v="1"/>
  </r>
  <r>
    <s v="ORD00819"/>
    <x v="10"/>
    <s v="CUST0461"/>
    <x v="8"/>
    <x v="2"/>
    <x v="3"/>
    <s v="Smart Watch"/>
    <n v="1"/>
    <n v="18975"/>
    <n v="0"/>
    <n v="0"/>
    <n v="18975"/>
    <n v="13006.85"/>
    <n v="5968.15"/>
    <x v="4"/>
    <n v="1725.62"/>
    <s v="Cash on Delivery"/>
    <s v="Express"/>
    <n v="2"/>
    <n v="6"/>
    <s v="No"/>
    <x v="2"/>
    <n v="5"/>
    <n v="0"/>
    <n v="4242.53"/>
    <n v="10.99604779731343"/>
    <n v="9.0941765480895914E-2"/>
    <n v="1"/>
    <n v="1"/>
  </r>
  <r>
    <s v="ORD00820"/>
    <x v="29"/>
    <s v="CUST0547"/>
    <x v="7"/>
    <x v="0"/>
    <x v="1"/>
    <s v="Sunglasses"/>
    <n v="3"/>
    <n v="39721"/>
    <n v="5"/>
    <n v="5958.15"/>
    <n v="113204.85"/>
    <n v="62697.04"/>
    <n v="50507.81"/>
    <x v="1"/>
    <n v="1687.74"/>
    <s v="Cash on Delivery"/>
    <s v="Standard"/>
    <n v="5"/>
    <n v="7"/>
    <s v="Yes"/>
    <x v="0"/>
    <n v="3"/>
    <n v="0"/>
    <n v="48820.07"/>
    <n v="67.074816026165166"/>
    <n v="1.4908725200377898E-2"/>
    <n v="1"/>
    <n v="1"/>
  </r>
  <r>
    <s v="ORD00821"/>
    <x v="303"/>
    <s v="CUST0133"/>
    <x v="2"/>
    <x v="0"/>
    <x v="3"/>
    <s v="Wireless Earbuds"/>
    <n v="2"/>
    <n v="63470"/>
    <n v="10"/>
    <n v="12694"/>
    <n v="114246"/>
    <n v="65846.039999999994"/>
    <n v="48399.96"/>
    <x v="5"/>
    <n v="1790.58"/>
    <s v="Card"/>
    <s v="Express"/>
    <n v="2"/>
    <n v="1"/>
    <s v="No"/>
    <x v="0"/>
    <n v="5"/>
    <n v="0"/>
    <n v="46609.38"/>
    <n v="63.803907113896059"/>
    <n v="1.5673021374927786E-2"/>
    <n v="1"/>
    <n v="1"/>
  </r>
  <r>
    <s v="ORD00822"/>
    <x v="178"/>
    <s v="CUST0125"/>
    <x v="6"/>
    <x v="2"/>
    <x v="3"/>
    <s v="Smart Watch"/>
    <n v="2"/>
    <n v="108411"/>
    <n v="10"/>
    <n v="21682.2"/>
    <n v="195139.8"/>
    <n v="113725.24"/>
    <n v="81414.559999999998"/>
    <x v="5"/>
    <n v="480.82"/>
    <s v="Mobile Money"/>
    <s v="Express"/>
    <n v="2"/>
    <n v="4"/>
    <s v="No"/>
    <x v="1"/>
    <m/>
    <n v="0"/>
    <n v="80933.739999999991"/>
    <n v="405.8479264589659"/>
    <n v="2.4639771076940737E-3"/>
    <n v="1"/>
    <n v="1"/>
  </r>
  <r>
    <s v="ORD00823"/>
    <x v="299"/>
    <s v="CUST0365"/>
    <x v="5"/>
    <x v="2"/>
    <x v="4"/>
    <s v="Air Fryer"/>
    <n v="2"/>
    <n v="8389"/>
    <n v="0"/>
    <n v="0"/>
    <n v="16778"/>
    <n v="9963.09"/>
    <n v="6814.91"/>
    <x v="1"/>
    <n v="2075"/>
    <s v="Mobile Money"/>
    <s v="Standard"/>
    <n v="5"/>
    <n v="9"/>
    <s v="Yes"/>
    <x v="0"/>
    <n v="5"/>
    <n v="0"/>
    <n v="4739.91"/>
    <n v="8.0857831325301213"/>
    <n v="0.12367385862438908"/>
    <n v="1"/>
    <n v="1"/>
  </r>
  <r>
    <s v="ORD00824"/>
    <x v="217"/>
    <s v="CUST0360"/>
    <x v="6"/>
    <x v="1"/>
    <x v="2"/>
    <s v="Handbag"/>
    <n v="2"/>
    <n v="13787"/>
    <n v="5"/>
    <n v="1378.7"/>
    <n v="26195.3"/>
    <n v="15592.26"/>
    <n v="10603.04"/>
    <x v="1"/>
    <n v="1548.62"/>
    <s v="Card"/>
    <s v="Express"/>
    <n v="2"/>
    <n v="6"/>
    <s v="No"/>
    <x v="1"/>
    <m/>
    <n v="0"/>
    <n v="9054.4200000000019"/>
    <n v="16.915253580607253"/>
    <n v="5.9118238768023267E-2"/>
    <n v="1"/>
    <n v="1"/>
  </r>
  <r>
    <s v="ORD00825"/>
    <x v="288"/>
    <s v="CUST0571"/>
    <x v="3"/>
    <x v="2"/>
    <x v="2"/>
    <s v="Handbag"/>
    <n v="1"/>
    <n v="9384"/>
    <n v="10"/>
    <n v="938.4"/>
    <n v="8445.6"/>
    <n v="4684.12"/>
    <n v="3761.48"/>
    <x v="4"/>
    <n v="1155.73"/>
    <s v="Card"/>
    <s v="Express"/>
    <n v="2"/>
    <n v="5"/>
    <s v="No"/>
    <x v="2"/>
    <n v="3"/>
    <n v="0"/>
    <n v="2605.75"/>
    <n v="7.3075891427928674"/>
    <n v="0.13684403713176091"/>
    <n v="1"/>
    <n v="1"/>
  </r>
  <r>
    <s v="ORD00826"/>
    <x v="173"/>
    <s v="CUST0088"/>
    <x v="9"/>
    <x v="0"/>
    <x v="4"/>
    <s v="Table Lamp"/>
    <n v="2"/>
    <n v="23795"/>
    <n v="25"/>
    <n v="11897.5"/>
    <n v="35692.5"/>
    <n v="29230.61"/>
    <n v="6461.89"/>
    <x v="3"/>
    <n v="2064.91"/>
    <s v="USSD"/>
    <s v="Express"/>
    <n v="2"/>
    <n v="0"/>
    <s v="No"/>
    <x v="2"/>
    <n v="5"/>
    <n v="0"/>
    <n v="4396.9800000000005"/>
    <n v="17.285256984565915"/>
    <n v="5.7852770189815786E-2"/>
    <n v="0"/>
    <n v="1"/>
  </r>
  <r>
    <s v="ORD00827"/>
    <x v="37"/>
    <s v="CUST0550"/>
    <x v="4"/>
    <x v="2"/>
    <x v="2"/>
    <s v="T-Shirt"/>
    <n v="1"/>
    <n v="50569"/>
    <n v="15"/>
    <n v="7585.35"/>
    <n v="42983.65"/>
    <n v="35238.25"/>
    <n v="7745.4"/>
    <x v="1"/>
    <n v="1147.67"/>
    <s v="Card"/>
    <s v="Express"/>
    <n v="2"/>
    <n v="5"/>
    <s v="Yes"/>
    <x v="0"/>
    <n v="5"/>
    <n v="0"/>
    <n v="6597.73"/>
    <n v="37.452969930380682"/>
    <n v="2.6700152267199274E-2"/>
    <n v="0"/>
    <n v="1"/>
  </r>
  <r>
    <s v="ORD00828"/>
    <x v="36"/>
    <s v="CUST0077"/>
    <x v="3"/>
    <x v="0"/>
    <x v="1"/>
    <s v="Wallet"/>
    <n v="1"/>
    <n v="10099"/>
    <n v="0"/>
    <n v="0"/>
    <n v="10099"/>
    <n v="8094.15"/>
    <n v="2004.85"/>
    <x v="1"/>
    <n v="460.76"/>
    <s v="USSD"/>
    <s v="Standard"/>
    <n v="5"/>
    <n v="2"/>
    <s v="No"/>
    <x v="1"/>
    <m/>
    <n v="0"/>
    <n v="1544.09"/>
    <n v="21.918135254796425"/>
    <n v="4.5624319239528664E-2"/>
    <n v="1"/>
    <n v="1"/>
  </r>
  <r>
    <s v="ORD00829"/>
    <x v="266"/>
    <s v="CUST0127"/>
    <x v="9"/>
    <x v="2"/>
    <x v="4"/>
    <s v="Bedsheet"/>
    <n v="2"/>
    <n v="42243"/>
    <n v="0"/>
    <n v="0"/>
    <n v="84486"/>
    <n v="64980.36"/>
    <n v="19505.64"/>
    <x v="0"/>
    <n v="1713.17"/>
    <s v="Card"/>
    <s v="Express"/>
    <n v="2"/>
    <n v="4"/>
    <s v="No"/>
    <x v="1"/>
    <m/>
    <n v="0"/>
    <n v="17792.47"/>
    <n v="49.315596233882218"/>
    <n v="2.0277560779300714E-2"/>
    <n v="1"/>
    <n v="1"/>
  </r>
  <r>
    <s v="ORD00830"/>
    <x v="295"/>
    <s v="CUST0320"/>
    <x v="4"/>
    <x v="0"/>
    <x v="0"/>
    <s v="Body Lotion"/>
    <n v="1"/>
    <n v="6590"/>
    <n v="0"/>
    <n v="0"/>
    <n v="6590"/>
    <n v="5210.57"/>
    <n v="1379.43"/>
    <x v="3"/>
    <n v="1030.5899999999999"/>
    <s v="Mobile Money"/>
    <s v="Express"/>
    <n v="2"/>
    <n v="1"/>
    <s v="No"/>
    <x v="0"/>
    <n v="5"/>
    <n v="0"/>
    <n v="348.84000000000015"/>
    <n v="6.3943954433867987"/>
    <n v="0.15638694992412747"/>
    <n v="0"/>
    <n v="1"/>
  </r>
  <r>
    <s v="ORD00831"/>
    <x v="83"/>
    <s v="CUST0163"/>
    <x v="1"/>
    <x v="1"/>
    <x v="3"/>
    <s v="Bluetooth Speaker"/>
    <n v="1"/>
    <n v="52786"/>
    <n v="0"/>
    <n v="0"/>
    <n v="52786"/>
    <n v="35735.339999999997"/>
    <n v="17050.66"/>
    <x v="0"/>
    <n v="2401.77"/>
    <s v="Mobile Money"/>
    <s v="Standard"/>
    <n v="5"/>
    <n v="1"/>
    <s v="No"/>
    <x v="2"/>
    <n v="5"/>
    <n v="0"/>
    <n v="14648.89"/>
    <n v="21.977957922698678"/>
    <n v="4.5500132610919564E-2"/>
    <n v="1"/>
    <n v="1"/>
  </r>
  <r>
    <s v="ORD00832"/>
    <x v="193"/>
    <s v="CUST0006"/>
    <x v="7"/>
    <x v="0"/>
    <x v="2"/>
    <s v="Handbag"/>
    <n v="2"/>
    <n v="19291"/>
    <n v="0"/>
    <n v="0"/>
    <n v="38582"/>
    <n v="25696.59"/>
    <n v="12885.41"/>
    <x v="1"/>
    <n v="2097.56"/>
    <s v="USSD"/>
    <s v="Express"/>
    <n v="2"/>
    <n v="1"/>
    <s v="No"/>
    <x v="1"/>
    <m/>
    <n v="0"/>
    <n v="10787.85"/>
    <n v="18.393752741280345"/>
    <n v="5.436628479601887E-2"/>
    <n v="1"/>
    <n v="1"/>
  </r>
  <r>
    <s v="ORD00833"/>
    <x v="205"/>
    <s v="CUST0415"/>
    <x v="1"/>
    <x v="1"/>
    <x v="4"/>
    <s v="Blender"/>
    <n v="1"/>
    <n v="22337"/>
    <n v="10"/>
    <n v="2233.6999999999998"/>
    <n v="20103.3"/>
    <n v="14575.92"/>
    <n v="5527.38"/>
    <x v="4"/>
    <n v="1132.75"/>
    <s v="Bank Transfer"/>
    <s v="Standard"/>
    <n v="5"/>
    <n v="2"/>
    <s v="No"/>
    <x v="0"/>
    <n v="1"/>
    <n v="0"/>
    <n v="4394.63"/>
    <n v="17.747340542926505"/>
    <n v="5.6346470479970955E-2"/>
    <n v="1"/>
    <n v="1"/>
  </r>
  <r>
    <s v="ORD00834"/>
    <x v="90"/>
    <s v="CUST0591"/>
    <x v="10"/>
    <x v="0"/>
    <x v="4"/>
    <s v="Blender"/>
    <n v="3"/>
    <n v="11269"/>
    <n v="0"/>
    <n v="0"/>
    <n v="33807"/>
    <n v="25268.639999999999"/>
    <n v="8538.36"/>
    <x v="2"/>
    <n v="174.45"/>
    <s v="Card"/>
    <s v="Express"/>
    <n v="2"/>
    <n v="1"/>
    <s v="No"/>
    <x v="2"/>
    <n v="2"/>
    <n v="0"/>
    <n v="8363.91"/>
    <n v="193.79191745485815"/>
    <n v="5.160173928476351E-3"/>
    <n v="1"/>
    <n v="1"/>
  </r>
  <r>
    <s v="ORD00835"/>
    <x v="68"/>
    <s v="CUST0216"/>
    <x v="5"/>
    <x v="2"/>
    <x v="1"/>
    <s v="Backpack"/>
    <n v="1"/>
    <n v="12076"/>
    <n v="10"/>
    <n v="1207.5999999999999"/>
    <n v="10868.4"/>
    <n v="6931.65"/>
    <n v="3936.75"/>
    <x v="2"/>
    <n v="283.49"/>
    <s v="USSD"/>
    <s v="Express"/>
    <n v="2"/>
    <n v="1"/>
    <s v="No"/>
    <x v="0"/>
    <n v="5"/>
    <n v="0"/>
    <n v="3653.26"/>
    <n v="38.33786024198384"/>
    <n v="2.6083876191527734E-2"/>
    <n v="1"/>
    <n v="1"/>
  </r>
  <r>
    <s v="ORD00836"/>
    <x v="304"/>
    <s v="CUST0150"/>
    <x v="8"/>
    <x v="2"/>
    <x v="0"/>
    <s v="Perfume"/>
    <n v="3"/>
    <n v="19520"/>
    <n v="15"/>
    <n v="8784"/>
    <n v="49776"/>
    <n v="28034.44"/>
    <n v="21741.56"/>
    <x v="4"/>
    <n v="564.79"/>
    <s v="Card"/>
    <s v="Express"/>
    <n v="2"/>
    <n v="2"/>
    <s v="No"/>
    <x v="0"/>
    <n v="4"/>
    <n v="0"/>
    <n v="21176.77"/>
    <n v="88.131872023229874"/>
    <n v="1.1346632915461266E-2"/>
    <n v="1"/>
    <n v="1"/>
  </r>
  <r>
    <s v="ORD00837"/>
    <x v="33"/>
    <s v="CUST0297"/>
    <x v="8"/>
    <x v="2"/>
    <x v="0"/>
    <s v="Lip Gloss"/>
    <n v="1"/>
    <n v="17464"/>
    <n v="20"/>
    <n v="3492.8"/>
    <n v="13971.2"/>
    <n v="10647.98"/>
    <n v="3323.22"/>
    <x v="4"/>
    <n v="1245.19"/>
    <s v="USSD"/>
    <s v="Standard"/>
    <n v="5"/>
    <n v="4"/>
    <s v="No"/>
    <x v="1"/>
    <m/>
    <n v="0"/>
    <n v="2078.0299999999997"/>
    <n v="11.220135079787021"/>
    <n v="8.9125486715529084E-2"/>
    <n v="0"/>
    <n v="1"/>
  </r>
  <r>
    <s v="ORD00838"/>
    <x v="328"/>
    <s v="CUST0206"/>
    <x v="2"/>
    <x v="1"/>
    <x v="2"/>
    <s v="Handbag"/>
    <n v="1"/>
    <n v="21454"/>
    <n v="5"/>
    <n v="1072.7"/>
    <n v="20381.3"/>
    <n v="14760.33"/>
    <n v="5620.97"/>
    <x v="4"/>
    <n v="1372.3"/>
    <s v="Bank Transfer"/>
    <s v="Standard"/>
    <n v="5"/>
    <n v="3"/>
    <s v="No"/>
    <x v="0"/>
    <n v="5"/>
    <n v="0"/>
    <n v="4248.67"/>
    <n v="14.851927421117832"/>
    <n v="6.7331328227345652E-2"/>
    <n v="1"/>
    <n v="1"/>
  </r>
  <r>
    <s v="ORD00839"/>
    <x v="113"/>
    <s v="CUST0380"/>
    <x v="7"/>
    <x v="0"/>
    <x v="3"/>
    <s v="Bluetooth Speaker"/>
    <n v="1"/>
    <n v="95283"/>
    <n v="0"/>
    <n v="0"/>
    <n v="95283"/>
    <n v="54025.58"/>
    <n v="41257.42"/>
    <x v="1"/>
    <n v="779.83"/>
    <s v="Bank Transfer"/>
    <s v="Standard"/>
    <n v="5"/>
    <n v="6"/>
    <s v="Yes"/>
    <x v="0"/>
    <n v="3"/>
    <n v="0"/>
    <n v="40477.589999999997"/>
    <n v="122.18432222407448"/>
    <n v="8.184356076110115E-3"/>
    <n v="1"/>
    <n v="1"/>
  </r>
  <r>
    <s v="ORD00840"/>
    <x v="24"/>
    <s v="CUST0589"/>
    <x v="7"/>
    <x v="0"/>
    <x v="1"/>
    <s v="Cap"/>
    <n v="4"/>
    <n v="31507"/>
    <n v="10"/>
    <n v="12602.8"/>
    <n v="113425.2"/>
    <n v="62428.59"/>
    <n v="50996.61"/>
    <x v="5"/>
    <n v="1885.02"/>
    <s v="Cash on Delivery"/>
    <s v="Standard"/>
    <n v="5"/>
    <n v="4"/>
    <s v="No"/>
    <x v="0"/>
    <n v="1"/>
    <n v="0"/>
    <n v="49111.590000000004"/>
    <n v="60.171881465448642"/>
    <n v="1.6619058198707164E-2"/>
    <n v="1"/>
    <n v="1"/>
  </r>
  <r>
    <s v="ORD00841"/>
    <x v="246"/>
    <s v="CUST0205"/>
    <x v="4"/>
    <x v="1"/>
    <x v="4"/>
    <s v="Bedsheet"/>
    <n v="2"/>
    <n v="18594"/>
    <n v="5"/>
    <n v="1859.4"/>
    <n v="35328.6"/>
    <n v="27922.639999999999"/>
    <n v="7405.96"/>
    <x v="2"/>
    <n v="201.27"/>
    <s v="Cash on Delivery"/>
    <s v="Standard"/>
    <n v="5"/>
    <n v="4"/>
    <s v="No"/>
    <x v="0"/>
    <n v="5"/>
    <n v="0"/>
    <n v="7204.69"/>
    <n v="175.52839469369502"/>
    <n v="5.6970839489818449E-3"/>
    <n v="1"/>
    <n v="1"/>
  </r>
  <r>
    <s v="ORD00842"/>
    <x v="204"/>
    <s v="CUST0342"/>
    <x v="3"/>
    <x v="2"/>
    <x v="2"/>
    <s v="Joggers"/>
    <n v="2"/>
    <n v="11998"/>
    <n v="5"/>
    <n v="1199.8"/>
    <n v="22796.2"/>
    <n v="15065.98"/>
    <n v="7730.22"/>
    <x v="5"/>
    <n v="1148.43"/>
    <s v="Card"/>
    <s v="Standard"/>
    <n v="5"/>
    <n v="6"/>
    <s v="Yes"/>
    <x v="0"/>
    <n v="4"/>
    <n v="0"/>
    <n v="6581.79"/>
    <n v="19.849882012834914"/>
    <n v="5.0378133197638203E-2"/>
    <n v="1"/>
    <n v="1"/>
  </r>
  <r>
    <s v="ORD00843"/>
    <x v="121"/>
    <s v="CUST0452"/>
    <x v="9"/>
    <x v="0"/>
    <x v="3"/>
    <s v="Phone Charger"/>
    <n v="1"/>
    <n v="21695"/>
    <n v="0"/>
    <n v="0"/>
    <n v="21695"/>
    <n v="17739.03"/>
    <n v="3955.97"/>
    <x v="5"/>
    <n v="983.87"/>
    <s v="Bank Transfer"/>
    <s v="Express"/>
    <n v="2"/>
    <n v="1"/>
    <s v="No"/>
    <x v="2"/>
    <n v="1"/>
    <n v="0"/>
    <n v="2972.1"/>
    <n v="22.050677426895831"/>
    <n v="4.5350080663747405E-2"/>
    <n v="1"/>
    <n v="1"/>
  </r>
  <r>
    <s v="ORD00844"/>
    <x v="160"/>
    <s v="CUST0096"/>
    <x v="2"/>
    <x v="0"/>
    <x v="1"/>
    <s v="Backpack"/>
    <n v="2"/>
    <n v="22158"/>
    <n v="25"/>
    <n v="11079"/>
    <n v="33237"/>
    <n v="19779.34"/>
    <n v="13457.66"/>
    <x v="0"/>
    <n v="2079.25"/>
    <s v="Bank Transfer"/>
    <s v="Standard"/>
    <n v="5"/>
    <n v="6"/>
    <s v="No"/>
    <x v="2"/>
    <n v="4"/>
    <n v="0"/>
    <n v="11378.41"/>
    <n v="15.985090777924732"/>
    <n v="6.2558293468122875E-2"/>
    <n v="1"/>
    <n v="1"/>
  </r>
  <r>
    <s v="ORD00845"/>
    <x v="180"/>
    <s v="CUST0103"/>
    <x v="5"/>
    <x v="0"/>
    <x v="0"/>
    <s v="Hair Dryer"/>
    <n v="3"/>
    <n v="26318"/>
    <n v="10"/>
    <n v="7895.4"/>
    <n v="71058.600000000006"/>
    <n v="53535.44"/>
    <n v="17523.16"/>
    <x v="0"/>
    <n v="1899.47"/>
    <s v="Mobile Money"/>
    <s v="Standard"/>
    <n v="5"/>
    <n v="0"/>
    <s v="No"/>
    <x v="1"/>
    <m/>
    <n v="0"/>
    <n v="15623.69"/>
    <n v="37.409698494843298"/>
    <n v="2.6731036074451226E-2"/>
    <n v="0"/>
    <n v="1"/>
  </r>
  <r>
    <s v="ORD00846"/>
    <x v="146"/>
    <s v="CUST0198"/>
    <x v="9"/>
    <x v="2"/>
    <x v="3"/>
    <s v="Bluetooth Speaker"/>
    <n v="1"/>
    <n v="32513"/>
    <n v="10"/>
    <n v="3251.3"/>
    <n v="29261.7"/>
    <n v="19734.990000000002"/>
    <n v="9526.7099999999991"/>
    <x v="5"/>
    <n v="509.38"/>
    <s v="Card"/>
    <s v="Express"/>
    <n v="2"/>
    <n v="1"/>
    <s v="No"/>
    <x v="2"/>
    <n v="5"/>
    <n v="0"/>
    <n v="9017.33"/>
    <n v="57.445718324237312"/>
    <n v="1.7407737759597017E-2"/>
    <n v="1"/>
    <n v="1"/>
  </r>
  <r>
    <s v="ORD00847"/>
    <x v="145"/>
    <s v="CUST0307"/>
    <x v="4"/>
    <x v="0"/>
    <x v="2"/>
    <s v="T-Shirt"/>
    <n v="2"/>
    <n v="38046"/>
    <n v="10"/>
    <n v="7609.2"/>
    <n v="68482.8"/>
    <n v="38315.1"/>
    <n v="30167.7"/>
    <x v="5"/>
    <n v="395.1"/>
    <s v="Bank Transfer"/>
    <s v="Express"/>
    <n v="2"/>
    <n v="2"/>
    <s v="No"/>
    <x v="0"/>
    <n v="1"/>
    <n v="0"/>
    <n v="29772.600000000002"/>
    <n v="173.33029612756263"/>
    <n v="5.7693318614308996E-3"/>
    <n v="1"/>
    <n v="1"/>
  </r>
  <r>
    <s v="ORD00848"/>
    <x v="179"/>
    <s v="CUST0158"/>
    <x v="4"/>
    <x v="2"/>
    <x v="2"/>
    <s v="Sneakers"/>
    <n v="2"/>
    <n v="24441"/>
    <n v="10"/>
    <n v="4888.2"/>
    <n v="43993.8"/>
    <n v="34725.4"/>
    <n v="9268.4"/>
    <x v="3"/>
    <n v="1177.24"/>
    <s v="Mobile Money"/>
    <s v="Standard"/>
    <n v="5"/>
    <n v="9"/>
    <s v="Yes"/>
    <x v="0"/>
    <n v="4"/>
    <n v="0"/>
    <n v="8091.16"/>
    <n v="37.370289830450886"/>
    <n v="2.6759225163545772E-2"/>
    <n v="0"/>
    <n v="1"/>
  </r>
  <r>
    <s v="ORD00849"/>
    <x v="140"/>
    <s v="CUST0324"/>
    <x v="2"/>
    <x v="2"/>
    <x v="0"/>
    <s v="Hair Dryer"/>
    <n v="2"/>
    <n v="16797"/>
    <n v="15"/>
    <n v="5039.1000000000004"/>
    <n v="28554.9"/>
    <n v="21661.48"/>
    <n v="6893.42"/>
    <x v="0"/>
    <n v="1537.23"/>
    <s v="Bank Transfer"/>
    <s v="Standard"/>
    <n v="5"/>
    <n v="3"/>
    <s v="No"/>
    <x v="0"/>
    <n v="5"/>
    <n v="0"/>
    <n v="5356.1900000000005"/>
    <n v="18.575554731562615"/>
    <n v="5.3834193080697181E-2"/>
    <n v="1"/>
    <n v="1"/>
  </r>
  <r>
    <s v="ORD00850"/>
    <x v="204"/>
    <s v="CUST0547"/>
    <x v="5"/>
    <x v="0"/>
    <x v="3"/>
    <s v="Smart Watch"/>
    <n v="3"/>
    <n v="85108"/>
    <n v="0"/>
    <n v="0"/>
    <n v="255324"/>
    <n v="177587.25"/>
    <n v="77736.75"/>
    <x v="0"/>
    <n v="2288.4"/>
    <s v="Mobile Money"/>
    <s v="Standard"/>
    <n v="5"/>
    <n v="3"/>
    <s v="No"/>
    <x v="0"/>
    <n v="2"/>
    <n v="0"/>
    <n v="75448.350000000006"/>
    <n v="111.57315154693235"/>
    <n v="8.9627297081355459E-3"/>
    <n v="1"/>
    <n v="1"/>
  </r>
  <r>
    <s v="ORD00851"/>
    <x v="145"/>
    <s v="CUST0076"/>
    <x v="8"/>
    <x v="0"/>
    <x v="1"/>
    <s v="Cap"/>
    <n v="1"/>
    <n v="25762"/>
    <n v="25"/>
    <n v="6440.5"/>
    <n v="19321.5"/>
    <n v="11337.25"/>
    <n v="7984.25"/>
    <x v="0"/>
    <n v="1328.17"/>
    <s v="Bank Transfer"/>
    <s v="Standard"/>
    <n v="5"/>
    <n v="3"/>
    <s v="No"/>
    <x v="0"/>
    <n v="4"/>
    <n v="0"/>
    <n v="6656.08"/>
    <n v="14.547460039001031"/>
    <n v="6.8740522216184041E-2"/>
    <n v="1"/>
    <n v="1"/>
  </r>
  <r>
    <s v="ORD00852"/>
    <x v="156"/>
    <s v="CUST0092"/>
    <x v="7"/>
    <x v="0"/>
    <x v="2"/>
    <s v="Hoodie"/>
    <n v="1"/>
    <n v="48540"/>
    <n v="20"/>
    <n v="9708"/>
    <n v="38832"/>
    <n v="23083.73"/>
    <n v="15748.27"/>
    <x v="5"/>
    <n v="276.14"/>
    <s v="Card"/>
    <s v="Express"/>
    <n v="2"/>
    <n v="1"/>
    <s v="No"/>
    <x v="0"/>
    <n v="1"/>
    <n v="0"/>
    <n v="15472.130000000001"/>
    <n v="140.62432099659594"/>
    <n v="7.1111454470539756E-3"/>
    <n v="1"/>
    <n v="1"/>
  </r>
  <r>
    <s v="ORD00853"/>
    <x v="152"/>
    <s v="CUST0032"/>
    <x v="5"/>
    <x v="2"/>
    <x v="3"/>
    <s v="Wireless Earbuds"/>
    <n v="2"/>
    <n v="92498"/>
    <n v="20"/>
    <n v="36999.199999999997"/>
    <n v="147996.79999999999"/>
    <n v="119482.84"/>
    <n v="28513.96"/>
    <x v="1"/>
    <n v="2256.88"/>
    <s v="USSD"/>
    <s v="Express"/>
    <n v="2"/>
    <n v="1"/>
    <s v="No"/>
    <x v="0"/>
    <n v="5"/>
    <n v="0"/>
    <n v="26257.079999999998"/>
    <n v="65.575839211655023"/>
    <n v="1.5249518908516942E-2"/>
    <n v="0"/>
    <n v="1"/>
  </r>
  <r>
    <s v="ORD00854"/>
    <x v="187"/>
    <s v="CUST0027"/>
    <x v="9"/>
    <x v="2"/>
    <x v="3"/>
    <s v="Phone Charger"/>
    <n v="2"/>
    <n v="113161"/>
    <n v="10"/>
    <n v="22632.2"/>
    <n v="203689.8"/>
    <n v="120788.89"/>
    <n v="82900.91"/>
    <x v="1"/>
    <n v="1736.73"/>
    <s v="Mobile Money"/>
    <s v="Standard"/>
    <n v="5"/>
    <n v="4"/>
    <s v="No"/>
    <x v="1"/>
    <m/>
    <n v="0"/>
    <n v="81164.180000000008"/>
    <n v="117.28351557236876"/>
    <n v="8.5263474165127567E-3"/>
    <n v="1"/>
    <n v="1"/>
  </r>
  <r>
    <s v="ORD00855"/>
    <x v="329"/>
    <s v="CUST0503"/>
    <x v="7"/>
    <x v="2"/>
    <x v="0"/>
    <s v="Hair Dryer"/>
    <n v="2"/>
    <n v="13792"/>
    <n v="20"/>
    <n v="5516.8"/>
    <n v="22067.200000000001"/>
    <n v="12377.57"/>
    <n v="9689.6299999999992"/>
    <x v="3"/>
    <n v="301.54000000000002"/>
    <s v="Card"/>
    <s v="Express"/>
    <n v="2"/>
    <n v="4"/>
    <s v="Yes"/>
    <x v="0"/>
    <n v="1"/>
    <n v="0"/>
    <n v="9388.0899999999983"/>
    <n v="73.181667440472239"/>
    <n v="1.3664624419953596E-2"/>
    <n v="1"/>
    <n v="1"/>
  </r>
  <r>
    <s v="ORD00856"/>
    <x v="330"/>
    <s v="CUST0252"/>
    <x v="4"/>
    <x v="0"/>
    <x v="3"/>
    <s v="Bluetooth Speaker"/>
    <n v="1"/>
    <n v="103882"/>
    <n v="15"/>
    <n v="15582.3"/>
    <n v="88299.7"/>
    <n v="57570.05"/>
    <n v="30729.65"/>
    <x v="1"/>
    <n v="543.33000000000004"/>
    <s v="USSD"/>
    <s v="Standard"/>
    <n v="5"/>
    <n v="3"/>
    <s v="No"/>
    <x v="0"/>
    <n v="4"/>
    <n v="0"/>
    <n v="30186.32"/>
    <n v="162.5157823054129"/>
    <n v="6.1532485387832585E-3"/>
    <n v="1"/>
    <n v="1"/>
  </r>
  <r>
    <s v="ORD00857"/>
    <x v="27"/>
    <s v="CUST0330"/>
    <x v="0"/>
    <x v="2"/>
    <x v="1"/>
    <s v="Sunglasses"/>
    <n v="1"/>
    <n v="6744"/>
    <n v="25"/>
    <n v="1686"/>
    <n v="5058"/>
    <n v="3757.37"/>
    <n v="1300.6300000000001"/>
    <x v="2"/>
    <n v="143.56"/>
    <s v="Cash on Delivery"/>
    <s v="Express"/>
    <n v="2"/>
    <n v="0"/>
    <s v="No"/>
    <x v="2"/>
    <n v="4"/>
    <n v="0"/>
    <n v="1157.0700000000002"/>
    <n v="35.23265533574812"/>
    <n v="2.8382759984183471E-2"/>
    <n v="1"/>
    <n v="1"/>
  </r>
  <r>
    <s v="ORD00858"/>
    <x v="331"/>
    <s v="CUST0572"/>
    <x v="3"/>
    <x v="2"/>
    <x v="1"/>
    <s v="Cap"/>
    <n v="4"/>
    <n v="12242"/>
    <n v="0"/>
    <n v="0"/>
    <n v="48968"/>
    <n v="27735.09"/>
    <n v="21232.91"/>
    <x v="0"/>
    <n v="1100.8599999999999"/>
    <s v="Mobile Money"/>
    <s v="Standard"/>
    <n v="5"/>
    <n v="5"/>
    <s v="No"/>
    <x v="0"/>
    <n v="5"/>
    <n v="0"/>
    <n v="20132.05"/>
    <n v="44.481587122794913"/>
    <n v="2.2481212220225453E-2"/>
    <n v="1"/>
    <n v="1"/>
  </r>
  <r>
    <s v="ORD00859"/>
    <x v="15"/>
    <s v="CUST0542"/>
    <x v="6"/>
    <x v="0"/>
    <x v="3"/>
    <s v="Phone Charger"/>
    <n v="1"/>
    <n v="93381"/>
    <n v="5"/>
    <n v="4669.05"/>
    <n v="88711.95"/>
    <n v="61142.86"/>
    <n v="27569.09"/>
    <x v="1"/>
    <n v="1689.81"/>
    <s v="Cash on Delivery"/>
    <s v="Standard"/>
    <n v="5"/>
    <n v="3"/>
    <s v="No"/>
    <x v="0"/>
    <n v="5"/>
    <n v="0"/>
    <n v="25879.279999999999"/>
    <n v="52.498180268787614"/>
    <n v="1.9048279290445086E-2"/>
    <n v="1"/>
    <n v="1"/>
  </r>
  <r>
    <s v="ORD00860"/>
    <x v="50"/>
    <s v="CUST0159"/>
    <x v="5"/>
    <x v="0"/>
    <x v="4"/>
    <s v="Blender"/>
    <n v="2"/>
    <n v="28396"/>
    <n v="15"/>
    <n v="8518.7999999999993"/>
    <n v="48273.2"/>
    <n v="30428.94"/>
    <n v="17844.259999999998"/>
    <x v="5"/>
    <n v="1939.9"/>
    <s v="Bank Transfer"/>
    <s v="Standard"/>
    <n v="5"/>
    <n v="6"/>
    <s v="Yes"/>
    <x v="0"/>
    <n v="4"/>
    <n v="0"/>
    <n v="15904.359999999999"/>
    <n v="24.884375483272333"/>
    <n v="4.0185858820214949E-2"/>
    <n v="1"/>
    <n v="1"/>
  </r>
  <r>
    <s v="ORD00861"/>
    <x v="261"/>
    <s v="CUST0442"/>
    <x v="8"/>
    <x v="2"/>
    <x v="4"/>
    <s v="Storage Box"/>
    <n v="2"/>
    <n v="11344"/>
    <n v="15"/>
    <n v="3403.2"/>
    <n v="19284.8"/>
    <n v="11422.41"/>
    <n v="7862.39"/>
    <x v="3"/>
    <n v="2208.9699999999998"/>
    <s v="Bank Transfer"/>
    <s v="Express"/>
    <n v="2"/>
    <n v="2"/>
    <s v="No"/>
    <x v="0"/>
    <n v="5"/>
    <n v="0"/>
    <n v="5653.42"/>
    <n v="8.7302226829698917"/>
    <n v="0.11454461544843607"/>
    <n v="1"/>
    <n v="1"/>
  </r>
  <r>
    <s v="ORD00862"/>
    <x v="281"/>
    <s v="CUST0378"/>
    <x v="0"/>
    <x v="0"/>
    <x v="0"/>
    <s v="Perfume"/>
    <n v="1"/>
    <n v="18895"/>
    <n v="10"/>
    <n v="1889.5"/>
    <n v="17005.5"/>
    <n v="11241.01"/>
    <n v="5764.49"/>
    <x v="0"/>
    <n v="1524.13"/>
    <s v="Mobile Money"/>
    <s v="Express"/>
    <n v="2"/>
    <n v="1"/>
    <s v="No"/>
    <x v="0"/>
    <n v="5"/>
    <n v="0"/>
    <n v="4240.3599999999997"/>
    <n v="11.157512810587022"/>
    <n v="8.9625709329334627E-2"/>
    <n v="0"/>
    <n v="1"/>
  </r>
  <r>
    <s v="ORD00863"/>
    <x v="332"/>
    <s v="CUST0232"/>
    <x v="5"/>
    <x v="2"/>
    <x v="1"/>
    <s v="Backpack"/>
    <n v="2"/>
    <n v="12798"/>
    <n v="20"/>
    <n v="5119.2"/>
    <n v="20476.8"/>
    <n v="14635.3"/>
    <n v="5841.5"/>
    <x v="1"/>
    <n v="981.84"/>
    <s v="USSD"/>
    <s v="Standard"/>
    <n v="5"/>
    <n v="5"/>
    <s v="No"/>
    <x v="2"/>
    <n v="5"/>
    <n v="0"/>
    <n v="4859.66"/>
    <n v="20.855536543632361"/>
    <n v="4.7948898265353965E-2"/>
    <n v="1"/>
    <n v="1"/>
  </r>
  <r>
    <s v="ORD00864"/>
    <x v="178"/>
    <s v="CUST0245"/>
    <x v="8"/>
    <x v="2"/>
    <x v="3"/>
    <s v="Bluetooth Speaker"/>
    <n v="2"/>
    <n v="55538"/>
    <n v="0"/>
    <n v="0"/>
    <n v="111076"/>
    <n v="72929.66"/>
    <n v="38146.339999999997"/>
    <x v="5"/>
    <n v="435"/>
    <s v="Card"/>
    <s v="Standard"/>
    <n v="5"/>
    <n v="8"/>
    <s v="Yes"/>
    <x v="0"/>
    <n v="5"/>
    <n v="0"/>
    <n v="37711.339999999997"/>
    <n v="255.34712643678162"/>
    <n v="3.9162375310598145E-3"/>
    <n v="1"/>
    <n v="1"/>
  </r>
  <r>
    <s v="ORD00865"/>
    <x v="263"/>
    <s v="CUST0539"/>
    <x v="3"/>
    <x v="1"/>
    <x v="1"/>
    <s v="Phone Case"/>
    <n v="1"/>
    <n v="9991"/>
    <n v="5"/>
    <n v="499.55"/>
    <n v="9491.4500000000007"/>
    <n v="6482.63"/>
    <n v="3008.82"/>
    <x v="2"/>
    <n v="195.36"/>
    <s v="Bank Transfer"/>
    <s v="Express"/>
    <n v="2"/>
    <n v="1"/>
    <s v="No"/>
    <x v="0"/>
    <n v="5"/>
    <n v="0"/>
    <n v="2813.46"/>
    <n v="48.584408271908273"/>
    <n v="2.0582734987804812E-2"/>
    <n v="1"/>
    <n v="1"/>
  </r>
  <r>
    <s v="ORD00866"/>
    <x v="236"/>
    <s v="CUST0036"/>
    <x v="5"/>
    <x v="1"/>
    <x v="3"/>
    <s v="Power Bank"/>
    <n v="2"/>
    <n v="75176"/>
    <n v="20"/>
    <n v="30070.400000000001"/>
    <n v="120281.60000000001"/>
    <n v="97355.9"/>
    <n v="22925.7"/>
    <x v="3"/>
    <n v="2296.48"/>
    <s v="Bank Transfer"/>
    <s v="Standard"/>
    <n v="5"/>
    <n v="4"/>
    <s v="No"/>
    <x v="0"/>
    <n v="1"/>
    <n v="0"/>
    <n v="20629.22"/>
    <n v="52.376506653661259"/>
    <n v="1.9092529530701285E-2"/>
    <n v="0"/>
    <n v="1"/>
  </r>
  <r>
    <s v="ORD00867"/>
    <x v="267"/>
    <s v="CUST0110"/>
    <x v="0"/>
    <x v="2"/>
    <x v="3"/>
    <s v="Wireless Earbuds"/>
    <n v="1"/>
    <n v="87275"/>
    <n v="10"/>
    <n v="8727.5"/>
    <n v="78547.5"/>
    <n v="53217.01"/>
    <n v="25330.49"/>
    <x v="4"/>
    <n v="852.39"/>
    <s v="Mobile Money"/>
    <s v="Express"/>
    <n v="2"/>
    <n v="2"/>
    <s v="No"/>
    <x v="2"/>
    <n v="5"/>
    <n v="0"/>
    <n v="24478.100000000002"/>
    <n v="92.149720198500688"/>
    <n v="1.0851904898309939E-2"/>
    <n v="1"/>
    <n v="1"/>
  </r>
  <r>
    <s v="ORD00868"/>
    <x v="320"/>
    <s v="CUST0004"/>
    <x v="1"/>
    <x v="2"/>
    <x v="3"/>
    <s v="Power Bank"/>
    <n v="1"/>
    <n v="112819"/>
    <n v="10"/>
    <n v="11281.9"/>
    <n v="101537.1"/>
    <n v="72395.62"/>
    <n v="29141.48"/>
    <x v="2"/>
    <n v="292.64999999999998"/>
    <s v="Bank Transfer"/>
    <s v="Express"/>
    <n v="2"/>
    <n v="2"/>
    <s v="No"/>
    <x v="0"/>
    <n v="1"/>
    <n v="0"/>
    <n v="28848.829999999998"/>
    <n v="346.95745771399288"/>
    <n v="2.8821977385605851E-3"/>
    <n v="1"/>
    <n v="1"/>
  </r>
  <r>
    <s v="ORD00869"/>
    <x v="177"/>
    <s v="CUST0543"/>
    <x v="3"/>
    <x v="1"/>
    <x v="2"/>
    <s v="Handbag"/>
    <n v="2"/>
    <n v="33691"/>
    <n v="5"/>
    <n v="3369.1"/>
    <n v="64012.9"/>
    <n v="45690.71"/>
    <n v="18322.189999999999"/>
    <x v="1"/>
    <n v="752.33"/>
    <s v="USSD"/>
    <s v="Standard"/>
    <n v="5"/>
    <n v="0"/>
    <s v="No"/>
    <x v="1"/>
    <m/>
    <n v="0"/>
    <n v="17569.859999999997"/>
    <n v="85.086198875493466"/>
    <n v="1.1752787328804038E-2"/>
    <n v="1"/>
    <n v="1"/>
  </r>
  <r>
    <s v="ORD00870"/>
    <x v="120"/>
    <s v="CUST0429"/>
    <x v="5"/>
    <x v="2"/>
    <x v="4"/>
    <s v="Bedsheet"/>
    <n v="1"/>
    <n v="44528"/>
    <n v="25"/>
    <n v="11132"/>
    <n v="33396"/>
    <n v="22039.919999999998"/>
    <n v="11356.08"/>
    <x v="3"/>
    <n v="1650.1"/>
    <s v="USSD"/>
    <s v="Standard"/>
    <n v="5"/>
    <n v="6"/>
    <s v="No"/>
    <x v="2"/>
    <n v="3"/>
    <n v="0"/>
    <n v="9705.98"/>
    <n v="20.238773407672262"/>
    <n v="4.9410108995089227E-2"/>
    <n v="1"/>
    <n v="1"/>
  </r>
  <r>
    <s v="ORD00871"/>
    <x v="136"/>
    <s v="CUST0405"/>
    <x v="4"/>
    <x v="1"/>
    <x v="2"/>
    <s v="Handbag"/>
    <n v="2"/>
    <n v="52461"/>
    <n v="15"/>
    <n v="15738.3"/>
    <n v="89183.7"/>
    <n v="67840.509999999995"/>
    <n v="21343.19"/>
    <x v="4"/>
    <n v="2212.11"/>
    <s v="Card"/>
    <s v="Standard"/>
    <n v="5"/>
    <n v="4"/>
    <s v="No"/>
    <x v="0"/>
    <n v="2"/>
    <n v="0"/>
    <n v="19131.079999999998"/>
    <n v="40.316123520078115"/>
    <n v="2.4803972026278348E-2"/>
    <n v="0"/>
    <n v="1"/>
  </r>
  <r>
    <s v="ORD00872"/>
    <x v="40"/>
    <s v="CUST0370"/>
    <x v="4"/>
    <x v="1"/>
    <x v="1"/>
    <s v="Sunglasses"/>
    <n v="1"/>
    <n v="33860"/>
    <n v="0"/>
    <n v="0"/>
    <n v="33860"/>
    <n v="21551.96"/>
    <n v="12308.04"/>
    <x v="4"/>
    <n v="1965.47"/>
    <s v="USSD"/>
    <s v="Standard"/>
    <n v="5"/>
    <n v="0"/>
    <s v="No"/>
    <x v="2"/>
    <n v="2"/>
    <n v="0"/>
    <n v="10342.570000000002"/>
    <n v="17.227431606689493"/>
    <n v="5.8046958062610753E-2"/>
    <n v="1"/>
    <n v="1"/>
  </r>
  <r>
    <s v="ORD00873"/>
    <x v="297"/>
    <s v="CUST0054"/>
    <x v="4"/>
    <x v="0"/>
    <x v="4"/>
    <s v="Bedsheet"/>
    <n v="1"/>
    <n v="69605"/>
    <n v="5"/>
    <n v="3480.25"/>
    <n v="66124.75"/>
    <n v="53935.21"/>
    <n v="12189.54"/>
    <x v="0"/>
    <n v="2415.1999999999998"/>
    <s v="Card"/>
    <s v="Express"/>
    <n v="2"/>
    <n v="1"/>
    <s v="No"/>
    <x v="0"/>
    <n v="5"/>
    <n v="0"/>
    <n v="9774.34"/>
    <n v="27.378581483935079"/>
    <n v="3.6524901795469925E-2"/>
    <n v="1"/>
    <n v="1"/>
  </r>
  <r>
    <s v="ORD00874"/>
    <x v="153"/>
    <s v="CUST0568"/>
    <x v="6"/>
    <x v="1"/>
    <x v="2"/>
    <s v="T-Shirt"/>
    <n v="2"/>
    <n v="26558"/>
    <n v="0"/>
    <n v="0"/>
    <n v="53116"/>
    <n v="35057.269999999997"/>
    <n v="18058.73"/>
    <x v="0"/>
    <n v="1060.9000000000001"/>
    <s v="Card"/>
    <s v="Standard"/>
    <n v="5"/>
    <n v="3"/>
    <s v="No"/>
    <x v="0"/>
    <n v="5"/>
    <n v="0"/>
    <n v="16997.829999999998"/>
    <n v="50.06692430954849"/>
    <n v="1.9973266059191207E-2"/>
    <n v="1"/>
    <n v="1"/>
  </r>
  <r>
    <s v="ORD00875"/>
    <x v="170"/>
    <s v="CUST0380"/>
    <x v="3"/>
    <x v="0"/>
    <x v="3"/>
    <s v="Wireless Earbuds"/>
    <n v="2"/>
    <n v="15224"/>
    <n v="10"/>
    <n v="3044.8"/>
    <n v="27403.200000000001"/>
    <n v="17186.09"/>
    <n v="10217.11"/>
    <x v="2"/>
    <n v="497.91"/>
    <s v="USSD"/>
    <s v="Standard"/>
    <n v="5"/>
    <n v="4"/>
    <s v="No"/>
    <x v="0"/>
    <n v="5"/>
    <n v="0"/>
    <n v="9719.2000000000007"/>
    <n v="55.036452370910403"/>
    <n v="1.8169775792608162E-2"/>
    <n v="0"/>
    <n v="1"/>
  </r>
  <r>
    <s v="ORD00876"/>
    <x v="312"/>
    <s v="CUST0413"/>
    <x v="1"/>
    <x v="0"/>
    <x v="1"/>
    <s v="Sunglasses"/>
    <n v="3"/>
    <n v="28632"/>
    <n v="10"/>
    <n v="8589.6"/>
    <n v="77306.399999999994"/>
    <n v="59848.77"/>
    <n v="17457.63"/>
    <x v="2"/>
    <n v="183"/>
    <s v="Mobile Money"/>
    <s v="Express"/>
    <n v="2"/>
    <n v="0"/>
    <s v="No"/>
    <x v="2"/>
    <n v="5"/>
    <n v="0"/>
    <n v="17274.63"/>
    <n v="422.43934426229504"/>
    <n v="2.3672037502716465E-3"/>
    <n v="1"/>
    <n v="1"/>
  </r>
  <r>
    <s v="ORD00877"/>
    <x v="24"/>
    <s v="CUST0394"/>
    <x v="1"/>
    <x v="2"/>
    <x v="4"/>
    <s v="Storage Box"/>
    <n v="2"/>
    <n v="71593"/>
    <n v="0"/>
    <n v="0"/>
    <n v="143186"/>
    <n v="113180.76"/>
    <n v="30005.24"/>
    <x v="5"/>
    <n v="1994.77"/>
    <s v="Bank Transfer"/>
    <s v="Standard"/>
    <n v="5"/>
    <n v="3"/>
    <s v="No"/>
    <x v="0"/>
    <n v="5"/>
    <n v="0"/>
    <n v="28010.47"/>
    <n v="71.780706547622032"/>
    <n v="1.3931320101127204E-2"/>
    <n v="0"/>
    <n v="1"/>
  </r>
  <r>
    <s v="ORD00878"/>
    <x v="63"/>
    <s v="CUST0441"/>
    <x v="4"/>
    <x v="0"/>
    <x v="4"/>
    <s v="Blender"/>
    <n v="3"/>
    <n v="9009"/>
    <n v="0"/>
    <n v="0"/>
    <n v="27027"/>
    <n v="17769.13"/>
    <n v="9257.8700000000008"/>
    <x v="0"/>
    <n v="1160.72"/>
    <s v="Card"/>
    <s v="Express"/>
    <n v="2"/>
    <n v="2"/>
    <s v="No"/>
    <x v="0"/>
    <n v="5"/>
    <n v="0"/>
    <n v="8097.1500000000005"/>
    <n v="23.284685367702803"/>
    <n v="4.2946682946682947E-2"/>
    <n v="0"/>
    <n v="1"/>
  </r>
  <r>
    <s v="ORD00879"/>
    <x v="79"/>
    <s v="CUST0222"/>
    <x v="2"/>
    <x v="1"/>
    <x v="0"/>
    <s v="Perfume"/>
    <n v="2"/>
    <n v="14175"/>
    <n v="5"/>
    <n v="1417.5"/>
    <n v="26932.5"/>
    <n v="21346.720000000001"/>
    <n v="5585.78"/>
    <x v="0"/>
    <n v="2263.25"/>
    <s v="Card"/>
    <s v="Standard"/>
    <n v="5"/>
    <n v="5"/>
    <s v="No"/>
    <x v="1"/>
    <m/>
    <n v="0"/>
    <n v="3322.5299999999997"/>
    <n v="11.899922677565447"/>
    <n v="8.403415947275597E-2"/>
    <n v="1"/>
    <n v="1"/>
  </r>
  <r>
    <s v="ORD00880"/>
    <x v="263"/>
    <s v="CUST0353"/>
    <x v="4"/>
    <x v="2"/>
    <x v="4"/>
    <s v="Air Fryer"/>
    <n v="1"/>
    <n v="62904"/>
    <n v="25"/>
    <n v="15726"/>
    <n v="47178"/>
    <n v="36196.76"/>
    <n v="10981.24"/>
    <x v="2"/>
    <n v="393.4"/>
    <s v="Mobile Money"/>
    <s v="Express"/>
    <n v="2"/>
    <n v="4"/>
    <s v="Yes"/>
    <x v="0"/>
    <n v="5"/>
    <n v="0"/>
    <n v="10587.84"/>
    <n v="119.92374173868836"/>
    <n v="8.3386324134130316E-3"/>
    <n v="1"/>
    <n v="1"/>
  </r>
  <r>
    <s v="ORD00881"/>
    <x v="119"/>
    <s v="CUST0273"/>
    <x v="5"/>
    <x v="2"/>
    <x v="2"/>
    <s v="Handbag"/>
    <n v="1"/>
    <n v="48310"/>
    <n v="25"/>
    <n v="12077.5"/>
    <n v="36232.5"/>
    <n v="24642.48"/>
    <n v="11590.02"/>
    <x v="0"/>
    <n v="2110.41"/>
    <s v="Bank Transfer"/>
    <s v="Standard"/>
    <n v="5"/>
    <n v="10"/>
    <s v="Yes"/>
    <x v="0"/>
    <n v="5"/>
    <n v="0"/>
    <n v="9479.61"/>
    <n v="17.168464895446856"/>
    <n v="5.8246325812461183E-2"/>
    <n v="0"/>
    <n v="1"/>
  </r>
  <r>
    <s v="ORD00882"/>
    <x v="309"/>
    <s v="CUST0322"/>
    <x v="1"/>
    <x v="1"/>
    <x v="2"/>
    <s v="Joggers"/>
    <n v="2"/>
    <n v="19585"/>
    <n v="0"/>
    <n v="0"/>
    <n v="39170"/>
    <n v="24088.07"/>
    <n v="15081.93"/>
    <x v="1"/>
    <n v="2267.69"/>
    <s v="Card"/>
    <s v="Express"/>
    <n v="2"/>
    <n v="1"/>
    <s v="No"/>
    <x v="0"/>
    <n v="5"/>
    <n v="0"/>
    <n v="12814.24"/>
    <n v="17.273084063518382"/>
    <n v="5.7893540975236149E-2"/>
    <n v="1"/>
    <n v="1"/>
  </r>
  <r>
    <s v="ORD00883"/>
    <x v="162"/>
    <s v="CUST0230"/>
    <x v="6"/>
    <x v="0"/>
    <x v="2"/>
    <s v="Handbag"/>
    <n v="1"/>
    <n v="32603"/>
    <n v="0"/>
    <n v="0"/>
    <n v="32603"/>
    <n v="25270.639999999999"/>
    <n v="7332.36"/>
    <x v="3"/>
    <n v="386.79"/>
    <s v="Bank Transfer"/>
    <s v="Standard"/>
    <n v="5"/>
    <n v="4"/>
    <s v="No"/>
    <x v="0"/>
    <n v="1"/>
    <n v="0"/>
    <n v="6945.57"/>
    <n v="84.291217456500945"/>
    <n v="1.186363218108763E-2"/>
    <n v="1"/>
    <n v="1"/>
  </r>
  <r>
    <s v="ORD00884"/>
    <x v="55"/>
    <s v="CUST0027"/>
    <x v="6"/>
    <x v="2"/>
    <x v="1"/>
    <s v="Wallet"/>
    <n v="1"/>
    <n v="8794"/>
    <n v="10"/>
    <n v="879.4"/>
    <n v="7914.6"/>
    <n v="4469.12"/>
    <n v="3445.48"/>
    <x v="3"/>
    <n v="1647.94"/>
    <s v="Bank Transfer"/>
    <s v="Standard"/>
    <n v="5"/>
    <n v="7"/>
    <s v="Yes"/>
    <x v="0"/>
    <n v="5"/>
    <n v="0"/>
    <n v="1797.54"/>
    <n v="4.8027234001237913"/>
    <n v="0.20821519723043488"/>
    <n v="1"/>
    <n v="1"/>
  </r>
  <r>
    <s v="ORD00885"/>
    <x v="86"/>
    <s v="CUST0422"/>
    <x v="9"/>
    <x v="0"/>
    <x v="1"/>
    <s v="Phone Case"/>
    <n v="1"/>
    <n v="32878"/>
    <n v="20"/>
    <n v="6575.6"/>
    <n v="26302.400000000001"/>
    <n v="18719.04"/>
    <n v="7583.36"/>
    <x v="3"/>
    <n v="1842.93"/>
    <s v="Cash on Delivery"/>
    <s v="Standard"/>
    <n v="5"/>
    <n v="6"/>
    <s v="Yes"/>
    <x v="0"/>
    <n v="1"/>
    <n v="0"/>
    <n v="5740.4299999999994"/>
    <n v="14.272055910967861"/>
    <n v="7.0066990084555025E-2"/>
    <n v="0"/>
    <n v="1"/>
  </r>
  <r>
    <s v="ORD00886"/>
    <x v="162"/>
    <s v="CUST0422"/>
    <x v="9"/>
    <x v="2"/>
    <x v="2"/>
    <s v="Handbag"/>
    <n v="1"/>
    <n v="13033"/>
    <n v="15"/>
    <n v="1954.95"/>
    <n v="11078.05"/>
    <n v="8853.9599999999991"/>
    <n v="2224.09"/>
    <x v="0"/>
    <n v="1988.8"/>
    <s v="Card"/>
    <s v="Standard"/>
    <n v="5"/>
    <n v="8"/>
    <s v="Yes"/>
    <x v="0"/>
    <n v="5"/>
    <n v="0"/>
    <n v="235.29000000000019"/>
    <n v="5.5702182220434429"/>
    <n v="0.17952618014903346"/>
    <n v="1"/>
    <n v="1"/>
  </r>
  <r>
    <s v="ORD00887"/>
    <x v="45"/>
    <s v="CUST0547"/>
    <x v="2"/>
    <x v="1"/>
    <x v="0"/>
    <s v="Lip Gloss"/>
    <n v="1"/>
    <n v="7847"/>
    <n v="10"/>
    <n v="784.7"/>
    <n v="7062.3"/>
    <n v="5247.49"/>
    <n v="1814.81"/>
    <x v="3"/>
    <n v="2306.38"/>
    <s v="Cash on Delivery"/>
    <s v="Standard"/>
    <n v="5"/>
    <n v="6"/>
    <s v="Yes"/>
    <x v="0"/>
    <n v="3"/>
    <n v="0"/>
    <n v="-491.57000000000016"/>
    <n v="3.06207129787806"/>
    <n v="0.32657632782521273"/>
    <n v="1"/>
    <n v="1"/>
  </r>
  <r>
    <s v="ORD00888"/>
    <x v="156"/>
    <s v="CUST0558"/>
    <x v="5"/>
    <x v="2"/>
    <x v="3"/>
    <s v="Power Bank"/>
    <n v="2"/>
    <n v="30531"/>
    <n v="0"/>
    <n v="0"/>
    <n v="61062"/>
    <n v="39846.25"/>
    <n v="21215.75"/>
    <x v="4"/>
    <n v="2097.88"/>
    <s v="USSD"/>
    <s v="Express"/>
    <n v="2"/>
    <n v="1"/>
    <s v="No"/>
    <x v="0"/>
    <n v="2"/>
    <n v="0"/>
    <n v="19117.87"/>
    <n v="29.106526588746732"/>
    <n v="3.4356555631980611E-2"/>
    <n v="1"/>
    <n v="1"/>
  </r>
  <r>
    <s v="ORD00889"/>
    <x v="333"/>
    <s v="CUST0508"/>
    <x v="7"/>
    <x v="1"/>
    <x v="2"/>
    <s v="Handbag"/>
    <n v="1"/>
    <n v="21303"/>
    <n v="10"/>
    <n v="2130.3000000000002"/>
    <n v="19172.7"/>
    <n v="12134.72"/>
    <n v="7037.98"/>
    <x v="0"/>
    <n v="2410.85"/>
    <s v="Mobile Money"/>
    <s v="Standard"/>
    <n v="5"/>
    <n v="5"/>
    <s v="No"/>
    <x v="1"/>
    <m/>
    <n v="0"/>
    <n v="4627.1299999999992"/>
    <n v="7.9526722940041896"/>
    <n v="0.1257438962691744"/>
    <n v="1"/>
    <n v="1"/>
  </r>
  <r>
    <s v="ORD00890"/>
    <x v="55"/>
    <s v="CUST0145"/>
    <x v="4"/>
    <x v="0"/>
    <x v="4"/>
    <s v="Air Fryer"/>
    <n v="4"/>
    <n v="42096"/>
    <n v="5"/>
    <n v="8419.2000000000007"/>
    <n v="159964.79999999999"/>
    <n v="107491.46"/>
    <n v="52473.34"/>
    <x v="1"/>
    <n v="1116.23"/>
    <s v="Mobile Money"/>
    <s v="Express"/>
    <n v="2"/>
    <n v="6"/>
    <s v="No"/>
    <x v="2"/>
    <n v="1"/>
    <n v="0"/>
    <n v="51357.109999999993"/>
    <n v="143.30809958521093"/>
    <n v="6.9779726539838773E-3"/>
    <n v="1"/>
    <n v="1"/>
  </r>
  <r>
    <s v="ORD00891"/>
    <x v="35"/>
    <s v="CUST0475"/>
    <x v="3"/>
    <x v="0"/>
    <x v="3"/>
    <s v="Smart Watch"/>
    <n v="3"/>
    <n v="18853"/>
    <n v="20"/>
    <n v="11311.8"/>
    <n v="45247.199999999997"/>
    <n v="35810.980000000003"/>
    <n v="9436.2199999999993"/>
    <x v="2"/>
    <n v="332.72"/>
    <s v="USSD"/>
    <s v="Standard"/>
    <n v="5"/>
    <n v="0"/>
    <s v="No"/>
    <x v="1"/>
    <m/>
    <n v="0"/>
    <n v="9103.5"/>
    <n v="135.99182495792255"/>
    <n v="7.3533831927721505E-3"/>
    <n v="1"/>
    <n v="1"/>
  </r>
  <r>
    <s v="ORD00892"/>
    <x v="327"/>
    <s v="CUST0176"/>
    <x v="1"/>
    <x v="2"/>
    <x v="1"/>
    <s v="Phone Case"/>
    <n v="2"/>
    <n v="31919"/>
    <n v="5"/>
    <n v="3191.9"/>
    <n v="60646.1"/>
    <n v="47678.63"/>
    <n v="12967.47"/>
    <x v="0"/>
    <n v="2150.5700000000002"/>
    <s v="Bank Transfer"/>
    <s v="Standard"/>
    <n v="5"/>
    <n v="0"/>
    <s v="No"/>
    <x v="1"/>
    <m/>
    <n v="0"/>
    <n v="10816.9"/>
    <n v="28.200012089818046"/>
    <n v="3.5460977705079146E-2"/>
    <n v="0"/>
    <n v="1"/>
  </r>
  <r>
    <s v="ORD00893"/>
    <x v="246"/>
    <s v="CUST0419"/>
    <x v="6"/>
    <x v="2"/>
    <x v="1"/>
    <s v="Wallet"/>
    <n v="2"/>
    <n v="39690"/>
    <n v="15"/>
    <n v="11907"/>
    <n v="67473"/>
    <n v="44447.9"/>
    <n v="23025.1"/>
    <x v="1"/>
    <n v="1810.26"/>
    <s v="Cash on Delivery"/>
    <s v="Express"/>
    <n v="2"/>
    <n v="4"/>
    <s v="Yes"/>
    <x v="0"/>
    <n v="4"/>
    <n v="0"/>
    <n v="21214.84"/>
    <n v="37.272546485035299"/>
    <n v="2.6829398426037081E-2"/>
    <n v="1"/>
    <n v="1"/>
  </r>
  <r>
    <s v="ORD00894"/>
    <x v="28"/>
    <s v="CUST0415"/>
    <x v="7"/>
    <x v="1"/>
    <x v="0"/>
    <s v="Perfume"/>
    <n v="1"/>
    <n v="21215"/>
    <n v="0"/>
    <n v="0"/>
    <n v="21215"/>
    <n v="15442.52"/>
    <n v="5772.48"/>
    <x v="5"/>
    <n v="1647.1"/>
    <s v="USSD"/>
    <s v="Standard"/>
    <n v="5"/>
    <n v="7"/>
    <s v="Yes"/>
    <x v="0"/>
    <n v="2"/>
    <n v="0"/>
    <n v="4125.3799999999992"/>
    <n v="12.880213708942991"/>
    <n v="7.7638463351402301E-2"/>
    <n v="1"/>
    <n v="1"/>
  </r>
  <r>
    <s v="ORD00895"/>
    <x v="334"/>
    <s v="CUST0403"/>
    <x v="0"/>
    <x v="0"/>
    <x v="2"/>
    <s v="Sneakers"/>
    <n v="1"/>
    <n v="13874"/>
    <n v="0"/>
    <n v="0"/>
    <n v="13874"/>
    <n v="9589.24"/>
    <n v="4284.76"/>
    <x v="3"/>
    <n v="519.11"/>
    <s v="Mobile Money"/>
    <s v="Standard"/>
    <n v="5"/>
    <n v="7"/>
    <s v="Yes"/>
    <x v="0"/>
    <n v="5"/>
    <n v="0"/>
    <n v="3765.65"/>
    <n v="26.7265126851727"/>
    <n v="3.7416029984143E-2"/>
    <n v="1"/>
    <n v="1"/>
  </r>
  <r>
    <s v="ORD00896"/>
    <x v="113"/>
    <s v="CUST0041"/>
    <x v="7"/>
    <x v="0"/>
    <x v="0"/>
    <s v="Face Cream"/>
    <n v="2"/>
    <n v="12963"/>
    <n v="0"/>
    <n v="0"/>
    <n v="25926"/>
    <n v="20930.93"/>
    <n v="4995.07"/>
    <x v="0"/>
    <n v="961.03"/>
    <s v="Card"/>
    <s v="Standard"/>
    <n v="5"/>
    <n v="6"/>
    <s v="Yes"/>
    <x v="0"/>
    <n v="5"/>
    <n v="0"/>
    <n v="4034.04"/>
    <n v="26.977305599200857"/>
    <n v="3.7068194090874022E-2"/>
    <n v="0"/>
    <n v="1"/>
  </r>
  <r>
    <s v="ORD00897"/>
    <x v="241"/>
    <s v="CUST0556"/>
    <x v="4"/>
    <x v="0"/>
    <x v="1"/>
    <s v="Sunglasses"/>
    <n v="2"/>
    <n v="26132"/>
    <n v="25"/>
    <n v="13066"/>
    <n v="39198"/>
    <n v="27417.279999999999"/>
    <n v="11780.72"/>
    <x v="2"/>
    <n v="206.05"/>
    <s v="Mobile Money"/>
    <s v="Standard"/>
    <n v="5"/>
    <n v="4"/>
    <s v="No"/>
    <x v="0"/>
    <n v="3"/>
    <n v="0"/>
    <n v="11574.67"/>
    <n v="190.23537976219365"/>
    <n v="5.2566457472320019E-3"/>
    <n v="1"/>
    <n v="1"/>
  </r>
  <r>
    <s v="ORD00898"/>
    <x v="62"/>
    <s v="CUST0037"/>
    <x v="3"/>
    <x v="2"/>
    <x v="1"/>
    <s v="Phone Case"/>
    <n v="1"/>
    <n v="35300"/>
    <n v="5"/>
    <n v="1765"/>
    <n v="33535"/>
    <n v="23327.040000000001"/>
    <n v="10207.959999999999"/>
    <x v="3"/>
    <n v="1239.6099999999999"/>
    <s v="Cash on Delivery"/>
    <s v="Standard"/>
    <n v="5"/>
    <n v="0"/>
    <s v="No"/>
    <x v="2"/>
    <n v="5"/>
    <n v="0"/>
    <n v="8968.3499999999985"/>
    <n v="27.052863400585672"/>
    <n v="3.6964663784106157E-2"/>
    <n v="1"/>
    <n v="1"/>
  </r>
  <r>
    <s v="ORD00899"/>
    <x v="293"/>
    <s v="CUST0066"/>
    <x v="3"/>
    <x v="0"/>
    <x v="3"/>
    <s v="Phone Charger"/>
    <n v="1"/>
    <n v="80037"/>
    <n v="20"/>
    <n v="16007.4"/>
    <n v="64029.599999999999"/>
    <n v="47638.39"/>
    <n v="16391.21"/>
    <x v="4"/>
    <n v="1387.07"/>
    <s v="Bank Transfer"/>
    <s v="Standard"/>
    <n v="5"/>
    <n v="7"/>
    <s v="Yes"/>
    <x v="0"/>
    <n v="3"/>
    <n v="0"/>
    <n v="15004.14"/>
    <n v="46.161765448030742"/>
    <n v="2.1662949635793446E-2"/>
    <n v="1"/>
    <n v="1"/>
  </r>
  <r>
    <s v="ORD00900"/>
    <x v="206"/>
    <s v="CUST0545"/>
    <x v="0"/>
    <x v="0"/>
    <x v="0"/>
    <s v="Body Lotion"/>
    <n v="1"/>
    <n v="15580"/>
    <n v="10"/>
    <n v="1558"/>
    <n v="14022"/>
    <n v="11055.16"/>
    <n v="2966.84"/>
    <x v="2"/>
    <n v="221.42"/>
    <s v="Mobile Money"/>
    <s v="Express"/>
    <n v="2"/>
    <n v="6"/>
    <s v="No"/>
    <x v="2"/>
    <n v="4"/>
    <n v="0"/>
    <n v="2745.42"/>
    <n v="63.327612681781233"/>
    <n v="1.5790900014263299E-2"/>
    <n v="0"/>
    <n v="1"/>
  </r>
  <r>
    <s v="ORD00901"/>
    <x v="60"/>
    <s v="CUST0583"/>
    <x v="6"/>
    <x v="0"/>
    <x v="4"/>
    <s v="Table Lamp"/>
    <n v="1"/>
    <n v="50909"/>
    <n v="10"/>
    <n v="5090.8999999999996"/>
    <n v="45818.1"/>
    <n v="27458.34"/>
    <n v="18359.759999999998"/>
    <x v="3"/>
    <n v="1565.27"/>
    <s v="Bank Transfer"/>
    <s v="Express"/>
    <n v="2"/>
    <n v="3"/>
    <s v="No"/>
    <x v="1"/>
    <m/>
    <n v="0"/>
    <n v="16794.489999999998"/>
    <n v="29.271691145936483"/>
    <n v="3.4162699893710131E-2"/>
    <n v="0"/>
    <n v="1"/>
  </r>
  <r>
    <s v="ORD00902"/>
    <x v="335"/>
    <s v="CUST0302"/>
    <x v="9"/>
    <x v="2"/>
    <x v="2"/>
    <s v="T-Shirt"/>
    <n v="3"/>
    <n v="41911"/>
    <n v="5"/>
    <n v="6286.65"/>
    <n v="119446.35"/>
    <n v="93633.86"/>
    <n v="25812.49"/>
    <x v="2"/>
    <n v="232.21"/>
    <s v="USSD"/>
    <s v="Standard"/>
    <n v="5"/>
    <n v="4"/>
    <s v="No"/>
    <x v="0"/>
    <n v="3"/>
    <n v="0"/>
    <n v="25580.280000000002"/>
    <n v="514.38934585073855"/>
    <n v="1.9440527065079844E-3"/>
    <n v="0"/>
    <n v="1"/>
  </r>
  <r>
    <s v="ORD00903"/>
    <x v="128"/>
    <s v="CUST0192"/>
    <x v="7"/>
    <x v="0"/>
    <x v="3"/>
    <s v="Bluetooth Speaker"/>
    <n v="3"/>
    <n v="32317"/>
    <n v="15"/>
    <n v="14542.65"/>
    <n v="82408.350000000006"/>
    <n v="66374.77"/>
    <n v="16033.58"/>
    <x v="1"/>
    <n v="1418.4"/>
    <s v="USSD"/>
    <s v="Standard"/>
    <n v="5"/>
    <n v="5"/>
    <s v="No"/>
    <x v="0"/>
    <n v="3"/>
    <n v="0"/>
    <n v="14615.18"/>
    <n v="58.099513536379021"/>
    <n v="1.7211848071220937E-2"/>
    <n v="1"/>
    <n v="1"/>
  </r>
  <r>
    <s v="ORD00904"/>
    <x v="233"/>
    <s v="CUST0517"/>
    <x v="5"/>
    <x v="0"/>
    <x v="3"/>
    <s v="Smart Watch"/>
    <n v="1"/>
    <n v="12363"/>
    <n v="15"/>
    <n v="1854.45"/>
    <n v="10508.55"/>
    <n v="8473.9500000000007"/>
    <n v="2034.6"/>
    <x v="0"/>
    <n v="1602.73"/>
    <s v="Cash on Delivery"/>
    <s v="Express"/>
    <n v="2"/>
    <n v="0"/>
    <s v="No"/>
    <x v="1"/>
    <m/>
    <n v="0"/>
    <n v="431.86999999999989"/>
    <n v="6.556656454923786"/>
    <n v="0.15251676016196336"/>
    <n v="1"/>
    <n v="1"/>
  </r>
  <r>
    <s v="ORD00905"/>
    <x v="198"/>
    <s v="CUST0230"/>
    <x v="6"/>
    <x v="2"/>
    <x v="4"/>
    <s v="Bedsheet"/>
    <n v="2"/>
    <n v="81623"/>
    <n v="20"/>
    <n v="32649.200000000001"/>
    <n v="130596.8"/>
    <n v="92949.7"/>
    <n v="37647.1"/>
    <x v="5"/>
    <n v="1399.55"/>
    <s v="USSD"/>
    <s v="Standard"/>
    <n v="5"/>
    <n v="5"/>
    <s v="No"/>
    <x v="0"/>
    <n v="2"/>
    <n v="0"/>
    <n v="36247.549999999996"/>
    <n v="93.313422171412242"/>
    <n v="1.0716571922129792E-2"/>
    <n v="1"/>
    <n v="1"/>
  </r>
  <r>
    <s v="ORD00906"/>
    <x v="166"/>
    <s v="CUST0276"/>
    <x v="6"/>
    <x v="1"/>
    <x v="1"/>
    <s v="Sunglasses"/>
    <n v="1"/>
    <n v="33732"/>
    <n v="0"/>
    <n v="0"/>
    <n v="33732"/>
    <n v="21528.68"/>
    <n v="12203.32"/>
    <x v="3"/>
    <n v="698.17"/>
    <s v="Bank Transfer"/>
    <s v="Standard"/>
    <n v="5"/>
    <n v="5"/>
    <s v="No"/>
    <x v="0"/>
    <n v="1"/>
    <n v="0"/>
    <n v="11505.15"/>
    <n v="48.314880330005586"/>
    <n v="2.0697557215700223E-2"/>
    <n v="1"/>
    <n v="1"/>
  </r>
  <r>
    <s v="ORD00907"/>
    <x v="77"/>
    <s v="CUST0220"/>
    <x v="4"/>
    <x v="0"/>
    <x v="4"/>
    <s v="Storage Box"/>
    <n v="3"/>
    <n v="61869"/>
    <n v="0"/>
    <n v="0"/>
    <n v="185607"/>
    <n v="102888.52"/>
    <n v="82718.48"/>
    <x v="4"/>
    <n v="544.28"/>
    <s v="Card"/>
    <s v="Express"/>
    <n v="2"/>
    <n v="6"/>
    <s v="No"/>
    <x v="1"/>
    <m/>
    <n v="0"/>
    <n v="82174.2"/>
    <n v="341.01381641802016"/>
    <n v="2.932432505239565E-3"/>
    <n v="1"/>
    <n v="1"/>
  </r>
  <r>
    <s v="ORD00908"/>
    <x v="149"/>
    <s v="CUST0037"/>
    <x v="0"/>
    <x v="0"/>
    <x v="4"/>
    <s v="Air Fryer"/>
    <n v="2"/>
    <n v="83559"/>
    <n v="25"/>
    <n v="41779.5"/>
    <n v="125338.5"/>
    <n v="70971.48"/>
    <n v="54367.02"/>
    <x v="5"/>
    <n v="215.47"/>
    <s v="USSD"/>
    <s v="Standard"/>
    <n v="5"/>
    <n v="6"/>
    <s v="No"/>
    <x v="2"/>
    <n v="4"/>
    <n v="0"/>
    <n v="54151.549999999996"/>
    <n v="581.69814823409297"/>
    <n v="1.7191046645683489E-3"/>
    <n v="1"/>
    <n v="1"/>
  </r>
  <r>
    <s v="ORD00909"/>
    <x v="3"/>
    <s v="CUST0527"/>
    <x v="7"/>
    <x v="1"/>
    <x v="2"/>
    <s v="Hoodie"/>
    <n v="1"/>
    <n v="15968"/>
    <n v="15"/>
    <n v="2395.1999999999998"/>
    <n v="13572.8"/>
    <n v="7678.94"/>
    <n v="5893.86"/>
    <x v="0"/>
    <n v="1934.87"/>
    <s v="Mobile Money"/>
    <s v="Express"/>
    <n v="2"/>
    <n v="3"/>
    <s v="Yes"/>
    <x v="0"/>
    <n v="5"/>
    <n v="0"/>
    <n v="3958.99"/>
    <n v="7.014838206184395"/>
    <n v="0.1425549628669103"/>
    <n v="1"/>
    <n v="1"/>
  </r>
  <r>
    <s v="ORD00910"/>
    <x v="58"/>
    <s v="CUST0306"/>
    <x v="9"/>
    <x v="0"/>
    <x v="0"/>
    <s v="Hair Dryer"/>
    <n v="1"/>
    <n v="21238"/>
    <n v="15"/>
    <n v="3185.7"/>
    <n v="18052.3"/>
    <n v="14630.03"/>
    <n v="3422.27"/>
    <x v="5"/>
    <n v="1354.67"/>
    <s v="USSD"/>
    <s v="Express"/>
    <n v="2"/>
    <n v="6"/>
    <s v="Yes"/>
    <x v="0"/>
    <n v="2"/>
    <n v="0"/>
    <n v="2067.6"/>
    <n v="13.325976067972272"/>
    <n v="7.5041407466084661E-2"/>
    <n v="1"/>
    <n v="1"/>
  </r>
  <r>
    <s v="ORD00911"/>
    <x v="184"/>
    <s v="CUST0085"/>
    <x v="4"/>
    <x v="2"/>
    <x v="1"/>
    <s v="Backpack"/>
    <n v="3"/>
    <n v="24109"/>
    <n v="10"/>
    <n v="7232.7"/>
    <n v="65094.3"/>
    <n v="47035.49"/>
    <n v="18058.810000000001"/>
    <x v="1"/>
    <n v="2404.46"/>
    <s v="Bank Transfer"/>
    <s v="Standard"/>
    <n v="5"/>
    <n v="0"/>
    <s v="No"/>
    <x v="1"/>
    <m/>
    <n v="0"/>
    <n v="15654.350000000002"/>
    <n v="27.072315613484943"/>
    <n v="3.6938103643483378E-2"/>
    <n v="1"/>
    <n v="1"/>
  </r>
  <r>
    <s v="ORD00912"/>
    <x v="120"/>
    <s v="CUST0325"/>
    <x v="5"/>
    <x v="2"/>
    <x v="3"/>
    <s v="Bluetooth Speaker"/>
    <n v="1"/>
    <n v="13428"/>
    <n v="25"/>
    <n v="3357"/>
    <n v="10071"/>
    <n v="7546.22"/>
    <n v="2524.7800000000002"/>
    <x v="5"/>
    <n v="854.03"/>
    <s v="Mobile Money"/>
    <s v="Standard"/>
    <n v="5"/>
    <n v="2"/>
    <s v="No"/>
    <x v="2"/>
    <n v="3"/>
    <n v="0"/>
    <n v="1670.7500000000002"/>
    <n v="11.792325796517687"/>
    <n v="8.4800913514050238E-2"/>
    <n v="1"/>
    <n v="1"/>
  </r>
  <r>
    <s v="ORD00913"/>
    <x v="336"/>
    <s v="CUST0393"/>
    <x v="4"/>
    <x v="0"/>
    <x v="1"/>
    <s v="Cap"/>
    <n v="2"/>
    <n v="33425"/>
    <n v="20"/>
    <n v="13370"/>
    <n v="53480"/>
    <n v="39801.279999999999"/>
    <n v="13678.72"/>
    <x v="0"/>
    <n v="1917.87"/>
    <s v="Bank Transfer"/>
    <s v="Express"/>
    <n v="2"/>
    <n v="2"/>
    <s v="No"/>
    <x v="0"/>
    <n v="2"/>
    <n v="0"/>
    <n v="11760.849999999999"/>
    <n v="27.885101701366622"/>
    <n v="3.5861443530291699E-2"/>
    <n v="1"/>
    <n v="1"/>
  </r>
  <r>
    <s v="ORD00914"/>
    <x v="32"/>
    <s v="CUST0172"/>
    <x v="0"/>
    <x v="2"/>
    <x v="4"/>
    <s v="Storage Box"/>
    <n v="3"/>
    <n v="28658"/>
    <n v="0"/>
    <n v="0"/>
    <n v="85974"/>
    <n v="64394.74"/>
    <n v="21579.26"/>
    <x v="1"/>
    <n v="660.42"/>
    <s v="Bank Transfer"/>
    <s v="Standard"/>
    <n v="5"/>
    <n v="8"/>
    <s v="Yes"/>
    <x v="0"/>
    <n v="2"/>
    <n v="0"/>
    <n v="20918.84"/>
    <n v="130.18079404015629"/>
    <n v="7.6816246772279991E-3"/>
    <n v="1"/>
    <n v="1"/>
  </r>
  <r>
    <s v="ORD00915"/>
    <x v="149"/>
    <s v="CUST0095"/>
    <x v="6"/>
    <x v="0"/>
    <x v="3"/>
    <s v="Bluetooth Speaker"/>
    <n v="3"/>
    <n v="77103"/>
    <n v="0"/>
    <n v="0"/>
    <n v="231309"/>
    <n v="139957.76999999999"/>
    <n v="91351.23"/>
    <x v="4"/>
    <n v="255.72"/>
    <s v="Bank Transfer"/>
    <s v="Express"/>
    <n v="2"/>
    <n v="2"/>
    <s v="No"/>
    <x v="1"/>
    <m/>
    <n v="0"/>
    <n v="91095.51"/>
    <n v="904.5401220084467"/>
    <n v="1.1055341556100281E-3"/>
    <n v="0"/>
    <n v="1"/>
  </r>
  <r>
    <s v="ORD00916"/>
    <x v="249"/>
    <s v="CUST0532"/>
    <x v="5"/>
    <x v="0"/>
    <x v="0"/>
    <s v="Face Cream"/>
    <n v="2"/>
    <n v="14013"/>
    <n v="10"/>
    <n v="2802.6"/>
    <n v="25223.4"/>
    <n v="17700.55"/>
    <n v="7522.85"/>
    <x v="2"/>
    <n v="220.51"/>
    <s v="Mobile Money"/>
    <s v="Express"/>
    <n v="2"/>
    <n v="2"/>
    <s v="No"/>
    <x v="0"/>
    <n v="2"/>
    <n v="0"/>
    <n v="7302.34"/>
    <n v="114.38664913155867"/>
    <n v="8.7422789949015596E-3"/>
    <n v="1"/>
    <n v="1"/>
  </r>
  <r>
    <s v="ORD00917"/>
    <x v="330"/>
    <s v="CUST0146"/>
    <x v="1"/>
    <x v="0"/>
    <x v="3"/>
    <s v="Bluetooth Speaker"/>
    <n v="2"/>
    <n v="96789"/>
    <n v="0"/>
    <n v="0"/>
    <n v="193578"/>
    <n v="126982.1"/>
    <n v="66595.899999999994"/>
    <x v="3"/>
    <n v="1210.93"/>
    <s v="Card"/>
    <s v="Standard"/>
    <n v="5"/>
    <n v="5"/>
    <s v="No"/>
    <x v="1"/>
    <m/>
    <n v="0"/>
    <n v="65384.969999999994"/>
    <n v="159.85895138447307"/>
    <n v="6.2555145729370079E-3"/>
    <n v="1"/>
    <n v="1"/>
  </r>
  <r>
    <s v="ORD00918"/>
    <x v="7"/>
    <s v="CUST0065"/>
    <x v="3"/>
    <x v="2"/>
    <x v="0"/>
    <s v="Perfume"/>
    <n v="1"/>
    <n v="21997"/>
    <n v="0"/>
    <n v="0"/>
    <n v="21997"/>
    <n v="14033.47"/>
    <n v="7963.53"/>
    <x v="2"/>
    <n v="479.84"/>
    <s v="Mobile Money"/>
    <s v="Standard"/>
    <n v="5"/>
    <n v="5"/>
    <s v="No"/>
    <x v="0"/>
    <n v="5"/>
    <n v="0"/>
    <n v="7483.69"/>
    <n v="45.842364121373791"/>
    <n v="2.1813883711415193E-2"/>
    <n v="0"/>
    <n v="1"/>
  </r>
  <r>
    <s v="ORD00919"/>
    <x v="325"/>
    <s v="CUST0176"/>
    <x v="5"/>
    <x v="2"/>
    <x v="2"/>
    <s v="Handbag"/>
    <n v="1"/>
    <n v="11938"/>
    <n v="5"/>
    <n v="596.9"/>
    <n v="11341.1"/>
    <n v="8983.41"/>
    <n v="2357.69"/>
    <x v="2"/>
    <n v="483.87"/>
    <s v="Mobile Money"/>
    <s v="Express"/>
    <n v="2"/>
    <n v="1"/>
    <s v="No"/>
    <x v="0"/>
    <n v="5"/>
    <n v="0"/>
    <n v="1873.8200000000002"/>
    <n v="23.438320209973753"/>
    <n v="4.2665173572228446E-2"/>
    <n v="1"/>
    <n v="1"/>
  </r>
  <r>
    <s v="ORD00920"/>
    <x v="337"/>
    <s v="CUST0328"/>
    <x v="7"/>
    <x v="2"/>
    <x v="1"/>
    <s v="Sunglasses"/>
    <n v="1"/>
    <n v="36315"/>
    <n v="5"/>
    <n v="1815.75"/>
    <n v="34499.25"/>
    <n v="20479.5"/>
    <n v="14019.75"/>
    <x v="1"/>
    <n v="2366.37"/>
    <s v="Mobile Money"/>
    <s v="Express"/>
    <n v="2"/>
    <n v="2"/>
    <s v="No"/>
    <x v="0"/>
    <n v="2"/>
    <n v="0"/>
    <n v="11653.380000000001"/>
    <n v="14.57897539269007"/>
    <n v="6.8591925911432858E-2"/>
    <n v="1"/>
    <n v="1"/>
  </r>
  <r>
    <s v="ORD00921"/>
    <x v="231"/>
    <s v="CUST0260"/>
    <x v="1"/>
    <x v="0"/>
    <x v="4"/>
    <s v="Bedsheet"/>
    <n v="2"/>
    <n v="82318"/>
    <n v="0"/>
    <n v="0"/>
    <n v="164636"/>
    <n v="115933.65"/>
    <n v="48702.35"/>
    <x v="4"/>
    <n v="327.51"/>
    <s v="Bank Transfer"/>
    <s v="Standard"/>
    <n v="5"/>
    <n v="7"/>
    <s v="Yes"/>
    <x v="0"/>
    <n v="2"/>
    <n v="0"/>
    <n v="48374.84"/>
    <n v="502.68999419865042"/>
    <n v="1.9892976019825555E-3"/>
    <n v="1"/>
    <n v="1"/>
  </r>
  <r>
    <s v="ORD00922"/>
    <x v="260"/>
    <s v="CUST0540"/>
    <x v="3"/>
    <x v="2"/>
    <x v="1"/>
    <s v="Phone Case"/>
    <n v="1"/>
    <n v="38009"/>
    <n v="5"/>
    <n v="1900.45"/>
    <n v="36108.550000000003"/>
    <n v="21133.63"/>
    <n v="14974.92"/>
    <x v="2"/>
    <n v="406.96"/>
    <s v="Cash on Delivery"/>
    <s v="Standard"/>
    <n v="5"/>
    <n v="2"/>
    <s v="No"/>
    <x v="0"/>
    <n v="2"/>
    <n v="0"/>
    <n v="14567.960000000001"/>
    <n v="88.72751621781012"/>
    <n v="1.1270460874225079E-2"/>
    <n v="1"/>
    <n v="1"/>
  </r>
  <r>
    <s v="ORD00923"/>
    <x v="338"/>
    <s v="CUST0193"/>
    <x v="9"/>
    <x v="1"/>
    <x v="3"/>
    <s v="Phone Charger"/>
    <n v="1"/>
    <n v="81641"/>
    <n v="25"/>
    <n v="20410.25"/>
    <n v="61230.75"/>
    <n v="47954.59"/>
    <n v="13276.16"/>
    <x v="3"/>
    <n v="684.35"/>
    <s v="USSD"/>
    <s v="Express"/>
    <n v="2"/>
    <n v="2"/>
    <s v="No"/>
    <x v="0"/>
    <n v="5"/>
    <n v="0"/>
    <n v="12591.81"/>
    <n v="89.472857455980119"/>
    <n v="1.1176573861989279E-2"/>
    <n v="1"/>
    <n v="1"/>
  </r>
  <r>
    <s v="ORD00924"/>
    <x v="305"/>
    <s v="CUST0190"/>
    <x v="8"/>
    <x v="0"/>
    <x v="1"/>
    <s v="Wallet"/>
    <n v="3"/>
    <n v="22227"/>
    <n v="10"/>
    <n v="6668.1"/>
    <n v="60012.9"/>
    <n v="36835.769999999997"/>
    <n v="23177.13"/>
    <x v="2"/>
    <n v="307.7"/>
    <s v="Mobile Money"/>
    <s v="Standard"/>
    <n v="5"/>
    <n v="3"/>
    <s v="No"/>
    <x v="0"/>
    <n v="5"/>
    <n v="0"/>
    <n v="22869.43"/>
    <n v="195.03704907377318"/>
    <n v="5.1272309786729187E-3"/>
    <n v="1"/>
    <n v="1"/>
  </r>
  <r>
    <s v="ORD00925"/>
    <x v="33"/>
    <s v="CUST0472"/>
    <x v="5"/>
    <x v="1"/>
    <x v="4"/>
    <s v="Air Fryer"/>
    <n v="1"/>
    <n v="80778"/>
    <n v="0"/>
    <n v="0"/>
    <n v="80778"/>
    <n v="58449.84"/>
    <n v="22328.16"/>
    <x v="1"/>
    <n v="255.27"/>
    <s v="USSD"/>
    <s v="Express"/>
    <n v="2"/>
    <n v="4"/>
    <s v="Yes"/>
    <x v="0"/>
    <n v="5"/>
    <n v="0"/>
    <n v="22072.89"/>
    <n v="316.44141497238218"/>
    <n v="3.160142613087722E-3"/>
    <n v="1"/>
    <n v="1"/>
  </r>
  <r>
    <s v="ORD00926"/>
    <x v="333"/>
    <s v="CUST0284"/>
    <x v="7"/>
    <x v="2"/>
    <x v="2"/>
    <s v="Handbag"/>
    <n v="2"/>
    <n v="44784"/>
    <n v="5"/>
    <n v="4478.3999999999996"/>
    <n v="85089.600000000006"/>
    <n v="62577.35"/>
    <n v="22512.25"/>
    <x v="5"/>
    <n v="2425.0500000000002"/>
    <s v="Bank Transfer"/>
    <s v="Standard"/>
    <n v="5"/>
    <n v="1"/>
    <s v="No"/>
    <x v="0"/>
    <n v="5"/>
    <n v="0"/>
    <n v="20087.2"/>
    <n v="35.087771386156987"/>
    <n v="2.8499957691656794E-2"/>
    <n v="1"/>
    <n v="1"/>
  </r>
  <r>
    <s v="ORD00927"/>
    <x v="245"/>
    <s v="CUST0155"/>
    <x v="9"/>
    <x v="2"/>
    <x v="0"/>
    <s v="Body Lotion"/>
    <n v="1"/>
    <n v="16938"/>
    <n v="0"/>
    <n v="0"/>
    <n v="16938"/>
    <n v="9560.59"/>
    <n v="7377.41"/>
    <x v="3"/>
    <n v="459.23"/>
    <s v="Cash on Delivery"/>
    <s v="Standard"/>
    <n v="5"/>
    <n v="0"/>
    <s v="No"/>
    <x v="1"/>
    <m/>
    <n v="0"/>
    <n v="6918.18"/>
    <n v="36.883478866798768"/>
    <n v="2.7112409965757471E-2"/>
    <n v="1"/>
    <n v="1"/>
  </r>
  <r>
    <s v="ORD00928"/>
    <x v="317"/>
    <s v="CUST0186"/>
    <x v="6"/>
    <x v="0"/>
    <x v="3"/>
    <s v="Smart Watch"/>
    <n v="1"/>
    <n v="26824"/>
    <n v="20"/>
    <n v="5364.8"/>
    <n v="21459.200000000001"/>
    <n v="17204.88"/>
    <n v="4254.32"/>
    <x v="3"/>
    <n v="875.31"/>
    <s v="Bank Transfer"/>
    <s v="Standard"/>
    <n v="5"/>
    <n v="5"/>
    <s v="No"/>
    <x v="0"/>
    <n v="1"/>
    <n v="0"/>
    <n v="3379.0099999999998"/>
    <n v="24.516114290936926"/>
    <n v="4.0789498210557704E-2"/>
    <n v="1"/>
    <n v="1"/>
  </r>
  <r>
    <s v="ORD00929"/>
    <x v="210"/>
    <s v="CUST0346"/>
    <x v="8"/>
    <x v="2"/>
    <x v="0"/>
    <s v="Face Cream"/>
    <n v="1"/>
    <n v="28949"/>
    <n v="0"/>
    <n v="0"/>
    <n v="28949"/>
    <n v="17091.509999999998"/>
    <n v="11857.49"/>
    <x v="0"/>
    <n v="407.23"/>
    <s v="Card"/>
    <s v="Standard"/>
    <n v="5"/>
    <n v="8"/>
    <s v="Yes"/>
    <x v="0"/>
    <m/>
    <n v="0"/>
    <n v="11450.26"/>
    <n v="71.087591778601777"/>
    <n v="1.4067152578672838E-2"/>
    <n v="1"/>
    <n v="1"/>
  </r>
  <r>
    <s v="ORD00930"/>
    <x v="122"/>
    <s v="CUST0538"/>
    <x v="9"/>
    <x v="1"/>
    <x v="1"/>
    <s v="Phone Case"/>
    <n v="2"/>
    <n v="22790"/>
    <n v="15"/>
    <n v="6837"/>
    <n v="38743"/>
    <n v="22656.05"/>
    <n v="16086.95"/>
    <x v="1"/>
    <n v="2147.81"/>
    <s v="USSD"/>
    <s v="Standard"/>
    <n v="5"/>
    <n v="5"/>
    <s v="No"/>
    <x v="1"/>
    <m/>
    <n v="0"/>
    <n v="13939.140000000001"/>
    <n v="18.038373971626914"/>
    <n v="5.5437369331234027E-2"/>
    <n v="0"/>
    <n v="1"/>
  </r>
  <r>
    <s v="ORD00931"/>
    <x v="89"/>
    <s v="CUST0002"/>
    <x v="8"/>
    <x v="0"/>
    <x v="0"/>
    <s v="Body Lotion"/>
    <n v="2"/>
    <n v="19771"/>
    <n v="0"/>
    <n v="0"/>
    <n v="39542"/>
    <n v="24191.52"/>
    <n v="15350.48"/>
    <x v="2"/>
    <n v="173.96"/>
    <s v="Cash on Delivery"/>
    <s v="Standard"/>
    <n v="5"/>
    <n v="3"/>
    <s v="No"/>
    <x v="0"/>
    <n v="2"/>
    <n v="0"/>
    <n v="15176.52"/>
    <n v="227.3051276155438"/>
    <n v="4.3993728187749735E-3"/>
    <n v="1"/>
    <n v="1"/>
  </r>
  <r>
    <s v="ORD00932"/>
    <x v="87"/>
    <s v="CUST0335"/>
    <x v="7"/>
    <x v="2"/>
    <x v="4"/>
    <s v="Storage Box"/>
    <n v="2"/>
    <n v="9544"/>
    <n v="0"/>
    <n v="0"/>
    <n v="19088"/>
    <n v="10630.57"/>
    <n v="8457.43"/>
    <x v="1"/>
    <n v="483.16"/>
    <s v="Mobile Money"/>
    <s v="Standard"/>
    <n v="5"/>
    <n v="8"/>
    <s v="Yes"/>
    <x v="0"/>
    <n v="4"/>
    <n v="0"/>
    <n v="7974.27"/>
    <n v="39.506581670668098"/>
    <n v="2.5312238055322716E-2"/>
    <n v="0"/>
    <n v="1"/>
  </r>
  <r>
    <s v="ORD00933"/>
    <x v="330"/>
    <s v="CUST0237"/>
    <x v="7"/>
    <x v="2"/>
    <x v="2"/>
    <s v="Handbag"/>
    <n v="1"/>
    <n v="11031"/>
    <n v="15"/>
    <n v="1654.65"/>
    <n v="9376.35"/>
    <n v="6235.96"/>
    <n v="3140.39"/>
    <x v="4"/>
    <n v="724.86"/>
    <s v="Bank Transfer"/>
    <s v="Standard"/>
    <n v="5"/>
    <n v="3"/>
    <s v="No"/>
    <x v="1"/>
    <m/>
    <n v="0"/>
    <n v="2415.5299999999997"/>
    <n v="12.93539442099164"/>
    <n v="7.7307267753443501E-2"/>
    <n v="1"/>
    <n v="1"/>
  </r>
  <r>
    <s v="ORD00934"/>
    <x v="226"/>
    <s v="CUST0110"/>
    <x v="0"/>
    <x v="2"/>
    <x v="4"/>
    <s v="Storage Box"/>
    <n v="3"/>
    <n v="6993"/>
    <n v="0"/>
    <n v="0"/>
    <n v="20979"/>
    <n v="12952.82"/>
    <n v="8026.18"/>
    <x v="1"/>
    <n v="1035.33"/>
    <s v="Cash on Delivery"/>
    <s v="Standard"/>
    <n v="5"/>
    <n v="1"/>
    <s v="No"/>
    <x v="0"/>
    <n v="5"/>
    <n v="0"/>
    <n v="6990.85"/>
    <n v="20.263104517400251"/>
    <n v="4.9350779350779347E-2"/>
    <n v="1"/>
    <n v="1"/>
  </r>
  <r>
    <s v="ORD00935"/>
    <x v="54"/>
    <s v="CUST0463"/>
    <x v="0"/>
    <x v="1"/>
    <x v="0"/>
    <s v="Lip Gloss"/>
    <n v="1"/>
    <n v="22837"/>
    <n v="10"/>
    <n v="2283.6999999999998"/>
    <n v="20553.3"/>
    <n v="12886.13"/>
    <n v="7667.17"/>
    <x v="4"/>
    <n v="1303.01"/>
    <s v="Card"/>
    <s v="Standard"/>
    <n v="5"/>
    <n v="5"/>
    <s v="No"/>
    <x v="0"/>
    <n v="3"/>
    <n v="0"/>
    <n v="6364.16"/>
    <n v="15.773708567086976"/>
    <n v="6.3396632170989578E-2"/>
    <n v="1"/>
    <n v="1"/>
  </r>
  <r>
    <s v="ORD00936"/>
    <x v="291"/>
    <s v="CUST0473"/>
    <x v="4"/>
    <x v="2"/>
    <x v="2"/>
    <s v="T-Shirt"/>
    <n v="2"/>
    <n v="14766"/>
    <n v="5"/>
    <n v="1476.6"/>
    <n v="28055.4"/>
    <n v="15632.31"/>
    <n v="12423.09"/>
    <x v="3"/>
    <n v="430.87"/>
    <s v="Cash on Delivery"/>
    <s v="Express"/>
    <n v="2"/>
    <n v="4"/>
    <s v="No"/>
    <x v="2"/>
    <n v="2"/>
    <n v="0"/>
    <n v="11992.22"/>
    <n v="65.113375264000751"/>
    <n v="1.5357827726569573E-2"/>
    <n v="1"/>
    <n v="1"/>
  </r>
  <r>
    <s v="ORD00937"/>
    <x v="243"/>
    <s v="CUST0501"/>
    <x v="9"/>
    <x v="0"/>
    <x v="4"/>
    <s v="Air Fryer"/>
    <n v="1"/>
    <n v="54004"/>
    <n v="0"/>
    <n v="0"/>
    <n v="54004"/>
    <n v="38345.1"/>
    <n v="15658.9"/>
    <x v="4"/>
    <n v="339.85"/>
    <s v="Card"/>
    <s v="Standard"/>
    <n v="5"/>
    <n v="2"/>
    <s v="No"/>
    <x v="2"/>
    <n v="5"/>
    <n v="0"/>
    <n v="15319.05"/>
    <n v="158.90539944092981"/>
    <n v="6.2930523664913715E-3"/>
    <n v="0"/>
    <n v="1"/>
  </r>
  <r>
    <s v="ORD00938"/>
    <x v="184"/>
    <s v="CUST0044"/>
    <x v="4"/>
    <x v="2"/>
    <x v="2"/>
    <s v="Joggers"/>
    <n v="1"/>
    <n v="22020"/>
    <n v="10"/>
    <n v="2202"/>
    <n v="19818"/>
    <n v="12832.21"/>
    <n v="6985.79"/>
    <x v="4"/>
    <n v="890.54"/>
    <s v="Cash on Delivery"/>
    <s v="Express"/>
    <n v="2"/>
    <n v="3"/>
    <s v="No"/>
    <x v="1"/>
    <m/>
    <n v="0"/>
    <n v="6095.25"/>
    <n v="22.253913355941339"/>
    <n v="4.493591684327379E-2"/>
    <n v="0"/>
    <n v="1"/>
  </r>
  <r>
    <s v="ORD00939"/>
    <x v="308"/>
    <s v="CUST0202"/>
    <x v="6"/>
    <x v="0"/>
    <x v="2"/>
    <s v="Sneakers"/>
    <n v="1"/>
    <n v="41611"/>
    <n v="15"/>
    <n v="6241.65"/>
    <n v="35369.35"/>
    <n v="25146.31"/>
    <n v="10223.040000000001"/>
    <x v="3"/>
    <n v="477.14"/>
    <s v="Card"/>
    <s v="Standard"/>
    <n v="5"/>
    <n v="5"/>
    <s v="No"/>
    <x v="0"/>
    <n v="2"/>
    <n v="0"/>
    <n v="9745.9000000000015"/>
    <n v="74.127824118707295"/>
    <n v="1.3490211157400405E-2"/>
    <n v="1"/>
    <n v="1"/>
  </r>
  <r>
    <s v="ORD00940"/>
    <x v="252"/>
    <s v="CUST0206"/>
    <x v="1"/>
    <x v="2"/>
    <x v="4"/>
    <s v="Blender"/>
    <n v="2"/>
    <n v="63340"/>
    <n v="0"/>
    <n v="0"/>
    <n v="126680"/>
    <n v="72373.81"/>
    <n v="54306.19"/>
    <x v="4"/>
    <n v="753.26"/>
    <s v="Bank Transfer"/>
    <s v="Standard"/>
    <n v="5"/>
    <n v="4"/>
    <s v="No"/>
    <x v="1"/>
    <m/>
    <n v="0"/>
    <n v="53552.93"/>
    <n v="168.17566311764861"/>
    <n v="5.9461635617303445E-3"/>
    <n v="0"/>
    <n v="1"/>
  </r>
  <r>
    <s v="ORD00941"/>
    <x v="229"/>
    <s v="CUST0033"/>
    <x v="6"/>
    <x v="2"/>
    <x v="0"/>
    <s v="Body Lotion"/>
    <n v="1"/>
    <n v="4317"/>
    <n v="0"/>
    <n v="0"/>
    <n v="4317"/>
    <n v="2433.3000000000002"/>
    <n v="1883.7"/>
    <x v="1"/>
    <n v="1274.92"/>
    <s v="USSD"/>
    <s v="Express"/>
    <n v="2"/>
    <n v="5"/>
    <s v="No"/>
    <x v="1"/>
    <m/>
    <n v="0"/>
    <n v="608.78"/>
    <n v="3.3860948137922375"/>
    <n v="0.29532545749362987"/>
    <n v="1"/>
    <n v="1"/>
  </r>
  <r>
    <s v="ORD00942"/>
    <x v="283"/>
    <s v="CUST0269"/>
    <x v="1"/>
    <x v="0"/>
    <x v="3"/>
    <s v="Wireless Earbuds"/>
    <n v="3"/>
    <n v="17905"/>
    <n v="0"/>
    <n v="0"/>
    <n v="53715"/>
    <n v="34112.39"/>
    <n v="19602.61"/>
    <x v="5"/>
    <n v="595.88"/>
    <s v="USSD"/>
    <s v="Standard"/>
    <n v="5"/>
    <n v="2"/>
    <s v="No"/>
    <x v="2"/>
    <n v="5"/>
    <n v="0"/>
    <n v="19006.73"/>
    <n v="90.143988722561588"/>
    <n v="1.1093363120171274E-2"/>
    <n v="0"/>
    <n v="1"/>
  </r>
  <r>
    <s v="ORD00943"/>
    <x v="146"/>
    <s v="CUST0514"/>
    <x v="6"/>
    <x v="2"/>
    <x v="1"/>
    <s v="Cap"/>
    <n v="2"/>
    <n v="38680"/>
    <n v="20"/>
    <n v="15472"/>
    <n v="61888"/>
    <n v="44713.96"/>
    <n v="17174.04"/>
    <x v="0"/>
    <n v="1557.73"/>
    <s v="Card"/>
    <s v="Standard"/>
    <n v="5"/>
    <n v="1"/>
    <s v="No"/>
    <x v="2"/>
    <n v="4"/>
    <n v="0"/>
    <n v="15616.310000000001"/>
    <n v="39.729606542854022"/>
    <n v="2.517014607032058E-2"/>
    <n v="1"/>
    <n v="1"/>
  </r>
  <r>
    <s v="ORD00944"/>
    <x v="192"/>
    <s v="CUST0570"/>
    <x v="2"/>
    <x v="2"/>
    <x v="0"/>
    <s v="Face Cream"/>
    <n v="1"/>
    <n v="19391"/>
    <n v="0"/>
    <n v="0"/>
    <n v="19391"/>
    <n v="13204.41"/>
    <n v="6186.59"/>
    <x v="3"/>
    <n v="736.59"/>
    <s v="Bank Transfer"/>
    <s v="Express"/>
    <n v="2"/>
    <n v="1"/>
    <s v="No"/>
    <x v="1"/>
    <m/>
    <n v="0"/>
    <n v="5450"/>
    <n v="26.325364178172389"/>
    <n v="3.7986179155278223E-2"/>
    <n v="1"/>
    <n v="1"/>
  </r>
  <r>
    <s v="ORD00945"/>
    <x v="339"/>
    <s v="CUST0188"/>
    <x v="8"/>
    <x v="0"/>
    <x v="4"/>
    <s v="Table Lamp"/>
    <n v="1"/>
    <n v="43893"/>
    <n v="20"/>
    <n v="8778.6"/>
    <n v="35114.400000000001"/>
    <n v="26964.12"/>
    <n v="8150.28"/>
    <x v="2"/>
    <n v="447.54"/>
    <s v="Bank Transfer"/>
    <s v="Express"/>
    <n v="2"/>
    <n v="5"/>
    <s v="Yes"/>
    <x v="0"/>
    <n v="2"/>
    <n v="0"/>
    <n v="7702.74"/>
    <n v="78.460919694328993"/>
    <n v="1.2745198551021804E-2"/>
    <n v="1"/>
    <n v="1"/>
  </r>
  <r>
    <s v="ORD00946"/>
    <x v="81"/>
    <s v="CUST0479"/>
    <x v="6"/>
    <x v="0"/>
    <x v="3"/>
    <s v="Smart Watch"/>
    <n v="3"/>
    <n v="119657"/>
    <n v="0"/>
    <n v="0"/>
    <n v="358971"/>
    <n v="278948.25"/>
    <n v="80022.75"/>
    <x v="0"/>
    <n v="1719.01"/>
    <s v="USSD"/>
    <s v="Standard"/>
    <n v="5"/>
    <n v="5"/>
    <s v="No"/>
    <x v="2"/>
    <n v="5"/>
    <n v="0"/>
    <n v="78303.740000000005"/>
    <n v="208.82426512934771"/>
    <n v="4.7887155229809648E-3"/>
    <n v="1"/>
    <n v="1"/>
  </r>
  <r>
    <s v="ORD00947"/>
    <x v="340"/>
    <s v="CUST0086"/>
    <x v="8"/>
    <x v="0"/>
    <x v="3"/>
    <s v="Phone Charger"/>
    <n v="2"/>
    <n v="83915"/>
    <n v="0"/>
    <n v="0"/>
    <n v="167830"/>
    <n v="132973.5"/>
    <n v="34856.5"/>
    <x v="1"/>
    <n v="1881.2"/>
    <s v="Mobile Money"/>
    <s v="Express"/>
    <n v="2"/>
    <n v="1"/>
    <s v="No"/>
    <x v="0"/>
    <n v="1"/>
    <n v="0"/>
    <n v="32975.300000000003"/>
    <n v="89.214331277907718"/>
    <n v="1.1208961449085385E-2"/>
    <n v="1"/>
    <n v="1"/>
  </r>
  <r>
    <s v="ORD00948"/>
    <x v="155"/>
    <s v="CUST0297"/>
    <x v="7"/>
    <x v="1"/>
    <x v="1"/>
    <s v="Cap"/>
    <n v="3"/>
    <n v="39068"/>
    <n v="0"/>
    <n v="0"/>
    <n v="117204"/>
    <n v="69548.08"/>
    <n v="47655.92"/>
    <x v="3"/>
    <n v="1400.48"/>
    <s v="Bank Transfer"/>
    <s v="Express"/>
    <n v="2"/>
    <n v="1"/>
    <s v="No"/>
    <x v="0"/>
    <n v="3"/>
    <n v="0"/>
    <n v="46255.439999999995"/>
    <n v="83.688449674397347"/>
    <n v="1.1949080236169415E-2"/>
    <n v="1"/>
    <n v="1"/>
  </r>
  <r>
    <s v="ORD00949"/>
    <x v="113"/>
    <s v="CUST0520"/>
    <x v="0"/>
    <x v="1"/>
    <x v="1"/>
    <s v="Phone Case"/>
    <n v="1"/>
    <n v="7068"/>
    <n v="15"/>
    <n v="1060.2"/>
    <n v="6007.8"/>
    <n v="4073.67"/>
    <n v="1934.13"/>
    <x v="4"/>
    <n v="2137.96"/>
    <s v="Bank Transfer"/>
    <s v="Standard"/>
    <n v="5"/>
    <n v="4"/>
    <s v="No"/>
    <x v="0"/>
    <n v="5"/>
    <n v="0"/>
    <n v="-203.82999999999993"/>
    <n v="2.8100619281932309"/>
    <n v="0.35586404341023337"/>
    <n v="1"/>
    <n v="1"/>
  </r>
  <r>
    <s v="ORD00950"/>
    <x v="52"/>
    <s v="CUST0088"/>
    <x v="2"/>
    <x v="2"/>
    <x v="0"/>
    <s v="Lip Gloss"/>
    <n v="2"/>
    <n v="20241"/>
    <n v="10"/>
    <n v="4048.2"/>
    <n v="36433.800000000003"/>
    <n v="27824.31"/>
    <n v="8609.49"/>
    <x v="0"/>
    <n v="2278.77"/>
    <s v="Bank Transfer"/>
    <s v="Express"/>
    <n v="2"/>
    <n v="4"/>
    <s v="No"/>
    <x v="1"/>
    <m/>
    <n v="0"/>
    <n v="6330.7199999999993"/>
    <n v="15.988362142734898"/>
    <n v="6.2545493470348962E-2"/>
    <n v="1"/>
    <n v="1"/>
  </r>
  <r>
    <s v="ORD00951"/>
    <x v="163"/>
    <s v="CUST0593"/>
    <x v="3"/>
    <x v="0"/>
    <x v="0"/>
    <s v="Face Cream"/>
    <n v="1"/>
    <n v="26876"/>
    <n v="10"/>
    <n v="2687.6"/>
    <n v="24188.400000000001"/>
    <n v="19212.240000000002"/>
    <n v="4976.16"/>
    <x v="2"/>
    <n v="209.57"/>
    <s v="Card"/>
    <s v="Express"/>
    <n v="2"/>
    <n v="1"/>
    <s v="No"/>
    <x v="0"/>
    <n v="1"/>
    <n v="0"/>
    <n v="4766.59"/>
    <n v="115.41919167819823"/>
    <n v="8.6640703808437101E-3"/>
    <n v="1"/>
    <n v="1"/>
  </r>
  <r>
    <s v="ORD00952"/>
    <x v="222"/>
    <s v="CUST0255"/>
    <x v="9"/>
    <x v="2"/>
    <x v="0"/>
    <s v="Lip Gloss"/>
    <n v="3"/>
    <n v="10844"/>
    <n v="15"/>
    <n v="4879.8"/>
    <n v="27652.2"/>
    <n v="17852.03"/>
    <n v="9800.17"/>
    <x v="4"/>
    <n v="873.55"/>
    <s v="Card"/>
    <s v="Express"/>
    <n v="2"/>
    <n v="2"/>
    <s v="No"/>
    <x v="0"/>
    <n v="2"/>
    <n v="0"/>
    <n v="8926.6200000000008"/>
    <n v="31.654971094957361"/>
    <n v="3.1590614851621207E-2"/>
    <n v="0"/>
    <n v="1"/>
  </r>
  <r>
    <s v="ORD00953"/>
    <x v="37"/>
    <s v="CUST0290"/>
    <x v="1"/>
    <x v="2"/>
    <x v="1"/>
    <s v="Phone Case"/>
    <n v="1"/>
    <n v="21409"/>
    <n v="20"/>
    <n v="4281.8"/>
    <n v="17127.2"/>
    <n v="11786.24"/>
    <n v="5340.96"/>
    <x v="4"/>
    <n v="226.72"/>
    <s v="Mobile Money"/>
    <s v="Standard"/>
    <n v="5"/>
    <n v="2"/>
    <s v="No"/>
    <x v="0"/>
    <n v="4"/>
    <n v="0"/>
    <n v="5114.24"/>
    <n v="75.543401552575872"/>
    <n v="1.323742351347564E-2"/>
    <n v="0"/>
    <n v="1"/>
  </r>
  <r>
    <s v="ORD00954"/>
    <x v="303"/>
    <s v="CUST0396"/>
    <x v="9"/>
    <x v="1"/>
    <x v="4"/>
    <s v="Air Fryer"/>
    <n v="1"/>
    <n v="59297"/>
    <n v="25"/>
    <n v="14824.25"/>
    <n v="44472.75"/>
    <n v="25961.66"/>
    <n v="18511.09"/>
    <x v="5"/>
    <n v="1429.63"/>
    <s v="Mobile Money"/>
    <s v="Standard"/>
    <n v="5"/>
    <n v="2"/>
    <s v="No"/>
    <x v="1"/>
    <m/>
    <n v="0"/>
    <n v="17081.46"/>
    <n v="31.107874065317596"/>
    <n v="3.2146201887672789E-2"/>
    <n v="1"/>
    <n v="1"/>
  </r>
  <r>
    <s v="ORD00955"/>
    <x v="195"/>
    <s v="CUST0043"/>
    <x v="4"/>
    <x v="1"/>
    <x v="1"/>
    <s v="Sunglasses"/>
    <n v="1"/>
    <n v="8466"/>
    <n v="15"/>
    <n v="1269.9000000000001"/>
    <n v="7196.1"/>
    <n v="4000.71"/>
    <n v="3195.39"/>
    <x v="5"/>
    <n v="369.86"/>
    <s v="Card"/>
    <s v="Standard"/>
    <n v="5"/>
    <n v="4"/>
    <s v="No"/>
    <x v="0"/>
    <n v="3"/>
    <n v="0"/>
    <n v="2825.5299999999997"/>
    <n v="19.456280754880225"/>
    <n v="5.1397284640291266E-2"/>
    <n v="1"/>
    <n v="1"/>
  </r>
  <r>
    <s v="ORD00956"/>
    <x v="132"/>
    <s v="CUST0367"/>
    <x v="1"/>
    <x v="1"/>
    <x v="1"/>
    <s v="Sunglasses"/>
    <n v="4"/>
    <n v="19246"/>
    <n v="5"/>
    <n v="3849.2"/>
    <n v="73134.8"/>
    <n v="49605.86"/>
    <n v="23528.94"/>
    <x v="2"/>
    <n v="133.96"/>
    <s v="Bank Transfer"/>
    <s v="Standard"/>
    <n v="5"/>
    <n v="7"/>
    <s v="Yes"/>
    <x v="0"/>
    <n v="3"/>
    <n v="0"/>
    <n v="23394.98"/>
    <n v="545.94505822633619"/>
    <n v="1.8316861466770949E-3"/>
    <n v="1"/>
    <n v="1"/>
  </r>
  <r>
    <s v="ORD00957"/>
    <x v="28"/>
    <s v="CUST0329"/>
    <x v="7"/>
    <x v="2"/>
    <x v="3"/>
    <s v="Bluetooth Speaker"/>
    <n v="1"/>
    <n v="117797"/>
    <n v="10"/>
    <n v="11779.7"/>
    <n v="106017.3"/>
    <n v="79791.66"/>
    <n v="26225.64"/>
    <x v="0"/>
    <n v="486.51"/>
    <s v="Card"/>
    <s v="Standard"/>
    <n v="5"/>
    <n v="5"/>
    <s v="No"/>
    <x v="0"/>
    <n v="3"/>
    <n v="0"/>
    <n v="25739.13"/>
    <n v="217.91391749398781"/>
    <n v="4.5889680269163612E-3"/>
    <n v="1"/>
    <n v="1"/>
  </r>
  <r>
    <s v="ORD00958"/>
    <x v="102"/>
    <s v="CUST0033"/>
    <x v="8"/>
    <x v="2"/>
    <x v="0"/>
    <s v="Hair Dryer"/>
    <n v="1"/>
    <n v="5570"/>
    <n v="20"/>
    <n v="1114"/>
    <n v="4456"/>
    <n v="3529.49"/>
    <n v="926.51"/>
    <x v="2"/>
    <n v="107.05"/>
    <s v="USSD"/>
    <s v="Standard"/>
    <n v="5"/>
    <n v="6"/>
    <s v="No"/>
    <x v="2"/>
    <n v="5"/>
    <n v="0"/>
    <n v="819.46"/>
    <n v="41.625408687529195"/>
    <n v="2.4023788150807898E-2"/>
    <n v="1"/>
    <n v="1"/>
  </r>
  <r>
    <s v="ORD00959"/>
    <x v="263"/>
    <s v="CUST0587"/>
    <x v="7"/>
    <x v="2"/>
    <x v="1"/>
    <s v="Cap"/>
    <n v="1"/>
    <n v="13532"/>
    <n v="0"/>
    <n v="0"/>
    <n v="13532"/>
    <n v="8434.56"/>
    <n v="5097.4399999999996"/>
    <x v="2"/>
    <n v="282.64"/>
    <s v="Card"/>
    <s v="Express"/>
    <n v="2"/>
    <n v="3"/>
    <s v="Yes"/>
    <x v="0"/>
    <n v="4"/>
    <n v="0"/>
    <n v="4814.7999999999993"/>
    <n v="47.877158222473824"/>
    <n v="2.0886786875554241E-2"/>
    <n v="1"/>
    <n v="1"/>
  </r>
  <r>
    <s v="ORD00960"/>
    <x v="217"/>
    <s v="CUST0190"/>
    <x v="4"/>
    <x v="2"/>
    <x v="2"/>
    <s v="T-Shirt"/>
    <n v="1"/>
    <n v="47400"/>
    <n v="15"/>
    <n v="7110"/>
    <n v="40290"/>
    <n v="29736.01"/>
    <n v="10553.99"/>
    <x v="2"/>
    <n v="468.64"/>
    <s v="Cash on Delivery"/>
    <s v="Express"/>
    <n v="2"/>
    <n v="2"/>
    <s v="No"/>
    <x v="1"/>
    <m/>
    <n v="0"/>
    <n v="10085.35"/>
    <n v="85.972174803687267"/>
    <n v="1.1631670389674857E-2"/>
    <n v="0"/>
    <n v="1"/>
  </r>
  <r>
    <s v="ORD00961"/>
    <x v="219"/>
    <s v="CUST0093"/>
    <x v="0"/>
    <x v="0"/>
    <x v="1"/>
    <s v="Wallet"/>
    <n v="4"/>
    <n v="12134"/>
    <n v="0"/>
    <n v="0"/>
    <n v="48536"/>
    <n v="36161.410000000003"/>
    <n v="12374.59"/>
    <x v="1"/>
    <n v="1781.14"/>
    <s v="Cash on Delivery"/>
    <s v="Standard"/>
    <n v="5"/>
    <n v="0"/>
    <s v="No"/>
    <x v="2"/>
    <n v="5"/>
    <n v="0"/>
    <n v="10593.45"/>
    <n v="27.249963506518295"/>
    <n v="3.6697296851821333E-2"/>
    <n v="0"/>
    <n v="1"/>
  </r>
  <r>
    <s v="ORD00962"/>
    <x v="168"/>
    <s v="CUST0391"/>
    <x v="6"/>
    <x v="2"/>
    <x v="4"/>
    <s v="Blender"/>
    <n v="1"/>
    <n v="14109"/>
    <n v="25"/>
    <n v="3527.25"/>
    <n v="10581.75"/>
    <n v="8127.06"/>
    <n v="2454.69"/>
    <x v="1"/>
    <n v="771.67"/>
    <s v="Bank Transfer"/>
    <s v="Express"/>
    <n v="2"/>
    <n v="4"/>
    <s v="Yes"/>
    <x v="0"/>
    <n v="3"/>
    <n v="0"/>
    <n v="1683.02"/>
    <n v="13.712791737400703"/>
    <n v="7.2924610768540177E-2"/>
    <n v="1"/>
    <n v="1"/>
  </r>
  <r>
    <s v="ORD00963"/>
    <x v="288"/>
    <s v="CUST0594"/>
    <x v="2"/>
    <x v="2"/>
    <x v="3"/>
    <s v="Phone Charger"/>
    <n v="1"/>
    <n v="72636"/>
    <n v="0"/>
    <n v="0"/>
    <n v="72636"/>
    <n v="45808.08"/>
    <n v="26827.919999999998"/>
    <x v="1"/>
    <n v="308"/>
    <s v="Cash on Delivery"/>
    <s v="Express"/>
    <n v="2"/>
    <n v="1"/>
    <s v="No"/>
    <x v="1"/>
    <m/>
    <n v="0"/>
    <n v="26519.919999999998"/>
    <n v="235.83116883116884"/>
    <n v="4.2403216036125341E-3"/>
    <n v="1"/>
    <n v="1"/>
  </r>
  <r>
    <s v="ORD00964"/>
    <x v="188"/>
    <s v="CUST0571"/>
    <x v="1"/>
    <x v="2"/>
    <x v="0"/>
    <s v="Hair Dryer"/>
    <n v="1"/>
    <n v="8802"/>
    <n v="10"/>
    <n v="880.2"/>
    <n v="7921.8"/>
    <n v="5030.2"/>
    <n v="2891.6"/>
    <x v="4"/>
    <n v="1219.1199999999999"/>
    <s v="Mobile Money"/>
    <s v="Express"/>
    <n v="2"/>
    <n v="3"/>
    <s v="Yes"/>
    <x v="0"/>
    <n v="5"/>
    <n v="0"/>
    <n v="1672.48"/>
    <n v="6.4979657457838451"/>
    <n v="0.15389431694816832"/>
    <n v="0"/>
    <n v="1"/>
  </r>
  <r>
    <s v="ORD00965"/>
    <x v="341"/>
    <s v="CUST0462"/>
    <x v="2"/>
    <x v="1"/>
    <x v="3"/>
    <s v="Phone Charger"/>
    <n v="1"/>
    <n v="75377"/>
    <n v="5"/>
    <n v="3768.85"/>
    <n v="71608.149999999994"/>
    <n v="55954.61"/>
    <n v="15653.54"/>
    <x v="1"/>
    <n v="1130.2"/>
    <s v="Cash on Delivery"/>
    <s v="Express"/>
    <n v="2"/>
    <n v="1"/>
    <s v="No"/>
    <x v="0"/>
    <n v="5"/>
    <n v="0"/>
    <n v="14523.34"/>
    <n v="63.358830295522907"/>
    <n v="1.5783119658865648E-2"/>
    <n v="0"/>
    <n v="1"/>
  </r>
  <r>
    <s v="ORD00966"/>
    <x v="131"/>
    <s v="CUST0429"/>
    <x v="0"/>
    <x v="2"/>
    <x v="2"/>
    <s v="Hoodie"/>
    <n v="1"/>
    <n v="28889"/>
    <n v="0"/>
    <n v="0"/>
    <n v="28889"/>
    <n v="21308.35"/>
    <n v="7580.65"/>
    <x v="2"/>
    <n v="134.03"/>
    <s v="Bank Transfer"/>
    <s v="Express"/>
    <n v="2"/>
    <n v="1"/>
    <s v="No"/>
    <x v="2"/>
    <n v="5"/>
    <n v="0"/>
    <n v="7446.62"/>
    <n v="215.54129672461389"/>
    <n v="4.639482155837862E-3"/>
    <n v="1"/>
    <n v="1"/>
  </r>
  <r>
    <s v="ORD00967"/>
    <x v="90"/>
    <s v="CUST0186"/>
    <x v="3"/>
    <x v="1"/>
    <x v="2"/>
    <s v="T-Shirt"/>
    <n v="1"/>
    <n v="38060"/>
    <n v="10"/>
    <n v="3806"/>
    <n v="34254"/>
    <n v="24511.61"/>
    <n v="9742.39"/>
    <x v="4"/>
    <n v="381.85"/>
    <s v="USSD"/>
    <s v="Standard"/>
    <n v="5"/>
    <n v="3"/>
    <s v="No"/>
    <x v="0"/>
    <n v="1"/>
    <n v="0"/>
    <n v="9360.5399999999991"/>
    <n v="89.705381694382609"/>
    <n v="1.1147603199626321E-2"/>
    <n v="1"/>
    <n v="1"/>
  </r>
  <r>
    <s v="ORD00968"/>
    <x v="42"/>
    <s v="CUST0382"/>
    <x v="7"/>
    <x v="0"/>
    <x v="3"/>
    <s v="Wireless Earbuds"/>
    <n v="1"/>
    <n v="59888"/>
    <n v="0"/>
    <n v="0"/>
    <n v="59888"/>
    <n v="34690.36"/>
    <n v="25197.64"/>
    <x v="1"/>
    <n v="1835.22"/>
    <s v="Mobile Money"/>
    <s v="Express"/>
    <n v="2"/>
    <n v="3"/>
    <s v="No"/>
    <x v="1"/>
    <m/>
    <n v="0"/>
    <n v="23362.42"/>
    <n v="32.632599906278266"/>
    <n v="3.064420251135453E-2"/>
    <n v="0"/>
    <n v="1"/>
  </r>
  <r>
    <s v="ORD00969"/>
    <x v="59"/>
    <s v="CUST0082"/>
    <x v="10"/>
    <x v="0"/>
    <x v="2"/>
    <s v="Hoodie"/>
    <n v="3"/>
    <n v="7892"/>
    <n v="15"/>
    <n v="3551.4"/>
    <n v="20124.599999999999"/>
    <n v="15374.85"/>
    <n v="4749.75"/>
    <x v="0"/>
    <n v="538.73"/>
    <s v="Card"/>
    <s v="Express"/>
    <n v="2"/>
    <n v="1"/>
    <s v="No"/>
    <x v="0"/>
    <n v="1"/>
    <n v="0"/>
    <n v="4211.0200000000004"/>
    <n v="37.355632691700848"/>
    <n v="2.6769724615644537E-2"/>
    <n v="1"/>
    <n v="1"/>
  </r>
  <r>
    <s v="ORD00970"/>
    <x v="212"/>
    <s v="CUST0209"/>
    <x v="7"/>
    <x v="2"/>
    <x v="2"/>
    <s v="Sneakers"/>
    <n v="2"/>
    <n v="29423"/>
    <n v="15"/>
    <n v="8826.9"/>
    <n v="50019.1"/>
    <n v="39211.35"/>
    <n v="10807.75"/>
    <x v="1"/>
    <n v="1474.45"/>
    <s v="Bank Transfer"/>
    <s v="Standard"/>
    <n v="5"/>
    <n v="3"/>
    <s v="No"/>
    <x v="1"/>
    <m/>
    <n v="0"/>
    <n v="9333.2999999999993"/>
    <n v="33.923903828546237"/>
    <n v="2.947773950350966E-2"/>
    <n v="1"/>
    <n v="1"/>
  </r>
  <r>
    <s v="ORD00971"/>
    <x v="125"/>
    <s v="CUST0527"/>
    <x v="9"/>
    <x v="2"/>
    <x v="4"/>
    <s v="Bedsheet"/>
    <n v="2"/>
    <n v="71989"/>
    <n v="10"/>
    <n v="14397.8"/>
    <n v="129580.2"/>
    <n v="99150.53"/>
    <n v="30429.67"/>
    <x v="1"/>
    <n v="1754.39"/>
    <s v="Cash on Delivery"/>
    <s v="Standard"/>
    <n v="5"/>
    <n v="5"/>
    <s v="No"/>
    <x v="0"/>
    <n v="1"/>
    <n v="0"/>
    <n v="28675.279999999999"/>
    <n v="73.860544120748514"/>
    <n v="1.3539028339206146E-2"/>
    <n v="1"/>
    <n v="1"/>
  </r>
  <r>
    <s v="ORD00972"/>
    <x v="143"/>
    <s v="CUST0377"/>
    <x v="2"/>
    <x v="0"/>
    <x v="4"/>
    <s v="Bedsheet"/>
    <n v="2"/>
    <n v="20601"/>
    <n v="0"/>
    <n v="0"/>
    <n v="41202"/>
    <n v="33058.699999999997"/>
    <n v="8143.3"/>
    <x v="2"/>
    <n v="291.77"/>
    <s v="Cash on Delivery"/>
    <s v="Express"/>
    <n v="2"/>
    <n v="1"/>
    <s v="No"/>
    <x v="0"/>
    <n v="5"/>
    <n v="0"/>
    <n v="7851.5300000000007"/>
    <n v="141.21396990780411"/>
    <n v="7.0814523566817139E-3"/>
    <n v="1"/>
    <n v="1"/>
  </r>
  <r>
    <s v="ORD00973"/>
    <x v="342"/>
    <s v="CUST0462"/>
    <x v="3"/>
    <x v="0"/>
    <x v="1"/>
    <s v="Backpack"/>
    <n v="1"/>
    <n v="15122"/>
    <n v="0"/>
    <n v="0"/>
    <n v="15122"/>
    <n v="9099.51"/>
    <n v="6022.49"/>
    <x v="4"/>
    <n v="590.35"/>
    <s v="Card"/>
    <s v="Express"/>
    <n v="2"/>
    <n v="5"/>
    <s v="No"/>
    <x v="1"/>
    <m/>
    <n v="0"/>
    <n v="5432.1399999999994"/>
    <n v="25.615312949944947"/>
    <n v="3.9039148260812062E-2"/>
    <n v="1"/>
    <n v="1"/>
  </r>
  <r>
    <s v="ORD00974"/>
    <x v="49"/>
    <s v="CUST0013"/>
    <x v="7"/>
    <x v="1"/>
    <x v="0"/>
    <s v="Hair Dryer"/>
    <n v="1"/>
    <n v="4866"/>
    <n v="10"/>
    <n v="486.6"/>
    <n v="4379.3999999999996"/>
    <n v="3253.83"/>
    <n v="1125.57"/>
    <x v="3"/>
    <n v="1600.43"/>
    <s v="Bank Transfer"/>
    <s v="Standard"/>
    <n v="5"/>
    <n v="3"/>
    <s v="No"/>
    <x v="0"/>
    <n v="4"/>
    <n v="0"/>
    <n v="-474.86000000000013"/>
    <n v="2.7363895952962638"/>
    <n v="0.36544503813307766"/>
    <n v="1"/>
    <n v="1"/>
  </r>
  <r>
    <s v="ORD00975"/>
    <x v="194"/>
    <s v="CUST0516"/>
    <x v="9"/>
    <x v="0"/>
    <x v="4"/>
    <s v="Storage Box"/>
    <n v="1"/>
    <n v="7548"/>
    <n v="25"/>
    <n v="1887"/>
    <n v="5661"/>
    <n v="3219.2"/>
    <n v="2441.8000000000002"/>
    <x v="1"/>
    <n v="1361.86"/>
    <s v="Mobile Money"/>
    <s v="Express"/>
    <n v="2"/>
    <n v="1"/>
    <s v="No"/>
    <x v="0"/>
    <n v="4"/>
    <n v="0"/>
    <n v="1079.9400000000003"/>
    <n v="4.1568149442673992"/>
    <n v="0.24056880409821585"/>
    <n v="1"/>
    <n v="1"/>
  </r>
  <r>
    <s v="ORD00976"/>
    <x v="125"/>
    <s v="CUST0354"/>
    <x v="9"/>
    <x v="2"/>
    <x v="3"/>
    <s v="Power Bank"/>
    <n v="3"/>
    <n v="56115"/>
    <n v="25"/>
    <n v="42086.25"/>
    <n v="126258.75"/>
    <n v="76610.25"/>
    <n v="49648.5"/>
    <x v="1"/>
    <n v="351.7"/>
    <s v="Mobile Money"/>
    <s v="Express"/>
    <n v="2"/>
    <n v="5"/>
    <s v="No"/>
    <x v="1"/>
    <m/>
    <n v="0"/>
    <n v="49296.800000000003"/>
    <n v="358.99559283480238"/>
    <n v="2.7855495163701524E-3"/>
    <n v="1"/>
    <n v="1"/>
  </r>
  <r>
    <s v="ORD00977"/>
    <x v="126"/>
    <s v="CUST0462"/>
    <x v="7"/>
    <x v="2"/>
    <x v="1"/>
    <s v="Sunglasses"/>
    <n v="2"/>
    <n v="12082"/>
    <n v="0"/>
    <n v="0"/>
    <n v="24164"/>
    <n v="16791.330000000002"/>
    <n v="7372.67"/>
    <x v="3"/>
    <n v="1439.39"/>
    <s v="Cash on Delivery"/>
    <s v="Express"/>
    <n v="2"/>
    <n v="6"/>
    <s v="No"/>
    <x v="1"/>
    <m/>
    <n v="0"/>
    <n v="5933.28"/>
    <n v="16.787666997825468"/>
    <n v="5.9567538487005467E-2"/>
    <n v="1"/>
    <n v="1"/>
  </r>
  <r>
    <s v="ORD00978"/>
    <x v="276"/>
    <s v="CUST0594"/>
    <x v="4"/>
    <x v="0"/>
    <x v="1"/>
    <s v="Cap"/>
    <n v="2"/>
    <n v="24058"/>
    <n v="10"/>
    <n v="4811.6000000000004"/>
    <n v="43304.4"/>
    <n v="29444.18"/>
    <n v="13860.22"/>
    <x v="0"/>
    <n v="440.7"/>
    <s v="Cash on Delivery"/>
    <s v="Standard"/>
    <n v="5"/>
    <n v="6"/>
    <s v="No"/>
    <x v="2"/>
    <n v="4"/>
    <n v="0"/>
    <n v="13419.519999999999"/>
    <n v="98.262763784887682"/>
    <n v="1.0176794967716906E-2"/>
    <n v="1"/>
    <n v="1"/>
  </r>
  <r>
    <s v="ORD00979"/>
    <x v="303"/>
    <s v="CUST0386"/>
    <x v="8"/>
    <x v="1"/>
    <x v="2"/>
    <s v="T-Shirt"/>
    <n v="3"/>
    <n v="42418"/>
    <n v="0"/>
    <n v="0"/>
    <n v="127254"/>
    <n v="79190.91"/>
    <n v="48063.09"/>
    <x v="3"/>
    <n v="1233.92"/>
    <s v="Mobile Money"/>
    <s v="Standard"/>
    <n v="5"/>
    <n v="1"/>
    <s v="No"/>
    <x v="0"/>
    <n v="5"/>
    <n v="0"/>
    <n v="46829.17"/>
    <n v="103.12986255186722"/>
    <n v="9.6965124868373491E-3"/>
    <n v="1"/>
    <n v="1"/>
  </r>
  <r>
    <s v="ORD00980"/>
    <x v="80"/>
    <s v="CUST0582"/>
    <x v="5"/>
    <x v="1"/>
    <x v="2"/>
    <s v="Hoodie"/>
    <n v="4"/>
    <n v="43025"/>
    <n v="0"/>
    <n v="0"/>
    <n v="172100"/>
    <n v="138505.98000000001"/>
    <n v="33594.019999999997"/>
    <x v="5"/>
    <n v="1389.29"/>
    <s v="Mobile Money"/>
    <s v="Standard"/>
    <n v="5"/>
    <n v="1"/>
    <s v="No"/>
    <x v="1"/>
    <m/>
    <n v="0"/>
    <n v="32204.729999999996"/>
    <n v="123.87622454635101"/>
    <n v="8.0725740848343989E-3"/>
    <n v="1"/>
    <n v="1"/>
  </r>
  <r>
    <s v="ORD00981"/>
    <x v="214"/>
    <s v="CUST0571"/>
    <x v="8"/>
    <x v="2"/>
    <x v="3"/>
    <s v="Phone Charger"/>
    <n v="1"/>
    <n v="24331"/>
    <n v="0"/>
    <n v="0"/>
    <n v="24331"/>
    <n v="13488.98"/>
    <n v="10842.02"/>
    <x v="5"/>
    <n v="1072.6300000000001"/>
    <s v="Card"/>
    <s v="Express"/>
    <n v="2"/>
    <n v="3"/>
    <s v="No"/>
    <x v="2"/>
    <n v="4"/>
    <n v="0"/>
    <n v="9769.39"/>
    <n v="22.683497571389946"/>
    <n v="4.4084912251859773E-2"/>
    <n v="1"/>
    <n v="1"/>
  </r>
  <r>
    <s v="ORD00982"/>
    <x v="260"/>
    <s v="CUST0572"/>
    <x v="3"/>
    <x v="2"/>
    <x v="3"/>
    <s v="Phone Charger"/>
    <n v="1"/>
    <n v="19959"/>
    <n v="0"/>
    <n v="0"/>
    <n v="19959"/>
    <n v="12533.58"/>
    <n v="7425.42"/>
    <x v="2"/>
    <n v="467.85"/>
    <s v="Bank Transfer"/>
    <s v="Standard"/>
    <n v="5"/>
    <n v="4"/>
    <s v="No"/>
    <x v="2"/>
    <n v="3"/>
    <n v="0"/>
    <n v="6957.57"/>
    <n v="42.66110932991343"/>
    <n v="2.3440553133924548E-2"/>
    <n v="1"/>
    <n v="1"/>
  </r>
  <r>
    <s v="ORD00983"/>
    <x v="336"/>
    <s v="CUST0523"/>
    <x v="6"/>
    <x v="2"/>
    <x v="3"/>
    <s v="Phone Charger"/>
    <n v="2"/>
    <n v="109458"/>
    <n v="10"/>
    <n v="21891.599999999999"/>
    <n v="197024.4"/>
    <n v="130103.17"/>
    <n v="66921.23"/>
    <x v="4"/>
    <n v="1755.45"/>
    <s v="Card"/>
    <s v="Express"/>
    <n v="2"/>
    <n v="6"/>
    <s v="No"/>
    <x v="1"/>
    <m/>
    <n v="0"/>
    <n v="65165.78"/>
    <n v="112.23583696488079"/>
    <n v="8.9098101554934313E-3"/>
    <n v="1"/>
    <n v="1"/>
  </r>
  <r>
    <s v="ORD00984"/>
    <x v="13"/>
    <s v="CUST0204"/>
    <x v="6"/>
    <x v="1"/>
    <x v="3"/>
    <s v="Wireless Earbuds"/>
    <n v="1"/>
    <n v="32904"/>
    <n v="15"/>
    <n v="4935.6000000000004"/>
    <n v="27968.400000000001"/>
    <n v="18686.650000000001"/>
    <n v="9281.75"/>
    <x v="4"/>
    <n v="2276.7600000000002"/>
    <s v="Card"/>
    <s v="Express"/>
    <n v="2"/>
    <n v="1"/>
    <s v="No"/>
    <x v="0"/>
    <n v="1"/>
    <n v="0"/>
    <n v="7004.99"/>
    <n v="12.284298740315185"/>
    <n v="8.1404728193246664E-2"/>
    <n v="1"/>
    <n v="1"/>
  </r>
  <r>
    <s v="ORD00985"/>
    <x v="309"/>
    <s v="CUST0400"/>
    <x v="4"/>
    <x v="2"/>
    <x v="0"/>
    <s v="Face Cream"/>
    <n v="1"/>
    <n v="13300"/>
    <n v="0"/>
    <n v="0"/>
    <n v="13300"/>
    <n v="9843.35"/>
    <n v="3456.65"/>
    <x v="1"/>
    <n v="2057.85"/>
    <s v="Mobile Money"/>
    <s v="Express"/>
    <n v="2"/>
    <n v="1"/>
    <s v="No"/>
    <x v="0"/>
    <n v="1"/>
    <n v="0"/>
    <n v="1398.8000000000002"/>
    <n v="6.4630561022426321"/>
    <n v="0.15472556390977443"/>
    <n v="1"/>
    <n v="1"/>
  </r>
  <r>
    <s v="ORD00986"/>
    <x v="343"/>
    <s v="CUST0409"/>
    <x v="1"/>
    <x v="2"/>
    <x v="4"/>
    <s v="Air Fryer"/>
    <n v="2"/>
    <n v="7971"/>
    <n v="15"/>
    <n v="2391.3000000000002"/>
    <n v="13550.7"/>
    <n v="8988.4"/>
    <n v="4562.3"/>
    <x v="0"/>
    <n v="523.9"/>
    <s v="Mobile Money"/>
    <s v="Express"/>
    <n v="2"/>
    <n v="1"/>
    <s v="No"/>
    <x v="0"/>
    <n v="5"/>
    <n v="0"/>
    <n v="4038.4"/>
    <n v="25.865050582172174"/>
    <n v="3.8662209332359213E-2"/>
    <n v="1"/>
    <n v="1"/>
  </r>
  <r>
    <s v="ORD00987"/>
    <x v="250"/>
    <s v="CUST0415"/>
    <x v="9"/>
    <x v="0"/>
    <x v="1"/>
    <s v="Cap"/>
    <n v="2"/>
    <n v="38081"/>
    <n v="0"/>
    <n v="0"/>
    <n v="76162"/>
    <n v="51605.02"/>
    <n v="24556.98"/>
    <x v="4"/>
    <n v="367.09"/>
    <s v="Card"/>
    <s v="Express"/>
    <n v="2"/>
    <n v="6"/>
    <s v="No"/>
    <x v="2"/>
    <n v="5"/>
    <n v="0"/>
    <n v="24189.89"/>
    <n v="207.47500612928712"/>
    <n v="4.8198576718048369E-3"/>
    <n v="0"/>
    <n v="1"/>
  </r>
  <r>
    <s v="ORD00988"/>
    <x v="241"/>
    <s v="CUST0440"/>
    <x v="9"/>
    <x v="0"/>
    <x v="4"/>
    <s v="Storage Box"/>
    <n v="1"/>
    <n v="9063"/>
    <n v="0"/>
    <n v="0"/>
    <n v="9063"/>
    <n v="5039.16"/>
    <n v="4023.84"/>
    <x v="1"/>
    <n v="2226.71"/>
    <s v="USSD"/>
    <s v="Standard"/>
    <n v="5"/>
    <n v="6"/>
    <s v="Yes"/>
    <x v="0"/>
    <n v="4"/>
    <n v="0"/>
    <n v="1797.13"/>
    <n v="4.0701303717143231"/>
    <n v="0.24569237559307072"/>
    <n v="1"/>
    <n v="1"/>
  </r>
  <r>
    <s v="ORD00989"/>
    <x v="24"/>
    <s v="CUST0592"/>
    <x v="7"/>
    <x v="2"/>
    <x v="0"/>
    <s v="Lip Gloss"/>
    <n v="1"/>
    <n v="28438"/>
    <n v="0"/>
    <n v="0"/>
    <n v="28438"/>
    <n v="22864.19"/>
    <n v="5573.81"/>
    <x v="5"/>
    <n v="1374.14"/>
    <s v="Card"/>
    <s v="Express"/>
    <n v="2"/>
    <n v="1"/>
    <s v="No"/>
    <x v="0"/>
    <n v="3"/>
    <n v="0"/>
    <n v="4199.67"/>
    <n v="20.695125678606253"/>
    <n v="4.8320557001195585E-2"/>
    <n v="1"/>
    <n v="1"/>
  </r>
  <r>
    <s v="ORD00990"/>
    <x v="63"/>
    <s v="CUST0468"/>
    <x v="2"/>
    <x v="2"/>
    <x v="0"/>
    <s v="Face Cream"/>
    <n v="2"/>
    <n v="23230"/>
    <n v="0"/>
    <n v="0"/>
    <n v="46460"/>
    <n v="26764.42"/>
    <n v="19695.580000000002"/>
    <x v="2"/>
    <n v="323.85000000000002"/>
    <s v="Mobile Money"/>
    <s v="Standard"/>
    <n v="5"/>
    <n v="2"/>
    <s v="No"/>
    <x v="2"/>
    <n v="1"/>
    <n v="0"/>
    <n v="19371.730000000003"/>
    <n v="143.46147907982089"/>
    <n v="6.9705122686181667E-3"/>
    <n v="0"/>
    <n v="1"/>
  </r>
  <r>
    <s v="ORD00991"/>
    <x v="74"/>
    <s v="CUST0447"/>
    <x v="2"/>
    <x v="2"/>
    <x v="0"/>
    <s v="Perfume"/>
    <n v="2"/>
    <n v="22755"/>
    <n v="20"/>
    <n v="9102"/>
    <n v="36408"/>
    <n v="20549.28"/>
    <n v="15858.72"/>
    <x v="5"/>
    <n v="1042.82"/>
    <s v="Bank Transfer"/>
    <s v="Express"/>
    <n v="2"/>
    <n v="5"/>
    <s v="No"/>
    <x v="2"/>
    <n v="5"/>
    <n v="0"/>
    <n v="14815.9"/>
    <n v="34.913024299495603"/>
    <n v="2.8642606020654798E-2"/>
    <n v="1"/>
    <n v="1"/>
  </r>
  <r>
    <s v="ORD00992"/>
    <x v="243"/>
    <s v="CUST0355"/>
    <x v="2"/>
    <x v="0"/>
    <x v="3"/>
    <s v="Phone Charger"/>
    <n v="2"/>
    <n v="50806"/>
    <n v="0"/>
    <n v="0"/>
    <n v="101612"/>
    <n v="59352.45"/>
    <n v="42259.55"/>
    <x v="1"/>
    <n v="200.14"/>
    <s v="Mobile Money"/>
    <s v="Express"/>
    <n v="2"/>
    <n v="1"/>
    <s v="No"/>
    <x v="0"/>
    <n v="5"/>
    <n v="0"/>
    <n v="42059.41"/>
    <n v="507.70460677525733"/>
    <n v="1.9696492540251151E-3"/>
    <n v="1"/>
    <n v="1"/>
  </r>
  <r>
    <s v="ORD00993"/>
    <x v="17"/>
    <s v="CUST0065"/>
    <x v="4"/>
    <x v="1"/>
    <x v="3"/>
    <s v="Wireless Earbuds"/>
    <n v="3"/>
    <n v="62740"/>
    <n v="5"/>
    <n v="9411"/>
    <n v="178809"/>
    <n v="138284.76999999999"/>
    <n v="40524.230000000003"/>
    <x v="5"/>
    <n v="1357.13"/>
    <s v="Mobile Money"/>
    <s v="Express"/>
    <n v="2"/>
    <n v="1"/>
    <s v="No"/>
    <x v="0"/>
    <n v="2"/>
    <n v="0"/>
    <n v="39167.100000000006"/>
    <n v="131.75524820761458"/>
    <n v="7.5898304895167471E-3"/>
    <n v="1"/>
    <n v="1"/>
  </r>
  <r>
    <s v="ORD00994"/>
    <x v="42"/>
    <s v="CUST0287"/>
    <x v="6"/>
    <x v="2"/>
    <x v="1"/>
    <s v="Wallet"/>
    <n v="1"/>
    <n v="21158"/>
    <n v="20"/>
    <n v="4231.6000000000004"/>
    <n v="16926.400000000001"/>
    <n v="10408.040000000001"/>
    <n v="6518.36"/>
    <x v="3"/>
    <n v="1095.82"/>
    <s v="Mobile Money"/>
    <s v="Express"/>
    <n v="2"/>
    <n v="1"/>
    <s v="No"/>
    <x v="0"/>
    <n v="1"/>
    <n v="0"/>
    <n v="5422.54"/>
    <n v="15.446332426858428"/>
    <n v="6.4740287361754412E-2"/>
    <n v="1"/>
    <n v="1"/>
  </r>
  <r>
    <s v="ORD00995"/>
    <x v="131"/>
    <s v="CUST0494"/>
    <x v="5"/>
    <x v="0"/>
    <x v="4"/>
    <s v="Air Fryer"/>
    <n v="3"/>
    <n v="13733"/>
    <n v="10"/>
    <n v="4119.8999999999996"/>
    <n v="37079.1"/>
    <n v="30151.82"/>
    <n v="6927.28"/>
    <x v="3"/>
    <n v="1266.79"/>
    <s v="Card"/>
    <s v="Standard"/>
    <n v="5"/>
    <n v="6"/>
    <s v="No"/>
    <x v="1"/>
    <m/>
    <n v="0"/>
    <n v="5660.49"/>
    <n v="29.270123698481989"/>
    <n v="3.4164529344023989E-2"/>
    <n v="0"/>
    <n v="1"/>
  </r>
  <r>
    <s v="ORD00996"/>
    <x v="28"/>
    <s v="CUST0191"/>
    <x v="4"/>
    <x v="0"/>
    <x v="3"/>
    <s v="Bluetooth Speaker"/>
    <n v="1"/>
    <n v="56543"/>
    <n v="5"/>
    <n v="2827.15"/>
    <n v="53715.85"/>
    <n v="30179.69"/>
    <n v="23536.16"/>
    <x v="3"/>
    <n v="1189.43"/>
    <s v="USSD"/>
    <s v="Standard"/>
    <n v="5"/>
    <n v="4"/>
    <s v="No"/>
    <x v="0"/>
    <n v="5"/>
    <n v="0"/>
    <n v="22346.73"/>
    <n v="45.161001488107743"/>
    <n v="2.2142998761073316E-2"/>
    <n v="1"/>
    <n v="1"/>
  </r>
  <r>
    <s v="ORD00997"/>
    <x v="59"/>
    <s v="CUST0496"/>
    <x v="2"/>
    <x v="1"/>
    <x v="3"/>
    <s v="Wireless Earbuds"/>
    <n v="2"/>
    <n v="75083"/>
    <n v="10"/>
    <n v="15016.6"/>
    <n v="135149.4"/>
    <n v="82615.600000000006"/>
    <n v="52533.8"/>
    <x v="2"/>
    <n v="284.86"/>
    <s v="Cash on Delivery"/>
    <s v="Standard"/>
    <n v="5"/>
    <n v="6"/>
    <s v="No"/>
    <x v="2"/>
    <n v="5"/>
    <n v="0"/>
    <n v="52248.94"/>
    <n v="474.44148002527555"/>
    <n v="2.1077415068065418E-3"/>
    <n v="1"/>
    <n v="1"/>
  </r>
  <r>
    <s v="ORD00998"/>
    <x v="22"/>
    <s v="CUST0587"/>
    <x v="8"/>
    <x v="2"/>
    <x v="1"/>
    <s v="Cap"/>
    <n v="2"/>
    <n v="9773"/>
    <n v="25"/>
    <n v="4886.5"/>
    <n v="14659.5"/>
    <n v="11726.69"/>
    <n v="2932.81"/>
    <x v="4"/>
    <n v="914.97"/>
    <s v="Mobile Money"/>
    <s v="Standard"/>
    <n v="5"/>
    <n v="6"/>
    <s v="Yes"/>
    <x v="0"/>
    <n v="5"/>
    <n v="0"/>
    <n v="2017.84"/>
    <n v="16.021836781533821"/>
    <n v="6.241481633070705E-2"/>
    <n v="0"/>
    <n v="1"/>
  </r>
  <r>
    <s v="ORD00999"/>
    <x v="297"/>
    <s v="CUST0073"/>
    <x v="6"/>
    <x v="2"/>
    <x v="3"/>
    <s v="Smart Watch"/>
    <n v="1"/>
    <n v="110539"/>
    <n v="0"/>
    <n v="0"/>
    <n v="110539"/>
    <n v="74772.28"/>
    <n v="35766.720000000001"/>
    <x v="1"/>
    <n v="2018.54"/>
    <s v="USSD"/>
    <s v="Standard"/>
    <n v="5"/>
    <n v="3"/>
    <s v="No"/>
    <x v="0"/>
    <n v="5"/>
    <n v="0"/>
    <n v="33748.18"/>
    <n v="54.761857580231258"/>
    <n v="1.8260885298401468E-2"/>
    <n v="1"/>
    <n v="1"/>
  </r>
  <r>
    <s v="ORD01000"/>
    <x v="122"/>
    <s v="CUST0537"/>
    <x v="8"/>
    <x v="1"/>
    <x v="0"/>
    <s v="Hair Dryer"/>
    <n v="1"/>
    <n v="12445"/>
    <n v="15"/>
    <n v="1866.75"/>
    <n v="10578.25"/>
    <n v="5929.19"/>
    <n v="4649.0600000000004"/>
    <x v="1"/>
    <n v="1553.06"/>
    <s v="Bank Transfer"/>
    <s v="Express"/>
    <n v="2"/>
    <n v="3"/>
    <s v="Yes"/>
    <x v="0"/>
    <n v="2"/>
    <n v="0"/>
    <n v="3096.0000000000005"/>
    <n v="6.8112307315879619"/>
    <n v="0.1468163448585541"/>
    <n v="1"/>
    <n v="1"/>
  </r>
  <r>
    <s v="ORD01001"/>
    <x v="232"/>
    <s v="CUST0555"/>
    <x v="7"/>
    <x v="0"/>
    <x v="4"/>
    <s v="Bedsheet"/>
    <n v="3"/>
    <n v="56151"/>
    <n v="15"/>
    <n v="25267.95"/>
    <n v="143185.04999999999"/>
    <n v="114125.82"/>
    <n v="29059.23"/>
    <x v="5"/>
    <n v="968.18"/>
    <s v="Cash on Delivery"/>
    <s v="Standard"/>
    <n v="5"/>
    <n v="2"/>
    <s v="No"/>
    <x v="1"/>
    <m/>
    <n v="0"/>
    <n v="28091.05"/>
    <n v="147.8909397012952"/>
    <n v="6.7617394413732445E-3"/>
    <n v="1"/>
    <n v="1"/>
  </r>
  <r>
    <s v="ORD01002"/>
    <x v="163"/>
    <s v="CUST0052"/>
    <x v="4"/>
    <x v="2"/>
    <x v="0"/>
    <s v="Hair Dryer"/>
    <n v="1"/>
    <n v="8725"/>
    <n v="0"/>
    <n v="0"/>
    <n v="8725"/>
    <n v="6516.53"/>
    <n v="2208.4699999999998"/>
    <x v="1"/>
    <n v="2354.91"/>
    <s v="USSD"/>
    <s v="Standard"/>
    <n v="5"/>
    <n v="6"/>
    <s v="Yes"/>
    <x v="0"/>
    <n v="5"/>
    <n v="0"/>
    <n v="-146.44000000000005"/>
    <n v="3.7050248204814622"/>
    <n v="0.26990372492836673"/>
    <n v="1"/>
    <n v="1"/>
  </r>
  <r>
    <s v="ORD01003"/>
    <x v="73"/>
    <s v="CUST0506"/>
    <x v="2"/>
    <x v="2"/>
    <x v="3"/>
    <s v="Wireless Earbuds"/>
    <n v="4"/>
    <n v="22332"/>
    <n v="20"/>
    <n v="17865.599999999999"/>
    <n v="71462.399999999994"/>
    <n v="54333.25"/>
    <n v="17129.150000000001"/>
    <x v="2"/>
    <n v="493.83"/>
    <s v="Card"/>
    <s v="Standard"/>
    <n v="5"/>
    <n v="5"/>
    <s v="No"/>
    <x v="0"/>
    <n v="5"/>
    <n v="0"/>
    <n v="16635.32"/>
    <n v="144.71052791446448"/>
    <n v="6.9103472595378832E-3"/>
    <n v="1"/>
    <n v="1"/>
  </r>
  <r>
    <s v="ORD01004"/>
    <x v="252"/>
    <s v="CUST0303"/>
    <x v="3"/>
    <x v="2"/>
    <x v="2"/>
    <s v="T-Shirt"/>
    <n v="2"/>
    <n v="18022"/>
    <n v="5"/>
    <n v="1802.2"/>
    <n v="34241.800000000003"/>
    <n v="21746.43"/>
    <n v="12495.37"/>
    <x v="2"/>
    <n v="129.71"/>
    <s v="Card"/>
    <s v="Standard"/>
    <n v="5"/>
    <n v="3"/>
    <s v="No"/>
    <x v="0"/>
    <n v="5"/>
    <n v="0"/>
    <n v="12365.660000000002"/>
    <n v="263.98735641045408"/>
    <n v="3.78806020711528E-3"/>
    <n v="1"/>
    <n v="1"/>
  </r>
  <r>
    <s v="ORD01005"/>
    <x v="71"/>
    <s v="CUST0187"/>
    <x v="3"/>
    <x v="0"/>
    <x v="3"/>
    <s v="Smart Watch"/>
    <n v="3"/>
    <n v="55837"/>
    <n v="0"/>
    <n v="0"/>
    <n v="167511"/>
    <n v="95701.34"/>
    <n v="71809.66"/>
    <x v="1"/>
    <n v="2184.4899999999998"/>
    <s v="Bank Transfer"/>
    <s v="Express"/>
    <n v="2"/>
    <n v="3"/>
    <s v="Yes"/>
    <x v="0"/>
    <n v="2"/>
    <n v="0"/>
    <n v="69625.17"/>
    <n v="76.681971535690266"/>
    <n v="1.3040874927616693E-2"/>
    <n v="0"/>
    <n v="1"/>
  </r>
  <r>
    <s v="ORD01006"/>
    <x v="344"/>
    <s v="CUST0266"/>
    <x v="3"/>
    <x v="1"/>
    <x v="4"/>
    <s v="Storage Box"/>
    <n v="1"/>
    <n v="11744"/>
    <n v="20"/>
    <n v="2348.8000000000002"/>
    <n v="9395.2000000000007"/>
    <n v="6953.67"/>
    <n v="2441.5300000000002"/>
    <x v="2"/>
    <n v="297.83999999999997"/>
    <s v="USSD"/>
    <s v="Express"/>
    <n v="2"/>
    <n v="2"/>
    <s v="No"/>
    <x v="0"/>
    <n v="5"/>
    <n v="0"/>
    <n v="2143.69"/>
    <n v="31.544453397797479"/>
    <n v="3.170129427792915E-2"/>
    <n v="1"/>
    <n v="1"/>
  </r>
  <r>
    <s v="ORD01007"/>
    <x v="74"/>
    <s v="CUST0029"/>
    <x v="8"/>
    <x v="0"/>
    <x v="1"/>
    <s v="Wallet"/>
    <n v="1"/>
    <n v="18170"/>
    <n v="10"/>
    <n v="1817"/>
    <n v="16353"/>
    <n v="12406.57"/>
    <n v="3946.43"/>
    <x v="2"/>
    <n v="453.77"/>
    <s v="Card"/>
    <s v="Standard"/>
    <n v="5"/>
    <n v="6"/>
    <s v="Yes"/>
    <x v="0"/>
    <n v="5"/>
    <n v="0"/>
    <n v="3492.66"/>
    <n v="36.038080966128213"/>
    <n v="2.7748425365376382E-2"/>
    <n v="0"/>
    <n v="1"/>
  </r>
  <r>
    <s v="ORD01008"/>
    <x v="168"/>
    <s v="CUST0357"/>
    <x v="9"/>
    <x v="1"/>
    <x v="3"/>
    <s v="Bluetooth Speaker"/>
    <n v="1"/>
    <n v="75385"/>
    <n v="25"/>
    <n v="18846.25"/>
    <n v="56538.75"/>
    <n v="35674.300000000003"/>
    <n v="20864.45"/>
    <x v="3"/>
    <n v="2478.12"/>
    <s v="USSD"/>
    <s v="Standard"/>
    <n v="5"/>
    <n v="1"/>
    <s v="No"/>
    <x v="1"/>
    <m/>
    <n v="0"/>
    <n v="18386.330000000002"/>
    <n v="22.815178441721951"/>
    <n v="4.3830470252702793E-2"/>
    <n v="1"/>
    <n v="1"/>
  </r>
  <r>
    <s v="ORD01009"/>
    <x v="154"/>
    <s v="CUST0179"/>
    <x v="7"/>
    <x v="2"/>
    <x v="1"/>
    <s v="Cap"/>
    <n v="2"/>
    <n v="13601"/>
    <n v="0"/>
    <n v="0"/>
    <n v="27202"/>
    <n v="17615.02"/>
    <n v="9586.98"/>
    <x v="1"/>
    <n v="1137.3800000000001"/>
    <s v="Cash on Delivery"/>
    <s v="Standard"/>
    <n v="5"/>
    <n v="7"/>
    <s v="Yes"/>
    <x v="0"/>
    <n v="1"/>
    <n v="0"/>
    <n v="8449.5999999999985"/>
    <n v="23.916369199388065"/>
    <n v="4.1812366737739873E-2"/>
    <n v="1"/>
    <n v="1"/>
  </r>
  <r>
    <s v="ORD01010"/>
    <x v="142"/>
    <s v="CUST0014"/>
    <x v="6"/>
    <x v="0"/>
    <x v="1"/>
    <s v="Cap"/>
    <n v="3"/>
    <n v="39830"/>
    <n v="15"/>
    <n v="17923.5"/>
    <n v="101566.5"/>
    <n v="75527.37"/>
    <n v="26039.13"/>
    <x v="4"/>
    <n v="1990.08"/>
    <s v="Bank Transfer"/>
    <s v="Express"/>
    <n v="2"/>
    <n v="1"/>
    <s v="No"/>
    <x v="0"/>
    <n v="1"/>
    <n v="0"/>
    <n v="24049.050000000003"/>
    <n v="51.036390496864449"/>
    <n v="1.9593862149429191E-2"/>
    <n v="1"/>
    <n v="1"/>
  </r>
  <r>
    <s v="ORD01011"/>
    <x v="214"/>
    <s v="CUST0274"/>
    <x v="9"/>
    <x v="1"/>
    <x v="0"/>
    <s v="Lip Gloss"/>
    <n v="1"/>
    <n v="13551"/>
    <n v="5"/>
    <n v="677.55"/>
    <n v="12873.45"/>
    <n v="7151.69"/>
    <n v="5721.76"/>
    <x v="2"/>
    <n v="219.64"/>
    <s v="Bank Transfer"/>
    <s v="Express"/>
    <n v="2"/>
    <n v="4"/>
    <s v="Yes"/>
    <x v="0"/>
    <n v="4"/>
    <n v="0"/>
    <n v="5502.12"/>
    <n v="58.611591695501737"/>
    <n v="1.7061471478119695E-2"/>
    <n v="0"/>
    <n v="1"/>
  </r>
  <r>
    <s v="ORD01012"/>
    <x v="217"/>
    <s v="CUST0009"/>
    <x v="8"/>
    <x v="0"/>
    <x v="4"/>
    <s v="Bedsheet"/>
    <n v="2"/>
    <n v="33854"/>
    <n v="10"/>
    <n v="6770.8"/>
    <n v="60937.2"/>
    <n v="35654.49"/>
    <n v="25282.71"/>
    <x v="5"/>
    <n v="443.27"/>
    <s v="Mobile Money"/>
    <s v="Standard"/>
    <n v="5"/>
    <n v="5"/>
    <s v="No"/>
    <x v="0"/>
    <n v="3"/>
    <n v="0"/>
    <n v="24839.439999999999"/>
    <n v="137.47196967987907"/>
    <n v="7.2742101704705827E-3"/>
    <n v="1"/>
    <n v="1"/>
  </r>
  <r>
    <s v="ORD01013"/>
    <x v="343"/>
    <s v="CUST0597"/>
    <x v="6"/>
    <x v="2"/>
    <x v="4"/>
    <s v="Blender"/>
    <n v="3"/>
    <n v="34683"/>
    <n v="10"/>
    <n v="10404.9"/>
    <n v="93644.1"/>
    <n v="59873.99"/>
    <n v="33770.11"/>
    <x v="2"/>
    <n v="381.75"/>
    <s v="Card"/>
    <s v="Standard"/>
    <n v="5"/>
    <n v="9"/>
    <s v="Yes"/>
    <x v="0"/>
    <n v="1"/>
    <n v="0"/>
    <n v="33388.36"/>
    <n v="245.30216110019649"/>
    <n v="4.0766049329322403E-3"/>
    <n v="1"/>
    <n v="1"/>
  </r>
  <r>
    <s v="ORD01014"/>
    <x v="159"/>
    <s v="CUST0432"/>
    <x v="6"/>
    <x v="2"/>
    <x v="1"/>
    <s v="Backpack"/>
    <n v="2"/>
    <n v="20598"/>
    <n v="5"/>
    <n v="2059.8000000000002"/>
    <n v="39136.199999999997"/>
    <n v="21672.26"/>
    <n v="17463.939999999999"/>
    <x v="1"/>
    <n v="1102.94"/>
    <s v="Bank Transfer"/>
    <s v="Standard"/>
    <n v="5"/>
    <n v="3"/>
    <s v="No"/>
    <x v="0"/>
    <n v="4"/>
    <n v="0"/>
    <n v="16360.999999999998"/>
    <n v="35.483525849094235"/>
    <n v="2.8182092282848108E-2"/>
    <n v="0"/>
    <n v="1"/>
  </r>
  <r>
    <s v="ORD01015"/>
    <x v="46"/>
    <s v="CUST0007"/>
    <x v="2"/>
    <x v="2"/>
    <x v="2"/>
    <s v="Joggers"/>
    <n v="4"/>
    <n v="28894"/>
    <n v="20"/>
    <n v="23115.200000000001"/>
    <n v="92460.800000000003"/>
    <n v="58923.88"/>
    <n v="33536.92"/>
    <x v="2"/>
    <n v="126.95"/>
    <s v="Mobile Money"/>
    <s v="Standard"/>
    <n v="5"/>
    <n v="0"/>
    <s v="No"/>
    <x v="1"/>
    <m/>
    <n v="0"/>
    <n v="33409.97"/>
    <n v="728.3245372193777"/>
    <n v="1.373014293624974E-3"/>
    <n v="1"/>
    <n v="1"/>
  </r>
  <r>
    <s v="ORD01016"/>
    <x v="117"/>
    <s v="CUST0172"/>
    <x v="4"/>
    <x v="2"/>
    <x v="0"/>
    <s v="Hair Dryer"/>
    <n v="2"/>
    <n v="29627"/>
    <n v="0"/>
    <n v="0"/>
    <n v="59254"/>
    <n v="39910.22"/>
    <n v="19343.78"/>
    <x v="3"/>
    <n v="788.42"/>
    <s v="Cash on Delivery"/>
    <s v="Standard"/>
    <n v="5"/>
    <n v="5"/>
    <s v="No"/>
    <x v="0"/>
    <n v="1"/>
    <n v="0"/>
    <n v="18555.36"/>
    <n v="75.155374039217676"/>
    <n v="1.330576838694434E-2"/>
    <n v="1"/>
    <n v="1"/>
  </r>
  <r>
    <s v="ORD01017"/>
    <x v="80"/>
    <s v="CUST0130"/>
    <x v="6"/>
    <x v="2"/>
    <x v="3"/>
    <s v="Phone Charger"/>
    <n v="2"/>
    <n v="119343"/>
    <n v="0"/>
    <n v="0"/>
    <n v="238686"/>
    <n v="143460.35"/>
    <n v="95225.65"/>
    <x v="4"/>
    <n v="2029.1"/>
    <s v="Bank Transfer"/>
    <s v="Standard"/>
    <n v="5"/>
    <n v="0"/>
    <s v="No"/>
    <x v="2"/>
    <n v="5"/>
    <n v="0"/>
    <n v="93196.549999999988"/>
    <n v="117.63146222463162"/>
    <n v="8.5011270036784731E-3"/>
    <n v="1"/>
    <n v="1"/>
  </r>
  <r>
    <s v="ORD01018"/>
    <x v="283"/>
    <s v="CUST0538"/>
    <x v="5"/>
    <x v="0"/>
    <x v="3"/>
    <s v="Bluetooth Speaker"/>
    <n v="1"/>
    <n v="9560"/>
    <n v="15"/>
    <n v="1434"/>
    <n v="8126"/>
    <n v="4702.78"/>
    <n v="3423.22"/>
    <x v="0"/>
    <n v="1431.72"/>
    <s v="USSD"/>
    <s v="Express"/>
    <n v="2"/>
    <n v="1"/>
    <s v="No"/>
    <x v="0"/>
    <n v="2"/>
    <n v="0"/>
    <n v="1991.4999999999998"/>
    <n v="5.6756907775263317"/>
    <n v="0.17619000738370663"/>
    <n v="1"/>
    <n v="1"/>
  </r>
  <r>
    <s v="ORD01019"/>
    <x v="318"/>
    <s v="CUST0084"/>
    <x v="1"/>
    <x v="0"/>
    <x v="1"/>
    <s v="Cap"/>
    <n v="1"/>
    <n v="37866"/>
    <n v="0"/>
    <n v="0"/>
    <n v="37866"/>
    <n v="28073.25"/>
    <n v="9792.75"/>
    <x v="1"/>
    <n v="1430.45"/>
    <s v="Mobile Money"/>
    <s v="Standard"/>
    <n v="5"/>
    <n v="4"/>
    <s v="No"/>
    <x v="0"/>
    <n v="4"/>
    <n v="0"/>
    <n v="8362.2999999999993"/>
    <n v="26.471390121989582"/>
    <n v="3.7776633391432946E-2"/>
    <n v="1"/>
    <n v="1"/>
  </r>
  <r>
    <s v="ORD01020"/>
    <x v="190"/>
    <s v="CUST0561"/>
    <x v="4"/>
    <x v="1"/>
    <x v="2"/>
    <s v="Sneakers"/>
    <n v="1"/>
    <n v="38430"/>
    <n v="10"/>
    <n v="3843"/>
    <n v="34587"/>
    <n v="22120.42"/>
    <n v="12466.58"/>
    <x v="0"/>
    <n v="420.74"/>
    <s v="Mobile Money"/>
    <s v="Standard"/>
    <n v="5"/>
    <n v="5"/>
    <s v="No"/>
    <x v="0"/>
    <n v="5"/>
    <n v="0"/>
    <n v="12045.84"/>
    <n v="82.205162333032277"/>
    <n v="1.2164686153757192E-2"/>
    <n v="1"/>
    <n v="1"/>
  </r>
  <r>
    <s v="ORD01021"/>
    <x v="240"/>
    <s v="CUST0489"/>
    <x v="9"/>
    <x v="2"/>
    <x v="2"/>
    <s v="Hoodie"/>
    <n v="2"/>
    <n v="26303"/>
    <n v="0"/>
    <n v="0"/>
    <n v="52606"/>
    <n v="38342.99"/>
    <n v="14263.01"/>
    <x v="3"/>
    <n v="403.97"/>
    <s v="USSD"/>
    <s v="Standard"/>
    <n v="5"/>
    <n v="6"/>
    <s v="Yes"/>
    <x v="0"/>
    <n v="3"/>
    <n v="0"/>
    <n v="13859.04"/>
    <n v="130.22254127781764"/>
    <n v="7.6791620727673657E-3"/>
    <n v="1"/>
    <n v="1"/>
  </r>
  <r>
    <s v="ORD01022"/>
    <x v="127"/>
    <s v="CUST0217"/>
    <x v="9"/>
    <x v="1"/>
    <x v="0"/>
    <s v="Hair Dryer"/>
    <n v="2"/>
    <n v="22416"/>
    <n v="0"/>
    <n v="0"/>
    <n v="44832"/>
    <n v="32805.550000000003"/>
    <n v="12026.45"/>
    <x v="2"/>
    <n v="335.32"/>
    <s v="Card"/>
    <s v="Standard"/>
    <n v="5"/>
    <n v="1"/>
    <s v="No"/>
    <x v="2"/>
    <n v="1"/>
    <n v="0"/>
    <n v="11691.130000000001"/>
    <n v="133.6991530478349"/>
    <n v="7.4794789436117056E-3"/>
    <n v="1"/>
    <n v="1"/>
  </r>
  <r>
    <s v="ORD01023"/>
    <x v="135"/>
    <s v="CUST0225"/>
    <x v="9"/>
    <x v="0"/>
    <x v="4"/>
    <s v="Blender"/>
    <n v="1"/>
    <n v="19531"/>
    <n v="5"/>
    <n v="976.55"/>
    <n v="18554.45"/>
    <n v="10412.49"/>
    <n v="8141.96"/>
    <x v="5"/>
    <n v="971.57"/>
    <s v="Card"/>
    <s v="Standard"/>
    <n v="5"/>
    <n v="4"/>
    <s v="No"/>
    <x v="0"/>
    <n v="4"/>
    <n v="0"/>
    <n v="7170.39"/>
    <n v="19.097388762518399"/>
    <n v="5.2363179722384655E-2"/>
    <n v="0"/>
    <n v="1"/>
  </r>
  <r>
    <s v="ORD01024"/>
    <x v="107"/>
    <s v="CUST0406"/>
    <x v="8"/>
    <x v="0"/>
    <x v="0"/>
    <s v="Hair Dryer"/>
    <n v="2"/>
    <n v="11063"/>
    <n v="20"/>
    <n v="4425.2"/>
    <n v="17700.8"/>
    <n v="11931.96"/>
    <n v="5768.84"/>
    <x v="3"/>
    <n v="1435.72"/>
    <s v="Bank Transfer"/>
    <s v="Standard"/>
    <n v="5"/>
    <n v="9"/>
    <s v="Yes"/>
    <x v="0"/>
    <n v="5"/>
    <n v="0"/>
    <n v="4333.12"/>
    <n v="12.328866352770735"/>
    <n v="8.1110458284371328E-2"/>
    <n v="1"/>
    <n v="1"/>
  </r>
  <r>
    <s v="ORD01025"/>
    <x v="159"/>
    <s v="CUST0166"/>
    <x v="1"/>
    <x v="2"/>
    <x v="3"/>
    <s v="Wireless Earbuds"/>
    <n v="3"/>
    <n v="98887"/>
    <n v="0"/>
    <n v="0"/>
    <n v="296661"/>
    <n v="232096.34"/>
    <n v="64564.66"/>
    <x v="3"/>
    <n v="2371.46"/>
    <s v="Card"/>
    <s v="Standard"/>
    <n v="5"/>
    <n v="8"/>
    <s v="Yes"/>
    <x v="0"/>
    <n v="1"/>
    <n v="0"/>
    <n v="62193.200000000004"/>
    <n v="125.09635414470411"/>
    <n v="7.9938380845476827E-3"/>
    <n v="0"/>
    <n v="1"/>
  </r>
  <r>
    <s v="ORD01026"/>
    <x v="212"/>
    <s v="CUST0555"/>
    <x v="2"/>
    <x v="0"/>
    <x v="4"/>
    <s v="Blender"/>
    <n v="1"/>
    <n v="16637"/>
    <n v="0"/>
    <n v="0"/>
    <n v="16637"/>
    <n v="11036.09"/>
    <n v="5600.91"/>
    <x v="3"/>
    <n v="1133.48"/>
    <s v="USSD"/>
    <s v="Standard"/>
    <n v="5"/>
    <n v="5"/>
    <s v="No"/>
    <x v="0"/>
    <n v="3"/>
    <n v="0"/>
    <n v="4467.43"/>
    <n v="14.677806401524508"/>
    <n v="6.8130071527318634E-2"/>
    <n v="1"/>
    <n v="1"/>
  </r>
  <r>
    <s v="ORD01027"/>
    <x v="138"/>
    <s v="CUST0472"/>
    <x v="6"/>
    <x v="2"/>
    <x v="0"/>
    <s v="Face Cream"/>
    <n v="1"/>
    <n v="20281"/>
    <n v="10"/>
    <n v="2028.1"/>
    <n v="18252.900000000001"/>
    <n v="11821.51"/>
    <n v="6431.39"/>
    <x v="4"/>
    <n v="1955.05"/>
    <s v="USSD"/>
    <s v="Express"/>
    <n v="2"/>
    <n v="2"/>
    <s v="No"/>
    <x v="0"/>
    <n v="5"/>
    <n v="0"/>
    <n v="4476.34"/>
    <n v="9.3362829595151027"/>
    <n v="0.1071090073358206"/>
    <n v="1"/>
    <n v="1"/>
  </r>
  <r>
    <s v="ORD01028"/>
    <x v="218"/>
    <s v="CUST0452"/>
    <x v="4"/>
    <x v="1"/>
    <x v="4"/>
    <s v="Air Fryer"/>
    <n v="2"/>
    <n v="35454"/>
    <n v="10"/>
    <n v="7090.8"/>
    <n v="63817.2"/>
    <n v="35246.54"/>
    <n v="28570.66"/>
    <x v="4"/>
    <n v="636.48"/>
    <s v="Bank Transfer"/>
    <s v="Express"/>
    <n v="2"/>
    <n v="1"/>
    <s v="No"/>
    <x v="2"/>
    <n v="4"/>
    <n v="0"/>
    <n v="27934.18"/>
    <n v="100.26583710407239"/>
    <n v="9.9734867715913587E-3"/>
    <n v="0"/>
    <n v="1"/>
  </r>
  <r>
    <s v="ORD01029"/>
    <x v="326"/>
    <s v="CUST0445"/>
    <x v="5"/>
    <x v="2"/>
    <x v="0"/>
    <s v="Perfume"/>
    <n v="1"/>
    <n v="27710"/>
    <n v="25"/>
    <n v="6927.5"/>
    <n v="20782.5"/>
    <n v="15332.6"/>
    <n v="5449.9"/>
    <x v="3"/>
    <n v="1762.11"/>
    <s v="Mobile Money"/>
    <s v="Standard"/>
    <n v="5"/>
    <n v="6"/>
    <s v="Yes"/>
    <x v="0"/>
    <n v="1"/>
    <n v="0"/>
    <n v="3687.79"/>
    <n v="11.794099119805233"/>
    <n v="8.4788163118007936E-2"/>
    <n v="1"/>
    <n v="1"/>
  </r>
  <r>
    <s v="ORD01030"/>
    <x v="139"/>
    <s v="CUST0505"/>
    <x v="1"/>
    <x v="0"/>
    <x v="3"/>
    <s v="Phone Charger"/>
    <n v="2"/>
    <n v="62420"/>
    <n v="0"/>
    <n v="0"/>
    <n v="124840"/>
    <n v="90841.58"/>
    <n v="33998.42"/>
    <x v="2"/>
    <n v="149.27000000000001"/>
    <s v="Mobile Money"/>
    <s v="Express"/>
    <n v="2"/>
    <n v="2"/>
    <s v="No"/>
    <x v="1"/>
    <m/>
    <n v="0"/>
    <n v="33849.15"/>
    <n v="836.33683928451796"/>
    <n v="1.1956904838192888E-3"/>
    <n v="1"/>
    <n v="1"/>
  </r>
  <r>
    <s v="ORD01031"/>
    <x v="41"/>
    <s v="CUST0138"/>
    <x v="2"/>
    <x v="1"/>
    <x v="4"/>
    <s v="Blender"/>
    <n v="1"/>
    <n v="13550"/>
    <n v="5"/>
    <n v="677.5"/>
    <n v="12872.5"/>
    <n v="7861.58"/>
    <n v="5010.92"/>
    <x v="4"/>
    <n v="279.89"/>
    <s v="Bank Transfer"/>
    <s v="Standard"/>
    <n v="5"/>
    <n v="4"/>
    <s v="No"/>
    <x v="0"/>
    <n v="5"/>
    <n v="0"/>
    <n v="4731.03"/>
    <n v="45.991282289470867"/>
    <n v="2.1743251116721693E-2"/>
    <n v="0"/>
    <n v="1"/>
  </r>
  <r>
    <s v="ORD01032"/>
    <x v="119"/>
    <s v="CUST0375"/>
    <x v="7"/>
    <x v="2"/>
    <x v="3"/>
    <s v="Wireless Earbuds"/>
    <n v="1"/>
    <n v="103210"/>
    <n v="10"/>
    <n v="10321"/>
    <n v="92889"/>
    <n v="63613.4"/>
    <n v="29275.599999999999"/>
    <x v="4"/>
    <n v="1837.84"/>
    <s v="USSD"/>
    <s v="Express"/>
    <n v="2"/>
    <n v="1"/>
    <s v="No"/>
    <x v="0"/>
    <n v="5"/>
    <n v="0"/>
    <n v="27437.759999999998"/>
    <n v="50.54248465590041"/>
    <n v="1.9785335185005758E-2"/>
    <n v="1"/>
    <n v="1"/>
  </r>
  <r>
    <s v="ORD01033"/>
    <x v="20"/>
    <s v="CUST0370"/>
    <x v="8"/>
    <x v="2"/>
    <x v="4"/>
    <s v="Blender"/>
    <n v="1"/>
    <n v="56680"/>
    <n v="15"/>
    <n v="8502"/>
    <n v="48178"/>
    <n v="39015.230000000003"/>
    <n v="9162.77"/>
    <x v="4"/>
    <n v="2283.67"/>
    <s v="Bank Transfer"/>
    <s v="Express"/>
    <n v="2"/>
    <n v="2"/>
    <s v="No"/>
    <x v="0"/>
    <n v="2"/>
    <n v="0"/>
    <n v="6879.1"/>
    <n v="21.096743399878264"/>
    <n v="4.7400680808667855E-2"/>
    <n v="0"/>
    <n v="1"/>
  </r>
  <r>
    <s v="ORD01034"/>
    <x v="108"/>
    <s v="CUST0352"/>
    <x v="2"/>
    <x v="2"/>
    <x v="3"/>
    <s v="Smart Watch"/>
    <n v="2"/>
    <n v="10038"/>
    <n v="25"/>
    <n v="5019"/>
    <n v="15057"/>
    <n v="8637.23"/>
    <n v="6419.77"/>
    <x v="1"/>
    <n v="1117.93"/>
    <s v="Bank Transfer"/>
    <s v="Standard"/>
    <n v="5"/>
    <n v="6"/>
    <s v="Yes"/>
    <x v="0"/>
    <n v="5"/>
    <n v="0"/>
    <n v="5301.84"/>
    <n v="13.468642938287728"/>
    <n v="7.4246529853224413E-2"/>
    <n v="0"/>
    <n v="1"/>
  </r>
  <r>
    <s v="ORD01035"/>
    <x v="85"/>
    <s v="CUST0590"/>
    <x v="4"/>
    <x v="2"/>
    <x v="4"/>
    <s v="Bedsheet"/>
    <n v="1"/>
    <n v="7775"/>
    <n v="0"/>
    <n v="0"/>
    <n v="7775"/>
    <n v="4779.22"/>
    <n v="2995.78"/>
    <x v="4"/>
    <n v="1085.05"/>
    <s v="USSD"/>
    <s v="Standard"/>
    <n v="5"/>
    <n v="2"/>
    <s v="No"/>
    <x v="2"/>
    <n v="2"/>
    <n v="0"/>
    <n v="1910.7300000000002"/>
    <n v="7.1655684069858534"/>
    <n v="0.13955627009646301"/>
    <n v="1"/>
    <n v="1"/>
  </r>
  <r>
    <s v="ORD01036"/>
    <x v="215"/>
    <s v="CUST0558"/>
    <x v="1"/>
    <x v="2"/>
    <x v="3"/>
    <s v="Bluetooth Speaker"/>
    <n v="3"/>
    <n v="63454"/>
    <n v="10"/>
    <n v="19036.2"/>
    <n v="171325.8"/>
    <n v="104104.85"/>
    <n v="67220.95"/>
    <x v="5"/>
    <n v="1149.0899999999999"/>
    <s v="Cash on Delivery"/>
    <s v="Express"/>
    <n v="2"/>
    <n v="5"/>
    <s v="Yes"/>
    <x v="0"/>
    <n v="5"/>
    <n v="0"/>
    <n v="66071.86"/>
    <n v="149.09693757669112"/>
    <n v="6.7070458740014641E-3"/>
    <n v="1"/>
    <n v="1"/>
  </r>
  <r>
    <s v="ORD01037"/>
    <x v="292"/>
    <s v="CUST0019"/>
    <x v="6"/>
    <x v="0"/>
    <x v="2"/>
    <s v="Sneakers"/>
    <n v="2"/>
    <n v="41788"/>
    <n v="0"/>
    <n v="0"/>
    <n v="83576"/>
    <n v="47758.52"/>
    <n v="35817.480000000003"/>
    <x v="0"/>
    <n v="845.96"/>
    <s v="Bank Transfer"/>
    <s v="Express"/>
    <n v="2"/>
    <n v="0"/>
    <s v="No"/>
    <x v="2"/>
    <n v="5"/>
    <n v="0"/>
    <n v="34971.520000000004"/>
    <n v="98.794269232587823"/>
    <n v="1.0122044606107017E-2"/>
    <n v="1"/>
    <n v="1"/>
  </r>
  <r>
    <s v="ORD01038"/>
    <x v="345"/>
    <s v="CUST0287"/>
    <x v="9"/>
    <x v="1"/>
    <x v="2"/>
    <s v="T-Shirt"/>
    <n v="1"/>
    <n v="24023"/>
    <n v="0"/>
    <n v="0"/>
    <n v="24023"/>
    <n v="13941.89"/>
    <n v="10081.11"/>
    <x v="4"/>
    <n v="1690.64"/>
    <s v="Card"/>
    <s v="Standard"/>
    <n v="5"/>
    <n v="2"/>
    <s v="No"/>
    <x v="0"/>
    <n v="5"/>
    <n v="0"/>
    <n v="8390.4700000000012"/>
    <n v="14.209411820375715"/>
    <n v="7.0375889772301553E-2"/>
    <n v="1"/>
    <n v="1"/>
  </r>
  <r>
    <s v="ORD01039"/>
    <x v="165"/>
    <s v="CUST0350"/>
    <x v="9"/>
    <x v="1"/>
    <x v="1"/>
    <s v="Phone Case"/>
    <n v="1"/>
    <n v="25228"/>
    <n v="15"/>
    <n v="3784.2"/>
    <n v="21443.8"/>
    <n v="12884.32"/>
    <n v="8559.48"/>
    <x v="5"/>
    <n v="840.91"/>
    <s v="Card"/>
    <s v="Standard"/>
    <n v="5"/>
    <n v="5"/>
    <s v="No"/>
    <x v="0"/>
    <n v="1"/>
    <n v="0"/>
    <n v="7718.57"/>
    <n v="25.500707566802632"/>
    <n v="3.9214598158908404E-2"/>
    <n v="1"/>
    <n v="1"/>
  </r>
  <r>
    <s v="ORD01040"/>
    <x v="185"/>
    <s v="CUST0157"/>
    <x v="3"/>
    <x v="2"/>
    <x v="3"/>
    <s v="Bluetooth Speaker"/>
    <n v="3"/>
    <n v="57167"/>
    <n v="0"/>
    <n v="0"/>
    <n v="171501"/>
    <n v="95497.87"/>
    <n v="76003.13"/>
    <x v="0"/>
    <n v="1769.56"/>
    <s v="Bank Transfer"/>
    <s v="Express"/>
    <n v="2"/>
    <n v="4"/>
    <s v="Yes"/>
    <x v="0"/>
    <n v="5"/>
    <n v="0"/>
    <n v="74233.570000000007"/>
    <n v="96.917312778317779"/>
    <n v="1.0318073947090688E-2"/>
    <n v="1"/>
    <n v="1"/>
  </r>
  <r>
    <s v="ORD01041"/>
    <x v="88"/>
    <s v="CUST0191"/>
    <x v="0"/>
    <x v="0"/>
    <x v="3"/>
    <s v="Bluetooth Speaker"/>
    <n v="3"/>
    <n v="24717"/>
    <n v="5"/>
    <n v="3707.55"/>
    <n v="70443.45"/>
    <n v="57148.52"/>
    <n v="13294.93"/>
    <x v="4"/>
    <n v="1955.05"/>
    <s v="Mobile Money"/>
    <s v="Standard"/>
    <n v="5"/>
    <n v="6"/>
    <s v="No"/>
    <x v="2"/>
    <n v="2"/>
    <n v="0"/>
    <n v="11339.880000000001"/>
    <n v="36.031533720365211"/>
    <n v="2.7753467497687864E-2"/>
    <n v="1"/>
    <n v="1"/>
  </r>
  <r>
    <s v="ORD01042"/>
    <x v="54"/>
    <s v="CUST0169"/>
    <x v="6"/>
    <x v="2"/>
    <x v="3"/>
    <s v="Power Bank"/>
    <n v="1"/>
    <n v="54332"/>
    <n v="0"/>
    <n v="0"/>
    <n v="54332"/>
    <n v="43180.4"/>
    <n v="11151.6"/>
    <x v="5"/>
    <n v="1870.39"/>
    <s v="Cash on Delivery"/>
    <s v="Standard"/>
    <n v="5"/>
    <n v="4"/>
    <s v="No"/>
    <x v="0"/>
    <n v="5"/>
    <n v="0"/>
    <n v="9281.2100000000009"/>
    <n v="29.048487213896564"/>
    <n v="3.4425200618420089E-2"/>
    <n v="1"/>
    <n v="1"/>
  </r>
  <r>
    <s v="ORD01043"/>
    <x v="218"/>
    <s v="CUST0131"/>
    <x v="0"/>
    <x v="2"/>
    <x v="2"/>
    <s v="T-Shirt"/>
    <n v="3"/>
    <n v="51753"/>
    <n v="0"/>
    <n v="0"/>
    <n v="155259"/>
    <n v="91712.98"/>
    <n v="63546.02"/>
    <x v="0"/>
    <n v="1616.68"/>
    <s v="Mobile Money"/>
    <s v="Express"/>
    <n v="2"/>
    <n v="1"/>
    <s v="No"/>
    <x v="2"/>
    <n v="5"/>
    <n v="0"/>
    <n v="61929.34"/>
    <n v="96.035702798327435"/>
    <n v="1.0412794105333668E-2"/>
    <n v="1"/>
    <n v="1"/>
  </r>
  <r>
    <s v="ORD01044"/>
    <x v="279"/>
    <s v="CUST0179"/>
    <x v="6"/>
    <x v="2"/>
    <x v="1"/>
    <s v="Cap"/>
    <n v="1"/>
    <n v="12467"/>
    <n v="5"/>
    <n v="623.35"/>
    <n v="11843.65"/>
    <n v="7867.4"/>
    <n v="3976.25"/>
    <x v="1"/>
    <n v="1279.95"/>
    <s v="Card"/>
    <s v="Express"/>
    <n v="2"/>
    <n v="1"/>
    <s v="No"/>
    <x v="0"/>
    <n v="1"/>
    <n v="0"/>
    <n v="2696.3"/>
    <n v="9.2532130161334418"/>
    <n v="0.1080705694612725"/>
    <n v="0"/>
    <n v="1"/>
  </r>
  <r>
    <s v="ORD01045"/>
    <x v="260"/>
    <s v="CUST0471"/>
    <x v="6"/>
    <x v="2"/>
    <x v="3"/>
    <s v="Phone Charger"/>
    <n v="2"/>
    <n v="112273"/>
    <n v="5"/>
    <n v="11227.3"/>
    <n v="213318.7"/>
    <n v="139277.04"/>
    <n v="74041.66"/>
    <x v="0"/>
    <n v="486.77"/>
    <s v="Cash on Delivery"/>
    <s v="Standard"/>
    <n v="5"/>
    <n v="4"/>
    <s v="No"/>
    <x v="0"/>
    <n v="4"/>
    <n v="0"/>
    <n v="73554.89"/>
    <n v="438.23304640795453"/>
    <n v="2.2818908984538156E-3"/>
    <n v="0"/>
    <n v="1"/>
  </r>
  <r>
    <s v="ORD01046"/>
    <x v="298"/>
    <s v="CUST0567"/>
    <x v="8"/>
    <x v="0"/>
    <x v="3"/>
    <s v="Bluetooth Speaker"/>
    <n v="2"/>
    <n v="32971"/>
    <n v="10"/>
    <n v="6594.2"/>
    <n v="59347.8"/>
    <n v="41200.18"/>
    <n v="18147.62"/>
    <x v="0"/>
    <n v="660.7"/>
    <s v="Cash on Delivery"/>
    <s v="Express"/>
    <n v="2"/>
    <n v="3"/>
    <s v="Yes"/>
    <x v="0"/>
    <n v="4"/>
    <n v="0"/>
    <n v="17486.919999999998"/>
    <n v="89.825639473285904"/>
    <n v="1.1132678886159217E-2"/>
    <n v="1"/>
    <n v="1"/>
  </r>
  <r>
    <s v="ORD01047"/>
    <x v="197"/>
    <s v="CUST0149"/>
    <x v="8"/>
    <x v="1"/>
    <x v="4"/>
    <s v="Blender"/>
    <n v="4"/>
    <n v="72631"/>
    <n v="10"/>
    <n v="29052.400000000001"/>
    <n v="261471.6"/>
    <n v="161723.9"/>
    <n v="99747.7"/>
    <x v="5"/>
    <n v="2477.9"/>
    <s v="Mobile Money"/>
    <s v="Express"/>
    <n v="2"/>
    <n v="3"/>
    <s v="Yes"/>
    <x v="0"/>
    <n v="5"/>
    <n v="0"/>
    <n v="97269.8"/>
    <n v="105.521449614593"/>
    <n v="9.4767462317131186E-3"/>
    <n v="0"/>
    <n v="1"/>
  </r>
  <r>
    <s v="ORD01048"/>
    <x v="195"/>
    <s v="CUST0183"/>
    <x v="0"/>
    <x v="2"/>
    <x v="2"/>
    <s v="Hoodie"/>
    <n v="1"/>
    <n v="29120"/>
    <n v="15"/>
    <n v="4368"/>
    <n v="24752"/>
    <n v="15232.52"/>
    <n v="9519.48"/>
    <x v="4"/>
    <n v="762.68"/>
    <s v="Card"/>
    <s v="Express"/>
    <n v="2"/>
    <n v="6"/>
    <s v="No"/>
    <x v="2"/>
    <n v="5"/>
    <n v="0"/>
    <n v="8756.7999999999993"/>
    <n v="32.453978077306346"/>
    <n v="3.0812863606981253E-2"/>
    <n v="1"/>
    <n v="1"/>
  </r>
  <r>
    <s v="ORD01049"/>
    <x v="29"/>
    <s v="CUST0279"/>
    <x v="4"/>
    <x v="0"/>
    <x v="1"/>
    <s v="Backpack"/>
    <n v="1"/>
    <n v="24660"/>
    <n v="5"/>
    <n v="1233"/>
    <n v="23427"/>
    <n v="18304.18"/>
    <n v="5122.82"/>
    <x v="2"/>
    <n v="302.76"/>
    <s v="Bank Transfer"/>
    <s v="Standard"/>
    <n v="5"/>
    <n v="7"/>
    <s v="Yes"/>
    <x v="0"/>
    <n v="5"/>
    <n v="0"/>
    <n v="4820.0599999999995"/>
    <n v="77.378121284185497"/>
    <n v="1.2923549750288128E-2"/>
    <n v="0"/>
    <n v="1"/>
  </r>
  <r>
    <s v="ORD01050"/>
    <x v="346"/>
    <s v="CUST0226"/>
    <x v="4"/>
    <x v="2"/>
    <x v="3"/>
    <s v="Wireless Earbuds"/>
    <n v="1"/>
    <n v="111831"/>
    <n v="10"/>
    <n v="11183.1"/>
    <n v="100647.9"/>
    <n v="65849.03"/>
    <n v="34798.870000000003"/>
    <x v="5"/>
    <n v="1295.1300000000001"/>
    <s v="USSD"/>
    <s v="Express"/>
    <n v="2"/>
    <n v="4"/>
    <s v="Yes"/>
    <x v="0"/>
    <n v="5"/>
    <n v="0"/>
    <n v="33503.740000000005"/>
    <n v="77.71258483704338"/>
    <n v="1.2867928690017379E-2"/>
    <n v="0"/>
    <n v="1"/>
  </r>
  <r>
    <s v="ORD01051"/>
    <x v="101"/>
    <s v="CUST0583"/>
    <x v="5"/>
    <x v="1"/>
    <x v="4"/>
    <s v="Bedsheet"/>
    <n v="2"/>
    <n v="62114"/>
    <n v="0"/>
    <n v="0"/>
    <n v="124228"/>
    <n v="70924.639999999999"/>
    <n v="53303.360000000001"/>
    <x v="5"/>
    <n v="824.72"/>
    <s v="Mobile Money"/>
    <s v="Express"/>
    <n v="2"/>
    <n v="2"/>
    <s v="No"/>
    <x v="2"/>
    <n v="4"/>
    <n v="0"/>
    <n v="52478.64"/>
    <n v="150.63051702395964"/>
    <n v="6.6387609878610296E-3"/>
    <n v="1"/>
    <n v="1"/>
  </r>
  <r>
    <s v="ORD01052"/>
    <x v="268"/>
    <s v="CUST0385"/>
    <x v="1"/>
    <x v="0"/>
    <x v="3"/>
    <s v="Phone Charger"/>
    <n v="1"/>
    <n v="74097"/>
    <n v="0"/>
    <n v="0"/>
    <n v="74097"/>
    <n v="56982.44"/>
    <n v="17114.560000000001"/>
    <x v="5"/>
    <n v="1199.57"/>
    <s v="Bank Transfer"/>
    <s v="Express"/>
    <n v="2"/>
    <n v="2"/>
    <s v="No"/>
    <x v="0"/>
    <n v="2"/>
    <n v="0"/>
    <n v="15914.990000000002"/>
    <n v="61.769634118892604"/>
    <n v="1.6189184447413525E-2"/>
    <n v="1"/>
    <n v="1"/>
  </r>
  <r>
    <s v="ORD01053"/>
    <x v="64"/>
    <s v="CUST0509"/>
    <x v="5"/>
    <x v="0"/>
    <x v="3"/>
    <s v="Wireless Earbuds"/>
    <n v="1"/>
    <n v="49302"/>
    <n v="15"/>
    <n v="7395.3"/>
    <n v="41906.699999999997"/>
    <n v="33299.19"/>
    <n v="8607.51"/>
    <x v="5"/>
    <n v="1423.55"/>
    <s v="Cash on Delivery"/>
    <s v="Express"/>
    <n v="2"/>
    <n v="3"/>
    <s v="No"/>
    <x v="1"/>
    <m/>
    <n v="0"/>
    <n v="7183.96"/>
    <n v="29.43816515050402"/>
    <n v="3.3969508455688469E-2"/>
    <n v="1"/>
    <n v="1"/>
  </r>
  <r>
    <s v="ORD01054"/>
    <x v="330"/>
    <s v="CUST0580"/>
    <x v="7"/>
    <x v="2"/>
    <x v="0"/>
    <s v="Body Lotion"/>
    <n v="1"/>
    <n v="6118"/>
    <n v="0"/>
    <n v="0"/>
    <n v="6118"/>
    <n v="4088.17"/>
    <n v="2029.83"/>
    <x v="4"/>
    <n v="2406.0300000000002"/>
    <s v="Mobile Money"/>
    <s v="Standard"/>
    <n v="5"/>
    <n v="5"/>
    <s v="No"/>
    <x v="0"/>
    <n v="4"/>
    <n v="0"/>
    <n v="-376.20000000000027"/>
    <n v="2.5427779370997032"/>
    <n v="0.39327067669172938"/>
    <n v="1"/>
    <n v="1"/>
  </r>
  <r>
    <s v="ORD01055"/>
    <x v="108"/>
    <s v="CUST0487"/>
    <x v="7"/>
    <x v="2"/>
    <x v="1"/>
    <s v="Cap"/>
    <n v="2"/>
    <n v="24235"/>
    <n v="5"/>
    <n v="2423.5"/>
    <n v="46046.5"/>
    <n v="26758.9"/>
    <n v="19287.599999999999"/>
    <x v="4"/>
    <n v="910.16"/>
    <s v="Card"/>
    <s v="Express"/>
    <n v="2"/>
    <n v="1"/>
    <s v="No"/>
    <x v="0"/>
    <n v="3"/>
    <n v="0"/>
    <n v="18377.439999999999"/>
    <n v="50.591654214643583"/>
    <n v="1.9766106001541918E-2"/>
    <n v="1"/>
    <n v="1"/>
  </r>
  <r>
    <s v="ORD01056"/>
    <x v="260"/>
    <s v="CUST0343"/>
    <x v="9"/>
    <x v="2"/>
    <x v="1"/>
    <s v="Cap"/>
    <n v="1"/>
    <n v="5541"/>
    <n v="10"/>
    <n v="554.1"/>
    <n v="4986.8999999999996"/>
    <n v="3397.57"/>
    <n v="1589.33"/>
    <x v="5"/>
    <n v="1494.99"/>
    <s v="Cash on Delivery"/>
    <s v="Express"/>
    <n v="2"/>
    <n v="1"/>
    <s v="No"/>
    <x v="0"/>
    <n v="3"/>
    <n v="0"/>
    <n v="94.339999999999918"/>
    <n v="3.3357413761964962"/>
    <n v="0.29978343259339474"/>
    <n v="1"/>
    <n v="1"/>
  </r>
  <r>
    <s v="ORD01057"/>
    <x v="230"/>
    <s v="CUST0008"/>
    <x v="6"/>
    <x v="2"/>
    <x v="4"/>
    <s v="Table Lamp"/>
    <n v="3"/>
    <n v="46130"/>
    <n v="15"/>
    <n v="20758.5"/>
    <n v="117631.5"/>
    <n v="80463.61"/>
    <n v="37167.89"/>
    <x v="3"/>
    <n v="1235.32"/>
    <s v="USSD"/>
    <s v="Express"/>
    <n v="2"/>
    <n v="1"/>
    <s v="No"/>
    <x v="0"/>
    <n v="5"/>
    <n v="0"/>
    <n v="35932.57"/>
    <n v="95.223504840850964"/>
    <n v="1.0501608837768794E-2"/>
    <n v="0"/>
    <n v="1"/>
  </r>
  <r>
    <s v="ORD01058"/>
    <x v="276"/>
    <s v="CUST0207"/>
    <x v="4"/>
    <x v="2"/>
    <x v="3"/>
    <s v="Power Bank"/>
    <n v="4"/>
    <n v="42676"/>
    <n v="5"/>
    <n v="8535.2000000000007"/>
    <n v="162168.79999999999"/>
    <n v="104649.29"/>
    <n v="57519.51"/>
    <x v="1"/>
    <n v="286.56"/>
    <s v="Cash on Delivery"/>
    <s v="Standard"/>
    <n v="5"/>
    <n v="3"/>
    <s v="No"/>
    <x v="2"/>
    <n v="2"/>
    <n v="0"/>
    <n v="57232.950000000004"/>
    <n v="565.91568955890557"/>
    <n v="1.7670476688487553E-3"/>
    <n v="0"/>
    <n v="1"/>
  </r>
  <r>
    <s v="ORD01059"/>
    <x v="247"/>
    <s v="CUST0437"/>
    <x v="1"/>
    <x v="1"/>
    <x v="4"/>
    <s v="Storage Box"/>
    <n v="1"/>
    <n v="80112"/>
    <n v="0"/>
    <n v="0"/>
    <n v="80112"/>
    <n v="56375.91"/>
    <n v="23736.09"/>
    <x v="5"/>
    <n v="673.54"/>
    <s v="USSD"/>
    <s v="Standard"/>
    <n v="5"/>
    <n v="6"/>
    <s v="Yes"/>
    <x v="0"/>
    <n v="3"/>
    <n v="0"/>
    <n v="23062.55"/>
    <n v="118.94171096000238"/>
    <n v="8.4074795286598752E-3"/>
    <n v="1"/>
    <n v="1"/>
  </r>
  <r>
    <s v="ORD01060"/>
    <x v="284"/>
    <s v="CUST0009"/>
    <x v="9"/>
    <x v="2"/>
    <x v="1"/>
    <s v="Phone Case"/>
    <n v="1"/>
    <n v="17524"/>
    <n v="15"/>
    <n v="2628.6"/>
    <n v="14895.4"/>
    <n v="9397.83"/>
    <n v="5497.57"/>
    <x v="1"/>
    <n v="866.96"/>
    <s v="Mobile Money"/>
    <s v="Express"/>
    <n v="2"/>
    <n v="1"/>
    <s v="No"/>
    <x v="0"/>
    <n v="5"/>
    <n v="0"/>
    <n v="4630.6099999999997"/>
    <n v="17.181184829749931"/>
    <n v="5.8203203673617365E-2"/>
    <n v="0"/>
    <n v="1"/>
  </r>
  <r>
    <s v="ORD01061"/>
    <x v="70"/>
    <s v="CUST0584"/>
    <x v="0"/>
    <x v="2"/>
    <x v="1"/>
    <s v="Cap"/>
    <n v="3"/>
    <n v="23564"/>
    <n v="10"/>
    <n v="7069.2"/>
    <n v="63622.8"/>
    <n v="47940.05"/>
    <n v="15682.75"/>
    <x v="0"/>
    <n v="1830.78"/>
    <s v="Card"/>
    <s v="Standard"/>
    <n v="5"/>
    <n v="6"/>
    <s v="Yes"/>
    <x v="0"/>
    <n v="3"/>
    <n v="0"/>
    <n v="13851.97"/>
    <n v="34.751745157801594"/>
    <n v="2.8775533299383239E-2"/>
    <n v="0"/>
    <n v="1"/>
  </r>
  <r>
    <s v="ORD01062"/>
    <x v="237"/>
    <s v="CUST0125"/>
    <x v="4"/>
    <x v="1"/>
    <x v="4"/>
    <s v="Storage Box"/>
    <n v="2"/>
    <n v="37779"/>
    <n v="10"/>
    <n v="7555.8"/>
    <n v="68002.2"/>
    <n v="48019.5"/>
    <n v="19982.7"/>
    <x v="0"/>
    <n v="2226.11"/>
    <s v="Cash on Delivery"/>
    <s v="Standard"/>
    <n v="5"/>
    <n v="1"/>
    <s v="No"/>
    <x v="0"/>
    <n v="5"/>
    <n v="0"/>
    <n v="17756.59"/>
    <n v="30.547547066407319"/>
    <n v="3.2735852663590297E-2"/>
    <n v="1"/>
    <n v="1"/>
  </r>
  <r>
    <s v="ORD01063"/>
    <x v="134"/>
    <s v="CUST0539"/>
    <x v="7"/>
    <x v="2"/>
    <x v="4"/>
    <s v="Air Fryer"/>
    <n v="1"/>
    <n v="61067"/>
    <n v="5"/>
    <n v="3053.35"/>
    <n v="58013.65"/>
    <n v="47388.35"/>
    <n v="10625.3"/>
    <x v="5"/>
    <n v="562.69000000000005"/>
    <s v="Card"/>
    <s v="Express"/>
    <n v="2"/>
    <n v="0"/>
    <s v="No"/>
    <x v="2"/>
    <n v="2"/>
    <n v="0"/>
    <n v="10062.609999999999"/>
    <n v="103.10055270219836"/>
    <n v="9.6992690513353335E-3"/>
    <n v="1"/>
    <n v="1"/>
  </r>
  <r>
    <s v="ORD01064"/>
    <x v="264"/>
    <s v="CUST0133"/>
    <x v="6"/>
    <x v="2"/>
    <x v="1"/>
    <s v="Phone Case"/>
    <n v="3"/>
    <n v="23749"/>
    <n v="25"/>
    <n v="17811.75"/>
    <n v="53435.25"/>
    <n v="34406.519999999997"/>
    <n v="19028.73"/>
    <x v="2"/>
    <n v="201.51"/>
    <s v="Mobile Money"/>
    <s v="Express"/>
    <n v="2"/>
    <n v="1"/>
    <s v="No"/>
    <x v="0"/>
    <n v="3"/>
    <n v="0"/>
    <n v="18827.22"/>
    <n v="265.174184903975"/>
    <n v="3.7711061518379721E-3"/>
    <n v="1"/>
    <n v="1"/>
  </r>
  <r>
    <s v="ORD01065"/>
    <x v="183"/>
    <s v="CUST0039"/>
    <x v="8"/>
    <x v="2"/>
    <x v="2"/>
    <s v="Hoodie"/>
    <n v="1"/>
    <n v="26948"/>
    <n v="5"/>
    <n v="1347.4"/>
    <n v="25600.6"/>
    <n v="17996.580000000002"/>
    <n v="7604.02"/>
    <x v="3"/>
    <n v="2211.6799999999998"/>
    <s v="Card"/>
    <s v="Standard"/>
    <n v="5"/>
    <n v="4"/>
    <s v="No"/>
    <x v="0"/>
    <n v="5"/>
    <n v="0"/>
    <n v="5392.34"/>
    <n v="11.575182666570209"/>
    <n v="8.6391725193940769E-2"/>
    <n v="1"/>
    <n v="1"/>
  </r>
  <r>
    <s v="ORD01066"/>
    <x v="310"/>
    <s v="CUST0209"/>
    <x v="3"/>
    <x v="1"/>
    <x v="2"/>
    <s v="Sneakers"/>
    <n v="3"/>
    <n v="53332"/>
    <n v="10"/>
    <n v="15999.6"/>
    <n v="143996.4"/>
    <n v="101839.23"/>
    <n v="42157.17"/>
    <x v="1"/>
    <n v="2361.8200000000002"/>
    <s v="Card"/>
    <s v="Express"/>
    <n v="2"/>
    <n v="0"/>
    <s v="No"/>
    <x v="2"/>
    <n v="5"/>
    <n v="0"/>
    <n v="39795.35"/>
    <n v="60.968405721011756"/>
    <n v="1.6401937826223435E-2"/>
    <n v="0"/>
    <n v="1"/>
  </r>
  <r>
    <s v="ORD01067"/>
    <x v="295"/>
    <s v="CUST0224"/>
    <x v="5"/>
    <x v="0"/>
    <x v="1"/>
    <s v="Cap"/>
    <n v="2"/>
    <n v="29420"/>
    <n v="5"/>
    <n v="2942"/>
    <n v="55898"/>
    <n v="32021.360000000001"/>
    <n v="23876.639999999999"/>
    <x v="1"/>
    <n v="2235.54"/>
    <s v="USSD"/>
    <s v="Express"/>
    <n v="2"/>
    <n v="1"/>
    <s v="No"/>
    <x v="0"/>
    <n v="1"/>
    <n v="0"/>
    <n v="21641.1"/>
    <n v="25.00424953255142"/>
    <n v="3.9993201903467029E-2"/>
    <n v="1"/>
    <n v="1"/>
  </r>
  <r>
    <s v="ORD01068"/>
    <x v="343"/>
    <s v="CUST0418"/>
    <x v="9"/>
    <x v="0"/>
    <x v="2"/>
    <s v="Hoodie"/>
    <n v="1"/>
    <n v="19773"/>
    <n v="0"/>
    <n v="0"/>
    <n v="19773"/>
    <n v="12290.57"/>
    <n v="7482.43"/>
    <x v="2"/>
    <n v="185.57"/>
    <s v="Cash on Delivery"/>
    <s v="Standard"/>
    <n v="5"/>
    <n v="7"/>
    <s v="Yes"/>
    <x v="0"/>
    <n v="1"/>
    <n v="0"/>
    <n v="7296.8600000000006"/>
    <n v="106.5527833162688"/>
    <n v="9.3850199767359522E-3"/>
    <n v="0"/>
    <n v="1"/>
  </r>
  <r>
    <s v="ORD01069"/>
    <x v="236"/>
    <s v="CUST0517"/>
    <x v="4"/>
    <x v="1"/>
    <x v="1"/>
    <s v="Phone Case"/>
    <n v="1"/>
    <n v="13231"/>
    <n v="10"/>
    <n v="1323.1"/>
    <n v="11907.9"/>
    <n v="7775.69"/>
    <n v="4132.21"/>
    <x v="0"/>
    <n v="2238.08"/>
    <s v="Card"/>
    <s v="Standard"/>
    <n v="5"/>
    <n v="1"/>
    <s v="No"/>
    <x v="1"/>
    <m/>
    <n v="0"/>
    <n v="1894.13"/>
    <n v="5.3205872891049468"/>
    <n v="0.18794917659704902"/>
    <n v="0"/>
    <n v="1"/>
  </r>
  <r>
    <s v="ORD01070"/>
    <x v="87"/>
    <s v="CUST0293"/>
    <x v="5"/>
    <x v="2"/>
    <x v="0"/>
    <s v="Face Cream"/>
    <n v="4"/>
    <n v="5415"/>
    <n v="5"/>
    <n v="1083"/>
    <n v="20577"/>
    <n v="14298.37"/>
    <n v="6278.63"/>
    <x v="4"/>
    <n v="572.57000000000005"/>
    <s v="Mobile Money"/>
    <s v="Standard"/>
    <n v="5"/>
    <n v="5"/>
    <s v="No"/>
    <x v="0"/>
    <n v="2"/>
    <n v="0"/>
    <n v="5706.06"/>
    <n v="35.937963917075635"/>
    <n v="2.7825727754288772E-2"/>
    <n v="1"/>
    <n v="1"/>
  </r>
  <r>
    <s v="ORD01071"/>
    <x v="153"/>
    <s v="CUST0433"/>
    <x v="4"/>
    <x v="2"/>
    <x v="1"/>
    <s v="Wallet"/>
    <n v="2"/>
    <n v="12747"/>
    <n v="25"/>
    <n v="6373.5"/>
    <n v="19120.5"/>
    <n v="15647.92"/>
    <n v="3472.58"/>
    <x v="1"/>
    <n v="513.47"/>
    <s v="Bank Transfer"/>
    <s v="Standard"/>
    <n v="5"/>
    <n v="0"/>
    <s v="No"/>
    <x v="1"/>
    <m/>
    <n v="0"/>
    <n v="2959.1099999999997"/>
    <n v="37.237813309443588"/>
    <n v="2.6854423262989986E-2"/>
    <n v="1"/>
    <n v="1"/>
  </r>
  <r>
    <s v="ORD01072"/>
    <x v="253"/>
    <s v="CUST0588"/>
    <x v="5"/>
    <x v="2"/>
    <x v="4"/>
    <s v="Table Lamp"/>
    <n v="1"/>
    <n v="31856"/>
    <n v="20"/>
    <n v="6371.2"/>
    <n v="25484.799999999999"/>
    <n v="17050.93"/>
    <n v="8433.8700000000008"/>
    <x v="5"/>
    <n v="2001.62"/>
    <s v="USSD"/>
    <s v="Standard"/>
    <n v="5"/>
    <n v="5"/>
    <s v="No"/>
    <x v="2"/>
    <n v="4"/>
    <n v="0"/>
    <n v="6432.2500000000009"/>
    <n v="12.732087009522287"/>
    <n v="7.8541718985434453E-2"/>
    <n v="0"/>
    <n v="1"/>
  </r>
  <r>
    <s v="ORD01073"/>
    <x v="63"/>
    <s v="CUST0438"/>
    <x v="9"/>
    <x v="0"/>
    <x v="3"/>
    <s v="Power Bank"/>
    <n v="1"/>
    <n v="115670"/>
    <n v="0"/>
    <n v="0"/>
    <n v="115670"/>
    <n v="72300.5"/>
    <n v="43369.5"/>
    <x v="4"/>
    <n v="379.96"/>
    <s v="Bank Transfer"/>
    <s v="Standard"/>
    <n v="5"/>
    <n v="5"/>
    <s v="No"/>
    <x v="0"/>
    <n v="1"/>
    <n v="0"/>
    <n v="42989.54"/>
    <n v="304.42678176650173"/>
    <n v="3.2848621077202385E-3"/>
    <n v="1"/>
    <n v="1"/>
  </r>
  <r>
    <s v="ORD01074"/>
    <x v="347"/>
    <s v="CUST0570"/>
    <x v="2"/>
    <x v="2"/>
    <x v="2"/>
    <s v="Joggers"/>
    <n v="1"/>
    <n v="53972"/>
    <n v="25"/>
    <n v="13493"/>
    <n v="40479"/>
    <n v="25498.59"/>
    <n v="14980.41"/>
    <x v="4"/>
    <n v="1244.7"/>
    <s v="Bank Transfer"/>
    <s v="Standard"/>
    <n v="5"/>
    <n v="2"/>
    <s v="No"/>
    <x v="0"/>
    <n v="1"/>
    <n v="0"/>
    <n v="13735.71"/>
    <n v="32.521089419137141"/>
    <n v="3.0749277403097904E-2"/>
    <n v="1"/>
    <n v="1"/>
  </r>
  <r>
    <s v="ORD01075"/>
    <x v="86"/>
    <s v="CUST0300"/>
    <x v="6"/>
    <x v="2"/>
    <x v="2"/>
    <s v="Hoodie"/>
    <n v="2"/>
    <n v="34104"/>
    <n v="20"/>
    <n v="13641.6"/>
    <n v="54566.400000000001"/>
    <n v="40761.360000000001"/>
    <n v="13805.04"/>
    <x v="1"/>
    <n v="1662.94"/>
    <s v="Cash on Delivery"/>
    <s v="Express"/>
    <n v="2"/>
    <n v="3"/>
    <s v="Yes"/>
    <x v="0"/>
    <n v="5"/>
    <n v="0"/>
    <n v="12142.1"/>
    <n v="32.813210338316473"/>
    <n v="3.0475530729533191E-2"/>
    <n v="1"/>
    <n v="1"/>
  </r>
  <r>
    <s v="ORD01076"/>
    <x v="317"/>
    <s v="CUST0424"/>
    <x v="5"/>
    <x v="0"/>
    <x v="4"/>
    <s v="Bedsheet"/>
    <n v="2"/>
    <n v="12559"/>
    <n v="25"/>
    <n v="6279.5"/>
    <n v="18838.5"/>
    <n v="11517.77"/>
    <n v="7320.73"/>
    <x v="0"/>
    <n v="1758.57"/>
    <s v="Bank Transfer"/>
    <s v="Standard"/>
    <n v="5"/>
    <n v="4"/>
    <s v="No"/>
    <x v="0"/>
    <n v="5"/>
    <n v="0"/>
    <n v="5562.16"/>
    <n v="10.712397004384245"/>
    <n v="9.3349788995939167E-2"/>
    <n v="1"/>
    <n v="1"/>
  </r>
  <r>
    <s v="ORD01077"/>
    <x v="139"/>
    <s v="CUST0066"/>
    <x v="9"/>
    <x v="2"/>
    <x v="4"/>
    <s v="Storage Box"/>
    <n v="1"/>
    <n v="50989"/>
    <n v="25"/>
    <n v="12747.25"/>
    <n v="38241.75"/>
    <n v="23942.080000000002"/>
    <n v="14299.67"/>
    <x v="5"/>
    <n v="1316.58"/>
    <s v="Bank Transfer"/>
    <s v="Standard"/>
    <n v="5"/>
    <n v="1"/>
    <s v="No"/>
    <x v="0"/>
    <n v="2"/>
    <n v="0"/>
    <n v="12983.09"/>
    <n v="29.046278995579456"/>
    <n v="3.4427817764615898E-2"/>
    <n v="1"/>
    <n v="1"/>
  </r>
  <r>
    <s v="ORD01078"/>
    <x v="239"/>
    <s v="CUST0079"/>
    <x v="9"/>
    <x v="2"/>
    <x v="0"/>
    <s v="Lip Gloss"/>
    <n v="1"/>
    <n v="18504"/>
    <n v="0"/>
    <n v="0"/>
    <n v="18504"/>
    <n v="11354.81"/>
    <n v="7149.19"/>
    <x v="3"/>
    <n v="2311.89"/>
    <s v="Mobile Money"/>
    <s v="Express"/>
    <n v="2"/>
    <n v="1"/>
    <s v="No"/>
    <x v="0"/>
    <n v="5"/>
    <n v="0"/>
    <n v="4837.2999999999993"/>
    <n v="8.003841013196995"/>
    <n v="0.1249400129701686"/>
    <n v="1"/>
    <n v="1"/>
  </r>
  <r>
    <s v="ORD01079"/>
    <x v="190"/>
    <s v="CUST0466"/>
    <x v="6"/>
    <x v="2"/>
    <x v="3"/>
    <s v="Wireless Earbuds"/>
    <n v="1"/>
    <n v="91480"/>
    <n v="0"/>
    <n v="0"/>
    <n v="91480"/>
    <n v="64831.360000000001"/>
    <n v="26648.639999999999"/>
    <x v="4"/>
    <n v="1016.41"/>
    <s v="Mobile Money"/>
    <s v="Express"/>
    <n v="2"/>
    <n v="5"/>
    <s v="No"/>
    <x v="1"/>
    <m/>
    <n v="0"/>
    <n v="25632.23"/>
    <n v="90.003049950315329"/>
    <n v="1.1110734586794927E-2"/>
    <n v="0"/>
    <n v="1"/>
  </r>
  <r>
    <s v="ORD01080"/>
    <x v="171"/>
    <s v="CUST0506"/>
    <x v="10"/>
    <x v="2"/>
    <x v="4"/>
    <s v="Air Fryer"/>
    <n v="3"/>
    <n v="38738"/>
    <n v="0"/>
    <n v="0"/>
    <n v="116214"/>
    <n v="69049.53"/>
    <n v="47164.47"/>
    <x v="5"/>
    <n v="531.99"/>
    <s v="Cash on Delivery"/>
    <s v="Express"/>
    <n v="2"/>
    <n v="3"/>
    <s v="Yes"/>
    <x v="0"/>
    <n v="2"/>
    <n v="0"/>
    <n v="46632.480000000003"/>
    <n v="218.45147465177917"/>
    <n v="4.5776756673034233E-3"/>
    <n v="1"/>
    <n v="1"/>
  </r>
  <r>
    <s v="ORD01081"/>
    <x v="137"/>
    <s v="CUST0329"/>
    <x v="2"/>
    <x v="1"/>
    <x v="2"/>
    <s v="Handbag"/>
    <n v="1"/>
    <n v="19799"/>
    <n v="5"/>
    <n v="989.95"/>
    <n v="18809.05"/>
    <n v="11372.63"/>
    <n v="7436.42"/>
    <x v="0"/>
    <n v="1218.48"/>
    <s v="Card"/>
    <s v="Express"/>
    <n v="2"/>
    <n v="1"/>
    <s v="No"/>
    <x v="0"/>
    <n v="3"/>
    <n v="0"/>
    <n v="6217.9400000000005"/>
    <n v="15.436486442124613"/>
    <n v="6.4781581206919014E-2"/>
    <n v="0"/>
    <n v="1"/>
  </r>
  <r>
    <s v="ORD01082"/>
    <x v="220"/>
    <s v="CUST0532"/>
    <x v="3"/>
    <x v="0"/>
    <x v="4"/>
    <s v="Storage Box"/>
    <n v="3"/>
    <n v="66899"/>
    <n v="0"/>
    <n v="0"/>
    <n v="200697"/>
    <n v="156995.01999999999"/>
    <n v="43701.98"/>
    <x v="0"/>
    <n v="1367.22"/>
    <s v="USSD"/>
    <s v="Express"/>
    <n v="2"/>
    <n v="6"/>
    <s v="No"/>
    <x v="1"/>
    <m/>
    <n v="0"/>
    <n v="42334.76"/>
    <n v="146.79203054373107"/>
    <n v="6.8123589291319755E-3"/>
    <n v="1"/>
    <n v="1"/>
  </r>
  <r>
    <s v="ORD01083"/>
    <x v="208"/>
    <s v="CUST0321"/>
    <x v="8"/>
    <x v="2"/>
    <x v="3"/>
    <s v="Phone Charger"/>
    <n v="1"/>
    <n v="101011"/>
    <n v="0"/>
    <n v="0"/>
    <n v="101011"/>
    <n v="81400.7"/>
    <n v="19610.3"/>
    <x v="2"/>
    <n v="154.93"/>
    <s v="Bank Transfer"/>
    <s v="Express"/>
    <n v="2"/>
    <n v="3"/>
    <s v="No"/>
    <x v="1"/>
    <m/>
    <n v="0"/>
    <n v="19455.37"/>
    <n v="651.97831278641968"/>
    <n v="1.5337933492391919E-3"/>
    <n v="1"/>
    <n v="1"/>
  </r>
  <r>
    <s v="ORD01084"/>
    <x v="78"/>
    <s v="CUST0486"/>
    <x v="0"/>
    <x v="2"/>
    <x v="0"/>
    <s v="Face Cream"/>
    <n v="1"/>
    <n v="6139"/>
    <n v="10"/>
    <n v="613.9"/>
    <n v="5525.1"/>
    <n v="3848.45"/>
    <n v="1676.65"/>
    <x v="5"/>
    <n v="1704.48"/>
    <s v="Mobile Money"/>
    <s v="Standard"/>
    <n v="5"/>
    <n v="9"/>
    <s v="Yes"/>
    <x v="0"/>
    <n v="1"/>
    <n v="0"/>
    <n v="-27.829999999999927"/>
    <n v="3.2415164742326108"/>
    <n v="0.30849758375414016"/>
    <n v="1"/>
    <n v="1"/>
  </r>
  <r>
    <s v="ORD01085"/>
    <x v="258"/>
    <s v="CUST0293"/>
    <x v="5"/>
    <x v="2"/>
    <x v="2"/>
    <s v="Hoodie"/>
    <n v="3"/>
    <n v="33903"/>
    <n v="10"/>
    <n v="10170.9"/>
    <n v="91538.1"/>
    <n v="58151.16"/>
    <n v="33386.94"/>
    <x v="3"/>
    <n v="762.04"/>
    <s v="Bank Transfer"/>
    <s v="Express"/>
    <n v="2"/>
    <n v="1"/>
    <s v="No"/>
    <x v="2"/>
    <n v="4"/>
    <n v="0"/>
    <n v="32624.9"/>
    <n v="120.12243451787309"/>
    <n v="8.3248396023076713E-3"/>
    <n v="1"/>
    <n v="1"/>
  </r>
  <r>
    <s v="ORD01086"/>
    <x v="184"/>
    <s v="CUST0304"/>
    <x v="9"/>
    <x v="2"/>
    <x v="0"/>
    <s v="Perfume"/>
    <n v="1"/>
    <n v="4386"/>
    <n v="0"/>
    <n v="0"/>
    <n v="4386"/>
    <n v="2642.67"/>
    <n v="1743.33"/>
    <x v="3"/>
    <n v="1438.11"/>
    <s v="Card"/>
    <s v="Standard"/>
    <n v="5"/>
    <n v="1"/>
    <s v="No"/>
    <x v="2"/>
    <n v="5"/>
    <n v="0"/>
    <n v="305.22000000000003"/>
    <n v="3.0498362434027997"/>
    <n v="0.32788645690834473"/>
    <n v="0"/>
    <n v="1"/>
  </r>
  <r>
    <s v="ORD01087"/>
    <x v="348"/>
    <s v="CUST0588"/>
    <x v="7"/>
    <x v="0"/>
    <x v="3"/>
    <s v="Bluetooth Speaker"/>
    <n v="1"/>
    <n v="116337"/>
    <n v="0"/>
    <n v="0"/>
    <n v="116337"/>
    <n v="93818.15"/>
    <n v="22518.85"/>
    <x v="5"/>
    <n v="1923.12"/>
    <s v="Mobile Money"/>
    <s v="Standard"/>
    <n v="5"/>
    <n v="7"/>
    <s v="Yes"/>
    <x v="0"/>
    <n v="3"/>
    <n v="0"/>
    <n v="20595.73"/>
    <n v="60.493884936977416"/>
    <n v="1.6530596456845199E-2"/>
    <n v="0"/>
    <n v="1"/>
  </r>
  <r>
    <s v="ORD01088"/>
    <x v="298"/>
    <s v="CUST0552"/>
    <x v="9"/>
    <x v="0"/>
    <x v="3"/>
    <s v="Bluetooth Speaker"/>
    <n v="1"/>
    <n v="61620"/>
    <n v="25"/>
    <n v="15405"/>
    <n v="46215"/>
    <n v="29495.040000000001"/>
    <n v="16719.96"/>
    <x v="4"/>
    <n v="911.4"/>
    <s v="USSD"/>
    <s v="Standard"/>
    <n v="5"/>
    <n v="3"/>
    <s v="No"/>
    <x v="1"/>
    <m/>
    <n v="0"/>
    <n v="15808.56"/>
    <n v="50.707702435813033"/>
    <n v="1.9720869847452124E-2"/>
    <n v="1"/>
    <n v="1"/>
  </r>
  <r>
    <s v="ORD01089"/>
    <x v="53"/>
    <s v="CUST0044"/>
    <x v="4"/>
    <x v="0"/>
    <x v="2"/>
    <s v="Sneakers"/>
    <n v="1"/>
    <n v="35982"/>
    <n v="10"/>
    <n v="3598.2"/>
    <n v="32383.8"/>
    <n v="22364.6"/>
    <n v="10019.200000000001"/>
    <x v="5"/>
    <n v="848.07"/>
    <s v="Cash on Delivery"/>
    <s v="Express"/>
    <n v="2"/>
    <n v="5"/>
    <s v="No"/>
    <x v="2"/>
    <n v="4"/>
    <n v="0"/>
    <n v="9171.130000000001"/>
    <n v="38.185291308500474"/>
    <n v="2.6188094047023516E-2"/>
    <n v="1"/>
    <n v="1"/>
  </r>
  <r>
    <s v="ORD01090"/>
    <x v="228"/>
    <s v="CUST0446"/>
    <x v="9"/>
    <x v="2"/>
    <x v="4"/>
    <s v="Air Fryer"/>
    <n v="1"/>
    <n v="63162"/>
    <n v="0"/>
    <n v="0"/>
    <n v="63162"/>
    <n v="36019.9"/>
    <n v="27142.1"/>
    <x v="5"/>
    <n v="1787.41"/>
    <s v="Card"/>
    <s v="Standard"/>
    <n v="5"/>
    <n v="4"/>
    <s v="No"/>
    <x v="0"/>
    <n v="3"/>
    <n v="0"/>
    <n v="25354.69"/>
    <n v="35.337163829227762"/>
    <n v="2.8298818910104179E-2"/>
    <n v="1"/>
    <n v="1"/>
  </r>
  <r>
    <s v="ORD01091"/>
    <x v="93"/>
    <s v="CUST0260"/>
    <x v="7"/>
    <x v="0"/>
    <x v="4"/>
    <s v="Blender"/>
    <n v="1"/>
    <n v="72988"/>
    <n v="0"/>
    <n v="0"/>
    <n v="72988"/>
    <n v="49426.46"/>
    <n v="23561.54"/>
    <x v="5"/>
    <n v="2098.38"/>
    <s v="Cash on Delivery"/>
    <s v="Express"/>
    <n v="2"/>
    <n v="1"/>
    <s v="No"/>
    <x v="1"/>
    <m/>
    <n v="0"/>
    <n v="21463.16"/>
    <n v="34.783023094005848"/>
    <n v="2.874965747794158E-2"/>
    <n v="1"/>
    <n v="1"/>
  </r>
  <r>
    <s v="ORD01092"/>
    <x v="131"/>
    <s v="CUST0285"/>
    <x v="1"/>
    <x v="0"/>
    <x v="1"/>
    <s v="Cap"/>
    <n v="2"/>
    <n v="5304"/>
    <n v="0"/>
    <n v="0"/>
    <n v="10608"/>
    <n v="6462.63"/>
    <n v="4145.37"/>
    <x v="2"/>
    <n v="59.42"/>
    <s v="Bank Transfer"/>
    <s v="Express"/>
    <n v="2"/>
    <n v="1"/>
    <s v="No"/>
    <x v="0"/>
    <n v="4"/>
    <n v="0"/>
    <n v="4085.95"/>
    <n v="178.52574890609222"/>
    <n v="5.6014328808446454E-3"/>
    <n v="1"/>
    <n v="1"/>
  </r>
  <r>
    <s v="ORD01093"/>
    <x v="195"/>
    <s v="CUST0006"/>
    <x v="0"/>
    <x v="0"/>
    <x v="3"/>
    <s v="Wireless Earbuds"/>
    <n v="1"/>
    <n v="34348"/>
    <n v="0"/>
    <n v="0"/>
    <n v="34348"/>
    <n v="21875.439999999999"/>
    <n v="12472.56"/>
    <x v="5"/>
    <n v="612.76"/>
    <s v="Bank Transfer"/>
    <s v="Express"/>
    <n v="2"/>
    <n v="3"/>
    <s v="Yes"/>
    <x v="0"/>
    <n v="5"/>
    <n v="0"/>
    <n v="11859.8"/>
    <n v="56.054572752790655"/>
    <n v="1.7839757773378363E-2"/>
    <n v="1"/>
    <n v="1"/>
  </r>
  <r>
    <s v="ORD01094"/>
    <x v="245"/>
    <s v="CUST0564"/>
    <x v="6"/>
    <x v="0"/>
    <x v="1"/>
    <s v="Sunglasses"/>
    <n v="1"/>
    <n v="8092"/>
    <n v="0"/>
    <n v="0"/>
    <n v="8092"/>
    <n v="5436.19"/>
    <n v="2655.81"/>
    <x v="1"/>
    <n v="2092.06"/>
    <s v="Cash on Delivery"/>
    <s v="Express"/>
    <n v="2"/>
    <n v="1"/>
    <s v="No"/>
    <x v="1"/>
    <m/>
    <n v="0"/>
    <n v="563.75"/>
    <n v="3.8679578979570377"/>
    <n v="0.25853435491843796"/>
    <n v="1"/>
    <n v="1"/>
  </r>
  <r>
    <s v="ORD01095"/>
    <x v="224"/>
    <s v="CUST0182"/>
    <x v="7"/>
    <x v="1"/>
    <x v="2"/>
    <s v="Hoodie"/>
    <n v="1"/>
    <n v="51117"/>
    <n v="15"/>
    <n v="7667.55"/>
    <n v="43449.45"/>
    <n v="34456.92"/>
    <n v="8992.5300000000007"/>
    <x v="5"/>
    <n v="462.3"/>
    <s v="Mobile Money"/>
    <s v="Express"/>
    <n v="2"/>
    <n v="3"/>
    <s v="Yes"/>
    <x v="0"/>
    <n v="5"/>
    <n v="0"/>
    <n v="8530.2300000000014"/>
    <n v="93.985399091499019"/>
    <n v="1.0639950563240732E-2"/>
    <n v="1"/>
    <n v="1"/>
  </r>
  <r>
    <s v="ORD01096"/>
    <x v="71"/>
    <s v="CUST0408"/>
    <x v="3"/>
    <x v="2"/>
    <x v="0"/>
    <s v="Perfume"/>
    <n v="2"/>
    <n v="5937"/>
    <n v="0"/>
    <n v="0"/>
    <n v="11874"/>
    <n v="8658.91"/>
    <n v="3215.09"/>
    <x v="3"/>
    <n v="1848.86"/>
    <s v="Bank Transfer"/>
    <s v="Standard"/>
    <n v="5"/>
    <n v="4"/>
    <s v="No"/>
    <x v="0"/>
    <n v="2"/>
    <n v="0"/>
    <n v="1366.2300000000002"/>
    <n v="6.4223359259219199"/>
    <n v="0.15570658581775307"/>
    <n v="1"/>
    <n v="1"/>
  </r>
  <r>
    <s v="ORD01097"/>
    <x v="153"/>
    <s v="CUST0521"/>
    <x v="8"/>
    <x v="1"/>
    <x v="3"/>
    <s v="Phone Charger"/>
    <n v="1"/>
    <n v="87654"/>
    <n v="10"/>
    <n v="8765.4"/>
    <n v="78888.600000000006"/>
    <n v="58474.34"/>
    <n v="20414.259999999998"/>
    <x v="1"/>
    <n v="1333.92"/>
    <s v="Card"/>
    <s v="Standard"/>
    <n v="5"/>
    <n v="3"/>
    <s v="No"/>
    <x v="2"/>
    <n v="4"/>
    <n v="0"/>
    <n v="19080.339999999997"/>
    <n v="59.140428211586901"/>
    <n v="1.6908906990363626E-2"/>
    <n v="1"/>
    <n v="1"/>
  </r>
  <r>
    <s v="ORD01098"/>
    <x v="175"/>
    <s v="CUST0380"/>
    <x v="1"/>
    <x v="2"/>
    <x v="3"/>
    <s v="Power Bank"/>
    <n v="3"/>
    <n v="79546"/>
    <n v="5"/>
    <n v="11931.9"/>
    <n v="226706.1"/>
    <n v="171840.42"/>
    <n v="54865.68"/>
    <x v="5"/>
    <n v="1595.41"/>
    <s v="Cash on Delivery"/>
    <s v="Standard"/>
    <n v="5"/>
    <n v="3"/>
    <s v="No"/>
    <x v="1"/>
    <m/>
    <n v="0"/>
    <n v="53270.27"/>
    <n v="142.09895888831085"/>
    <n v="7.037349237625278E-3"/>
    <n v="1"/>
    <n v="1"/>
  </r>
  <r>
    <s v="ORD01099"/>
    <x v="343"/>
    <s v="CUST0516"/>
    <x v="5"/>
    <x v="1"/>
    <x v="3"/>
    <s v="Power Bank"/>
    <n v="1"/>
    <n v="78892"/>
    <n v="10"/>
    <n v="7889.2"/>
    <n v="71002.8"/>
    <n v="51718.45"/>
    <n v="19284.349999999999"/>
    <x v="1"/>
    <n v="2090.39"/>
    <s v="Bank Transfer"/>
    <s v="Standard"/>
    <n v="5"/>
    <n v="6"/>
    <s v="Yes"/>
    <x v="0"/>
    <m/>
    <n v="0"/>
    <n v="17193.96"/>
    <n v="33.966293371093435"/>
    <n v="2.9440951624442976E-2"/>
    <n v="0"/>
    <n v="1"/>
  </r>
  <r>
    <s v="ORD01100"/>
    <x v="159"/>
    <s v="CUST0378"/>
    <x v="4"/>
    <x v="2"/>
    <x v="0"/>
    <s v="Face Cream"/>
    <n v="1"/>
    <n v="8033"/>
    <n v="20"/>
    <n v="1606.6"/>
    <n v="6426.4"/>
    <n v="3888.73"/>
    <n v="2537.67"/>
    <x v="0"/>
    <n v="950.15"/>
    <s v="Mobile Money"/>
    <s v="Standard"/>
    <n v="5"/>
    <n v="2"/>
    <s v="No"/>
    <x v="1"/>
    <m/>
    <n v="0"/>
    <n v="1587.52"/>
    <n v="6.7635636478450767"/>
    <n v="0.14785105191086767"/>
    <n v="0"/>
    <n v="1"/>
  </r>
  <r>
    <s v="ORD01101"/>
    <x v="32"/>
    <s v="CUST0010"/>
    <x v="3"/>
    <x v="2"/>
    <x v="4"/>
    <s v="Table Lamp"/>
    <n v="1"/>
    <n v="64333"/>
    <n v="0"/>
    <n v="0"/>
    <n v="64333"/>
    <n v="48668.22"/>
    <n v="15664.78"/>
    <x v="2"/>
    <n v="494.81"/>
    <s v="USSD"/>
    <s v="Express"/>
    <n v="2"/>
    <n v="3"/>
    <s v="Yes"/>
    <x v="0"/>
    <n v="5"/>
    <n v="0"/>
    <n v="15169.970000000001"/>
    <n v="130.01556152866758"/>
    <n v="7.6913870020051921E-3"/>
    <n v="1"/>
    <n v="1"/>
  </r>
  <r>
    <s v="ORD01102"/>
    <x v="147"/>
    <s v="CUST0588"/>
    <x v="1"/>
    <x v="0"/>
    <x v="3"/>
    <s v="Power Bank"/>
    <n v="2"/>
    <n v="81515"/>
    <n v="10"/>
    <n v="16303"/>
    <n v="146727"/>
    <n v="102851.3"/>
    <n v="43875.7"/>
    <x v="4"/>
    <n v="373.12"/>
    <s v="Mobile Money"/>
    <s v="Express"/>
    <n v="2"/>
    <n v="3"/>
    <s v="No"/>
    <x v="2"/>
    <n v="3"/>
    <n v="0"/>
    <n v="43502.579999999994"/>
    <n v="393.24346054888508"/>
    <n v="2.5429539212278585E-3"/>
    <n v="1"/>
    <n v="1"/>
  </r>
  <r>
    <s v="ORD01103"/>
    <x v="300"/>
    <s v="CUST0517"/>
    <x v="2"/>
    <x v="2"/>
    <x v="2"/>
    <s v="Joggers"/>
    <n v="1"/>
    <n v="37037"/>
    <n v="5"/>
    <n v="1851.85"/>
    <n v="35185.15"/>
    <n v="23139.17"/>
    <n v="12045.98"/>
    <x v="3"/>
    <n v="873.82"/>
    <s v="Mobile Money"/>
    <s v="Standard"/>
    <n v="5"/>
    <n v="3"/>
    <s v="No"/>
    <x v="1"/>
    <m/>
    <n v="0"/>
    <n v="11172.16"/>
    <n v="40.265901444233364"/>
    <n v="2.4834909045435363E-2"/>
    <n v="0"/>
    <n v="1"/>
  </r>
  <r>
    <s v="ORD01104"/>
    <x v="266"/>
    <s v="CUST0272"/>
    <x v="2"/>
    <x v="2"/>
    <x v="1"/>
    <s v="Backpack"/>
    <n v="2"/>
    <n v="29853"/>
    <n v="0"/>
    <n v="0"/>
    <n v="59706"/>
    <n v="38104.370000000003"/>
    <n v="21601.63"/>
    <x v="1"/>
    <n v="2241.5500000000002"/>
    <s v="Card"/>
    <s v="Standard"/>
    <n v="5"/>
    <n v="4"/>
    <s v="No"/>
    <x v="0"/>
    <n v="5"/>
    <n v="0"/>
    <n v="19360.080000000002"/>
    <n v="26.63603310209453"/>
    <n v="3.7543127993836467E-2"/>
    <n v="1"/>
    <n v="1"/>
  </r>
  <r>
    <s v="ORD01105"/>
    <x v="291"/>
    <s v="CUST0143"/>
    <x v="3"/>
    <x v="2"/>
    <x v="2"/>
    <s v="Handbag"/>
    <n v="1"/>
    <n v="11011"/>
    <n v="10"/>
    <n v="1101.0999999999999"/>
    <n v="9909.9"/>
    <n v="6880.97"/>
    <n v="3028.93"/>
    <x v="3"/>
    <n v="440.06"/>
    <s v="Bank Transfer"/>
    <s v="Express"/>
    <n v="2"/>
    <n v="4"/>
    <s v="Yes"/>
    <x v="0"/>
    <n v="5"/>
    <n v="0"/>
    <n v="2588.87"/>
    <n v="22.519429168749713"/>
    <n v="4.4406098951553501E-2"/>
    <n v="1"/>
    <n v="1"/>
  </r>
  <r>
    <s v="ORD01106"/>
    <x v="75"/>
    <s v="CUST0553"/>
    <x v="1"/>
    <x v="2"/>
    <x v="3"/>
    <s v="Phone Charger"/>
    <n v="2"/>
    <n v="14393"/>
    <n v="25"/>
    <n v="7196.5"/>
    <n v="21589.5"/>
    <n v="13255.51"/>
    <n v="8333.99"/>
    <x v="0"/>
    <n v="2116.84"/>
    <s v="Card"/>
    <s v="Express"/>
    <n v="2"/>
    <n v="2"/>
    <s v="No"/>
    <x v="1"/>
    <m/>
    <n v="0"/>
    <n v="6217.15"/>
    <n v="10.198928591674381"/>
    <n v="9.8049514810440261E-2"/>
    <n v="1"/>
    <n v="1"/>
  </r>
  <r>
    <s v="ORD01107"/>
    <x v="143"/>
    <s v="CUST0426"/>
    <x v="8"/>
    <x v="2"/>
    <x v="1"/>
    <s v="Wallet"/>
    <n v="3"/>
    <n v="4041"/>
    <n v="5"/>
    <n v="606.15"/>
    <n v="11516.85"/>
    <n v="6477.07"/>
    <n v="5039.78"/>
    <x v="3"/>
    <n v="1761.3"/>
    <s v="Card"/>
    <s v="Express"/>
    <n v="2"/>
    <n v="3"/>
    <s v="Yes"/>
    <x v="0"/>
    <n v="5"/>
    <n v="0"/>
    <n v="3278.4799999999996"/>
    <n v="6.5388349514563107"/>
    <n v="0.15293244246473645"/>
    <n v="0"/>
    <n v="1"/>
  </r>
  <r>
    <s v="ORD01108"/>
    <x v="349"/>
    <s v="CUST0365"/>
    <x v="8"/>
    <x v="1"/>
    <x v="1"/>
    <s v="Cap"/>
    <n v="3"/>
    <n v="21108"/>
    <n v="5"/>
    <n v="3166.2"/>
    <n v="60157.8"/>
    <n v="46494.54"/>
    <n v="13663.26"/>
    <x v="3"/>
    <n v="1232.3"/>
    <s v="Card"/>
    <s v="Express"/>
    <n v="2"/>
    <n v="3"/>
    <s v="No"/>
    <x v="1"/>
    <m/>
    <n v="0"/>
    <n v="12430.960000000001"/>
    <n v="48.817495739673788"/>
    <n v="2.0484459205622543E-2"/>
    <n v="1"/>
    <n v="1"/>
  </r>
  <r>
    <s v="ORD01109"/>
    <x v="31"/>
    <s v="CUST0020"/>
    <x v="5"/>
    <x v="0"/>
    <x v="1"/>
    <s v="Phone Case"/>
    <n v="1"/>
    <n v="17372"/>
    <n v="15"/>
    <n v="2605.8000000000002"/>
    <n v="14766.2"/>
    <n v="9605.9699999999993"/>
    <n v="5160.2299999999996"/>
    <x v="0"/>
    <n v="824.18"/>
    <s v="USSD"/>
    <s v="Standard"/>
    <n v="5"/>
    <n v="0"/>
    <s v="No"/>
    <x v="2"/>
    <n v="2"/>
    <n v="0"/>
    <n v="4336.0499999999993"/>
    <n v="17.916231891091755"/>
    <n v="5.5815307932982075E-2"/>
    <n v="1"/>
    <n v="1"/>
  </r>
  <r>
    <s v="ORD01110"/>
    <x v="158"/>
    <s v="CUST0135"/>
    <x v="1"/>
    <x v="1"/>
    <x v="4"/>
    <s v="Bedsheet"/>
    <n v="1"/>
    <n v="50950"/>
    <n v="10"/>
    <n v="5095"/>
    <n v="45855"/>
    <n v="27261.040000000001"/>
    <n v="18593.96"/>
    <x v="0"/>
    <n v="2011.01"/>
    <s v="Bank Transfer"/>
    <s v="Express"/>
    <n v="2"/>
    <n v="5"/>
    <s v="Yes"/>
    <x v="0"/>
    <n v="2"/>
    <n v="0"/>
    <n v="16582.95"/>
    <n v="22.801975126926273"/>
    <n v="4.3855849961836224E-2"/>
    <n v="1"/>
    <n v="1"/>
  </r>
  <r>
    <s v="ORD01111"/>
    <x v="49"/>
    <s v="CUST0353"/>
    <x v="1"/>
    <x v="2"/>
    <x v="3"/>
    <s v="Bluetooth Speaker"/>
    <n v="1"/>
    <n v="50343"/>
    <n v="0"/>
    <n v="0"/>
    <n v="50343"/>
    <n v="35966.39"/>
    <n v="14376.61"/>
    <x v="0"/>
    <n v="2343.3000000000002"/>
    <s v="USSD"/>
    <s v="Standard"/>
    <n v="5"/>
    <n v="4"/>
    <s v="No"/>
    <x v="0"/>
    <n v="2"/>
    <n v="0"/>
    <n v="12033.310000000001"/>
    <n v="21.48380489053898"/>
    <n v="4.6546689708599015E-2"/>
    <n v="0"/>
    <n v="1"/>
  </r>
  <r>
    <s v="ORD01112"/>
    <x v="198"/>
    <s v="CUST0265"/>
    <x v="3"/>
    <x v="0"/>
    <x v="0"/>
    <s v="Body Lotion"/>
    <n v="1"/>
    <n v="15701"/>
    <n v="15"/>
    <n v="2355.15"/>
    <n v="13345.85"/>
    <n v="8515.85"/>
    <n v="4830"/>
    <x v="1"/>
    <n v="718.02"/>
    <s v="Card"/>
    <s v="Standard"/>
    <n v="5"/>
    <n v="5"/>
    <s v="No"/>
    <x v="0"/>
    <n v="5"/>
    <n v="0"/>
    <n v="4111.9799999999996"/>
    <n v="18.587017074733296"/>
    <n v="5.3800994316585304E-2"/>
    <n v="1"/>
    <n v="1"/>
  </r>
  <r>
    <s v="ORD01113"/>
    <x v="49"/>
    <s v="CUST0141"/>
    <x v="2"/>
    <x v="0"/>
    <x v="0"/>
    <s v="Body Lotion"/>
    <n v="1"/>
    <n v="5346"/>
    <n v="5"/>
    <n v="267.3"/>
    <n v="5078.7"/>
    <n v="3334.09"/>
    <n v="1744.61"/>
    <x v="1"/>
    <n v="356.38"/>
    <s v="Cash on Delivery"/>
    <s v="Standard"/>
    <n v="5"/>
    <n v="0"/>
    <s v="No"/>
    <x v="2"/>
    <n v="5"/>
    <n v="0"/>
    <n v="1388.23"/>
    <n v="14.250799708176665"/>
    <n v="7.0171500580857304E-2"/>
    <n v="1"/>
    <n v="1"/>
  </r>
  <r>
    <s v="ORD01114"/>
    <x v="179"/>
    <s v="CUST0475"/>
    <x v="3"/>
    <x v="2"/>
    <x v="2"/>
    <s v="Hoodie"/>
    <n v="1"/>
    <n v="42754"/>
    <n v="25"/>
    <n v="10688.5"/>
    <n v="32065.5"/>
    <n v="20415.009999999998"/>
    <n v="11650.49"/>
    <x v="5"/>
    <n v="593.23"/>
    <s v="Mobile Money"/>
    <s v="Express"/>
    <n v="2"/>
    <n v="4"/>
    <s v="No"/>
    <x v="2"/>
    <n v="3"/>
    <n v="0"/>
    <n v="11057.26"/>
    <n v="54.052391146772749"/>
    <n v="1.8500569147526159E-2"/>
    <n v="1"/>
    <n v="1"/>
  </r>
  <r>
    <s v="ORD01115"/>
    <x v="15"/>
    <s v="CUST0355"/>
    <x v="9"/>
    <x v="1"/>
    <x v="4"/>
    <s v="Blender"/>
    <n v="1"/>
    <n v="48951"/>
    <n v="0"/>
    <n v="0"/>
    <n v="48951"/>
    <n v="32852.449999999997"/>
    <n v="16098.55"/>
    <x v="2"/>
    <n v="288.08999999999997"/>
    <s v="Card"/>
    <s v="Express"/>
    <n v="2"/>
    <n v="2"/>
    <s v="No"/>
    <x v="0"/>
    <n v="1"/>
    <n v="0"/>
    <n v="15810.46"/>
    <n v="169.91565135895036"/>
    <n v="5.8852730281301708E-3"/>
    <n v="1"/>
    <n v="1"/>
  </r>
  <r>
    <s v="ORD01116"/>
    <x v="163"/>
    <s v="CUST0095"/>
    <x v="2"/>
    <x v="0"/>
    <x v="4"/>
    <s v="Bedsheet"/>
    <n v="1"/>
    <n v="34157"/>
    <n v="10"/>
    <n v="3415.7"/>
    <n v="30741.3"/>
    <n v="20546.169999999998"/>
    <n v="10195.129999999999"/>
    <x v="4"/>
    <n v="2116.5100000000002"/>
    <s v="Cash on Delivery"/>
    <s v="Express"/>
    <n v="2"/>
    <n v="0"/>
    <s v="No"/>
    <x v="1"/>
    <m/>
    <n v="0"/>
    <n v="8078.619999999999"/>
    <n v="14.524523862396112"/>
    <n v="6.8849072745785E-2"/>
    <n v="0"/>
    <n v="1"/>
  </r>
  <r>
    <s v="ORD01117"/>
    <x v="122"/>
    <s v="CUST0595"/>
    <x v="2"/>
    <x v="1"/>
    <x v="3"/>
    <s v="Bluetooth Speaker"/>
    <n v="2"/>
    <n v="35140"/>
    <n v="0"/>
    <n v="0"/>
    <n v="70280"/>
    <n v="44979.9"/>
    <n v="25300.1"/>
    <x v="2"/>
    <n v="137.86000000000001"/>
    <s v="Mobile Money"/>
    <s v="Standard"/>
    <n v="5"/>
    <n v="9"/>
    <s v="Yes"/>
    <x v="0"/>
    <n v="2"/>
    <n v="0"/>
    <n v="25162.239999999998"/>
    <n v="509.79254315972719"/>
    <n v="1.9615822424587366E-3"/>
    <n v="1"/>
    <n v="1"/>
  </r>
  <r>
    <s v="ORD01118"/>
    <x v="78"/>
    <s v="CUST0086"/>
    <x v="5"/>
    <x v="2"/>
    <x v="2"/>
    <s v="Handbag"/>
    <n v="2"/>
    <n v="46378"/>
    <n v="25"/>
    <n v="23189"/>
    <n v="69567"/>
    <n v="47173.19"/>
    <n v="22393.81"/>
    <x v="2"/>
    <n v="461.12"/>
    <s v="Card"/>
    <s v="Standard"/>
    <n v="5"/>
    <n v="6"/>
    <s v="No"/>
    <x v="1"/>
    <m/>
    <n v="0"/>
    <n v="21932.690000000002"/>
    <n v="150.86528452463565"/>
    <n v="6.6284301464774962E-3"/>
    <n v="1"/>
    <n v="1"/>
  </r>
  <r>
    <s v="ORD01119"/>
    <x v="339"/>
    <s v="CUST0492"/>
    <x v="7"/>
    <x v="2"/>
    <x v="4"/>
    <s v="Blender"/>
    <n v="1"/>
    <n v="30111"/>
    <n v="10"/>
    <n v="3011.1"/>
    <n v="27099.9"/>
    <n v="16233.26"/>
    <n v="10866.64"/>
    <x v="4"/>
    <n v="951.44"/>
    <s v="Bank Transfer"/>
    <s v="Express"/>
    <n v="2"/>
    <n v="2"/>
    <s v="No"/>
    <x v="0"/>
    <n v="4"/>
    <n v="0"/>
    <n v="9915.1999999999989"/>
    <n v="28.483036239804928"/>
    <n v="3.5108616636961763E-2"/>
    <n v="0"/>
    <n v="1"/>
  </r>
  <r>
    <s v="ORD01120"/>
    <x v="73"/>
    <s v="CUST0495"/>
    <x v="7"/>
    <x v="2"/>
    <x v="4"/>
    <s v="Blender"/>
    <n v="2"/>
    <n v="61686"/>
    <n v="5"/>
    <n v="6168.6"/>
    <n v="117203.4"/>
    <n v="73719.19"/>
    <n v="43484.21"/>
    <x v="3"/>
    <n v="1891.01"/>
    <s v="Cash on Delivery"/>
    <s v="Express"/>
    <n v="2"/>
    <n v="4"/>
    <s v="Yes"/>
    <x v="0"/>
    <n v="1"/>
    <n v="0"/>
    <n v="41593.199999999997"/>
    <n v="61.979259760657001"/>
    <n v="1.6134429547265693E-2"/>
    <n v="1"/>
    <n v="1"/>
  </r>
  <r>
    <s v="ORD01121"/>
    <x v="111"/>
    <s v="CUST0408"/>
    <x v="1"/>
    <x v="1"/>
    <x v="0"/>
    <s v="Perfume"/>
    <n v="1"/>
    <n v="22756"/>
    <n v="15"/>
    <n v="3413.4"/>
    <n v="19342.599999999999"/>
    <n v="13923.93"/>
    <n v="5418.67"/>
    <x v="3"/>
    <n v="321.11"/>
    <s v="Mobile Money"/>
    <s v="Express"/>
    <n v="2"/>
    <n v="4"/>
    <s v="Yes"/>
    <x v="0"/>
    <n v="3"/>
    <n v="0"/>
    <n v="5097.5600000000004"/>
    <n v="60.23667901965058"/>
    <n v="1.6601180813334299E-2"/>
    <n v="0"/>
    <n v="1"/>
  </r>
  <r>
    <s v="ORD01122"/>
    <x v="93"/>
    <s v="CUST0030"/>
    <x v="6"/>
    <x v="2"/>
    <x v="1"/>
    <s v="Cap"/>
    <n v="2"/>
    <n v="5111"/>
    <n v="25"/>
    <n v="2555.5"/>
    <n v="7666.5"/>
    <n v="6091.79"/>
    <n v="1574.71"/>
    <x v="3"/>
    <n v="1819.83"/>
    <s v="Mobile Money"/>
    <s v="Express"/>
    <n v="2"/>
    <n v="1"/>
    <s v="No"/>
    <x v="2"/>
    <n v="1"/>
    <n v="0"/>
    <n v="-245.11999999999989"/>
    <n v="4.2127561365622066"/>
    <n v="0.23737429074545097"/>
    <n v="1"/>
    <n v="1"/>
  </r>
  <r>
    <s v="ORD01123"/>
    <x v="336"/>
    <s v="CUST0535"/>
    <x v="2"/>
    <x v="2"/>
    <x v="1"/>
    <s v="Phone Case"/>
    <n v="1"/>
    <n v="34003"/>
    <n v="10"/>
    <n v="3400.3"/>
    <n v="30602.7"/>
    <n v="20450.89"/>
    <n v="10151.81"/>
    <x v="1"/>
    <n v="1982.8"/>
    <s v="Cash on Delivery"/>
    <s v="Express"/>
    <n v="2"/>
    <n v="6"/>
    <s v="No"/>
    <x v="1"/>
    <m/>
    <n v="0"/>
    <n v="8169.0099999999993"/>
    <n v="15.434083114787171"/>
    <n v="6.4791668708970115E-2"/>
    <n v="1"/>
    <n v="1"/>
  </r>
  <r>
    <s v="ORD01124"/>
    <x v="106"/>
    <s v="CUST0357"/>
    <x v="7"/>
    <x v="1"/>
    <x v="4"/>
    <s v="Storage Box"/>
    <n v="2"/>
    <n v="12729"/>
    <n v="0"/>
    <n v="0"/>
    <n v="25458"/>
    <n v="17033.919999999998"/>
    <n v="8424.08"/>
    <x v="5"/>
    <n v="1439.27"/>
    <s v="Card"/>
    <s v="Express"/>
    <n v="2"/>
    <n v="5"/>
    <s v="No"/>
    <x v="1"/>
    <m/>
    <n v="0"/>
    <n v="6984.8099999999995"/>
    <n v="17.688133567711411"/>
    <n v="5.6535077382355248E-2"/>
    <n v="1"/>
    <n v="1"/>
  </r>
  <r>
    <s v="ORD01125"/>
    <x v="250"/>
    <s v="CUST0542"/>
    <x v="7"/>
    <x v="0"/>
    <x v="2"/>
    <s v="T-Shirt"/>
    <n v="3"/>
    <n v="12370"/>
    <n v="25"/>
    <n v="9277.5"/>
    <n v="27832.5"/>
    <n v="17556.66"/>
    <n v="10275.84"/>
    <x v="5"/>
    <n v="427.43"/>
    <s v="USSD"/>
    <s v="Express"/>
    <n v="2"/>
    <n v="5"/>
    <s v="Yes"/>
    <x v="0"/>
    <n v="5"/>
    <n v="0"/>
    <n v="9848.41"/>
    <n v="65.11592541468778"/>
    <n v="1.5357226264259409E-2"/>
    <n v="1"/>
    <n v="1"/>
  </r>
  <r>
    <s v="ORD01126"/>
    <x v="240"/>
    <s v="CUST0509"/>
    <x v="9"/>
    <x v="1"/>
    <x v="2"/>
    <s v="Handbag"/>
    <n v="4"/>
    <n v="12439"/>
    <n v="0"/>
    <n v="0"/>
    <n v="49756"/>
    <n v="30185.89"/>
    <n v="19570.11"/>
    <x v="0"/>
    <n v="1199.1600000000001"/>
    <s v="Mobile Money"/>
    <s v="Express"/>
    <n v="2"/>
    <n v="6"/>
    <s v="No"/>
    <x v="1"/>
    <m/>
    <n v="0"/>
    <n v="18370.95"/>
    <n v="41.492377997931882"/>
    <n v="2.4100811962376397E-2"/>
    <n v="1"/>
    <n v="1"/>
  </r>
  <r>
    <s v="ORD01127"/>
    <x v="290"/>
    <s v="CUST0592"/>
    <x v="8"/>
    <x v="1"/>
    <x v="3"/>
    <s v="Wireless Earbuds"/>
    <n v="1"/>
    <n v="79617"/>
    <n v="0"/>
    <n v="0"/>
    <n v="79617"/>
    <n v="59651.44"/>
    <n v="19965.560000000001"/>
    <x v="0"/>
    <n v="442.34"/>
    <s v="Cash on Delivery"/>
    <s v="Standard"/>
    <n v="5"/>
    <n v="6"/>
    <s v="No"/>
    <x v="1"/>
    <m/>
    <n v="0"/>
    <n v="19523.22"/>
    <n v="179.99050504137091"/>
    <n v="5.5558486252935925E-3"/>
    <n v="1"/>
    <n v="1"/>
  </r>
  <r>
    <s v="ORD01128"/>
    <x v="327"/>
    <s v="CUST0380"/>
    <x v="0"/>
    <x v="0"/>
    <x v="1"/>
    <s v="Backpack"/>
    <n v="1"/>
    <n v="28488"/>
    <n v="0"/>
    <n v="0"/>
    <n v="28488"/>
    <n v="20498.86"/>
    <n v="7989.14"/>
    <x v="5"/>
    <n v="1438.46"/>
    <s v="Card"/>
    <s v="Express"/>
    <n v="2"/>
    <n v="5"/>
    <s v="No"/>
    <x v="2"/>
    <n v="5"/>
    <n v="0"/>
    <n v="6550.68"/>
    <n v="19.804513159907124"/>
    <n v="5.0493541140129175E-2"/>
    <n v="0"/>
    <n v="1"/>
  </r>
  <r>
    <s v="ORD01129"/>
    <x v="350"/>
    <s v="CUST0327"/>
    <x v="10"/>
    <x v="0"/>
    <x v="0"/>
    <s v="Body Lotion"/>
    <n v="1"/>
    <n v="22363"/>
    <n v="0"/>
    <n v="0"/>
    <n v="22363"/>
    <n v="12362.66"/>
    <n v="10000.34"/>
    <x v="5"/>
    <n v="1519.06"/>
    <s v="Cash on Delivery"/>
    <s v="Standard"/>
    <n v="5"/>
    <n v="6"/>
    <s v="No"/>
    <x v="1"/>
    <m/>
    <n v="0"/>
    <n v="8481.2800000000007"/>
    <n v="14.721604149934828"/>
    <n v="6.7927380047399719E-2"/>
    <n v="1"/>
    <n v="1"/>
  </r>
  <r>
    <s v="ORD01130"/>
    <x v="178"/>
    <s v="CUST0323"/>
    <x v="0"/>
    <x v="2"/>
    <x v="4"/>
    <s v="Blender"/>
    <n v="1"/>
    <n v="75614"/>
    <n v="0"/>
    <n v="0"/>
    <n v="75614"/>
    <n v="59055.14"/>
    <n v="16558.86"/>
    <x v="3"/>
    <n v="953.8"/>
    <s v="Bank Transfer"/>
    <s v="Standard"/>
    <n v="5"/>
    <n v="0"/>
    <s v="No"/>
    <x v="2"/>
    <n v="3"/>
    <n v="0"/>
    <n v="15605.060000000001"/>
    <n v="79.276577898930597"/>
    <n v="1.2614066178220964E-2"/>
    <n v="1"/>
    <n v="1"/>
  </r>
  <r>
    <s v="ORD01131"/>
    <x v="289"/>
    <s v="CUST0473"/>
    <x v="8"/>
    <x v="2"/>
    <x v="4"/>
    <s v="Blender"/>
    <n v="1"/>
    <n v="71036"/>
    <n v="15"/>
    <n v="10655.4"/>
    <n v="60380.6"/>
    <n v="35489.449999999997"/>
    <n v="24891.15"/>
    <x v="4"/>
    <n v="1787.48"/>
    <s v="Mobile Money"/>
    <s v="Standard"/>
    <n v="5"/>
    <n v="5"/>
    <s v="No"/>
    <x v="0"/>
    <n v="2"/>
    <n v="0"/>
    <n v="23103.670000000002"/>
    <n v="33.779734598429073"/>
    <n v="2.9603548159508188E-2"/>
    <n v="1"/>
    <n v="1"/>
  </r>
  <r>
    <s v="ORD01132"/>
    <x v="49"/>
    <s v="CUST0582"/>
    <x v="8"/>
    <x v="2"/>
    <x v="1"/>
    <s v="Phone Case"/>
    <n v="2"/>
    <n v="25880"/>
    <n v="25"/>
    <n v="12940"/>
    <n v="38820"/>
    <n v="24723.47"/>
    <n v="14096.53"/>
    <x v="5"/>
    <n v="1655.6"/>
    <s v="USSD"/>
    <s v="Standard"/>
    <n v="5"/>
    <n v="5"/>
    <s v="No"/>
    <x v="0"/>
    <n v="3"/>
    <n v="0"/>
    <n v="12440.93"/>
    <n v="23.44769267939116"/>
    <n v="4.2648119526017512E-2"/>
    <n v="0"/>
    <n v="1"/>
  </r>
  <r>
    <s v="ORD01133"/>
    <x v="351"/>
    <s v="CUST0089"/>
    <x v="0"/>
    <x v="1"/>
    <x v="0"/>
    <s v="Perfume"/>
    <n v="1"/>
    <n v="15200"/>
    <n v="0"/>
    <n v="0"/>
    <n v="15200"/>
    <n v="8775.58"/>
    <n v="6424.42"/>
    <x v="4"/>
    <n v="2399.9899999999998"/>
    <s v="Mobile Money"/>
    <s v="Standard"/>
    <n v="5"/>
    <n v="8"/>
    <s v="Yes"/>
    <x v="0"/>
    <n v="4"/>
    <n v="0"/>
    <n v="4024.4300000000003"/>
    <n v="6.3333597223321769"/>
    <n v="0.1578940789473684"/>
    <n v="0"/>
    <n v="1"/>
  </r>
  <r>
    <s v="ORD01134"/>
    <x v="294"/>
    <s v="CUST0521"/>
    <x v="8"/>
    <x v="0"/>
    <x v="3"/>
    <s v="Smart Watch"/>
    <n v="1"/>
    <n v="29762"/>
    <n v="15"/>
    <n v="4464.3"/>
    <n v="25297.7"/>
    <n v="13945.74"/>
    <n v="11351.96"/>
    <x v="6"/>
    <n v="1398.85"/>
    <s v="Cash on Delivery"/>
    <s v="Express"/>
    <n v="2"/>
    <n v="2"/>
    <s v="No"/>
    <x v="0"/>
    <n v="2"/>
    <n v="0"/>
    <n v="9953.1099999999988"/>
    <n v="18.084640955070238"/>
    <n v="5.5295540701328576E-2"/>
    <n v="1"/>
    <n v="1"/>
  </r>
  <r>
    <s v="ORD01135"/>
    <x v="180"/>
    <s v="CUST0071"/>
    <x v="4"/>
    <x v="2"/>
    <x v="4"/>
    <s v="Bedsheet"/>
    <n v="1"/>
    <n v="48379"/>
    <n v="10"/>
    <n v="4837.8999999999996"/>
    <n v="43541.1"/>
    <n v="30241.97"/>
    <n v="13299.13"/>
    <x v="3"/>
    <n v="810.88"/>
    <s v="USSD"/>
    <s v="Express"/>
    <n v="2"/>
    <n v="3"/>
    <s v="No"/>
    <x v="2"/>
    <n v="5"/>
    <n v="0"/>
    <n v="12488.25"/>
    <n v="53.696107932123127"/>
    <n v="1.8623323710241588E-2"/>
    <n v="1"/>
    <n v="1"/>
  </r>
  <r>
    <s v="ORD01136"/>
    <x v="138"/>
    <s v="CUST0194"/>
    <x v="7"/>
    <x v="2"/>
    <x v="3"/>
    <s v="Wireless Earbuds"/>
    <n v="1"/>
    <n v="37048"/>
    <n v="15"/>
    <n v="5557.2"/>
    <n v="31490.799999999999"/>
    <n v="19092.97"/>
    <n v="12397.83"/>
    <x v="0"/>
    <n v="1657.65"/>
    <s v="USSD"/>
    <s v="Standard"/>
    <n v="5"/>
    <n v="6"/>
    <s v="Yes"/>
    <x v="0"/>
    <n v="3"/>
    <n v="0"/>
    <n v="10740.18"/>
    <n v="18.997255150363465"/>
    <n v="5.2639183507564115E-2"/>
    <n v="1"/>
    <n v="1"/>
  </r>
  <r>
    <s v="ORD01137"/>
    <x v="106"/>
    <s v="CUST0542"/>
    <x v="1"/>
    <x v="0"/>
    <x v="0"/>
    <s v="Body Lotion"/>
    <n v="2"/>
    <n v="22345"/>
    <n v="15"/>
    <n v="6703.5"/>
    <n v="37986.5"/>
    <n v="25972.52"/>
    <n v="12013.98"/>
    <x v="5"/>
    <n v="599.51"/>
    <s v="Mobile Money"/>
    <s v="Standard"/>
    <n v="5"/>
    <n v="7"/>
    <s v="Yes"/>
    <x v="0"/>
    <n v="5"/>
    <n v="0"/>
    <n v="11414.47"/>
    <n v="63.362579439875901"/>
    <n v="1.5782185776525872E-2"/>
    <n v="0"/>
    <n v="1"/>
  </r>
  <r>
    <s v="ORD01138"/>
    <x v="316"/>
    <s v="CUST0522"/>
    <x v="3"/>
    <x v="1"/>
    <x v="1"/>
    <s v="Wallet"/>
    <n v="2"/>
    <n v="25538"/>
    <n v="25"/>
    <n v="12769"/>
    <n v="38307"/>
    <n v="28811.71"/>
    <n v="9495.2900000000009"/>
    <x v="1"/>
    <n v="1329.21"/>
    <s v="Cash on Delivery"/>
    <s v="Standard"/>
    <n v="5"/>
    <n v="2"/>
    <s v="No"/>
    <x v="0"/>
    <n v="5"/>
    <n v="0"/>
    <n v="8166.0800000000008"/>
    <n v="28.819373913828514"/>
    <n v="3.4698880100242774E-2"/>
    <n v="1"/>
    <n v="1"/>
  </r>
  <r>
    <s v="ORD01139"/>
    <x v="57"/>
    <s v="CUST0022"/>
    <x v="4"/>
    <x v="1"/>
    <x v="4"/>
    <s v="Blender"/>
    <n v="4"/>
    <n v="56298"/>
    <n v="5"/>
    <n v="11259.6"/>
    <n v="213932.4"/>
    <n v="135284.01999999999"/>
    <n v="78648.38"/>
    <x v="0"/>
    <n v="1334.86"/>
    <s v="Mobile Money"/>
    <s v="Standard"/>
    <n v="5"/>
    <n v="6"/>
    <s v="Yes"/>
    <x v="0"/>
    <n v="5"/>
    <n v="0"/>
    <n v="77313.52"/>
    <n v="160.26579566396478"/>
    <n v="6.2396345761558322E-3"/>
    <n v="1"/>
    <n v="1"/>
  </r>
  <r>
    <s v="ORD01140"/>
    <x v="246"/>
    <s v="CUST0368"/>
    <x v="7"/>
    <x v="0"/>
    <x v="0"/>
    <s v="Face Cream"/>
    <n v="1"/>
    <n v="3956"/>
    <n v="0"/>
    <n v="0"/>
    <n v="3956"/>
    <n v="2424.19"/>
    <n v="1531.81"/>
    <x v="5"/>
    <n v="2300.23"/>
    <s v="USSD"/>
    <s v="Standard"/>
    <n v="5"/>
    <n v="6"/>
    <s v="Yes"/>
    <x v="0"/>
    <n v="5"/>
    <n v="0"/>
    <n v="-768.42000000000007"/>
    <n v="1.7198280171982803"/>
    <n v="0.58145348837209299"/>
    <n v="1"/>
    <n v="1"/>
  </r>
  <r>
    <s v="ORD01141"/>
    <x v="290"/>
    <s v="CUST0430"/>
    <x v="6"/>
    <x v="0"/>
    <x v="2"/>
    <s v="Joggers"/>
    <n v="1"/>
    <n v="24334"/>
    <n v="0"/>
    <n v="0"/>
    <n v="24334"/>
    <n v="17688.54"/>
    <n v="6645.46"/>
    <x v="5"/>
    <n v="1605.79"/>
    <s v="USSD"/>
    <s v="Standard"/>
    <n v="5"/>
    <n v="4"/>
    <s v="No"/>
    <x v="0"/>
    <n v="1"/>
    <n v="0"/>
    <n v="5039.67"/>
    <n v="15.153911781739829"/>
    <n v="6.5989561929810134E-2"/>
    <n v="1"/>
    <n v="1"/>
  </r>
  <r>
    <s v="ORD01142"/>
    <x v="33"/>
    <s v="CUST0138"/>
    <x v="6"/>
    <x v="0"/>
    <x v="0"/>
    <s v="Face Cream"/>
    <n v="1"/>
    <n v="26092"/>
    <n v="0"/>
    <n v="0"/>
    <n v="26092"/>
    <n v="18331.12"/>
    <n v="7760.88"/>
    <x v="1"/>
    <n v="2495.0100000000002"/>
    <s v="Bank Transfer"/>
    <s v="Express"/>
    <n v="2"/>
    <n v="4"/>
    <s v="Yes"/>
    <x v="0"/>
    <n v="3"/>
    <n v="0"/>
    <n v="5265.87"/>
    <n v="10.457673516338611"/>
    <n v="9.562356277786295E-2"/>
    <n v="1"/>
    <n v="1"/>
  </r>
  <r>
    <s v="ORD01143"/>
    <x v="129"/>
    <s v="CUST0061"/>
    <x v="1"/>
    <x v="0"/>
    <x v="1"/>
    <s v="Backpack"/>
    <n v="1"/>
    <n v="22156"/>
    <n v="25"/>
    <n v="5539"/>
    <n v="16617"/>
    <n v="13411.11"/>
    <n v="3205.89"/>
    <x v="4"/>
    <n v="1912.14"/>
    <s v="USSD"/>
    <s v="Express"/>
    <n v="2"/>
    <n v="1"/>
    <s v="No"/>
    <x v="0"/>
    <n v="2"/>
    <n v="0"/>
    <n v="1293.7499999999998"/>
    <n v="8.6902632652420841"/>
    <n v="0.11507131251128364"/>
    <n v="1"/>
    <n v="1"/>
  </r>
  <r>
    <s v="ORD01144"/>
    <x v="71"/>
    <s v="CUST0210"/>
    <x v="9"/>
    <x v="2"/>
    <x v="1"/>
    <s v="Phone Case"/>
    <n v="4"/>
    <n v="22980"/>
    <n v="0"/>
    <n v="0"/>
    <n v="91920"/>
    <n v="57133.24"/>
    <n v="34786.76"/>
    <x v="5"/>
    <n v="429.26"/>
    <s v="Mobile Money"/>
    <s v="Standard"/>
    <n v="5"/>
    <n v="1"/>
    <s v="No"/>
    <x v="2"/>
    <n v="4"/>
    <n v="0"/>
    <n v="34357.5"/>
    <n v="214.13595489912873"/>
    <n v="4.6699303742384684E-3"/>
    <n v="0"/>
    <n v="1"/>
  </r>
  <r>
    <s v="ORD01145"/>
    <x v="126"/>
    <s v="CUST0037"/>
    <x v="8"/>
    <x v="2"/>
    <x v="1"/>
    <s v="Backpack"/>
    <n v="1"/>
    <n v="35122"/>
    <n v="0"/>
    <n v="0"/>
    <n v="35122"/>
    <n v="20732.990000000002"/>
    <n v="14389.01"/>
    <x v="1"/>
    <n v="1701.43"/>
    <s v="Card"/>
    <s v="Express"/>
    <n v="2"/>
    <n v="1"/>
    <s v="No"/>
    <x v="0"/>
    <n v="5"/>
    <n v="0"/>
    <n v="12687.58"/>
    <n v="20.642635900389671"/>
    <n v="4.8443425773019765E-2"/>
    <n v="1"/>
    <n v="1"/>
  </r>
  <r>
    <s v="ORD01146"/>
    <x v="241"/>
    <s v="CUST0033"/>
    <x v="1"/>
    <x v="0"/>
    <x v="2"/>
    <s v="Sneakers"/>
    <n v="1"/>
    <n v="34138"/>
    <n v="5"/>
    <n v="1706.9"/>
    <n v="32431.1"/>
    <n v="21420.84"/>
    <n v="11010.26"/>
    <x v="1"/>
    <n v="979.62"/>
    <s v="Cash on Delivery"/>
    <s v="Standard"/>
    <n v="5"/>
    <n v="0"/>
    <s v="No"/>
    <x v="1"/>
    <m/>
    <n v="0"/>
    <n v="10030.64"/>
    <n v="33.105796125028071"/>
    <n v="3.0206190971012393E-2"/>
    <n v="0"/>
    <n v="1"/>
  </r>
  <r>
    <s v="ORD01147"/>
    <x v="132"/>
    <s v="CUST0031"/>
    <x v="6"/>
    <x v="0"/>
    <x v="1"/>
    <s v="Wallet"/>
    <n v="1"/>
    <n v="34237"/>
    <n v="5"/>
    <n v="1711.85"/>
    <n v="32525.15"/>
    <n v="23292.58"/>
    <n v="9232.57"/>
    <x v="3"/>
    <n v="1990.99"/>
    <s v="Cash on Delivery"/>
    <s v="Standard"/>
    <n v="5"/>
    <n v="2"/>
    <s v="No"/>
    <x v="0"/>
    <n v="5"/>
    <n v="0"/>
    <n v="7241.58"/>
    <n v="16.336169443342257"/>
    <n v="6.1213860658598039E-2"/>
    <n v="1"/>
    <n v="1"/>
  </r>
  <r>
    <s v="ORD01148"/>
    <x v="345"/>
    <s v="CUST0096"/>
    <x v="5"/>
    <x v="0"/>
    <x v="2"/>
    <s v="Hoodie"/>
    <n v="1"/>
    <n v="40378"/>
    <n v="20"/>
    <n v="8075.6"/>
    <n v="32302.400000000001"/>
    <n v="19009.46"/>
    <n v="13292.94"/>
    <x v="5"/>
    <n v="2094.34"/>
    <s v="USSD"/>
    <s v="Standard"/>
    <n v="5"/>
    <n v="2"/>
    <s v="No"/>
    <x v="0"/>
    <n v="5"/>
    <n v="0"/>
    <n v="11198.6"/>
    <n v="15.423665689429605"/>
    <n v="6.4835430184754073E-2"/>
    <n v="1"/>
    <n v="1"/>
  </r>
  <r>
    <s v="ORD01149"/>
    <x v="207"/>
    <s v="CUST0115"/>
    <x v="3"/>
    <x v="0"/>
    <x v="4"/>
    <s v="Table Lamp"/>
    <n v="1"/>
    <n v="6824"/>
    <n v="10"/>
    <n v="682.4"/>
    <n v="6141.6"/>
    <n v="3783.95"/>
    <n v="2357.65"/>
    <x v="3"/>
    <n v="718.84"/>
    <s v="USSD"/>
    <s v="Standard"/>
    <n v="5"/>
    <n v="8"/>
    <s v="Yes"/>
    <x v="0"/>
    <n v="5"/>
    <n v="0"/>
    <n v="1638.81"/>
    <n v="8.5437649546491574"/>
    <n v="0.11704441839260127"/>
    <n v="0"/>
    <n v="1"/>
  </r>
  <r>
    <s v="ORD01150"/>
    <x v="151"/>
    <s v="CUST0189"/>
    <x v="0"/>
    <x v="2"/>
    <x v="4"/>
    <s v="Blender"/>
    <n v="1"/>
    <n v="29735"/>
    <n v="0"/>
    <n v="0"/>
    <n v="29735"/>
    <n v="17493.62"/>
    <n v="12241.38"/>
    <x v="5"/>
    <n v="901.71"/>
    <s v="Cash on Delivery"/>
    <s v="Standard"/>
    <n v="5"/>
    <n v="4"/>
    <s v="No"/>
    <x v="2"/>
    <n v="3"/>
    <n v="0"/>
    <n v="11339.669999999998"/>
    <n v="32.976234044204901"/>
    <n v="3.0324869682192702E-2"/>
    <n v="0"/>
    <n v="1"/>
  </r>
  <r>
    <s v="ORD01151"/>
    <x v="140"/>
    <s v="CUST0385"/>
    <x v="1"/>
    <x v="2"/>
    <x v="0"/>
    <s v="Perfume"/>
    <n v="1"/>
    <n v="13848"/>
    <n v="5"/>
    <n v="692.4"/>
    <n v="13155.6"/>
    <n v="10513.91"/>
    <n v="2641.69"/>
    <x v="3"/>
    <n v="1698.56"/>
    <s v="Mobile Money"/>
    <s v="Express"/>
    <n v="2"/>
    <n v="1"/>
    <s v="No"/>
    <x v="0"/>
    <n v="1"/>
    <n v="0"/>
    <n v="943.13000000000011"/>
    <n v="7.745148831951771"/>
    <n v="0.12911307732068472"/>
    <n v="1"/>
    <n v="1"/>
  </r>
  <r>
    <s v="ORD01152"/>
    <x v="252"/>
    <s v="CUST0025"/>
    <x v="9"/>
    <x v="1"/>
    <x v="4"/>
    <s v="Storage Box"/>
    <n v="2"/>
    <n v="76785"/>
    <n v="15"/>
    <n v="23035.5"/>
    <n v="130534.5"/>
    <n v="73099.97"/>
    <n v="57434.53"/>
    <x v="1"/>
    <n v="1735.05"/>
    <s v="USSD"/>
    <s v="Standard"/>
    <n v="5"/>
    <n v="1"/>
    <s v="No"/>
    <x v="0"/>
    <n v="5"/>
    <n v="0"/>
    <n v="55699.479999999996"/>
    <n v="75.23385493213452"/>
    <n v="1.3291888351355389E-2"/>
    <n v="1"/>
    <n v="1"/>
  </r>
  <r>
    <s v="ORD01153"/>
    <x v="302"/>
    <s v="CUST0094"/>
    <x v="9"/>
    <x v="0"/>
    <x v="1"/>
    <s v="Cap"/>
    <n v="1"/>
    <n v="39118"/>
    <n v="15"/>
    <n v="5867.7"/>
    <n v="33250.300000000003"/>
    <n v="20579.63"/>
    <n v="12670.67"/>
    <x v="4"/>
    <n v="2221.2600000000002"/>
    <s v="Mobile Money"/>
    <s v="Express"/>
    <n v="2"/>
    <n v="6"/>
    <s v="No"/>
    <x v="1"/>
    <m/>
    <n v="0"/>
    <n v="10449.41"/>
    <n v="14.969116627499707"/>
    <n v="6.6804209285329763E-2"/>
    <n v="1"/>
    <n v="1"/>
  </r>
  <r>
    <s v="ORD01154"/>
    <x v="99"/>
    <s v="CUST0220"/>
    <x v="3"/>
    <x v="1"/>
    <x v="0"/>
    <s v="Perfume"/>
    <n v="3"/>
    <n v="13722"/>
    <n v="10"/>
    <n v="4116.6000000000004"/>
    <n v="37049.4"/>
    <n v="20613.599999999999"/>
    <n v="16435.8"/>
    <x v="4"/>
    <n v="1711.9"/>
    <s v="Card"/>
    <s v="Standard"/>
    <n v="5"/>
    <n v="3"/>
    <s v="No"/>
    <x v="2"/>
    <n v="5"/>
    <n v="0"/>
    <n v="14723.9"/>
    <n v="21.642268824113557"/>
    <n v="4.6205876478431503E-2"/>
    <n v="0"/>
    <n v="1"/>
  </r>
  <r>
    <s v="ORD01155"/>
    <x v="327"/>
    <s v="CUST0586"/>
    <x v="6"/>
    <x v="2"/>
    <x v="1"/>
    <s v="Backpack"/>
    <n v="2"/>
    <n v="6858"/>
    <n v="0"/>
    <n v="0"/>
    <n v="13716"/>
    <n v="9038.7000000000007"/>
    <n v="4677.3"/>
    <x v="4"/>
    <n v="2412.48"/>
    <s v="Bank Transfer"/>
    <s v="Standard"/>
    <n v="5"/>
    <n v="3"/>
    <s v="No"/>
    <x v="2"/>
    <n v="5"/>
    <n v="0"/>
    <n v="2264.8200000000002"/>
    <n v="5.6854357341822519"/>
    <n v="0.17588801399825021"/>
    <n v="1"/>
    <n v="1"/>
  </r>
  <r>
    <s v="ORD01156"/>
    <x v="40"/>
    <s v="CUST0236"/>
    <x v="2"/>
    <x v="2"/>
    <x v="2"/>
    <s v="T-Shirt"/>
    <n v="1"/>
    <n v="9560"/>
    <n v="5"/>
    <n v="478"/>
    <n v="9082"/>
    <n v="6402.83"/>
    <n v="2679.17"/>
    <x v="0"/>
    <n v="830.94"/>
    <s v="Bank Transfer"/>
    <s v="Express"/>
    <n v="2"/>
    <n v="2"/>
    <s v="No"/>
    <x v="1"/>
    <m/>
    <n v="0"/>
    <n v="1848.23"/>
    <n v="10.92979035790791"/>
    <n v="9.149306320193791E-2"/>
    <n v="1"/>
    <n v="1"/>
  </r>
  <r>
    <s v="ORD01157"/>
    <x v="247"/>
    <s v="CUST0173"/>
    <x v="5"/>
    <x v="2"/>
    <x v="2"/>
    <s v="Sneakers"/>
    <n v="2"/>
    <n v="16724"/>
    <n v="0"/>
    <n v="0"/>
    <n v="33448"/>
    <n v="26331.45"/>
    <n v="7116.55"/>
    <x v="5"/>
    <n v="247.43"/>
    <s v="Mobile Money"/>
    <s v="Standard"/>
    <n v="5"/>
    <n v="3"/>
    <s v="No"/>
    <x v="0"/>
    <n v="1"/>
    <n v="0"/>
    <n v="6869.12"/>
    <n v="135.18166754233519"/>
    <n v="7.3974527624970105E-3"/>
    <n v="0"/>
    <n v="1"/>
  </r>
  <r>
    <s v="ORD01158"/>
    <x v="49"/>
    <s v="CUST0255"/>
    <x v="2"/>
    <x v="0"/>
    <x v="1"/>
    <s v="Phone Case"/>
    <n v="1"/>
    <n v="4316"/>
    <n v="0"/>
    <n v="0"/>
    <n v="4316"/>
    <n v="2975.29"/>
    <n v="1340.71"/>
    <x v="2"/>
    <n v="163.46"/>
    <s v="Cash on Delivery"/>
    <s v="Standard"/>
    <n v="5"/>
    <n v="0"/>
    <s v="No"/>
    <x v="1"/>
    <m/>
    <n v="0"/>
    <n v="1177.25"/>
    <n v="26.404013214242013"/>
    <n v="3.7873030583873958E-2"/>
    <n v="1"/>
    <n v="1"/>
  </r>
  <r>
    <s v="ORD01159"/>
    <x v="232"/>
    <s v="CUST0594"/>
    <x v="5"/>
    <x v="0"/>
    <x v="3"/>
    <s v="Wireless Earbuds"/>
    <n v="2"/>
    <n v="28958"/>
    <n v="5"/>
    <n v="2895.8"/>
    <n v="55020.2"/>
    <n v="44133.41"/>
    <n v="10886.79"/>
    <x v="4"/>
    <n v="1620.88"/>
    <s v="Cash on Delivery"/>
    <s v="Express"/>
    <n v="2"/>
    <n v="5"/>
    <s v="No"/>
    <x v="2"/>
    <n v="5"/>
    <n v="0"/>
    <n v="9265.91"/>
    <n v="33.944647352055668"/>
    <n v="2.945972570074264E-2"/>
    <n v="1"/>
    <n v="1"/>
  </r>
  <r>
    <s v="ORD01160"/>
    <x v="47"/>
    <s v="CUST0345"/>
    <x v="2"/>
    <x v="1"/>
    <x v="3"/>
    <s v="Phone Charger"/>
    <n v="3"/>
    <n v="80776"/>
    <n v="5"/>
    <n v="12116.4"/>
    <n v="230211.6"/>
    <n v="129141.85"/>
    <n v="101069.75"/>
    <x v="0"/>
    <n v="703.97"/>
    <s v="Cash on Delivery"/>
    <s v="Express"/>
    <n v="2"/>
    <n v="1"/>
    <s v="No"/>
    <x v="0"/>
    <n v="5"/>
    <n v="0"/>
    <n v="100365.78"/>
    <n v="327.01904910720629"/>
    <n v="3.0579258386632126E-3"/>
    <n v="0"/>
    <n v="1"/>
  </r>
  <r>
    <s v="ORD01161"/>
    <x v="289"/>
    <s v="CUST0251"/>
    <x v="3"/>
    <x v="1"/>
    <x v="3"/>
    <s v="Wireless Earbuds"/>
    <n v="1"/>
    <n v="20162"/>
    <n v="10"/>
    <n v="2016.2"/>
    <n v="18145.8"/>
    <n v="11595.64"/>
    <n v="6550.16"/>
    <x v="3"/>
    <n v="2437.39"/>
    <s v="Bank Transfer"/>
    <s v="Express"/>
    <n v="2"/>
    <n v="1"/>
    <s v="No"/>
    <x v="0"/>
    <n v="2"/>
    <n v="0"/>
    <n v="4112.7700000000004"/>
    <n v="7.4447667381912623"/>
    <n v="0.13432254295759899"/>
    <n v="1"/>
    <n v="1"/>
  </r>
  <r>
    <s v="ORD01162"/>
    <x v="284"/>
    <s v="CUST0071"/>
    <x v="0"/>
    <x v="2"/>
    <x v="4"/>
    <s v="Air Fryer"/>
    <n v="1"/>
    <n v="9928"/>
    <n v="15"/>
    <n v="1489.2"/>
    <n v="8438.7999999999993"/>
    <n v="6790.97"/>
    <n v="1647.83"/>
    <x v="5"/>
    <n v="1538.61"/>
    <s v="USSD"/>
    <s v="Express"/>
    <n v="2"/>
    <n v="2"/>
    <s v="No"/>
    <x v="1"/>
    <m/>
    <n v="0"/>
    <n v="109.22000000000003"/>
    <n v="5.4846907273448107"/>
    <n v="0.18232568611650946"/>
    <n v="1"/>
    <n v="1"/>
  </r>
  <r>
    <s v="ORD01163"/>
    <x v="348"/>
    <s v="CUST0453"/>
    <x v="9"/>
    <x v="2"/>
    <x v="0"/>
    <s v="Face Cream"/>
    <n v="1"/>
    <n v="8063"/>
    <n v="0"/>
    <n v="0"/>
    <n v="8063"/>
    <n v="5934"/>
    <n v="2129"/>
    <x v="2"/>
    <n v="150.12"/>
    <s v="Cash on Delivery"/>
    <s v="Standard"/>
    <n v="5"/>
    <n v="2"/>
    <s v="No"/>
    <x v="0"/>
    <n v="5"/>
    <n v="0"/>
    <n v="1978.88"/>
    <n v="53.710365041300292"/>
    <n v="1.8618380255488034E-2"/>
    <n v="0"/>
    <n v="1"/>
  </r>
  <r>
    <s v="ORD01164"/>
    <x v="32"/>
    <s v="CUST0002"/>
    <x v="9"/>
    <x v="2"/>
    <x v="1"/>
    <s v="Wallet"/>
    <n v="1"/>
    <n v="25283"/>
    <n v="0"/>
    <n v="0"/>
    <n v="25283"/>
    <n v="17097.47"/>
    <n v="8185.53"/>
    <x v="4"/>
    <n v="916.62"/>
    <s v="Bank Transfer"/>
    <s v="Standard"/>
    <n v="5"/>
    <n v="1"/>
    <s v="No"/>
    <x v="0"/>
    <n v="4"/>
    <n v="0"/>
    <n v="7268.91"/>
    <n v="27.582858763718882"/>
    <n v="3.6254400189850891E-2"/>
    <n v="1"/>
    <n v="1"/>
  </r>
  <r>
    <s v="ORD01165"/>
    <x v="143"/>
    <s v="CUST0018"/>
    <x v="6"/>
    <x v="2"/>
    <x v="4"/>
    <s v="Table Lamp"/>
    <n v="2"/>
    <n v="24283"/>
    <n v="0"/>
    <n v="0"/>
    <n v="48566"/>
    <n v="33909.61"/>
    <n v="14656.39"/>
    <x v="1"/>
    <n v="606.39"/>
    <s v="USSD"/>
    <s v="Express"/>
    <n v="2"/>
    <n v="0"/>
    <s v="No"/>
    <x v="2"/>
    <n v="5"/>
    <n v="0"/>
    <n v="14050"/>
    <n v="80.090370883424853"/>
    <n v="1.2485895482436272E-2"/>
    <n v="1"/>
    <n v="1"/>
  </r>
  <r>
    <s v="ORD01166"/>
    <x v="176"/>
    <s v="CUST0019"/>
    <x v="2"/>
    <x v="1"/>
    <x v="4"/>
    <s v="Storage Box"/>
    <n v="1"/>
    <n v="66902"/>
    <n v="5"/>
    <n v="3345.1"/>
    <n v="63556.9"/>
    <n v="35906.660000000003"/>
    <n v="27650.240000000002"/>
    <x v="2"/>
    <n v="74.2"/>
    <s v="Bank Transfer"/>
    <s v="Express"/>
    <n v="2"/>
    <n v="6"/>
    <s v="Yes"/>
    <x v="0"/>
    <n v="1"/>
    <n v="0"/>
    <n v="27576.04"/>
    <n v="856.56199460916446"/>
    <n v="1.1674578212593754E-3"/>
    <n v="1"/>
    <n v="1"/>
  </r>
  <r>
    <s v="ORD01167"/>
    <x v="294"/>
    <s v="CUST0535"/>
    <x v="9"/>
    <x v="2"/>
    <x v="1"/>
    <s v="Sunglasses"/>
    <n v="1"/>
    <n v="31998"/>
    <n v="0"/>
    <n v="0"/>
    <n v="31998"/>
    <n v="20630.03"/>
    <n v="11367.97"/>
    <x v="4"/>
    <n v="2280.23"/>
    <s v="Mobile Money"/>
    <s v="Standard"/>
    <n v="5"/>
    <n v="7"/>
    <s v="Yes"/>
    <x v="0"/>
    <n v="5"/>
    <n v="0"/>
    <n v="9087.74"/>
    <n v="14.032794937352811"/>
    <n v="7.1261641352584532E-2"/>
    <n v="1"/>
    <n v="1"/>
  </r>
  <r>
    <s v="ORD01168"/>
    <x v="17"/>
    <s v="CUST0510"/>
    <x v="4"/>
    <x v="0"/>
    <x v="4"/>
    <s v="Air Fryer"/>
    <n v="1"/>
    <n v="39888"/>
    <n v="0"/>
    <n v="0"/>
    <n v="39888"/>
    <n v="32392.01"/>
    <n v="7495.99"/>
    <x v="4"/>
    <n v="2450.48"/>
    <s v="Cash on Delivery"/>
    <s v="Standard"/>
    <n v="5"/>
    <n v="6"/>
    <s v="Yes"/>
    <x v="0"/>
    <n v="2"/>
    <n v="0"/>
    <n v="5045.51"/>
    <n v="16.277627240377395"/>
    <n v="6.1434015242679503E-2"/>
    <n v="1"/>
    <n v="1"/>
  </r>
  <r>
    <s v="ORD01169"/>
    <x v="183"/>
    <s v="CUST0393"/>
    <x v="6"/>
    <x v="0"/>
    <x v="2"/>
    <s v="T-Shirt"/>
    <n v="1"/>
    <n v="30982"/>
    <n v="10"/>
    <n v="3098.2"/>
    <n v="27883.8"/>
    <n v="19038.8"/>
    <n v="8845"/>
    <x v="3"/>
    <n v="1004.36"/>
    <s v="Cash on Delivery"/>
    <s v="Express"/>
    <n v="2"/>
    <n v="3"/>
    <s v="Yes"/>
    <x v="0"/>
    <n v="2"/>
    <n v="0"/>
    <n v="7840.64"/>
    <n v="27.762754390855868"/>
    <n v="3.6019480845508864E-2"/>
    <n v="1"/>
    <n v="1"/>
  </r>
  <r>
    <s v="ORD01170"/>
    <x v="43"/>
    <s v="CUST0420"/>
    <x v="7"/>
    <x v="2"/>
    <x v="3"/>
    <s v="Power Bank"/>
    <n v="1"/>
    <n v="22311"/>
    <n v="15"/>
    <n v="3346.65"/>
    <n v="18964.349999999999"/>
    <n v="12750.25"/>
    <n v="6214.1"/>
    <x v="5"/>
    <n v="1162.0999999999999"/>
    <s v="Cash on Delivery"/>
    <s v="Express"/>
    <n v="2"/>
    <n v="3"/>
    <s v="Yes"/>
    <x v="0"/>
    <n v="5"/>
    <n v="0"/>
    <n v="5052"/>
    <n v="16.319034506496859"/>
    <n v="6.1278135027037571E-2"/>
    <n v="0"/>
    <n v="1"/>
  </r>
  <r>
    <s v="ORD01171"/>
    <x v="301"/>
    <s v="CUST0157"/>
    <x v="9"/>
    <x v="1"/>
    <x v="4"/>
    <s v="Table Lamp"/>
    <n v="3"/>
    <n v="59578"/>
    <n v="25"/>
    <n v="44683.5"/>
    <n v="134050.5"/>
    <n v="104718.91"/>
    <n v="29331.59"/>
    <x v="1"/>
    <n v="1274.29"/>
    <s v="Card"/>
    <s v="Express"/>
    <n v="2"/>
    <n v="3"/>
    <s v="Yes"/>
    <x v="0"/>
    <n v="4"/>
    <n v="0"/>
    <n v="28057.3"/>
    <n v="105.19622691851933"/>
    <n v="9.5060443638777924E-3"/>
    <n v="1"/>
    <n v="1"/>
  </r>
  <r>
    <s v="ORD01172"/>
    <x v="177"/>
    <s v="CUST0062"/>
    <x v="8"/>
    <x v="2"/>
    <x v="2"/>
    <s v="Joggers"/>
    <n v="1"/>
    <n v="40440"/>
    <n v="10"/>
    <n v="4044"/>
    <n v="36396"/>
    <n v="29584.84"/>
    <n v="6811.16"/>
    <x v="1"/>
    <n v="2187.42"/>
    <s v="Bank Transfer"/>
    <s v="Standard"/>
    <n v="5"/>
    <n v="5"/>
    <s v="No"/>
    <x v="0"/>
    <n v="3"/>
    <n v="0"/>
    <n v="4623.74"/>
    <n v="16.638779932523246"/>
    <n v="6.0100560501153977E-2"/>
    <n v="1"/>
    <n v="1"/>
  </r>
  <r>
    <s v="ORD01173"/>
    <x v="250"/>
    <s v="CUST0315"/>
    <x v="4"/>
    <x v="0"/>
    <x v="4"/>
    <s v="Air Fryer"/>
    <n v="1"/>
    <n v="17387"/>
    <n v="10"/>
    <n v="1738.7"/>
    <n v="15648.3"/>
    <n v="11161.03"/>
    <n v="4487.2700000000004"/>
    <x v="2"/>
    <n v="165.55"/>
    <s v="Bank Transfer"/>
    <s v="Standard"/>
    <n v="5"/>
    <n v="5"/>
    <s v="No"/>
    <x v="0"/>
    <n v="3"/>
    <n v="0"/>
    <n v="4321.72"/>
    <n v="94.523104802174558"/>
    <n v="1.0579423962986396E-2"/>
    <n v="1"/>
    <n v="1"/>
  </r>
  <r>
    <s v="ORD01174"/>
    <x v="116"/>
    <s v="CUST0284"/>
    <x v="2"/>
    <x v="1"/>
    <x v="3"/>
    <s v="Power Bank"/>
    <n v="2"/>
    <n v="22248"/>
    <n v="25"/>
    <n v="11124"/>
    <n v="33372"/>
    <n v="23314.23"/>
    <n v="10057.77"/>
    <x v="2"/>
    <n v="162.08000000000001"/>
    <s v="Cash on Delivery"/>
    <s v="Standard"/>
    <n v="5"/>
    <n v="3"/>
    <s v="No"/>
    <x v="1"/>
    <m/>
    <n v="0"/>
    <n v="9895.69"/>
    <n v="205.89832181638695"/>
    <n v="4.8567661512645332E-3"/>
    <n v="1"/>
    <n v="1"/>
  </r>
  <r>
    <s v="ORD01175"/>
    <x v="115"/>
    <s v="CUST0231"/>
    <x v="0"/>
    <x v="0"/>
    <x v="2"/>
    <s v="T-Shirt"/>
    <n v="1"/>
    <n v="18715"/>
    <n v="10"/>
    <n v="1871.5"/>
    <n v="16843.5"/>
    <n v="11932.03"/>
    <n v="4911.47"/>
    <x v="2"/>
    <n v="232.32"/>
    <s v="Card"/>
    <s v="Standard"/>
    <n v="5"/>
    <n v="3"/>
    <s v="No"/>
    <x v="0"/>
    <m/>
    <n v="0"/>
    <n v="4679.1500000000005"/>
    <n v="72.501291322314046"/>
    <n v="1.3792857778965179E-2"/>
    <n v="0"/>
    <n v="1"/>
  </r>
  <r>
    <s v="ORD01176"/>
    <x v="236"/>
    <s v="CUST0104"/>
    <x v="6"/>
    <x v="2"/>
    <x v="4"/>
    <s v="Air Fryer"/>
    <n v="2"/>
    <n v="31699"/>
    <n v="0"/>
    <n v="0"/>
    <n v="63398"/>
    <n v="48599.62"/>
    <n v="14798.38"/>
    <x v="5"/>
    <n v="267.41000000000003"/>
    <s v="Cash on Delivery"/>
    <s v="Standard"/>
    <n v="5"/>
    <n v="4"/>
    <s v="No"/>
    <x v="0"/>
    <n v="5"/>
    <n v="0"/>
    <n v="14530.97"/>
    <n v="237.08163494259747"/>
    <n v="4.2179564024101713E-3"/>
    <n v="0"/>
    <n v="1"/>
  </r>
  <r>
    <s v="ORD01177"/>
    <x v="197"/>
    <s v="CUST0541"/>
    <x v="4"/>
    <x v="1"/>
    <x v="3"/>
    <s v="Bluetooth Speaker"/>
    <n v="1"/>
    <n v="27648"/>
    <n v="0"/>
    <n v="0"/>
    <n v="27648"/>
    <n v="16719.07"/>
    <n v="10928.93"/>
    <x v="3"/>
    <n v="1567.75"/>
    <s v="Mobile Money"/>
    <s v="Standard"/>
    <n v="5"/>
    <n v="1"/>
    <s v="No"/>
    <x v="0"/>
    <n v="1"/>
    <n v="0"/>
    <n v="9361.18"/>
    <n v="17.635464838143836"/>
    <n v="5.6703920717592594E-2"/>
    <n v="1"/>
    <n v="1"/>
  </r>
  <r>
    <s v="ORD01178"/>
    <x v="308"/>
    <s v="CUST0051"/>
    <x v="5"/>
    <x v="1"/>
    <x v="1"/>
    <s v="Cap"/>
    <n v="1"/>
    <n v="11653"/>
    <n v="5"/>
    <n v="582.65"/>
    <n v="11070.35"/>
    <n v="6408.33"/>
    <n v="4662.0200000000004"/>
    <x v="3"/>
    <n v="1556.3"/>
    <s v="Cash on Delivery"/>
    <s v="Express"/>
    <n v="2"/>
    <n v="5"/>
    <s v="No"/>
    <x v="2"/>
    <n v="1"/>
    <n v="0"/>
    <n v="3105.7200000000003"/>
    <n v="7.1132493735141047"/>
    <n v="0.14058272773670208"/>
    <n v="1"/>
    <n v="1"/>
  </r>
  <r>
    <s v="ORD01179"/>
    <x v="295"/>
    <s v="CUST0047"/>
    <x v="5"/>
    <x v="0"/>
    <x v="1"/>
    <s v="Phone Case"/>
    <n v="3"/>
    <n v="37248"/>
    <n v="10"/>
    <n v="11174.4"/>
    <n v="100569.60000000001"/>
    <n v="57988.53"/>
    <n v="42581.07"/>
    <x v="2"/>
    <n v="260"/>
    <s v="Mobile Money"/>
    <s v="Express"/>
    <n v="2"/>
    <n v="6"/>
    <s v="No"/>
    <x v="2"/>
    <n v="5"/>
    <n v="0"/>
    <n v="42321.07"/>
    <n v="386.80615384615385"/>
    <n v="2.5852742777141401E-3"/>
    <n v="0"/>
    <n v="1"/>
  </r>
  <r>
    <s v="ORD01180"/>
    <x v="253"/>
    <s v="CUST0010"/>
    <x v="5"/>
    <x v="2"/>
    <x v="4"/>
    <s v="Bedsheet"/>
    <n v="1"/>
    <n v="75482"/>
    <n v="0"/>
    <n v="0"/>
    <n v="75482"/>
    <n v="51145.7"/>
    <n v="24336.3"/>
    <x v="3"/>
    <n v="1912.76"/>
    <s v="Cash on Delivery"/>
    <s v="Express"/>
    <n v="2"/>
    <n v="1"/>
    <s v="No"/>
    <x v="0"/>
    <n v="5"/>
    <n v="0"/>
    <n v="22423.54"/>
    <n v="39.462347602417452"/>
    <n v="2.53406110065976E-2"/>
    <n v="0"/>
    <n v="1"/>
  </r>
  <r>
    <s v="ORD01181"/>
    <x v="149"/>
    <s v="CUST0058"/>
    <x v="8"/>
    <x v="2"/>
    <x v="2"/>
    <s v="Handbag"/>
    <n v="1"/>
    <n v="8801"/>
    <n v="0"/>
    <n v="0"/>
    <n v="8801"/>
    <n v="6692.13"/>
    <n v="2108.87"/>
    <x v="4"/>
    <n v="2255.64"/>
    <s v="Mobile Money"/>
    <s v="Standard"/>
    <n v="5"/>
    <n v="5"/>
    <s v="No"/>
    <x v="0"/>
    <n v="2"/>
    <n v="0"/>
    <n v="-146.76999999999998"/>
    <n v="3.9017751059566246"/>
    <n v="0.25629360299965914"/>
    <n v="0"/>
    <n v="1"/>
  </r>
  <r>
    <s v="ORD01182"/>
    <x v="211"/>
    <s v="CUST0258"/>
    <x v="3"/>
    <x v="0"/>
    <x v="1"/>
    <s v="Phone Case"/>
    <n v="1"/>
    <n v="33321"/>
    <n v="15"/>
    <n v="4998.1499999999996"/>
    <n v="28322.85"/>
    <n v="19857.37"/>
    <n v="8465.48"/>
    <x v="4"/>
    <n v="2036.02"/>
    <s v="Mobile Money"/>
    <s v="Standard"/>
    <n v="5"/>
    <n v="7"/>
    <s v="Yes"/>
    <x v="0"/>
    <n v="2"/>
    <n v="0"/>
    <n v="6429.4599999999991"/>
    <n v="13.910889873380418"/>
    <n v="7.1886127278857889E-2"/>
    <n v="0"/>
    <n v="1"/>
  </r>
  <r>
    <s v="ORD01183"/>
    <x v="11"/>
    <s v="CUST0376"/>
    <x v="0"/>
    <x v="1"/>
    <x v="3"/>
    <s v="Phone Charger"/>
    <n v="1"/>
    <n v="10930"/>
    <n v="5"/>
    <n v="546.5"/>
    <n v="10383.5"/>
    <n v="7949.28"/>
    <n v="2434.2199999999998"/>
    <x v="4"/>
    <n v="2417.2199999999998"/>
    <s v="Bank Transfer"/>
    <s v="Standard"/>
    <n v="5"/>
    <n v="6"/>
    <s v="Yes"/>
    <x v="0"/>
    <n v="4"/>
    <n v="0"/>
    <n v="17"/>
    <n v="4.2956371368762465"/>
    <n v="0.23279433716954781"/>
    <n v="1"/>
    <n v="1"/>
  </r>
  <r>
    <s v="ORD01184"/>
    <x v="170"/>
    <s v="CUST0600"/>
    <x v="6"/>
    <x v="0"/>
    <x v="3"/>
    <s v="Power Bank"/>
    <n v="2"/>
    <n v="81284"/>
    <n v="20"/>
    <n v="32513.599999999999"/>
    <n v="130054.39999999999"/>
    <n v="72229.509999999995"/>
    <n v="57824.89"/>
    <x v="4"/>
    <n v="1204.94"/>
    <s v="Card"/>
    <s v="Express"/>
    <n v="2"/>
    <n v="1"/>
    <s v="No"/>
    <x v="0"/>
    <n v="1"/>
    <n v="0"/>
    <n v="56619.95"/>
    <n v="107.93433697943465"/>
    <n v="9.2648922297131047E-3"/>
    <n v="0"/>
    <n v="1"/>
  </r>
  <r>
    <s v="ORD01185"/>
    <x v="62"/>
    <s v="CUST0374"/>
    <x v="9"/>
    <x v="2"/>
    <x v="2"/>
    <s v="Joggers"/>
    <n v="2"/>
    <n v="33645"/>
    <n v="0"/>
    <n v="0"/>
    <n v="67290"/>
    <n v="37089.660000000003"/>
    <n v="30200.34"/>
    <x v="3"/>
    <n v="1037.1500000000001"/>
    <s v="Mobile Money"/>
    <s v="Standard"/>
    <n v="5"/>
    <n v="3"/>
    <s v="No"/>
    <x v="0"/>
    <n v="2"/>
    <n v="0"/>
    <n v="29163.19"/>
    <n v="64.879718459239257"/>
    <n v="1.5413137167484025E-2"/>
    <n v="1"/>
    <n v="1"/>
  </r>
  <r>
    <s v="ORD01186"/>
    <x v="305"/>
    <s v="CUST0289"/>
    <x v="8"/>
    <x v="0"/>
    <x v="4"/>
    <s v="Blender"/>
    <n v="1"/>
    <n v="81744"/>
    <n v="25"/>
    <n v="20436"/>
    <n v="61308"/>
    <n v="47876.98"/>
    <n v="13431.02"/>
    <x v="2"/>
    <n v="60.61"/>
    <s v="USSD"/>
    <s v="Standard"/>
    <n v="5"/>
    <n v="1"/>
    <s v="No"/>
    <x v="1"/>
    <m/>
    <n v="0"/>
    <n v="13370.41"/>
    <n v="1011.5162514436562"/>
    <n v="9.8861486266066411E-4"/>
    <n v="1"/>
    <n v="1"/>
  </r>
  <r>
    <s v="ORD01187"/>
    <x v="62"/>
    <s v="CUST0077"/>
    <x v="6"/>
    <x v="1"/>
    <x v="3"/>
    <s v="Power Bank"/>
    <n v="1"/>
    <n v="22229"/>
    <n v="10"/>
    <n v="2222.9"/>
    <n v="20006.099999999999"/>
    <n v="15128.33"/>
    <n v="4877.7700000000004"/>
    <x v="1"/>
    <n v="1129.8399999999999"/>
    <s v="Bank Transfer"/>
    <s v="Express"/>
    <n v="2"/>
    <n v="5"/>
    <s v="No"/>
    <x v="2"/>
    <n v="3"/>
    <n v="0"/>
    <n v="3747.9300000000003"/>
    <n v="17.707020463074418"/>
    <n v="5.647477519356596E-2"/>
    <n v="0"/>
    <n v="1"/>
  </r>
  <r>
    <s v="ORD01188"/>
    <x v="352"/>
    <s v="CUST0338"/>
    <x v="8"/>
    <x v="0"/>
    <x v="2"/>
    <s v="Joggers"/>
    <n v="1"/>
    <n v="8119"/>
    <n v="20"/>
    <n v="1623.8"/>
    <n v="6495.2"/>
    <n v="4309.99"/>
    <n v="2185.21"/>
    <x v="1"/>
    <n v="2086.6"/>
    <s v="Mobile Money"/>
    <s v="Express"/>
    <n v="2"/>
    <n v="1"/>
    <s v="No"/>
    <x v="0"/>
    <n v="5"/>
    <n v="0"/>
    <n v="98.610000000000127"/>
    <n v="3.1128151059139268"/>
    <n v="0.32125261731740362"/>
    <n v="1"/>
    <n v="1"/>
  </r>
  <r>
    <s v="ORD01189"/>
    <x v="289"/>
    <s v="CUST0328"/>
    <x v="3"/>
    <x v="0"/>
    <x v="0"/>
    <s v="Body Lotion"/>
    <n v="1"/>
    <n v="21391"/>
    <n v="20"/>
    <n v="4278.2"/>
    <n v="17112.8"/>
    <n v="13605.6"/>
    <n v="3507.2"/>
    <x v="5"/>
    <n v="738.68"/>
    <s v="USSD"/>
    <s v="Standard"/>
    <n v="5"/>
    <n v="6"/>
    <s v="Yes"/>
    <x v="0"/>
    <n v="2"/>
    <n v="0"/>
    <n v="2768.52"/>
    <n v="23.166729842421617"/>
    <n v="4.3165349913515026E-2"/>
    <n v="1"/>
    <n v="1"/>
  </r>
  <r>
    <s v="ORD01190"/>
    <x v="198"/>
    <s v="CUST0519"/>
    <x v="5"/>
    <x v="2"/>
    <x v="1"/>
    <s v="Phone Case"/>
    <n v="1"/>
    <n v="14536"/>
    <n v="5"/>
    <n v="726.8"/>
    <n v="13809.2"/>
    <n v="10333.08"/>
    <n v="3476.12"/>
    <x v="1"/>
    <n v="2009.57"/>
    <s v="Cash on Delivery"/>
    <s v="Standard"/>
    <n v="5"/>
    <n v="3"/>
    <s v="No"/>
    <x v="0"/>
    <n v="3"/>
    <n v="0"/>
    <n v="1466.55"/>
    <n v="6.8717188254203645"/>
    <n v="0.14552399849375777"/>
    <n v="1"/>
    <n v="1"/>
  </r>
  <r>
    <s v="ORD01191"/>
    <x v="97"/>
    <s v="CUST0433"/>
    <x v="3"/>
    <x v="2"/>
    <x v="4"/>
    <s v="Bedsheet"/>
    <n v="1"/>
    <n v="9580"/>
    <n v="0"/>
    <n v="0"/>
    <n v="9580"/>
    <n v="7407.89"/>
    <n v="2172.11"/>
    <x v="4"/>
    <n v="1083.83"/>
    <s v="USSD"/>
    <s v="Standard"/>
    <n v="5"/>
    <n v="5"/>
    <s v="No"/>
    <x v="0"/>
    <n v="3"/>
    <n v="0"/>
    <n v="1088.2800000000002"/>
    <n v="8.8390245702739367"/>
    <n v="0.11313465553235907"/>
    <n v="1"/>
    <n v="1"/>
  </r>
  <r>
    <s v="ORD01192"/>
    <x v="276"/>
    <s v="CUST0236"/>
    <x v="3"/>
    <x v="0"/>
    <x v="0"/>
    <s v="Lip Gloss"/>
    <n v="1"/>
    <n v="10979"/>
    <n v="0"/>
    <n v="0"/>
    <n v="10979"/>
    <n v="8339.7099999999991"/>
    <n v="2639.29"/>
    <x v="2"/>
    <n v="82.8"/>
    <s v="USSD"/>
    <s v="Express"/>
    <n v="2"/>
    <n v="1"/>
    <s v="No"/>
    <x v="0"/>
    <n v="5"/>
    <n v="0"/>
    <n v="2556.4899999999998"/>
    <n v="132.59661835748793"/>
    <n v="7.5416704617906911E-3"/>
    <n v="1"/>
    <n v="1"/>
  </r>
  <r>
    <s v="ORD01193"/>
    <x v="92"/>
    <s v="CUST0471"/>
    <x v="9"/>
    <x v="2"/>
    <x v="1"/>
    <s v="Wallet"/>
    <n v="2"/>
    <n v="38608"/>
    <n v="15"/>
    <n v="11582.4"/>
    <n v="65633.600000000006"/>
    <n v="53487.55"/>
    <n v="12146.05"/>
    <x v="4"/>
    <n v="1387.25"/>
    <s v="USSD"/>
    <s v="Standard"/>
    <n v="5"/>
    <n v="3"/>
    <s v="No"/>
    <x v="0"/>
    <n v="5"/>
    <n v="0"/>
    <n v="10758.8"/>
    <n v="47.312020183816905"/>
    <n v="2.1136277760171619E-2"/>
    <n v="1"/>
    <n v="1"/>
  </r>
  <r>
    <s v="ORD01194"/>
    <x v="34"/>
    <s v="CUST0427"/>
    <x v="4"/>
    <x v="2"/>
    <x v="3"/>
    <s v="Power Bank"/>
    <n v="1"/>
    <n v="58446"/>
    <n v="0"/>
    <n v="0"/>
    <n v="58446"/>
    <n v="45711.199999999997"/>
    <n v="12734.8"/>
    <x v="1"/>
    <n v="1871.25"/>
    <s v="Cash on Delivery"/>
    <s v="Standard"/>
    <n v="5"/>
    <n v="2"/>
    <s v="No"/>
    <x v="2"/>
    <n v="2"/>
    <n v="0"/>
    <n v="10863.55"/>
    <n v="31.233667334669338"/>
    <n v="3.2016733394928651E-2"/>
    <n v="0"/>
    <n v="1"/>
  </r>
  <r>
    <s v="ORD01195"/>
    <x v="194"/>
    <s v="CUST0142"/>
    <x v="0"/>
    <x v="2"/>
    <x v="0"/>
    <s v="Face Cream"/>
    <n v="3"/>
    <n v="19070"/>
    <n v="15"/>
    <n v="8581.5"/>
    <n v="48628.5"/>
    <n v="38508.839999999997"/>
    <n v="10119.66"/>
    <x v="0"/>
    <n v="1389.13"/>
    <s v="Mobile Money"/>
    <s v="Standard"/>
    <n v="5"/>
    <n v="6"/>
    <s v="No"/>
    <x v="2"/>
    <n v="3"/>
    <n v="0"/>
    <n v="8730.5299999999988"/>
    <n v="35.006442881515767"/>
    <n v="2.8566170044315577E-2"/>
    <n v="1"/>
    <n v="1"/>
  </r>
  <r>
    <s v="ORD01196"/>
    <x v="260"/>
    <s v="CUST0240"/>
    <x v="9"/>
    <x v="0"/>
    <x v="0"/>
    <s v="Lip Gloss"/>
    <n v="2"/>
    <n v="3697"/>
    <n v="0"/>
    <n v="0"/>
    <n v="7394"/>
    <n v="5438.82"/>
    <n v="1955.18"/>
    <x v="3"/>
    <n v="660.03"/>
    <s v="Cash on Delivery"/>
    <s v="Standard"/>
    <n v="5"/>
    <n v="3"/>
    <s v="No"/>
    <x v="1"/>
    <m/>
    <n v="0"/>
    <n v="1295.1500000000001"/>
    <n v="11.202521097525871"/>
    <n v="8.9265620773600216E-2"/>
    <n v="0"/>
    <n v="1"/>
  </r>
  <r>
    <s v="ORD01197"/>
    <x v="42"/>
    <s v="CUST0461"/>
    <x v="4"/>
    <x v="0"/>
    <x v="3"/>
    <s v="Bluetooth Speaker"/>
    <n v="1"/>
    <n v="98366"/>
    <n v="0"/>
    <n v="0"/>
    <n v="98366"/>
    <n v="73668.39"/>
    <n v="24697.61"/>
    <x v="1"/>
    <n v="1834.56"/>
    <s v="USSD"/>
    <s v="Express"/>
    <n v="2"/>
    <n v="3"/>
    <s v="No"/>
    <x v="1"/>
    <m/>
    <n v="0"/>
    <n v="22863.05"/>
    <n v="53.618306296877726"/>
    <n v="1.8650346664497896E-2"/>
    <n v="1"/>
    <n v="1"/>
  </r>
  <r>
    <s v="ORD01198"/>
    <x v="164"/>
    <s v="CUST0447"/>
    <x v="5"/>
    <x v="0"/>
    <x v="4"/>
    <s v="Blender"/>
    <n v="1"/>
    <n v="40035"/>
    <n v="20"/>
    <n v="8007"/>
    <n v="32028"/>
    <n v="19431.89"/>
    <n v="12596.11"/>
    <x v="0"/>
    <n v="1875.88"/>
    <s v="Bank Transfer"/>
    <s v="Standard"/>
    <n v="5"/>
    <n v="6"/>
    <s v="Yes"/>
    <x v="0"/>
    <n v="4"/>
    <n v="0"/>
    <n v="10720.23"/>
    <n v="17.073586796596796"/>
    <n v="5.8570001248907211E-2"/>
    <n v="1"/>
    <n v="1"/>
  </r>
  <r>
    <s v="ORD01199"/>
    <x v="274"/>
    <s v="CUST0180"/>
    <x v="9"/>
    <x v="2"/>
    <x v="3"/>
    <s v="Smart Watch"/>
    <n v="2"/>
    <n v="118565"/>
    <n v="15"/>
    <n v="35569.5"/>
    <n v="201560.5"/>
    <n v="143878.26999999999"/>
    <n v="57682.23"/>
    <x v="4"/>
    <n v="578.08000000000004"/>
    <s v="USSD"/>
    <s v="Standard"/>
    <n v="5"/>
    <n v="5"/>
    <s v="No"/>
    <x v="0"/>
    <n v="4"/>
    <n v="0"/>
    <n v="57104.15"/>
    <n v="348.67232908939934"/>
    <n v="2.8680222563448694E-3"/>
    <n v="1"/>
    <n v="1"/>
  </r>
  <r>
    <s v="ORD01200"/>
    <x v="332"/>
    <s v="CUST0557"/>
    <x v="0"/>
    <x v="2"/>
    <x v="2"/>
    <s v="Joggers"/>
    <n v="2"/>
    <n v="44822"/>
    <n v="10"/>
    <n v="8964.4"/>
    <n v="80679.600000000006"/>
    <n v="48201.61"/>
    <n v="32477.99"/>
    <x v="3"/>
    <n v="218.09"/>
    <s v="Mobile Money"/>
    <s v="Express"/>
    <n v="2"/>
    <n v="4"/>
    <s v="Yes"/>
    <x v="0"/>
    <n v="5"/>
    <n v="0"/>
    <n v="32259.9"/>
    <n v="369.93718189738183"/>
    <n v="2.703161641852463E-3"/>
    <n v="1"/>
    <n v="1"/>
  </r>
  <r>
    <s v="ORD01201"/>
    <x v="322"/>
    <s v="CUST0031"/>
    <x v="9"/>
    <x v="2"/>
    <x v="2"/>
    <s v="Hoodie"/>
    <n v="3"/>
    <n v="43018"/>
    <n v="0"/>
    <n v="0"/>
    <n v="129054"/>
    <n v="94625.52"/>
    <n v="34428.480000000003"/>
    <x v="2"/>
    <n v="84.84"/>
    <s v="Cash on Delivery"/>
    <s v="Express"/>
    <n v="2"/>
    <n v="2"/>
    <s v="No"/>
    <x v="0"/>
    <n v="5"/>
    <n v="0"/>
    <n v="34343.640000000007"/>
    <n v="1521.1456859971711"/>
    <n v="6.5739922823004329E-4"/>
    <n v="1"/>
    <n v="1"/>
  </r>
  <r>
    <s v="ORD01202"/>
    <x v="23"/>
    <s v="CUST0074"/>
    <x v="3"/>
    <x v="1"/>
    <x v="1"/>
    <s v="Backpack"/>
    <n v="2"/>
    <n v="33206"/>
    <n v="0"/>
    <n v="0"/>
    <n v="66412"/>
    <n v="52452.63"/>
    <n v="13959.37"/>
    <x v="4"/>
    <n v="1541.6"/>
    <s v="Bank Transfer"/>
    <s v="Standard"/>
    <n v="5"/>
    <n v="0"/>
    <s v="No"/>
    <x v="2"/>
    <n v="3"/>
    <n v="0"/>
    <n v="12417.77"/>
    <n v="43.07991696938246"/>
    <n v="2.3212672408600855E-2"/>
    <n v="1"/>
    <n v="1"/>
  </r>
  <r>
    <s v="ORD01203"/>
    <x v="212"/>
    <s v="CUST0470"/>
    <x v="9"/>
    <x v="1"/>
    <x v="2"/>
    <s v="Handbag"/>
    <n v="1"/>
    <n v="14414"/>
    <n v="20"/>
    <n v="2882.8"/>
    <n v="11531.2"/>
    <n v="7690.99"/>
    <n v="3840.21"/>
    <x v="1"/>
    <n v="711.27"/>
    <s v="Mobile Money"/>
    <s v="Standard"/>
    <n v="5"/>
    <n v="5"/>
    <s v="No"/>
    <x v="0"/>
    <n v="5"/>
    <n v="0"/>
    <n v="3128.94"/>
    <n v="16.212127602738764"/>
    <n v="6.168221867628694E-2"/>
    <n v="1"/>
    <n v="1"/>
  </r>
  <r>
    <s v="ORD01204"/>
    <x v="264"/>
    <s v="CUST0333"/>
    <x v="2"/>
    <x v="2"/>
    <x v="3"/>
    <s v="Power Bank"/>
    <n v="1"/>
    <n v="104489"/>
    <n v="5"/>
    <n v="5224.45"/>
    <n v="99264.55"/>
    <n v="74379.25"/>
    <n v="24885.3"/>
    <x v="3"/>
    <n v="1811.64"/>
    <s v="Cash on Delivery"/>
    <s v="Standard"/>
    <n v="5"/>
    <n v="6"/>
    <s v="Yes"/>
    <x v="0"/>
    <n v="4"/>
    <n v="0"/>
    <n v="23073.66"/>
    <n v="54.792646441897951"/>
    <n v="1.8250624215795066E-2"/>
    <n v="1"/>
    <n v="1"/>
  </r>
  <r>
    <s v="ORD01205"/>
    <x v="215"/>
    <s v="CUST0090"/>
    <x v="9"/>
    <x v="2"/>
    <x v="2"/>
    <s v="Joggers"/>
    <n v="1"/>
    <n v="49743"/>
    <n v="0"/>
    <n v="0"/>
    <n v="49743"/>
    <n v="29043.37"/>
    <n v="20699.63"/>
    <x v="0"/>
    <n v="1108.81"/>
    <s v="USSD"/>
    <s v="Express"/>
    <n v="2"/>
    <n v="2"/>
    <s v="No"/>
    <x v="0"/>
    <n v="4"/>
    <n v="0"/>
    <n v="19590.82"/>
    <n v="44.861608390977715"/>
    <n v="2.2290774581348129E-2"/>
    <n v="1"/>
    <n v="1"/>
  </r>
  <r>
    <s v="ORD01206"/>
    <x v="77"/>
    <s v="CUST0171"/>
    <x v="7"/>
    <x v="2"/>
    <x v="2"/>
    <s v="Handbag"/>
    <n v="4"/>
    <n v="39063"/>
    <n v="0"/>
    <n v="0"/>
    <n v="156252"/>
    <n v="105034.74"/>
    <n v="51217.26"/>
    <x v="2"/>
    <n v="417.23"/>
    <s v="Cash on Delivery"/>
    <s v="Express"/>
    <n v="2"/>
    <n v="2"/>
    <s v="No"/>
    <x v="0"/>
    <n v="3"/>
    <n v="0"/>
    <n v="50800.03"/>
    <n v="374.49847805766603"/>
    <n v="2.670237820955892E-3"/>
    <n v="1"/>
    <n v="1"/>
  </r>
  <r>
    <s v="ORD01207"/>
    <x v="37"/>
    <s v="CUST0423"/>
    <x v="6"/>
    <x v="2"/>
    <x v="0"/>
    <s v="Hair Dryer"/>
    <n v="1"/>
    <n v="9128"/>
    <n v="0"/>
    <n v="0"/>
    <n v="9128"/>
    <n v="5479.23"/>
    <n v="3648.77"/>
    <x v="5"/>
    <n v="2098.14"/>
    <s v="USSD"/>
    <s v="Express"/>
    <n v="2"/>
    <n v="1"/>
    <s v="No"/>
    <x v="0"/>
    <n v="5"/>
    <n v="0"/>
    <n v="1550.63"/>
    <n v="4.3505199843671063"/>
    <n v="0.22985758106923751"/>
    <n v="1"/>
    <n v="1"/>
  </r>
  <r>
    <s v="ORD01208"/>
    <x v="301"/>
    <s v="CUST0034"/>
    <x v="2"/>
    <x v="0"/>
    <x v="2"/>
    <s v="Joggers"/>
    <n v="3"/>
    <n v="21756"/>
    <n v="5"/>
    <n v="3263.4"/>
    <n v="62004.6"/>
    <n v="38242.07"/>
    <n v="23762.53"/>
    <x v="1"/>
    <n v="762.76"/>
    <s v="Card"/>
    <s v="Standard"/>
    <n v="5"/>
    <n v="3"/>
    <s v="No"/>
    <x v="0"/>
    <n v="2"/>
    <n v="0"/>
    <n v="22999.77"/>
    <n v="81.289789711049352"/>
    <n v="1.2301667940765685E-2"/>
    <n v="0"/>
    <n v="1"/>
  </r>
  <r>
    <s v="ORD01209"/>
    <x v="131"/>
    <s v="CUST0384"/>
    <x v="0"/>
    <x v="1"/>
    <x v="3"/>
    <s v="Smart Watch"/>
    <n v="1"/>
    <n v="90027"/>
    <n v="10"/>
    <n v="9002.7000000000007"/>
    <n v="81024.3"/>
    <n v="61981.8"/>
    <n v="19042.5"/>
    <x v="1"/>
    <n v="1131.0899999999999"/>
    <s v="Mobile Money"/>
    <s v="Standard"/>
    <n v="5"/>
    <n v="1"/>
    <s v="No"/>
    <x v="2"/>
    <n v="5"/>
    <n v="0"/>
    <n v="17911.41"/>
    <n v="71.6338222422619"/>
    <n v="1.3959886108241601E-2"/>
    <n v="1"/>
    <n v="1"/>
  </r>
  <r>
    <s v="ORD01210"/>
    <x v="205"/>
    <s v="CUST0292"/>
    <x v="8"/>
    <x v="2"/>
    <x v="1"/>
    <s v="Cap"/>
    <n v="2"/>
    <n v="29828"/>
    <n v="0"/>
    <n v="0"/>
    <n v="59656"/>
    <n v="42347.75"/>
    <n v="17308.25"/>
    <x v="0"/>
    <n v="1436.03"/>
    <s v="USSD"/>
    <s v="Standard"/>
    <n v="5"/>
    <n v="8"/>
    <s v="Yes"/>
    <x v="0"/>
    <n v="5"/>
    <n v="0"/>
    <n v="15872.22"/>
    <n v="41.542307611957966"/>
    <n v="2.407184524607751E-2"/>
    <n v="1"/>
    <n v="1"/>
  </r>
  <r>
    <s v="ORD01211"/>
    <x v="208"/>
    <s v="CUST0237"/>
    <x v="5"/>
    <x v="1"/>
    <x v="1"/>
    <s v="Cap"/>
    <n v="2"/>
    <n v="7770"/>
    <n v="20"/>
    <n v="3108"/>
    <n v="12432"/>
    <n v="9456.0300000000007"/>
    <n v="2975.97"/>
    <x v="5"/>
    <n v="2287.65"/>
    <s v="Mobile Money"/>
    <s v="Express"/>
    <n v="2"/>
    <n v="2"/>
    <s v="No"/>
    <x v="1"/>
    <m/>
    <n v="0"/>
    <n v="688.31999999999971"/>
    <n v="5.4343977444102025"/>
    <n v="0.18401303088803089"/>
    <n v="1"/>
    <n v="1"/>
  </r>
  <r>
    <s v="ORD01212"/>
    <x v="253"/>
    <s v="CUST0138"/>
    <x v="6"/>
    <x v="2"/>
    <x v="1"/>
    <s v="Cap"/>
    <n v="3"/>
    <n v="34132"/>
    <n v="10"/>
    <n v="10239.6"/>
    <n v="92156.4"/>
    <n v="65316.72"/>
    <n v="26839.68"/>
    <x v="3"/>
    <n v="2284.75"/>
    <s v="Cash on Delivery"/>
    <s v="Standard"/>
    <n v="5"/>
    <n v="3"/>
    <s v="No"/>
    <x v="0"/>
    <n v="1"/>
    <n v="0"/>
    <n v="24554.93"/>
    <n v="40.335441514388883"/>
    <n v="2.479209257306058E-2"/>
    <n v="1"/>
    <n v="1"/>
  </r>
  <r>
    <s v="ORD01213"/>
    <x v="52"/>
    <s v="CUST0275"/>
    <x v="5"/>
    <x v="2"/>
    <x v="2"/>
    <s v="Joggers"/>
    <n v="1"/>
    <n v="13408"/>
    <n v="15"/>
    <n v="2011.2"/>
    <n v="11396.8"/>
    <n v="7641.68"/>
    <n v="3755.12"/>
    <x v="0"/>
    <n v="1056.47"/>
    <s v="Cash on Delivery"/>
    <s v="Standard"/>
    <n v="5"/>
    <n v="0"/>
    <s v="No"/>
    <x v="2"/>
    <n v="4"/>
    <n v="0"/>
    <n v="2698.6499999999996"/>
    <n v="10.787622932974905"/>
    <n v="9.2698827741120329E-2"/>
    <n v="1"/>
    <n v="1"/>
  </r>
  <r>
    <s v="ORD01214"/>
    <x v="57"/>
    <s v="CUST0281"/>
    <x v="3"/>
    <x v="2"/>
    <x v="2"/>
    <s v="Handbag"/>
    <n v="3"/>
    <n v="33125"/>
    <n v="0"/>
    <n v="0"/>
    <n v="99375"/>
    <n v="73470.850000000006"/>
    <n v="25904.15"/>
    <x v="1"/>
    <n v="1231.71"/>
    <s v="Bank Transfer"/>
    <s v="Express"/>
    <n v="2"/>
    <n v="0"/>
    <s v="No"/>
    <x v="1"/>
    <m/>
    <n v="0"/>
    <n v="24672.440000000002"/>
    <n v="80.680517329566214"/>
    <n v="1.239456603773585E-2"/>
    <n v="1"/>
    <n v="1"/>
  </r>
  <r>
    <s v="ORD01215"/>
    <x v="216"/>
    <s v="CUST0585"/>
    <x v="1"/>
    <x v="0"/>
    <x v="3"/>
    <s v="Wireless Earbuds"/>
    <n v="3"/>
    <n v="44203"/>
    <n v="5"/>
    <n v="6630.45"/>
    <n v="125978.55"/>
    <n v="74941.89"/>
    <n v="51036.66"/>
    <x v="5"/>
    <n v="1789.49"/>
    <s v="USSD"/>
    <s v="Standard"/>
    <n v="5"/>
    <n v="4"/>
    <s v="No"/>
    <x v="0"/>
    <n v="3"/>
    <n v="0"/>
    <n v="49247.170000000006"/>
    <n v="70.399136066700564"/>
    <n v="1.4204719771738919E-2"/>
    <n v="0"/>
    <n v="1"/>
  </r>
  <r>
    <s v="ORD01216"/>
    <x v="167"/>
    <s v="CUST0326"/>
    <x v="5"/>
    <x v="2"/>
    <x v="4"/>
    <s v="Air Fryer"/>
    <n v="2"/>
    <n v="19771"/>
    <n v="0"/>
    <n v="0"/>
    <n v="39542"/>
    <n v="27272.3"/>
    <n v="12269.7"/>
    <x v="1"/>
    <n v="1260.29"/>
    <s v="Bank Transfer"/>
    <s v="Express"/>
    <n v="2"/>
    <n v="4"/>
    <s v="Yes"/>
    <x v="0"/>
    <n v="5"/>
    <n v="0"/>
    <n v="11009.41"/>
    <n v="31.375318379103224"/>
    <n v="3.187218653583531E-2"/>
    <n v="1"/>
    <n v="1"/>
  </r>
  <r>
    <s v="ORD01217"/>
    <x v="82"/>
    <s v="CUST0130"/>
    <x v="0"/>
    <x v="0"/>
    <x v="4"/>
    <s v="Table Lamp"/>
    <n v="3"/>
    <n v="71761"/>
    <n v="10"/>
    <n v="21528.3"/>
    <n v="193754.7"/>
    <n v="139432.91"/>
    <n v="54321.79"/>
    <x v="2"/>
    <n v="406.05"/>
    <s v="Mobile Money"/>
    <s v="Express"/>
    <n v="2"/>
    <n v="5"/>
    <s v="No"/>
    <x v="2"/>
    <n v="5"/>
    <n v="0"/>
    <n v="53915.74"/>
    <n v="477.16956039896564"/>
    <n v="2.0956910980740079E-3"/>
    <n v="1"/>
    <n v="1"/>
  </r>
  <r>
    <s v="ORD01218"/>
    <x v="343"/>
    <s v="CUST0310"/>
    <x v="7"/>
    <x v="0"/>
    <x v="2"/>
    <s v="Sneakers"/>
    <n v="1"/>
    <n v="32048"/>
    <n v="5"/>
    <n v="1602.4"/>
    <n v="30445.599999999999"/>
    <n v="22972.41"/>
    <n v="7473.19"/>
    <x v="4"/>
    <n v="419.13"/>
    <s v="Mobile Money"/>
    <s v="Express"/>
    <n v="2"/>
    <n v="2"/>
    <s v="No"/>
    <x v="1"/>
    <m/>
    <n v="0"/>
    <n v="7054.0599999999995"/>
    <n v="72.639992365137303"/>
    <n v="1.3766521270725491E-2"/>
    <n v="1"/>
    <n v="1"/>
  </r>
  <r>
    <s v="ORD01219"/>
    <x v="60"/>
    <s v="CUST0349"/>
    <x v="3"/>
    <x v="0"/>
    <x v="3"/>
    <s v="Smart Watch"/>
    <n v="1"/>
    <n v="65792"/>
    <n v="25"/>
    <n v="16448"/>
    <n v="49344"/>
    <n v="37605.79"/>
    <n v="11738.21"/>
    <x v="2"/>
    <n v="382.47"/>
    <s v="Bank Transfer"/>
    <s v="Standard"/>
    <n v="5"/>
    <n v="3"/>
    <s v="No"/>
    <x v="0"/>
    <n v="5"/>
    <n v="0"/>
    <n v="11355.74"/>
    <n v="129.01404031688759"/>
    <n v="7.7510943579766544E-3"/>
    <n v="1"/>
    <n v="1"/>
  </r>
  <r>
    <s v="ORD01220"/>
    <x v="108"/>
    <s v="CUST0490"/>
    <x v="9"/>
    <x v="0"/>
    <x v="4"/>
    <s v="Table Lamp"/>
    <n v="1"/>
    <n v="58153"/>
    <n v="0"/>
    <n v="0"/>
    <n v="58153"/>
    <n v="37674.5"/>
    <n v="20478.5"/>
    <x v="4"/>
    <n v="1058.43"/>
    <s v="Mobile Money"/>
    <s v="Express"/>
    <n v="2"/>
    <n v="6"/>
    <s v="Yes"/>
    <x v="0"/>
    <n v="5"/>
    <n v="0"/>
    <n v="19420.07"/>
    <n v="54.94269814725584"/>
    <n v="1.820078069919007E-2"/>
    <n v="1"/>
    <n v="1"/>
  </r>
  <r>
    <s v="ORD01221"/>
    <x v="124"/>
    <s v="CUST0569"/>
    <x v="9"/>
    <x v="2"/>
    <x v="0"/>
    <s v="Perfume"/>
    <n v="1"/>
    <n v="9508"/>
    <n v="15"/>
    <n v="1426.2"/>
    <n v="8081.8"/>
    <n v="4811.59"/>
    <n v="3270.21"/>
    <x v="5"/>
    <n v="1470.68"/>
    <s v="Bank Transfer"/>
    <s v="Express"/>
    <n v="2"/>
    <n v="1"/>
    <s v="No"/>
    <x v="0"/>
    <n v="2"/>
    <n v="0"/>
    <n v="1799.53"/>
    <n v="5.4952810944597053"/>
    <n v="0.18197431265312183"/>
    <n v="1"/>
    <n v="1"/>
  </r>
  <r>
    <s v="ORD01222"/>
    <x v="188"/>
    <s v="CUST0185"/>
    <x v="6"/>
    <x v="1"/>
    <x v="1"/>
    <s v="Wallet"/>
    <n v="1"/>
    <n v="22839"/>
    <n v="0"/>
    <n v="0"/>
    <n v="22839"/>
    <n v="16224.5"/>
    <n v="6614.5"/>
    <x v="3"/>
    <n v="591.54999999999995"/>
    <s v="Cash on Delivery"/>
    <s v="Express"/>
    <n v="2"/>
    <n v="2"/>
    <s v="No"/>
    <x v="0"/>
    <n v="4"/>
    <n v="0"/>
    <n v="6022.95"/>
    <n v="38.608739751500302"/>
    <n v="2.5900871316607555E-2"/>
    <n v="0"/>
    <n v="1"/>
  </r>
  <r>
    <s v="ORD01223"/>
    <x v="244"/>
    <s v="CUST0420"/>
    <x v="4"/>
    <x v="2"/>
    <x v="3"/>
    <s v="Smart Watch"/>
    <n v="2"/>
    <n v="53917"/>
    <n v="5"/>
    <n v="5391.7"/>
    <n v="102442.3"/>
    <n v="61463.34"/>
    <n v="40978.959999999999"/>
    <x v="3"/>
    <n v="290.48"/>
    <s v="Bank Transfer"/>
    <s v="Express"/>
    <n v="2"/>
    <n v="3"/>
    <s v="Yes"/>
    <x v="0"/>
    <n v="5"/>
    <n v="0"/>
    <n v="40688.479999999996"/>
    <n v="352.66558799228864"/>
    <n v="2.8355474252335219E-3"/>
    <n v="1"/>
    <n v="1"/>
  </r>
  <r>
    <s v="ORD01224"/>
    <x v="56"/>
    <s v="CUST0052"/>
    <x v="5"/>
    <x v="2"/>
    <x v="1"/>
    <s v="Backpack"/>
    <n v="1"/>
    <n v="14506"/>
    <n v="10"/>
    <n v="1450.6"/>
    <n v="13055.4"/>
    <n v="10128.58"/>
    <n v="2926.82"/>
    <x v="0"/>
    <n v="711.04"/>
    <s v="Card"/>
    <s v="Standard"/>
    <n v="5"/>
    <n v="5"/>
    <s v="No"/>
    <x v="0"/>
    <n v="5"/>
    <n v="0"/>
    <n v="2215.7800000000002"/>
    <n v="18.360992349234923"/>
    <n v="5.4463287222145627E-2"/>
    <n v="1"/>
    <n v="1"/>
  </r>
  <r>
    <s v="ORD01225"/>
    <x v="62"/>
    <s v="CUST0022"/>
    <x v="7"/>
    <x v="0"/>
    <x v="3"/>
    <s v="Power Bank"/>
    <n v="2"/>
    <n v="50991"/>
    <n v="15"/>
    <n v="15297.3"/>
    <n v="86684.7"/>
    <n v="67124.94"/>
    <n v="19559.759999999998"/>
    <x v="5"/>
    <n v="2201.71"/>
    <s v="Cash on Delivery"/>
    <s v="Express"/>
    <n v="2"/>
    <n v="1"/>
    <s v="No"/>
    <x v="0"/>
    <n v="4"/>
    <n v="0"/>
    <n v="17358.05"/>
    <n v="39.371533944070741"/>
    <n v="2.5399061195343586E-2"/>
    <n v="1"/>
    <n v="1"/>
  </r>
  <r>
    <s v="ORD01226"/>
    <x v="353"/>
    <s v="CUST0539"/>
    <x v="0"/>
    <x v="2"/>
    <x v="4"/>
    <s v="Blender"/>
    <n v="1"/>
    <n v="32199"/>
    <n v="0"/>
    <n v="0"/>
    <n v="32199"/>
    <n v="21575.49"/>
    <n v="10623.51"/>
    <x v="3"/>
    <n v="712.74"/>
    <s v="Card"/>
    <s v="Standard"/>
    <n v="5"/>
    <n v="4"/>
    <s v="No"/>
    <x v="0"/>
    <n v="5"/>
    <n v="0"/>
    <n v="9910.77"/>
    <n v="45.176361646603247"/>
    <n v="2.2135470045653593E-2"/>
    <n v="1"/>
    <n v="1"/>
  </r>
  <r>
    <s v="ORD01227"/>
    <x v="199"/>
    <s v="CUST0421"/>
    <x v="5"/>
    <x v="0"/>
    <x v="2"/>
    <s v="Hoodie"/>
    <n v="2"/>
    <n v="25554"/>
    <n v="0"/>
    <n v="0"/>
    <n v="51108"/>
    <n v="41062.550000000003"/>
    <n v="10045.450000000001"/>
    <x v="3"/>
    <n v="834.85"/>
    <s v="USSD"/>
    <s v="Standard"/>
    <n v="5"/>
    <n v="3"/>
    <s v="No"/>
    <x v="2"/>
    <n v="3"/>
    <n v="0"/>
    <n v="9210.6"/>
    <n v="61.21818290710906"/>
    <n v="1.6335016044454882E-2"/>
    <n v="0"/>
    <n v="1"/>
  </r>
  <r>
    <s v="ORD01228"/>
    <x v="310"/>
    <s v="CUST0471"/>
    <x v="9"/>
    <x v="0"/>
    <x v="3"/>
    <s v="Smart Watch"/>
    <n v="3"/>
    <n v="77597"/>
    <n v="15"/>
    <n v="34918.65"/>
    <n v="197872.35"/>
    <n v="154703.79"/>
    <n v="43168.56"/>
    <x v="4"/>
    <n v="872.33"/>
    <s v="Mobile Money"/>
    <s v="Express"/>
    <n v="2"/>
    <n v="1"/>
    <s v="No"/>
    <x v="0"/>
    <n v="5"/>
    <n v="0"/>
    <n v="42296.229999999996"/>
    <n v="226.83199018719981"/>
    <n v="4.4085492490486926E-3"/>
    <n v="0"/>
    <n v="1"/>
  </r>
  <r>
    <s v="ORD01229"/>
    <x v="225"/>
    <s v="CUST0439"/>
    <x v="5"/>
    <x v="2"/>
    <x v="3"/>
    <s v="Bluetooth Speaker"/>
    <n v="1"/>
    <n v="76056"/>
    <n v="20"/>
    <n v="15211.2"/>
    <n v="60844.800000000003"/>
    <n v="43645.5"/>
    <n v="17199.3"/>
    <x v="4"/>
    <n v="889.49"/>
    <s v="Bank Transfer"/>
    <s v="Standard"/>
    <n v="5"/>
    <n v="1"/>
    <s v="No"/>
    <x v="1"/>
    <m/>
    <n v="0"/>
    <n v="16309.81"/>
    <n v="68.404141699175938"/>
    <n v="1.461899784369412E-2"/>
    <n v="1"/>
    <n v="1"/>
  </r>
  <r>
    <s v="ORD01230"/>
    <x v="266"/>
    <s v="CUST0294"/>
    <x v="7"/>
    <x v="2"/>
    <x v="3"/>
    <s v="Smart Watch"/>
    <n v="1"/>
    <n v="44038"/>
    <n v="10"/>
    <n v="4403.8"/>
    <n v="39634.199999999997"/>
    <n v="25494.49"/>
    <n v="14139.71"/>
    <x v="5"/>
    <n v="2095"/>
    <s v="Mobile Money"/>
    <s v="Standard"/>
    <n v="5"/>
    <n v="9"/>
    <s v="Yes"/>
    <x v="0"/>
    <n v="5"/>
    <n v="0"/>
    <n v="12044.71"/>
    <n v="18.918472553699281"/>
    <n v="5.2858389976333575E-2"/>
    <n v="0"/>
    <n v="1"/>
  </r>
  <r>
    <s v="ORD01231"/>
    <x v="58"/>
    <s v="CUST0584"/>
    <x v="6"/>
    <x v="2"/>
    <x v="4"/>
    <s v="Table Lamp"/>
    <n v="1"/>
    <n v="35542"/>
    <n v="15"/>
    <n v="5331.3"/>
    <n v="30210.7"/>
    <n v="21178.95"/>
    <n v="9031.75"/>
    <x v="5"/>
    <n v="1275.5"/>
    <s v="Bank Transfer"/>
    <s v="Express"/>
    <n v="2"/>
    <n v="1"/>
    <s v="No"/>
    <x v="0"/>
    <n v="5"/>
    <n v="0"/>
    <n v="7756.25"/>
    <n v="23.685378283026264"/>
    <n v="4.2220140546230307E-2"/>
    <n v="1"/>
    <n v="1"/>
  </r>
  <r>
    <s v="ORD01232"/>
    <x v="83"/>
    <s v="CUST0273"/>
    <x v="5"/>
    <x v="2"/>
    <x v="1"/>
    <s v="Phone Case"/>
    <n v="3"/>
    <n v="26099"/>
    <n v="10"/>
    <n v="7829.7"/>
    <n v="70467.3"/>
    <n v="47922.09"/>
    <n v="22545.21"/>
    <x v="2"/>
    <n v="225.87"/>
    <s v="USSD"/>
    <s v="Standard"/>
    <n v="5"/>
    <n v="2"/>
    <s v="No"/>
    <x v="0"/>
    <n v="1"/>
    <n v="0"/>
    <n v="22319.34"/>
    <n v="311.98167087262584"/>
    <n v="3.2053165085082014E-3"/>
    <n v="1"/>
    <n v="1"/>
  </r>
  <r>
    <s v="ORD01233"/>
    <x v="84"/>
    <s v="CUST0017"/>
    <x v="6"/>
    <x v="0"/>
    <x v="2"/>
    <s v="T-Shirt"/>
    <n v="1"/>
    <n v="24160"/>
    <n v="20"/>
    <n v="4832"/>
    <n v="19328"/>
    <n v="15047.55"/>
    <n v="4280.45"/>
    <x v="0"/>
    <n v="875.28"/>
    <s v="Cash on Delivery"/>
    <s v="Express"/>
    <n v="2"/>
    <n v="5"/>
    <s v="No"/>
    <x v="2"/>
    <n v="1"/>
    <n v="0"/>
    <n v="3405.17"/>
    <n v="22.082076592633214"/>
    <n v="4.5285596026490064E-2"/>
    <n v="0"/>
    <n v="1"/>
  </r>
  <r>
    <s v="ORD01234"/>
    <x v="50"/>
    <s v="CUST0269"/>
    <x v="2"/>
    <x v="0"/>
    <x v="1"/>
    <s v="Cap"/>
    <n v="1"/>
    <n v="33581"/>
    <n v="10"/>
    <n v="3358.1"/>
    <n v="30222.9"/>
    <n v="23791.07"/>
    <n v="6431.83"/>
    <x v="5"/>
    <n v="1274.9100000000001"/>
    <s v="Cash on Delivery"/>
    <s v="Express"/>
    <n v="2"/>
    <n v="7"/>
    <s v="Yes"/>
    <x v="0"/>
    <m/>
    <n v="0"/>
    <n v="5156.92"/>
    <n v="23.705908652375463"/>
    <n v="4.2183576030096384E-2"/>
    <n v="0"/>
    <n v="1"/>
  </r>
  <r>
    <s v="ORD01235"/>
    <x v="39"/>
    <s v="CUST0567"/>
    <x v="5"/>
    <x v="0"/>
    <x v="2"/>
    <s v="Handbag"/>
    <n v="3"/>
    <n v="41043"/>
    <n v="0"/>
    <n v="0"/>
    <n v="123129"/>
    <n v="72679.509999999995"/>
    <n v="50449.49"/>
    <x v="1"/>
    <n v="2139.1799999999998"/>
    <s v="Card"/>
    <s v="Standard"/>
    <n v="5"/>
    <n v="3"/>
    <s v="No"/>
    <x v="0"/>
    <n v="5"/>
    <n v="0"/>
    <n v="48310.31"/>
    <n v="57.558971194569885"/>
    <n v="1.7373486343590868E-2"/>
    <n v="0"/>
    <n v="1"/>
  </r>
  <r>
    <s v="ORD01236"/>
    <x v="133"/>
    <s v="CUST0343"/>
    <x v="6"/>
    <x v="0"/>
    <x v="1"/>
    <s v="Wallet"/>
    <n v="2"/>
    <n v="19478"/>
    <n v="10"/>
    <n v="3895.6"/>
    <n v="35060.400000000001"/>
    <n v="23182.37"/>
    <n v="11878.03"/>
    <x v="2"/>
    <n v="454.74"/>
    <s v="Bank Transfer"/>
    <s v="Standard"/>
    <n v="5"/>
    <n v="8"/>
    <s v="Yes"/>
    <x v="0"/>
    <n v="3"/>
    <n v="0"/>
    <n v="11423.29"/>
    <n v="77.099881250824652"/>
    <n v="1.2970188588835268E-2"/>
    <n v="1"/>
    <n v="1"/>
  </r>
  <r>
    <s v="ORD01237"/>
    <x v="182"/>
    <s v="CUST0274"/>
    <x v="4"/>
    <x v="0"/>
    <x v="2"/>
    <s v="Handbag"/>
    <n v="1"/>
    <n v="38656"/>
    <n v="0"/>
    <n v="0"/>
    <n v="38656"/>
    <n v="29792.35"/>
    <n v="8863.65"/>
    <x v="0"/>
    <n v="2345.94"/>
    <s v="Bank Transfer"/>
    <s v="Standard"/>
    <n v="5"/>
    <n v="8"/>
    <s v="Yes"/>
    <x v="0"/>
    <n v="5"/>
    <n v="0"/>
    <n v="6517.7099999999991"/>
    <n v="16.477829782517883"/>
    <n v="6.0687603476821193E-2"/>
    <n v="1"/>
    <n v="1"/>
  </r>
  <r>
    <s v="ORD01238"/>
    <x v="351"/>
    <s v="CUST0421"/>
    <x v="3"/>
    <x v="0"/>
    <x v="2"/>
    <s v="Handbag"/>
    <n v="2"/>
    <n v="8058"/>
    <n v="25"/>
    <n v="4029"/>
    <n v="12087"/>
    <n v="8054.11"/>
    <n v="4032.89"/>
    <x v="0"/>
    <n v="1574.93"/>
    <s v="Card"/>
    <s v="Express"/>
    <n v="2"/>
    <n v="1"/>
    <s v="No"/>
    <x v="0"/>
    <n v="5"/>
    <n v="0"/>
    <n v="2457.96"/>
    <n v="7.67462680881055"/>
    <n v="0.13029949532555637"/>
    <n v="1"/>
    <n v="1"/>
  </r>
  <r>
    <s v="ORD01239"/>
    <x v="4"/>
    <s v="CUST0211"/>
    <x v="1"/>
    <x v="2"/>
    <x v="0"/>
    <s v="Face Cream"/>
    <n v="2"/>
    <n v="26227"/>
    <n v="20"/>
    <n v="10490.8"/>
    <n v="41963.199999999997"/>
    <n v="34267.19"/>
    <n v="7696.01"/>
    <x v="4"/>
    <n v="2486.79"/>
    <s v="USSD"/>
    <s v="Express"/>
    <n v="2"/>
    <n v="3"/>
    <s v="Yes"/>
    <x v="0"/>
    <n v="5"/>
    <n v="0"/>
    <n v="5209.22"/>
    <n v="16.874444565081891"/>
    <n v="5.9261209821939227E-2"/>
    <n v="0"/>
    <n v="1"/>
  </r>
  <r>
    <s v="ORD01240"/>
    <x v="136"/>
    <s v="CUST0585"/>
    <x v="9"/>
    <x v="1"/>
    <x v="3"/>
    <s v="Bluetooth Speaker"/>
    <n v="2"/>
    <n v="16691"/>
    <n v="25"/>
    <n v="8345.5"/>
    <n v="25036.5"/>
    <n v="19612.740000000002"/>
    <n v="5423.76"/>
    <x v="5"/>
    <n v="1098.73"/>
    <s v="Bank Transfer"/>
    <s v="Express"/>
    <n v="2"/>
    <n v="0"/>
    <s v="No"/>
    <x v="2"/>
    <n v="4"/>
    <n v="0"/>
    <n v="4325.0300000000007"/>
    <n v="22.786762898983373"/>
    <n v="4.3885127713538231E-2"/>
    <n v="0"/>
    <n v="1"/>
  </r>
  <r>
    <s v="ORD01241"/>
    <x v="183"/>
    <s v="CUST0412"/>
    <x v="9"/>
    <x v="1"/>
    <x v="3"/>
    <s v="Wireless Earbuds"/>
    <n v="2"/>
    <n v="10943"/>
    <n v="25"/>
    <n v="5471.5"/>
    <n v="16414.5"/>
    <n v="12747.71"/>
    <n v="3666.79"/>
    <x v="0"/>
    <n v="476"/>
    <s v="Bank Transfer"/>
    <s v="Standard"/>
    <n v="5"/>
    <n v="4"/>
    <s v="No"/>
    <x v="0"/>
    <n v="4"/>
    <n v="0"/>
    <n v="3190.79"/>
    <n v="34.484243697478995"/>
    <n v="2.8998751104206646E-2"/>
    <n v="1"/>
    <n v="1"/>
  </r>
  <r>
    <s v="ORD01242"/>
    <x v="221"/>
    <s v="CUST0209"/>
    <x v="8"/>
    <x v="2"/>
    <x v="0"/>
    <s v="Hair Dryer"/>
    <n v="2"/>
    <n v="13591"/>
    <n v="0"/>
    <n v="0"/>
    <n v="27182"/>
    <n v="17924.099999999999"/>
    <n v="9257.9"/>
    <x v="4"/>
    <n v="674.37"/>
    <s v="Mobile Money"/>
    <s v="Standard"/>
    <n v="5"/>
    <n v="4"/>
    <s v="No"/>
    <x v="0"/>
    <n v="1"/>
    <n v="0"/>
    <n v="8583.5299999999988"/>
    <n v="40.307249729377048"/>
    <n v="2.4809432712824663E-2"/>
    <n v="1"/>
    <n v="1"/>
  </r>
  <r>
    <s v="ORD01243"/>
    <x v="72"/>
    <s v="CUST0090"/>
    <x v="8"/>
    <x v="2"/>
    <x v="1"/>
    <s v="Sunglasses"/>
    <n v="4"/>
    <n v="22499"/>
    <n v="10"/>
    <n v="8999.6"/>
    <n v="80996.399999999994"/>
    <n v="61498.43"/>
    <n v="19497.97"/>
    <x v="1"/>
    <n v="261.60000000000002"/>
    <s v="Cash on Delivery"/>
    <s v="Express"/>
    <n v="2"/>
    <n v="3"/>
    <s v="No"/>
    <x v="1"/>
    <m/>
    <n v="0"/>
    <n v="19236.370000000003"/>
    <n v="309.61926605504584"/>
    <n v="3.2297731751040793E-3"/>
    <n v="1"/>
    <n v="1"/>
  </r>
  <r>
    <s v="ORD01244"/>
    <x v="346"/>
    <s v="CUST0066"/>
    <x v="1"/>
    <x v="1"/>
    <x v="1"/>
    <s v="Sunglasses"/>
    <n v="1"/>
    <n v="38766"/>
    <n v="0"/>
    <n v="0"/>
    <n v="38766"/>
    <n v="31354.69"/>
    <n v="7411.31"/>
    <x v="1"/>
    <n v="2298.66"/>
    <s v="USSD"/>
    <s v="Standard"/>
    <n v="5"/>
    <n v="2"/>
    <s v="No"/>
    <x v="0"/>
    <n v="5"/>
    <n v="0"/>
    <n v="5112.6500000000005"/>
    <n v="16.864608076009503"/>
    <n v="5.9295774647887323E-2"/>
    <n v="1"/>
    <n v="1"/>
  </r>
  <r>
    <s v="ORD01245"/>
    <x v="76"/>
    <s v="CUST0151"/>
    <x v="5"/>
    <x v="0"/>
    <x v="2"/>
    <s v="Sneakers"/>
    <n v="1"/>
    <n v="39898"/>
    <n v="10"/>
    <n v="3989.8"/>
    <n v="35908.199999999997"/>
    <n v="26180.58"/>
    <n v="9727.6200000000008"/>
    <x v="4"/>
    <n v="1413.72"/>
    <s v="Card"/>
    <s v="Standard"/>
    <n v="5"/>
    <n v="2"/>
    <s v="No"/>
    <x v="2"/>
    <n v="5"/>
    <n v="0"/>
    <n v="8313.9000000000015"/>
    <n v="25.399796282149222"/>
    <n v="3.937039450599028E-2"/>
    <n v="1"/>
    <n v="1"/>
  </r>
  <r>
    <s v="ORD01246"/>
    <x v="279"/>
    <s v="CUST0259"/>
    <x v="1"/>
    <x v="0"/>
    <x v="3"/>
    <s v="Power Bank"/>
    <n v="3"/>
    <n v="94727"/>
    <n v="5"/>
    <n v="14209.05"/>
    <n v="269971.95"/>
    <n v="216965.72"/>
    <n v="53006.23"/>
    <x v="2"/>
    <n v="74.48"/>
    <s v="Mobile Money"/>
    <s v="Standard"/>
    <n v="5"/>
    <n v="2"/>
    <s v="No"/>
    <x v="0"/>
    <n v="4"/>
    <n v="0"/>
    <n v="52931.75"/>
    <n v="3624.7576530612246"/>
    <n v="2.7588051277178981E-4"/>
    <n v="1"/>
    <n v="1"/>
  </r>
  <r>
    <s v="ORD01247"/>
    <x v="48"/>
    <s v="CUST0306"/>
    <x v="6"/>
    <x v="1"/>
    <x v="2"/>
    <s v="Handbag"/>
    <n v="1"/>
    <n v="48228"/>
    <n v="0"/>
    <n v="0"/>
    <n v="48228"/>
    <n v="32440.59"/>
    <n v="15787.41"/>
    <x v="4"/>
    <n v="580.89"/>
    <s v="Cash on Delivery"/>
    <s v="Standard"/>
    <n v="5"/>
    <n v="5"/>
    <s v="No"/>
    <x v="0"/>
    <n v="5"/>
    <n v="0"/>
    <n v="15206.52"/>
    <n v="83.024324743066671"/>
    <n v="1.2044662851455586E-2"/>
    <n v="1"/>
    <n v="1"/>
  </r>
  <r>
    <s v="ORD01248"/>
    <x v="288"/>
    <s v="CUST0304"/>
    <x v="2"/>
    <x v="2"/>
    <x v="1"/>
    <s v="Sunglasses"/>
    <n v="3"/>
    <n v="37838"/>
    <n v="25"/>
    <n v="28378.5"/>
    <n v="85135.5"/>
    <n v="61990.41"/>
    <n v="23145.09"/>
    <x v="0"/>
    <n v="1687.75"/>
    <s v="USSD"/>
    <s v="Standard"/>
    <n v="5"/>
    <n v="3"/>
    <s v="No"/>
    <x v="0"/>
    <n v="5"/>
    <n v="0"/>
    <n v="21457.34"/>
    <n v="50.443193600948007"/>
    <n v="1.9824280118164572E-2"/>
    <n v="1"/>
    <n v="1"/>
  </r>
  <r>
    <s v="ORD01249"/>
    <x v="116"/>
    <s v="CUST0430"/>
    <x v="7"/>
    <x v="2"/>
    <x v="3"/>
    <s v="Wireless Earbuds"/>
    <n v="2"/>
    <n v="23723"/>
    <n v="0"/>
    <n v="0"/>
    <n v="47446"/>
    <n v="36341.19"/>
    <n v="11104.81"/>
    <x v="3"/>
    <n v="235.78"/>
    <s v="Card"/>
    <s v="Express"/>
    <n v="2"/>
    <n v="2"/>
    <s v="No"/>
    <x v="0"/>
    <n v="2"/>
    <n v="0"/>
    <n v="10869.029999999999"/>
    <n v="201.22996013232674"/>
    <n v="4.9694389411120013E-3"/>
    <n v="1"/>
    <n v="1"/>
  </r>
  <r>
    <s v="ORD01250"/>
    <x v="219"/>
    <s v="CUST0018"/>
    <x v="8"/>
    <x v="2"/>
    <x v="1"/>
    <s v="Sunglasses"/>
    <n v="1"/>
    <n v="21338"/>
    <n v="10"/>
    <n v="2133.8000000000002"/>
    <n v="19204.2"/>
    <n v="11958.79"/>
    <n v="7245.41"/>
    <x v="0"/>
    <n v="1697.21"/>
    <s v="USSD"/>
    <s v="Express"/>
    <n v="2"/>
    <n v="1"/>
    <s v="No"/>
    <x v="0"/>
    <n v="5"/>
    <n v="0"/>
    <n v="5548.2"/>
    <n v="11.315158407032719"/>
    <n v="8.8377021693171284E-2"/>
    <n v="1"/>
    <n v="1"/>
  </r>
  <r>
    <s v="ORD01251"/>
    <x v="72"/>
    <s v="CUST0497"/>
    <x v="6"/>
    <x v="2"/>
    <x v="4"/>
    <s v="Storage Box"/>
    <n v="2"/>
    <n v="24691"/>
    <n v="10"/>
    <n v="4938.2"/>
    <n v="44443.8"/>
    <n v="27023.45"/>
    <n v="17420.349999999999"/>
    <x v="3"/>
    <n v="407.06"/>
    <s v="Bank Transfer"/>
    <s v="Standard"/>
    <n v="5"/>
    <n v="4"/>
    <s v="No"/>
    <x v="1"/>
    <m/>
    <n v="0"/>
    <n v="17013.289999999997"/>
    <n v="109.1824301085835"/>
    <n v="9.1589828052506764E-3"/>
    <n v="1"/>
    <n v="1"/>
  </r>
  <r>
    <s v="ORD01252"/>
    <x v="145"/>
    <s v="CUST0373"/>
    <x v="8"/>
    <x v="2"/>
    <x v="2"/>
    <s v="Handbag"/>
    <n v="3"/>
    <n v="36579"/>
    <n v="5"/>
    <n v="5486.85"/>
    <n v="104250.15"/>
    <n v="74508.850000000006"/>
    <n v="29741.3"/>
    <x v="3"/>
    <n v="2312.0700000000002"/>
    <s v="USSD"/>
    <s v="Express"/>
    <n v="2"/>
    <n v="0"/>
    <s v="No"/>
    <x v="2"/>
    <n v="2"/>
    <n v="0"/>
    <n v="27429.23"/>
    <n v="45.089530161284038"/>
    <n v="2.2178097585471103E-2"/>
    <n v="1"/>
    <n v="1"/>
  </r>
  <r>
    <s v="ORD01253"/>
    <x v="354"/>
    <s v="CUST0326"/>
    <x v="9"/>
    <x v="2"/>
    <x v="2"/>
    <s v="Handbag"/>
    <n v="1"/>
    <n v="52770"/>
    <n v="0"/>
    <n v="0"/>
    <n v="52770"/>
    <n v="38995.78"/>
    <n v="13774.22"/>
    <x v="2"/>
    <n v="473.73"/>
    <s v="Card"/>
    <s v="Express"/>
    <n v="2"/>
    <n v="1"/>
    <s v="No"/>
    <x v="0"/>
    <n v="5"/>
    <n v="0"/>
    <n v="13300.49"/>
    <n v="111.39256538534607"/>
    <n v="8.9772598067083577E-3"/>
    <n v="1"/>
    <n v="1"/>
  </r>
  <r>
    <s v="ORD01254"/>
    <x v="103"/>
    <s v="CUST0279"/>
    <x v="7"/>
    <x v="2"/>
    <x v="2"/>
    <s v="Handbag"/>
    <n v="1"/>
    <n v="44352"/>
    <n v="25"/>
    <n v="11088"/>
    <n v="33264"/>
    <n v="21613.23"/>
    <n v="11650.77"/>
    <x v="0"/>
    <n v="2497.84"/>
    <s v="Bank Transfer"/>
    <s v="Express"/>
    <n v="2"/>
    <n v="3"/>
    <s v="No"/>
    <x v="2"/>
    <n v="2"/>
    <n v="0"/>
    <n v="9152.93"/>
    <n v="13.317105979566344"/>
    <n v="7.5091390091390098E-2"/>
    <n v="1"/>
    <n v="1"/>
  </r>
  <r>
    <s v="ORD01255"/>
    <x v="97"/>
    <s v="CUST0040"/>
    <x v="4"/>
    <x v="1"/>
    <x v="2"/>
    <s v="Handbag"/>
    <n v="2"/>
    <n v="41664"/>
    <n v="0"/>
    <n v="0"/>
    <n v="83328"/>
    <n v="54218.61"/>
    <n v="29109.39"/>
    <x v="4"/>
    <n v="2241.17"/>
    <s v="Bank Transfer"/>
    <s v="Express"/>
    <n v="2"/>
    <n v="4"/>
    <s v="Yes"/>
    <x v="0"/>
    <n v="5"/>
    <n v="0"/>
    <n v="26868.22"/>
    <n v="37.180579786450828"/>
    <n v="2.6895761328725041E-2"/>
    <n v="1"/>
    <n v="1"/>
  </r>
  <r>
    <s v="ORD01256"/>
    <x v="309"/>
    <s v="CUST0263"/>
    <x v="9"/>
    <x v="0"/>
    <x v="2"/>
    <s v="Sneakers"/>
    <n v="1"/>
    <n v="43941"/>
    <n v="15"/>
    <n v="6591.15"/>
    <n v="37349.85"/>
    <n v="24557.599999999999"/>
    <n v="12792.25"/>
    <x v="0"/>
    <n v="635.03"/>
    <s v="USSD"/>
    <s v="Express"/>
    <n v="2"/>
    <n v="1"/>
    <s v="No"/>
    <x v="0"/>
    <n v="2"/>
    <n v="0"/>
    <n v="12157.22"/>
    <n v="58.81588271420248"/>
    <n v="1.7002210182905687E-2"/>
    <n v="1"/>
    <n v="1"/>
  </r>
  <r>
    <s v="ORD01257"/>
    <x v="78"/>
    <s v="CUST0159"/>
    <x v="1"/>
    <x v="0"/>
    <x v="0"/>
    <s v="Lip Gloss"/>
    <n v="3"/>
    <n v="14005"/>
    <n v="15"/>
    <n v="6302.25"/>
    <n v="35712.75"/>
    <n v="25003"/>
    <n v="10709.75"/>
    <x v="2"/>
    <n v="324.91000000000003"/>
    <s v="USSD"/>
    <s v="Express"/>
    <n v="2"/>
    <n v="5"/>
    <s v="Yes"/>
    <x v="0"/>
    <n v="4"/>
    <n v="0"/>
    <n v="10384.84"/>
    <n v="109.91582284324889"/>
    <n v="9.0978712084619651E-3"/>
    <n v="1"/>
    <n v="1"/>
  </r>
  <r>
    <s v="ORD01258"/>
    <x v="249"/>
    <s v="CUST0309"/>
    <x v="5"/>
    <x v="2"/>
    <x v="0"/>
    <s v="Body Lotion"/>
    <n v="1"/>
    <n v="6634"/>
    <n v="5"/>
    <n v="331.7"/>
    <n v="6302.3"/>
    <n v="4492.55"/>
    <n v="1809.75"/>
    <x v="5"/>
    <n v="394.67"/>
    <s v="Bank Transfer"/>
    <s v="Standard"/>
    <n v="5"/>
    <n v="6"/>
    <s v="No"/>
    <x v="2"/>
    <n v="5"/>
    <n v="0"/>
    <n v="1415.08"/>
    <n v="15.968530671193655"/>
    <n v="6.2623169319137459E-2"/>
    <n v="1"/>
    <n v="1"/>
  </r>
  <r>
    <s v="ORD01259"/>
    <x v="270"/>
    <s v="CUST0031"/>
    <x v="6"/>
    <x v="2"/>
    <x v="0"/>
    <s v="Body Lotion"/>
    <n v="1"/>
    <n v="16571"/>
    <n v="0"/>
    <n v="0"/>
    <n v="16571"/>
    <n v="13393.97"/>
    <n v="3177.03"/>
    <x v="3"/>
    <n v="277.64"/>
    <s v="USSD"/>
    <s v="Standard"/>
    <n v="5"/>
    <n v="3"/>
    <s v="No"/>
    <x v="0"/>
    <n v="5"/>
    <n v="0"/>
    <n v="2899.3900000000003"/>
    <n v="59.685203861115113"/>
    <n v="1.6754571238911352E-2"/>
    <n v="0"/>
    <n v="1"/>
  </r>
  <r>
    <s v="ORD01260"/>
    <x v="44"/>
    <s v="CUST0223"/>
    <x v="2"/>
    <x v="2"/>
    <x v="1"/>
    <s v="Backpack"/>
    <n v="1"/>
    <n v="39623"/>
    <n v="20"/>
    <n v="7924.6"/>
    <n v="31698.400000000001"/>
    <n v="18567.23"/>
    <n v="13131.17"/>
    <x v="3"/>
    <n v="952.62"/>
    <s v="Cash on Delivery"/>
    <s v="Express"/>
    <n v="2"/>
    <n v="5"/>
    <s v="No"/>
    <x v="1"/>
    <m/>
    <n v="0"/>
    <n v="12178.55"/>
    <n v="33.274967983036262"/>
    <n v="3.0052620952477096E-2"/>
    <n v="1"/>
    <n v="1"/>
  </r>
  <r>
    <s v="ORD01261"/>
    <x v="270"/>
    <s v="CUST0139"/>
    <x v="2"/>
    <x v="2"/>
    <x v="4"/>
    <s v="Blender"/>
    <n v="3"/>
    <n v="13289"/>
    <n v="5"/>
    <n v="1993.35"/>
    <n v="37873.65"/>
    <n v="24274.93"/>
    <n v="13598.72"/>
    <x v="3"/>
    <n v="2344.7199999999998"/>
    <s v="Cash on Delivery"/>
    <s v="Standard"/>
    <n v="5"/>
    <n v="6"/>
    <s v="Yes"/>
    <x v="0"/>
    <n v="5"/>
    <n v="0"/>
    <n v="11254"/>
    <n v="16.152738919785733"/>
    <n v="6.1909005337483967E-2"/>
    <n v="1"/>
    <n v="1"/>
  </r>
  <r>
    <s v="ORD01262"/>
    <x v="235"/>
    <s v="CUST0105"/>
    <x v="1"/>
    <x v="0"/>
    <x v="0"/>
    <s v="Lip Gloss"/>
    <n v="2"/>
    <n v="4612"/>
    <n v="15"/>
    <n v="1383.6"/>
    <n v="7840.4"/>
    <n v="5442.54"/>
    <n v="2397.86"/>
    <x v="1"/>
    <n v="1715.43"/>
    <s v="Bank Transfer"/>
    <s v="Standard"/>
    <n v="5"/>
    <n v="5"/>
    <s v="No"/>
    <x v="0"/>
    <n v="4"/>
    <n v="0"/>
    <n v="682.43000000000006"/>
    <n v="4.5705158473385676"/>
    <n v="0.21879368399571453"/>
    <n v="1"/>
    <n v="1"/>
  </r>
  <r>
    <s v="ORD01263"/>
    <x v="227"/>
    <s v="CUST0419"/>
    <x v="4"/>
    <x v="1"/>
    <x v="3"/>
    <s v="Power Bank"/>
    <n v="1"/>
    <n v="52673"/>
    <n v="0"/>
    <n v="0"/>
    <n v="52673"/>
    <n v="33373.480000000003"/>
    <n v="19299.52"/>
    <x v="3"/>
    <n v="477.19"/>
    <s v="Bank Transfer"/>
    <s v="Express"/>
    <n v="2"/>
    <n v="3"/>
    <s v="Yes"/>
    <x v="0"/>
    <n v="3"/>
    <n v="0"/>
    <n v="18822.330000000002"/>
    <n v="110.38160900270333"/>
    <n v="9.0594801890911854E-3"/>
    <n v="1"/>
    <n v="1"/>
  </r>
  <r>
    <s v="ORD01264"/>
    <x v="285"/>
    <s v="CUST0075"/>
    <x v="8"/>
    <x v="0"/>
    <x v="4"/>
    <s v="Blender"/>
    <n v="1"/>
    <n v="7668"/>
    <n v="20"/>
    <n v="1533.6"/>
    <n v="6134.4"/>
    <n v="4195.22"/>
    <n v="1939.18"/>
    <x v="4"/>
    <n v="2478.33"/>
    <s v="USSD"/>
    <s v="Standard"/>
    <n v="5"/>
    <n v="0"/>
    <s v="No"/>
    <x v="2"/>
    <n v="4"/>
    <n v="0"/>
    <n v="-539.14999999999986"/>
    <n v="2.4752151650506589"/>
    <n v="0.40400528169014088"/>
    <n v="1"/>
    <n v="1"/>
  </r>
  <r>
    <s v="ORD01265"/>
    <x v="343"/>
    <s v="CUST0430"/>
    <x v="5"/>
    <x v="0"/>
    <x v="3"/>
    <s v="Smart Watch"/>
    <n v="1"/>
    <n v="14896"/>
    <n v="5"/>
    <n v="744.8"/>
    <n v="14151.2"/>
    <n v="9753.32"/>
    <n v="4397.88"/>
    <x v="0"/>
    <n v="292.72000000000003"/>
    <s v="USSD"/>
    <s v="Standard"/>
    <n v="5"/>
    <n v="5"/>
    <s v="No"/>
    <x v="0"/>
    <n v="4"/>
    <n v="0"/>
    <n v="4105.16"/>
    <n v="48.343809784094013"/>
    <n v="2.0685171575555432E-2"/>
    <n v="0"/>
    <n v="1"/>
  </r>
  <r>
    <s v="ORD01266"/>
    <x v="8"/>
    <s v="CUST0318"/>
    <x v="2"/>
    <x v="2"/>
    <x v="2"/>
    <s v="T-Shirt"/>
    <n v="2"/>
    <n v="24755"/>
    <n v="20"/>
    <n v="9902"/>
    <n v="39608"/>
    <n v="29802.799999999999"/>
    <n v="9805.2000000000007"/>
    <x v="4"/>
    <n v="495.94"/>
    <s v="Bank Transfer"/>
    <s v="Express"/>
    <n v="2"/>
    <n v="6"/>
    <s v="No"/>
    <x v="1"/>
    <m/>
    <n v="0"/>
    <n v="9309.26"/>
    <n v="79.864499737871512"/>
    <n v="1.2521207836800646E-2"/>
    <n v="1"/>
    <n v="1"/>
  </r>
  <r>
    <s v="ORD01267"/>
    <x v="9"/>
    <s v="CUST0006"/>
    <x v="3"/>
    <x v="2"/>
    <x v="4"/>
    <s v="Air Fryer"/>
    <n v="2"/>
    <n v="67763"/>
    <n v="25"/>
    <n v="33881.5"/>
    <n v="101644.5"/>
    <n v="79323.33"/>
    <n v="22321.17"/>
    <x v="4"/>
    <n v="1798.68"/>
    <s v="Bank Transfer"/>
    <s v="Standard"/>
    <n v="5"/>
    <n v="4"/>
    <s v="No"/>
    <x v="0"/>
    <n v="4"/>
    <n v="0"/>
    <n v="20522.489999999998"/>
    <n v="56.510607779037962"/>
    <n v="1.7695792689225685E-2"/>
    <n v="1"/>
    <n v="1"/>
  </r>
  <r>
    <s v="ORD01268"/>
    <x v="125"/>
    <s v="CUST0356"/>
    <x v="5"/>
    <x v="2"/>
    <x v="1"/>
    <s v="Cap"/>
    <n v="1"/>
    <n v="27200"/>
    <n v="25"/>
    <n v="6800"/>
    <n v="20400"/>
    <n v="11228.02"/>
    <n v="9171.98"/>
    <x v="1"/>
    <n v="1894.19"/>
    <s v="Card"/>
    <s v="Standard"/>
    <n v="5"/>
    <n v="3"/>
    <s v="No"/>
    <x v="0"/>
    <n v="5"/>
    <n v="0"/>
    <n v="7277.7899999999991"/>
    <n v="10.769774943379492"/>
    <n v="9.2852450980392159E-2"/>
    <n v="1"/>
    <n v="1"/>
  </r>
  <r>
    <s v="ORD01269"/>
    <x v="226"/>
    <s v="CUST0267"/>
    <x v="2"/>
    <x v="1"/>
    <x v="4"/>
    <s v="Table Lamp"/>
    <n v="1"/>
    <n v="84941"/>
    <n v="15"/>
    <n v="12741.15"/>
    <n v="72199.850000000006"/>
    <n v="40624.01"/>
    <n v="31575.84"/>
    <x v="2"/>
    <n v="72.760000000000005"/>
    <s v="Card"/>
    <s v="Express"/>
    <n v="2"/>
    <n v="1"/>
    <s v="No"/>
    <x v="0"/>
    <n v="1"/>
    <n v="0"/>
    <n v="31503.08"/>
    <n v="992.30140186915889"/>
    <n v="1.007758326367714E-3"/>
    <n v="0"/>
    <n v="1"/>
  </r>
  <r>
    <s v="ORD01270"/>
    <x v="195"/>
    <s v="CUST0013"/>
    <x v="2"/>
    <x v="1"/>
    <x v="1"/>
    <s v="Sunglasses"/>
    <n v="1"/>
    <n v="39778"/>
    <n v="0"/>
    <n v="0"/>
    <n v="39778"/>
    <n v="23791.9"/>
    <n v="15986.1"/>
    <x v="1"/>
    <n v="680.71"/>
    <s v="Cash on Delivery"/>
    <s v="Standard"/>
    <n v="5"/>
    <n v="5"/>
    <s v="No"/>
    <x v="1"/>
    <m/>
    <n v="0"/>
    <n v="15305.39"/>
    <n v="58.436044718015012"/>
    <n v="1.7112725627231134E-2"/>
    <n v="0"/>
    <n v="1"/>
  </r>
  <r>
    <s v="ORD01271"/>
    <x v="40"/>
    <s v="CUST0041"/>
    <x v="8"/>
    <x v="2"/>
    <x v="0"/>
    <s v="Perfume"/>
    <n v="2"/>
    <n v="24089"/>
    <n v="20"/>
    <n v="9635.6"/>
    <n v="38542.400000000001"/>
    <n v="26757.22"/>
    <n v="11785.18"/>
    <x v="0"/>
    <n v="939.9"/>
    <s v="Mobile Money"/>
    <s v="Standard"/>
    <n v="5"/>
    <n v="7"/>
    <s v="Yes"/>
    <x v="0"/>
    <n v="4"/>
    <n v="0"/>
    <n v="10845.28"/>
    <n v="41.006915629322272"/>
    <n v="2.43861305990286E-2"/>
    <n v="0"/>
    <n v="1"/>
  </r>
  <r>
    <s v="ORD01272"/>
    <x v="345"/>
    <s v="CUST0392"/>
    <x v="2"/>
    <x v="2"/>
    <x v="4"/>
    <s v="Air Fryer"/>
    <n v="2"/>
    <n v="37028"/>
    <n v="0"/>
    <n v="0"/>
    <n v="74056"/>
    <n v="44731.57"/>
    <n v="29324.43"/>
    <x v="2"/>
    <n v="168.64"/>
    <s v="Card"/>
    <s v="Express"/>
    <n v="2"/>
    <n v="3"/>
    <s v="Yes"/>
    <x v="0"/>
    <n v="3"/>
    <n v="0"/>
    <n v="29155.79"/>
    <n v="439.13662239089189"/>
    <n v="2.2771956357351191E-3"/>
    <n v="1"/>
    <n v="1"/>
  </r>
  <r>
    <s v="ORD01273"/>
    <x v="225"/>
    <s v="CUST0055"/>
    <x v="4"/>
    <x v="2"/>
    <x v="1"/>
    <s v="Cap"/>
    <n v="2"/>
    <n v="15022"/>
    <n v="0"/>
    <n v="0"/>
    <n v="30044"/>
    <n v="24466.12"/>
    <n v="5577.88"/>
    <x v="4"/>
    <n v="1614.81"/>
    <s v="Mobile Money"/>
    <s v="Standard"/>
    <n v="5"/>
    <n v="4"/>
    <s v="No"/>
    <x v="2"/>
    <n v="5"/>
    <n v="0"/>
    <n v="3963.07"/>
    <n v="18.605284832271291"/>
    <n v="5.3748169351617622E-2"/>
    <n v="1"/>
    <n v="1"/>
  </r>
  <r>
    <s v="ORD01274"/>
    <x v="0"/>
    <s v="CUST0081"/>
    <x v="5"/>
    <x v="0"/>
    <x v="4"/>
    <s v="Blender"/>
    <n v="3"/>
    <n v="55620"/>
    <n v="10"/>
    <n v="16686"/>
    <n v="150174"/>
    <n v="104374.05"/>
    <n v="45799.95"/>
    <x v="5"/>
    <n v="308.20999999999998"/>
    <s v="Bank Transfer"/>
    <s v="Express"/>
    <n v="2"/>
    <n v="4"/>
    <s v="No"/>
    <x v="1"/>
    <m/>
    <n v="0"/>
    <n v="45491.74"/>
    <n v="487.24570909444861"/>
    <n v="2.052352604312331E-3"/>
    <n v="1"/>
    <n v="1"/>
  </r>
  <r>
    <s v="ORD01275"/>
    <x v="297"/>
    <s v="CUST0191"/>
    <x v="5"/>
    <x v="0"/>
    <x v="0"/>
    <s v="Perfume"/>
    <n v="1"/>
    <n v="8308"/>
    <n v="10"/>
    <n v="830.8"/>
    <n v="7477.2"/>
    <n v="4568.5"/>
    <n v="2908.7"/>
    <x v="3"/>
    <n v="1298.04"/>
    <s v="USSD"/>
    <s v="Standard"/>
    <n v="5"/>
    <n v="7"/>
    <s v="Yes"/>
    <x v="0"/>
    <n v="4"/>
    <n v="0"/>
    <n v="1610.6599999999999"/>
    <n v="5.7603771840621247"/>
    <n v="0.17359974321938693"/>
    <n v="0"/>
    <n v="1"/>
  </r>
  <r>
    <s v="ORD01276"/>
    <x v="156"/>
    <s v="CUST0304"/>
    <x v="3"/>
    <x v="0"/>
    <x v="4"/>
    <s v="Bedsheet"/>
    <n v="2"/>
    <n v="24033"/>
    <n v="0"/>
    <n v="0"/>
    <n v="48066"/>
    <n v="32195.77"/>
    <n v="15870.23"/>
    <x v="2"/>
    <n v="385.65"/>
    <s v="Mobile Money"/>
    <s v="Express"/>
    <n v="2"/>
    <n v="2"/>
    <s v="No"/>
    <x v="0"/>
    <n v="4"/>
    <n v="0"/>
    <n v="15484.58"/>
    <n v="124.63632827693505"/>
    <n v="8.0233429035076759E-3"/>
    <n v="1"/>
    <n v="1"/>
  </r>
  <r>
    <s v="ORD01277"/>
    <x v="119"/>
    <s v="CUST0250"/>
    <x v="1"/>
    <x v="2"/>
    <x v="1"/>
    <s v="Wallet"/>
    <n v="2"/>
    <n v="30702"/>
    <n v="0"/>
    <n v="0"/>
    <n v="61404"/>
    <n v="37887.08"/>
    <n v="23516.92"/>
    <x v="1"/>
    <n v="733.81"/>
    <s v="Card"/>
    <s v="Express"/>
    <n v="2"/>
    <n v="0"/>
    <s v="No"/>
    <x v="2"/>
    <n v="3"/>
    <n v="0"/>
    <n v="22783.109999999997"/>
    <n v="83.678336354097112"/>
    <n v="1.1950524395804832E-2"/>
    <n v="0"/>
    <n v="1"/>
  </r>
  <r>
    <s v="ORD01278"/>
    <x v="289"/>
    <s v="CUST0076"/>
    <x v="7"/>
    <x v="2"/>
    <x v="2"/>
    <s v="Handbag"/>
    <n v="1"/>
    <n v="43406"/>
    <n v="15"/>
    <n v="6510.9"/>
    <n v="36895.1"/>
    <n v="25441.86"/>
    <n v="11453.24"/>
    <x v="1"/>
    <n v="319.22000000000003"/>
    <s v="Bank Transfer"/>
    <s v="Express"/>
    <n v="2"/>
    <n v="2"/>
    <s v="No"/>
    <x v="0"/>
    <n v="5"/>
    <n v="0"/>
    <n v="11134.02"/>
    <n v="115.57891109579599"/>
    <n v="8.6520974329924588E-3"/>
    <n v="1"/>
    <n v="1"/>
  </r>
  <r>
    <s v="ORD01279"/>
    <x v="233"/>
    <s v="CUST0406"/>
    <x v="8"/>
    <x v="1"/>
    <x v="3"/>
    <s v="Power Bank"/>
    <n v="1"/>
    <n v="25943"/>
    <n v="15"/>
    <n v="3891.45"/>
    <n v="22051.55"/>
    <n v="13711.99"/>
    <n v="8339.56"/>
    <x v="4"/>
    <n v="2177.04"/>
    <s v="Mobile Money"/>
    <s v="Standard"/>
    <n v="5"/>
    <n v="5"/>
    <s v="No"/>
    <x v="0"/>
    <n v="1"/>
    <n v="0"/>
    <n v="6162.5199999999995"/>
    <n v="10.129143240363062"/>
    <n v="9.8725032934192838E-2"/>
    <n v="1"/>
    <n v="1"/>
  </r>
  <r>
    <s v="ORD01280"/>
    <x v="22"/>
    <s v="CUST0122"/>
    <x v="9"/>
    <x v="1"/>
    <x v="3"/>
    <s v="Phone Charger"/>
    <n v="1"/>
    <n v="12776"/>
    <n v="10"/>
    <n v="1277.5999999999999"/>
    <n v="11498.4"/>
    <n v="7376.46"/>
    <n v="4121.9399999999996"/>
    <x v="3"/>
    <n v="1941.05"/>
    <s v="Mobile Money"/>
    <s v="Standard"/>
    <n v="5"/>
    <n v="6"/>
    <s v="No"/>
    <x v="2"/>
    <n v="4"/>
    <n v="0"/>
    <n v="2180.8899999999994"/>
    <n v="5.9238041266324926"/>
    <n v="0.16881044319209629"/>
    <n v="1"/>
    <n v="1"/>
  </r>
  <r>
    <s v="ORD01281"/>
    <x v="294"/>
    <s v="CUST0376"/>
    <x v="8"/>
    <x v="0"/>
    <x v="0"/>
    <s v="Lip Gloss"/>
    <n v="2"/>
    <n v="23923"/>
    <n v="15"/>
    <n v="7176.9"/>
    <n v="40669.1"/>
    <n v="22840.15"/>
    <n v="17828.95"/>
    <x v="3"/>
    <n v="2379.3000000000002"/>
    <s v="USSD"/>
    <s v="Express"/>
    <n v="2"/>
    <n v="2"/>
    <s v="No"/>
    <x v="0"/>
    <n v="5"/>
    <n v="0"/>
    <n v="15449.650000000001"/>
    <n v="17.092884461816499"/>
    <n v="5.8503876407395301E-2"/>
    <n v="0"/>
    <n v="1"/>
  </r>
  <r>
    <s v="ORD01282"/>
    <x v="327"/>
    <s v="CUST0280"/>
    <x v="1"/>
    <x v="2"/>
    <x v="4"/>
    <s v="Bedsheet"/>
    <n v="1"/>
    <n v="42898"/>
    <n v="10"/>
    <n v="4289.8"/>
    <n v="38608.199999999997"/>
    <n v="23581.3"/>
    <n v="15026.9"/>
    <x v="5"/>
    <n v="237.47"/>
    <s v="Mobile Money"/>
    <s v="Standard"/>
    <n v="5"/>
    <n v="4"/>
    <s v="No"/>
    <x v="0"/>
    <n v="5"/>
    <n v="0"/>
    <n v="14789.43"/>
    <n v="162.58137870046741"/>
    <n v="6.1507658994721329E-3"/>
    <n v="1"/>
    <n v="1"/>
  </r>
  <r>
    <s v="ORD01283"/>
    <x v="130"/>
    <s v="CUST0399"/>
    <x v="0"/>
    <x v="2"/>
    <x v="3"/>
    <s v="Phone Charger"/>
    <n v="1"/>
    <n v="118965"/>
    <n v="0"/>
    <n v="0"/>
    <n v="118965"/>
    <n v="93277.85"/>
    <n v="25687.15"/>
    <x v="2"/>
    <n v="105.51"/>
    <s v="Mobile Money"/>
    <s v="Express"/>
    <n v="2"/>
    <n v="1"/>
    <s v="No"/>
    <x v="1"/>
    <m/>
    <n v="0"/>
    <n v="25581.640000000003"/>
    <n v="1127.5234574921808"/>
    <n v="8.8689950825873156E-4"/>
    <n v="1"/>
    <n v="1"/>
  </r>
  <r>
    <s v="ORD01284"/>
    <x v="172"/>
    <s v="CUST0323"/>
    <x v="4"/>
    <x v="2"/>
    <x v="0"/>
    <s v="Body Lotion"/>
    <n v="3"/>
    <n v="8072"/>
    <n v="25"/>
    <n v="6054"/>
    <n v="18162"/>
    <n v="12063.66"/>
    <n v="6098.34"/>
    <x v="4"/>
    <n v="1232.49"/>
    <s v="Bank Transfer"/>
    <s v="Standard"/>
    <n v="5"/>
    <n v="6"/>
    <s v="Yes"/>
    <x v="0"/>
    <n v="3"/>
    <n v="0"/>
    <n v="4865.8500000000004"/>
    <n v="14.736022198963076"/>
    <n v="6.7860918401057152E-2"/>
    <n v="0"/>
    <n v="1"/>
  </r>
  <r>
    <s v="ORD01285"/>
    <x v="116"/>
    <s v="CUST0017"/>
    <x v="9"/>
    <x v="2"/>
    <x v="0"/>
    <s v="Face Cream"/>
    <n v="4"/>
    <n v="4390"/>
    <n v="10"/>
    <n v="1756"/>
    <n v="15804"/>
    <n v="12766.8"/>
    <n v="3037.2"/>
    <x v="5"/>
    <n v="729.92"/>
    <s v="Card"/>
    <s v="Standard"/>
    <n v="5"/>
    <n v="0"/>
    <s v="No"/>
    <x v="2"/>
    <n v="4"/>
    <n v="0"/>
    <n v="2307.2799999999997"/>
    <n v="21.65168785620342"/>
    <n v="4.6185775752973925E-2"/>
    <n v="1"/>
    <n v="1"/>
  </r>
  <r>
    <s v="ORD01286"/>
    <x v="176"/>
    <s v="CUST0097"/>
    <x v="0"/>
    <x v="2"/>
    <x v="0"/>
    <s v="Face Cream"/>
    <n v="1"/>
    <n v="7725"/>
    <n v="10"/>
    <n v="772.5"/>
    <n v="6952.5"/>
    <n v="4391.2"/>
    <n v="2561.3000000000002"/>
    <x v="4"/>
    <n v="950.71"/>
    <s v="Cash on Delivery"/>
    <s v="Standard"/>
    <n v="5"/>
    <n v="2"/>
    <s v="No"/>
    <x v="0"/>
    <n v="5"/>
    <n v="0"/>
    <n v="1610.5900000000001"/>
    <n v="7.3129555805661033"/>
    <n v="0.13674361740381158"/>
    <n v="1"/>
    <n v="1"/>
  </r>
  <r>
    <s v="ORD01287"/>
    <x v="39"/>
    <s v="CUST0058"/>
    <x v="4"/>
    <x v="0"/>
    <x v="1"/>
    <s v="Wallet"/>
    <n v="1"/>
    <n v="34640"/>
    <n v="0"/>
    <n v="0"/>
    <n v="34640"/>
    <n v="22038.52"/>
    <n v="12601.48"/>
    <x v="1"/>
    <n v="2347.2199999999998"/>
    <s v="Card"/>
    <s v="Standard"/>
    <n v="5"/>
    <n v="1"/>
    <s v="No"/>
    <x v="0"/>
    <n v="5"/>
    <n v="0"/>
    <n v="10254.26"/>
    <n v="14.757883794446197"/>
    <n v="6.7760392609699766E-2"/>
    <n v="1"/>
    <n v="1"/>
  </r>
  <r>
    <s v="ORD01288"/>
    <x v="292"/>
    <s v="CUST0545"/>
    <x v="4"/>
    <x v="1"/>
    <x v="1"/>
    <s v="Cap"/>
    <n v="3"/>
    <n v="32159"/>
    <n v="10"/>
    <n v="9647.7000000000007"/>
    <n v="86829.3"/>
    <n v="56860.4"/>
    <n v="29968.9"/>
    <x v="4"/>
    <n v="2226.5500000000002"/>
    <s v="Mobile Money"/>
    <s v="Standard"/>
    <n v="5"/>
    <n v="6"/>
    <s v="Yes"/>
    <x v="0"/>
    <n v="2"/>
    <n v="0"/>
    <n v="27742.350000000002"/>
    <n v="38.997237879230198"/>
    <n v="2.5642841759636437E-2"/>
    <n v="1"/>
    <n v="1"/>
  </r>
  <r>
    <s v="ORD01289"/>
    <x v="206"/>
    <s v="CUST0573"/>
    <x v="3"/>
    <x v="0"/>
    <x v="0"/>
    <s v="Hair Dryer"/>
    <n v="1"/>
    <n v="28796"/>
    <n v="5"/>
    <n v="1439.8"/>
    <n v="27356.2"/>
    <n v="22386.44"/>
    <n v="4969.76"/>
    <x v="4"/>
    <n v="2042.96"/>
    <s v="Card"/>
    <s v="Express"/>
    <n v="2"/>
    <n v="6"/>
    <s v="No"/>
    <x v="2"/>
    <n v="4"/>
    <n v="0"/>
    <n v="2926.8"/>
    <n v="13.390472647531034"/>
    <n v="7.4679962860338789E-2"/>
    <n v="1"/>
    <n v="1"/>
  </r>
  <r>
    <s v="ORD01290"/>
    <x v="318"/>
    <s v="CUST0251"/>
    <x v="6"/>
    <x v="2"/>
    <x v="1"/>
    <s v="Wallet"/>
    <n v="1"/>
    <n v="36038"/>
    <n v="5"/>
    <n v="1801.9"/>
    <n v="34236.1"/>
    <n v="20835.88"/>
    <n v="13400.22"/>
    <x v="2"/>
    <n v="403.76"/>
    <s v="Bank Transfer"/>
    <s v="Express"/>
    <n v="2"/>
    <n v="1"/>
    <s v="No"/>
    <x v="0"/>
    <n v="2"/>
    <n v="0"/>
    <n v="12996.46"/>
    <n v="84.793193976619776"/>
    <n v="1.1793399364997766E-2"/>
    <n v="0"/>
    <n v="1"/>
  </r>
  <r>
    <s v="ORD01291"/>
    <x v="206"/>
    <s v="CUST0415"/>
    <x v="2"/>
    <x v="2"/>
    <x v="2"/>
    <s v="Joggers"/>
    <n v="3"/>
    <n v="28113"/>
    <n v="15"/>
    <n v="12650.85"/>
    <n v="71688.149999999994"/>
    <n v="57521.73"/>
    <n v="14166.42"/>
    <x v="1"/>
    <n v="2176.77"/>
    <s v="Bank Transfer"/>
    <s v="Express"/>
    <n v="2"/>
    <n v="2"/>
    <s v="No"/>
    <x v="0"/>
    <n v="5"/>
    <n v="0"/>
    <n v="11989.65"/>
    <n v="32.933268099064207"/>
    <n v="3.0364432615432261E-2"/>
    <n v="1"/>
    <n v="1"/>
  </r>
  <r>
    <s v="ORD01292"/>
    <x v="355"/>
    <s v="CUST0450"/>
    <x v="3"/>
    <x v="0"/>
    <x v="4"/>
    <s v="Blender"/>
    <n v="2"/>
    <n v="76112"/>
    <n v="0"/>
    <n v="0"/>
    <n v="152224"/>
    <n v="89340.02"/>
    <n v="62883.98"/>
    <x v="5"/>
    <n v="416.02"/>
    <s v="Card"/>
    <s v="Standard"/>
    <n v="5"/>
    <n v="0"/>
    <s v="No"/>
    <x v="2"/>
    <n v="5"/>
    <n v="0"/>
    <n v="62467.960000000006"/>
    <n v="365.9054853132061"/>
    <n v="2.732946184570107E-3"/>
    <n v="0"/>
    <n v="1"/>
  </r>
  <r>
    <s v="ORD01293"/>
    <x v="151"/>
    <s v="CUST0194"/>
    <x v="8"/>
    <x v="0"/>
    <x v="3"/>
    <s v="Power Bank"/>
    <n v="1"/>
    <n v="36842"/>
    <n v="25"/>
    <n v="9210.5"/>
    <n v="27631.5"/>
    <n v="16311.56"/>
    <n v="11319.94"/>
    <x v="5"/>
    <n v="1747.14"/>
    <s v="USSD"/>
    <s v="Standard"/>
    <n v="5"/>
    <n v="6"/>
    <s v="No"/>
    <x v="1"/>
    <m/>
    <n v="0"/>
    <n v="9572.8000000000011"/>
    <n v="15.815275249836874"/>
    <n v="6.3230009228597797E-2"/>
    <n v="1"/>
    <n v="1"/>
  </r>
  <r>
    <s v="ORD01294"/>
    <x v="94"/>
    <s v="CUST0337"/>
    <x v="2"/>
    <x v="2"/>
    <x v="4"/>
    <s v="Air Fryer"/>
    <n v="3"/>
    <n v="48415"/>
    <n v="5"/>
    <n v="7262.25"/>
    <n v="137982.75"/>
    <n v="96422.46"/>
    <n v="41560.29"/>
    <x v="2"/>
    <n v="51.7"/>
    <s v="Cash on Delivery"/>
    <s v="Standard"/>
    <n v="5"/>
    <n v="6"/>
    <s v="Yes"/>
    <x v="0"/>
    <n v="1"/>
    <n v="0"/>
    <n v="41508.590000000004"/>
    <n v="2668.9119922630562"/>
    <n v="3.7468451672401082E-4"/>
    <n v="0"/>
    <n v="1"/>
  </r>
  <r>
    <s v="ORD01295"/>
    <x v="3"/>
    <s v="CUST0219"/>
    <x v="9"/>
    <x v="0"/>
    <x v="4"/>
    <s v="Blender"/>
    <n v="1"/>
    <n v="25732"/>
    <n v="20"/>
    <n v="5146.3999999999996"/>
    <n v="20585.599999999999"/>
    <n v="13920.16"/>
    <n v="6665.44"/>
    <x v="5"/>
    <n v="1152.5899999999999"/>
    <s v="Mobile Money"/>
    <s v="Standard"/>
    <n v="5"/>
    <n v="5"/>
    <s v="No"/>
    <x v="0"/>
    <n v="1"/>
    <n v="0"/>
    <n v="5512.8499999999995"/>
    <n v="17.860297243599199"/>
    <n v="5.5990109591170525E-2"/>
    <n v="0"/>
    <n v="1"/>
  </r>
  <r>
    <s v="ORD01296"/>
    <x v="227"/>
    <s v="CUST0412"/>
    <x v="2"/>
    <x v="0"/>
    <x v="3"/>
    <s v="Power Bank"/>
    <n v="3"/>
    <n v="67058"/>
    <n v="0"/>
    <n v="0"/>
    <n v="201174"/>
    <n v="123575.33"/>
    <n v="77598.67"/>
    <x v="2"/>
    <n v="190.94"/>
    <s v="Mobile Money"/>
    <s v="Express"/>
    <n v="2"/>
    <n v="1"/>
    <s v="No"/>
    <x v="0"/>
    <n v="5"/>
    <n v="0"/>
    <n v="77407.73"/>
    <n v="1053.5979888970357"/>
    <n v="9.4912861502977519E-4"/>
    <n v="0"/>
    <n v="1"/>
  </r>
  <r>
    <s v="ORD01297"/>
    <x v="221"/>
    <s v="CUST0139"/>
    <x v="2"/>
    <x v="0"/>
    <x v="1"/>
    <s v="Wallet"/>
    <n v="1"/>
    <n v="7515"/>
    <n v="0"/>
    <n v="0"/>
    <n v="7515"/>
    <n v="5954.95"/>
    <n v="1560.05"/>
    <x v="3"/>
    <n v="1690.41"/>
    <s v="Cash on Delivery"/>
    <s v="Standard"/>
    <n v="5"/>
    <n v="6"/>
    <s v="Yes"/>
    <x v="0"/>
    <n v="5"/>
    <n v="0"/>
    <n v="-130.36000000000013"/>
    <n v="4.4456670275258663"/>
    <n v="0.22493812375249503"/>
    <n v="0"/>
    <n v="1"/>
  </r>
  <r>
    <s v="ORD01298"/>
    <x v="243"/>
    <s v="CUST0519"/>
    <x v="9"/>
    <x v="0"/>
    <x v="0"/>
    <s v="Hair Dryer"/>
    <n v="1"/>
    <n v="8739"/>
    <n v="0"/>
    <n v="0"/>
    <n v="8739"/>
    <n v="5384.8"/>
    <n v="3354.2"/>
    <x v="4"/>
    <n v="1369.22"/>
    <s v="USSD"/>
    <s v="Standard"/>
    <n v="5"/>
    <n v="4"/>
    <s v="No"/>
    <x v="0"/>
    <n v="5"/>
    <n v="0"/>
    <n v="1984.9799999999998"/>
    <n v="6.382465929507311"/>
    <n v="0.15667925391921272"/>
    <n v="1"/>
    <n v="1"/>
  </r>
  <r>
    <s v="ORD01299"/>
    <x v="196"/>
    <s v="CUST0422"/>
    <x v="5"/>
    <x v="0"/>
    <x v="0"/>
    <s v="Hair Dryer"/>
    <n v="1"/>
    <n v="10344"/>
    <n v="25"/>
    <n v="2586"/>
    <n v="7758"/>
    <n v="6205.11"/>
    <n v="1552.89"/>
    <x v="1"/>
    <n v="1520.93"/>
    <s v="Mobile Money"/>
    <s v="Express"/>
    <n v="2"/>
    <n v="5"/>
    <s v="No"/>
    <x v="1"/>
    <m/>
    <n v="0"/>
    <n v="31.960000000000036"/>
    <n v="5.1008264680162796"/>
    <n v="0.19604666151069863"/>
    <n v="1"/>
    <n v="1"/>
  </r>
  <r>
    <s v="ORD01300"/>
    <x v="155"/>
    <s v="CUST0080"/>
    <x v="2"/>
    <x v="1"/>
    <x v="4"/>
    <s v="Storage Box"/>
    <n v="1"/>
    <n v="47286"/>
    <n v="10"/>
    <n v="4728.6000000000004"/>
    <n v="42557.4"/>
    <n v="30268.87"/>
    <n v="12288.53"/>
    <x v="0"/>
    <n v="1158.98"/>
    <s v="Cash on Delivery"/>
    <s v="Standard"/>
    <n v="5"/>
    <n v="1"/>
    <s v="No"/>
    <x v="2"/>
    <n v="5"/>
    <n v="0"/>
    <n v="11129.550000000001"/>
    <n v="36.719701806761115"/>
    <n v="2.7233336623007982E-2"/>
    <n v="1"/>
    <n v="1"/>
  </r>
  <r>
    <s v="ORD01301"/>
    <x v="354"/>
    <s v="CUST0131"/>
    <x v="9"/>
    <x v="2"/>
    <x v="4"/>
    <s v="Blender"/>
    <n v="2"/>
    <n v="23139"/>
    <n v="25"/>
    <n v="11569.5"/>
    <n v="34708.5"/>
    <n v="24578.67"/>
    <n v="10129.83"/>
    <x v="2"/>
    <n v="440.16"/>
    <s v="Card"/>
    <s v="Standard"/>
    <n v="5"/>
    <n v="5"/>
    <s v="No"/>
    <x v="1"/>
    <m/>
    <n v="0"/>
    <n v="9689.67"/>
    <n v="78.854280261723005"/>
    <n v="1.2681619776135529E-2"/>
    <n v="1"/>
    <n v="1"/>
  </r>
  <r>
    <s v="ORD01302"/>
    <x v="202"/>
    <s v="CUST0296"/>
    <x v="7"/>
    <x v="2"/>
    <x v="4"/>
    <s v="Storage Box"/>
    <n v="1"/>
    <n v="29914"/>
    <n v="15"/>
    <n v="4487.1000000000004"/>
    <n v="25426.9"/>
    <n v="19074.099999999999"/>
    <n v="6352.8"/>
    <x v="1"/>
    <n v="2078.23"/>
    <s v="Mobile Money"/>
    <s v="Standard"/>
    <n v="5"/>
    <n v="6"/>
    <s v="Yes"/>
    <x v="0"/>
    <n v="2"/>
    <n v="0"/>
    <n v="4274.57"/>
    <n v="12.234882568339405"/>
    <n v="8.173351843913336E-2"/>
    <n v="1"/>
    <n v="1"/>
  </r>
  <r>
    <s v="ORD01303"/>
    <x v="85"/>
    <s v="CUST0308"/>
    <x v="9"/>
    <x v="2"/>
    <x v="4"/>
    <s v="Table Lamp"/>
    <n v="1"/>
    <n v="70447"/>
    <n v="25"/>
    <n v="17611.75"/>
    <n v="52835.25"/>
    <n v="36568.120000000003"/>
    <n v="16267.13"/>
    <x v="2"/>
    <n v="286.64"/>
    <s v="Mobile Money"/>
    <s v="Standard"/>
    <n v="5"/>
    <n v="4"/>
    <s v="No"/>
    <x v="0"/>
    <n v="4"/>
    <n v="0"/>
    <n v="15980.49"/>
    <n v="184.32615824727881"/>
    <n v="5.4251659640107688E-3"/>
    <n v="0"/>
    <n v="1"/>
  </r>
  <r>
    <s v="ORD01304"/>
    <x v="155"/>
    <s v="CUST0338"/>
    <x v="7"/>
    <x v="2"/>
    <x v="0"/>
    <s v="Body Lotion"/>
    <n v="1"/>
    <n v="27462"/>
    <n v="10"/>
    <n v="2746.2"/>
    <n v="24715.8"/>
    <n v="17434.39"/>
    <n v="7281.41"/>
    <x v="1"/>
    <n v="1275.3399999999999"/>
    <s v="Mobile Money"/>
    <s v="Express"/>
    <n v="2"/>
    <n v="1"/>
    <s v="No"/>
    <x v="0"/>
    <n v="3"/>
    <n v="0"/>
    <n v="6006.07"/>
    <n v="19.379773236940739"/>
    <n v="5.1600190970957846E-2"/>
    <n v="0"/>
    <n v="1"/>
  </r>
  <r>
    <s v="ORD01305"/>
    <x v="312"/>
    <s v="CUST0278"/>
    <x v="4"/>
    <x v="0"/>
    <x v="1"/>
    <s v="Cap"/>
    <n v="1"/>
    <n v="21651"/>
    <n v="15"/>
    <n v="3247.65"/>
    <n v="18403.349999999999"/>
    <n v="11079.84"/>
    <n v="7323.51"/>
    <x v="3"/>
    <n v="1628.06"/>
    <s v="Cash on Delivery"/>
    <s v="Standard"/>
    <n v="5"/>
    <n v="0"/>
    <s v="No"/>
    <x v="2"/>
    <n v="5"/>
    <n v="0"/>
    <n v="5695.4500000000007"/>
    <n v="11.303852437870839"/>
    <n v="8.8465415264068772E-2"/>
    <n v="1"/>
    <n v="1"/>
  </r>
  <r>
    <s v="ORD01306"/>
    <x v="26"/>
    <s v="CUST0405"/>
    <x v="5"/>
    <x v="1"/>
    <x v="2"/>
    <s v="Hoodie"/>
    <n v="1"/>
    <n v="34340"/>
    <n v="0"/>
    <n v="0"/>
    <n v="34340"/>
    <n v="18955.689999999999"/>
    <n v="15384.31"/>
    <x v="3"/>
    <n v="2272"/>
    <s v="Cash on Delivery"/>
    <s v="Express"/>
    <n v="2"/>
    <n v="1"/>
    <s v="No"/>
    <x v="0"/>
    <n v="3"/>
    <n v="0"/>
    <n v="13112.31"/>
    <n v="15.11443661971831"/>
    <n v="6.6161910308677921E-2"/>
    <n v="0"/>
    <n v="1"/>
  </r>
  <r>
    <s v="ORD01307"/>
    <x v="64"/>
    <s v="CUST0285"/>
    <x v="0"/>
    <x v="0"/>
    <x v="1"/>
    <s v="Phone Case"/>
    <n v="1"/>
    <n v="27492"/>
    <n v="20"/>
    <n v="5498.4"/>
    <n v="21993.599999999999"/>
    <n v="14187.14"/>
    <n v="7806.46"/>
    <x v="4"/>
    <n v="1191.19"/>
    <s v="Card"/>
    <s v="Express"/>
    <n v="2"/>
    <n v="2"/>
    <s v="No"/>
    <x v="0"/>
    <n v="4"/>
    <n v="0"/>
    <n v="6615.27"/>
    <n v="18.463553253469218"/>
    <n v="5.4160755856249097E-2"/>
    <n v="1"/>
    <n v="1"/>
  </r>
  <r>
    <s v="ORD01308"/>
    <x v="180"/>
    <s v="CUST0396"/>
    <x v="7"/>
    <x v="2"/>
    <x v="3"/>
    <s v="Wireless Earbuds"/>
    <n v="2"/>
    <n v="63385"/>
    <n v="10"/>
    <n v="12677"/>
    <n v="114093"/>
    <n v="64947.28"/>
    <n v="49145.72"/>
    <x v="4"/>
    <n v="947.72"/>
    <s v="Bank Transfer"/>
    <s v="Express"/>
    <n v="2"/>
    <n v="1"/>
    <s v="No"/>
    <x v="0"/>
    <n v="3"/>
    <n v="0"/>
    <n v="48198"/>
    <n v="120.38682311231165"/>
    <n v="8.3065569316259549E-3"/>
    <n v="1"/>
    <n v="1"/>
  </r>
  <r>
    <s v="ORD01309"/>
    <x v="219"/>
    <s v="CUST0310"/>
    <x v="2"/>
    <x v="0"/>
    <x v="2"/>
    <s v="T-Shirt"/>
    <n v="2"/>
    <n v="26405"/>
    <n v="5"/>
    <n v="2640.5"/>
    <n v="50169.5"/>
    <n v="34762.78"/>
    <n v="15406.72"/>
    <x v="3"/>
    <n v="1378.88"/>
    <s v="Bank Transfer"/>
    <s v="Express"/>
    <n v="2"/>
    <n v="0"/>
    <s v="No"/>
    <x v="1"/>
    <m/>
    <n v="0"/>
    <n v="14027.84"/>
    <n v="36.384239382687397"/>
    <n v="2.7484427789792605E-2"/>
    <n v="1"/>
    <n v="1"/>
  </r>
  <r>
    <s v="ORD01310"/>
    <x v="119"/>
    <s v="CUST0043"/>
    <x v="5"/>
    <x v="2"/>
    <x v="4"/>
    <s v="Table Lamp"/>
    <n v="1"/>
    <n v="45098"/>
    <n v="5"/>
    <n v="2254.9"/>
    <n v="42843.1"/>
    <n v="29494.37"/>
    <n v="13348.73"/>
    <x v="4"/>
    <n v="304.01"/>
    <s v="USSD"/>
    <s v="Standard"/>
    <n v="5"/>
    <n v="5"/>
    <s v="No"/>
    <x v="0"/>
    <n v="2"/>
    <n v="0"/>
    <n v="13044.72"/>
    <n v="140.92661425610999"/>
    <n v="7.0958917538646834E-3"/>
    <n v="1"/>
    <n v="1"/>
  </r>
  <r>
    <s v="ORD01311"/>
    <x v="265"/>
    <s v="CUST0548"/>
    <x v="8"/>
    <x v="1"/>
    <x v="3"/>
    <s v="Phone Charger"/>
    <n v="2"/>
    <n v="45435"/>
    <n v="15"/>
    <n v="13630.5"/>
    <n v="77239.5"/>
    <n v="55786.38"/>
    <n v="21453.119999999999"/>
    <x v="3"/>
    <n v="1315.02"/>
    <s v="Mobile Money"/>
    <s v="Express"/>
    <n v="2"/>
    <n v="4"/>
    <s v="No"/>
    <x v="1"/>
    <m/>
    <n v="0"/>
    <n v="20138.099999999999"/>
    <n v="58.736369028607932"/>
    <n v="1.7025226729846774E-2"/>
    <n v="1"/>
    <n v="1"/>
  </r>
  <r>
    <s v="ORD01312"/>
    <x v="151"/>
    <s v="CUST0280"/>
    <x v="0"/>
    <x v="0"/>
    <x v="0"/>
    <s v="Perfume"/>
    <n v="1"/>
    <n v="20756"/>
    <n v="10"/>
    <n v="2075.6"/>
    <n v="18680.400000000001"/>
    <n v="11876.98"/>
    <n v="6803.42"/>
    <x v="5"/>
    <n v="1014.06"/>
    <s v="Cash on Delivery"/>
    <s v="Express"/>
    <n v="2"/>
    <n v="3"/>
    <s v="Yes"/>
    <x v="0"/>
    <n v="2"/>
    <n v="0"/>
    <n v="5789.3600000000006"/>
    <n v="18.421395183716943"/>
    <n v="5.4284704824307826E-2"/>
    <n v="0"/>
    <n v="1"/>
  </r>
  <r>
    <s v="ORD01313"/>
    <x v="112"/>
    <s v="CUST0522"/>
    <x v="6"/>
    <x v="2"/>
    <x v="0"/>
    <s v="Hair Dryer"/>
    <n v="2"/>
    <n v="25678"/>
    <n v="10"/>
    <n v="5135.6000000000004"/>
    <n v="46220.4"/>
    <n v="32715.22"/>
    <n v="13505.18"/>
    <x v="0"/>
    <n v="2459.96"/>
    <s v="Card"/>
    <s v="Standard"/>
    <n v="5"/>
    <n v="1"/>
    <s v="No"/>
    <x v="2"/>
    <n v="5"/>
    <n v="0"/>
    <n v="11045.220000000001"/>
    <n v="18.789086001398395"/>
    <n v="5.3222386651781466E-2"/>
    <n v="1"/>
    <n v="1"/>
  </r>
  <r>
    <s v="ORD01314"/>
    <x v="105"/>
    <s v="CUST0257"/>
    <x v="2"/>
    <x v="0"/>
    <x v="2"/>
    <s v="Joggers"/>
    <n v="2"/>
    <n v="22287"/>
    <n v="0"/>
    <n v="0"/>
    <n v="44574"/>
    <n v="28512.799999999999"/>
    <n v="16061.2"/>
    <x v="5"/>
    <n v="639.78"/>
    <s v="USSD"/>
    <s v="Standard"/>
    <n v="5"/>
    <n v="6"/>
    <s v="Yes"/>
    <x v="0"/>
    <n v="4"/>
    <n v="0"/>
    <n v="15421.42"/>
    <n v="69.670824345868894"/>
    <n v="1.4353210391708169E-2"/>
    <n v="1"/>
    <n v="1"/>
  </r>
  <r>
    <s v="ORD01315"/>
    <x v="51"/>
    <s v="CUST0233"/>
    <x v="5"/>
    <x v="0"/>
    <x v="2"/>
    <s v="Sneakers"/>
    <n v="2"/>
    <n v="25723"/>
    <n v="10"/>
    <n v="5144.6000000000004"/>
    <n v="46301.4"/>
    <n v="33087.39"/>
    <n v="13214.01"/>
    <x v="0"/>
    <n v="1381.02"/>
    <s v="Cash on Delivery"/>
    <s v="Express"/>
    <n v="2"/>
    <n v="2"/>
    <s v="No"/>
    <x v="0"/>
    <n v="1"/>
    <n v="0"/>
    <n v="11832.99"/>
    <n v="33.52695833514359"/>
    <n v="2.9826743899752491E-2"/>
    <n v="1"/>
    <n v="1"/>
  </r>
  <r>
    <s v="ORD01316"/>
    <x v="38"/>
    <s v="CUST0163"/>
    <x v="8"/>
    <x v="0"/>
    <x v="4"/>
    <s v="Storage Box"/>
    <n v="2"/>
    <n v="47943"/>
    <n v="15"/>
    <n v="14382.9"/>
    <n v="81503.100000000006"/>
    <n v="60150.06"/>
    <n v="21353.040000000001"/>
    <x v="3"/>
    <n v="1166.6500000000001"/>
    <s v="Bank Transfer"/>
    <s v="Standard"/>
    <n v="5"/>
    <n v="2"/>
    <s v="No"/>
    <x v="0"/>
    <n v="5"/>
    <n v="0"/>
    <n v="20186.39"/>
    <n v="69.860798011400163"/>
    <n v="1.4314179460658551E-2"/>
    <n v="1"/>
    <n v="1"/>
  </r>
  <r>
    <s v="ORD01317"/>
    <x v="51"/>
    <s v="CUST0440"/>
    <x v="6"/>
    <x v="0"/>
    <x v="2"/>
    <s v="Hoodie"/>
    <n v="2"/>
    <n v="53952"/>
    <n v="15"/>
    <n v="16185.6"/>
    <n v="91718.399999999994"/>
    <n v="71213.259999999995"/>
    <n v="20505.14"/>
    <x v="2"/>
    <n v="432.19"/>
    <s v="Cash on Delivery"/>
    <s v="Standard"/>
    <n v="5"/>
    <n v="2"/>
    <s v="No"/>
    <x v="0"/>
    <n v="1"/>
    <n v="0"/>
    <n v="20072.95"/>
    <n v="212.21777458987944"/>
    <n v="4.712140639173819E-3"/>
    <n v="1"/>
    <n v="1"/>
  </r>
  <r>
    <s v="ORD01318"/>
    <x v="187"/>
    <s v="CUST0394"/>
    <x v="4"/>
    <x v="1"/>
    <x v="2"/>
    <s v="Sneakers"/>
    <n v="1"/>
    <n v="51655"/>
    <n v="25"/>
    <n v="12913.75"/>
    <n v="38741.25"/>
    <n v="30965.77"/>
    <n v="7775.48"/>
    <x v="5"/>
    <n v="1351.5"/>
    <s v="USSD"/>
    <s v="Express"/>
    <n v="2"/>
    <n v="1"/>
    <s v="No"/>
    <x v="0"/>
    <n v="5"/>
    <n v="0"/>
    <n v="6423.98"/>
    <n v="28.665371809101"/>
    <n v="3.4885296679895463E-2"/>
    <n v="0"/>
    <n v="1"/>
  </r>
  <r>
    <s v="ORD01319"/>
    <x v="218"/>
    <s v="CUST0371"/>
    <x v="0"/>
    <x v="2"/>
    <x v="2"/>
    <s v="Handbag"/>
    <n v="2"/>
    <n v="8533"/>
    <n v="0"/>
    <n v="0"/>
    <n v="17066"/>
    <n v="11506.67"/>
    <n v="5559.33"/>
    <x v="0"/>
    <n v="1289.6400000000001"/>
    <s v="Cash on Delivery"/>
    <s v="Standard"/>
    <n v="5"/>
    <n v="3"/>
    <s v="No"/>
    <x v="0"/>
    <n v="5"/>
    <n v="0"/>
    <n v="4269.6899999999996"/>
    <n v="13.233150336528022"/>
    <n v="7.5567795617016292E-2"/>
    <n v="0"/>
    <n v="1"/>
  </r>
  <r>
    <s v="ORD01320"/>
    <x v="275"/>
    <s v="CUST0594"/>
    <x v="6"/>
    <x v="1"/>
    <x v="1"/>
    <s v="Cap"/>
    <n v="1"/>
    <n v="32076"/>
    <n v="10"/>
    <n v="3207.6"/>
    <n v="28868.400000000001"/>
    <n v="22299.65"/>
    <n v="6568.75"/>
    <x v="5"/>
    <n v="2243.7199999999998"/>
    <s v="USSD"/>
    <s v="Express"/>
    <n v="2"/>
    <n v="0"/>
    <s v="No"/>
    <x v="2"/>
    <n v="5"/>
    <n v="0"/>
    <n v="4325.0300000000007"/>
    <n v="12.866311304440842"/>
    <n v="7.7722353854041082E-2"/>
    <n v="0"/>
    <n v="1"/>
  </r>
  <r>
    <s v="ORD01321"/>
    <x v="305"/>
    <s v="CUST0595"/>
    <x v="0"/>
    <x v="2"/>
    <x v="0"/>
    <s v="Face Cream"/>
    <n v="2"/>
    <n v="13787"/>
    <n v="5"/>
    <n v="1378.7"/>
    <n v="26195.3"/>
    <n v="18604.009999999998"/>
    <n v="7591.29"/>
    <x v="2"/>
    <n v="253.59"/>
    <s v="Bank Transfer"/>
    <s v="Standard"/>
    <n v="5"/>
    <n v="5"/>
    <s v="No"/>
    <x v="0"/>
    <n v="5"/>
    <n v="0"/>
    <n v="7337.7"/>
    <n v="103.29784297488071"/>
    <n v="9.680744255648915E-3"/>
    <n v="0"/>
    <n v="1"/>
  </r>
  <r>
    <s v="ORD01322"/>
    <x v="356"/>
    <s v="CUST0068"/>
    <x v="0"/>
    <x v="2"/>
    <x v="0"/>
    <s v="Lip Gloss"/>
    <n v="1"/>
    <n v="13412"/>
    <n v="25"/>
    <n v="3353"/>
    <n v="10059"/>
    <n v="8214.61"/>
    <n v="1844.39"/>
    <x v="0"/>
    <n v="2101.58"/>
    <s v="Bank Transfer"/>
    <s v="Express"/>
    <n v="2"/>
    <n v="1"/>
    <s v="No"/>
    <x v="2"/>
    <n v="4"/>
    <n v="0"/>
    <n v="-257.18999999999983"/>
    <n v="4.7863988047088384"/>
    <n v="0.20892534049110248"/>
    <n v="1"/>
    <n v="1"/>
  </r>
  <r>
    <s v="ORD01323"/>
    <x v="207"/>
    <s v="CUST0564"/>
    <x v="7"/>
    <x v="2"/>
    <x v="1"/>
    <s v="Wallet"/>
    <n v="1"/>
    <n v="9195"/>
    <n v="0"/>
    <n v="0"/>
    <n v="9195"/>
    <n v="5647.61"/>
    <n v="3547.39"/>
    <x v="4"/>
    <n v="463.39"/>
    <s v="Mobile Money"/>
    <s v="Standard"/>
    <n v="5"/>
    <n v="4"/>
    <s v="No"/>
    <x v="0"/>
    <n v="2"/>
    <n v="0"/>
    <n v="3084"/>
    <n v="19.842896911888474"/>
    <n v="5.0395867319195216E-2"/>
    <n v="0"/>
    <n v="1"/>
  </r>
  <r>
    <s v="ORD01324"/>
    <x v="65"/>
    <s v="CUST0091"/>
    <x v="7"/>
    <x v="2"/>
    <x v="3"/>
    <s v="Bluetooth Speaker"/>
    <n v="3"/>
    <n v="93808"/>
    <n v="0"/>
    <n v="0"/>
    <n v="281424"/>
    <n v="193591.78"/>
    <n v="87832.22"/>
    <x v="0"/>
    <n v="2103.3000000000002"/>
    <s v="Card"/>
    <s v="Standard"/>
    <n v="5"/>
    <n v="5"/>
    <s v="No"/>
    <x v="0"/>
    <n v="5"/>
    <n v="0"/>
    <n v="85728.92"/>
    <n v="133.80116959064327"/>
    <n v="7.4737762237762247E-3"/>
    <n v="1"/>
    <n v="1"/>
  </r>
  <r>
    <s v="ORD01325"/>
    <x v="175"/>
    <s v="CUST0038"/>
    <x v="5"/>
    <x v="0"/>
    <x v="0"/>
    <s v="Face Cream"/>
    <n v="1"/>
    <n v="21680"/>
    <n v="15"/>
    <n v="3252"/>
    <n v="18428"/>
    <n v="12888.27"/>
    <n v="5539.73"/>
    <x v="3"/>
    <n v="2282.16"/>
    <s v="Mobile Money"/>
    <s v="Standard"/>
    <n v="5"/>
    <n v="5"/>
    <s v="No"/>
    <x v="0"/>
    <n v="3"/>
    <n v="0"/>
    <n v="3257.5699999999997"/>
    <n v="8.0748063238335614"/>
    <n v="0.12384197959626654"/>
    <n v="1"/>
    <n v="1"/>
  </r>
  <r>
    <s v="ORD01326"/>
    <x v="108"/>
    <s v="CUST0466"/>
    <x v="6"/>
    <x v="0"/>
    <x v="0"/>
    <s v="Hair Dryer"/>
    <n v="1"/>
    <n v="20245"/>
    <n v="25"/>
    <n v="5061.25"/>
    <n v="15183.75"/>
    <n v="11560.82"/>
    <n v="3622.93"/>
    <x v="5"/>
    <n v="1014.92"/>
    <s v="Cash on Delivery"/>
    <s v="Standard"/>
    <n v="5"/>
    <n v="1"/>
    <s v="No"/>
    <x v="0"/>
    <n v="3"/>
    <n v="0"/>
    <n v="2608.0099999999998"/>
    <n v="14.960538761675798"/>
    <n v="6.6842512554540212E-2"/>
    <n v="0"/>
    <n v="1"/>
  </r>
  <r>
    <s v="ORD01327"/>
    <x v="206"/>
    <s v="CUST0453"/>
    <x v="8"/>
    <x v="2"/>
    <x v="3"/>
    <s v="Power Bank"/>
    <n v="1"/>
    <n v="114564"/>
    <n v="10"/>
    <n v="11456.4"/>
    <n v="103107.6"/>
    <n v="66181.8"/>
    <n v="36925.800000000003"/>
    <x v="2"/>
    <n v="354.25"/>
    <s v="Card"/>
    <s v="Express"/>
    <n v="2"/>
    <n v="1"/>
    <s v="No"/>
    <x v="0"/>
    <n v="4"/>
    <n v="0"/>
    <n v="36571.550000000003"/>
    <n v="291.05885673959068"/>
    <n v="3.4357312167095345E-3"/>
    <n v="0"/>
    <n v="1"/>
  </r>
  <r>
    <s v="ORD01328"/>
    <x v="277"/>
    <s v="CUST0096"/>
    <x v="7"/>
    <x v="0"/>
    <x v="4"/>
    <s v="Blender"/>
    <n v="2"/>
    <n v="73708"/>
    <n v="10"/>
    <n v="14741.6"/>
    <n v="132674.4"/>
    <n v="74572.61"/>
    <n v="58101.79"/>
    <x v="4"/>
    <n v="2435.27"/>
    <s v="USSD"/>
    <s v="Standard"/>
    <n v="5"/>
    <n v="4"/>
    <s v="No"/>
    <x v="0"/>
    <n v="1"/>
    <n v="0"/>
    <n v="55666.520000000004"/>
    <n v="54.480365626809345"/>
    <n v="1.8355236579174278E-2"/>
    <n v="1"/>
    <n v="1"/>
  </r>
  <r>
    <s v="ORD01329"/>
    <x v="290"/>
    <s v="CUST0495"/>
    <x v="6"/>
    <x v="1"/>
    <x v="3"/>
    <s v="Bluetooth Speaker"/>
    <n v="1"/>
    <n v="28973"/>
    <n v="15"/>
    <n v="4345.95"/>
    <n v="24627.05"/>
    <n v="17107.27"/>
    <n v="7519.78"/>
    <x v="2"/>
    <n v="332.5"/>
    <s v="Cash on Delivery"/>
    <s v="Standard"/>
    <n v="5"/>
    <n v="2"/>
    <s v="No"/>
    <x v="0"/>
    <n v="3"/>
    <n v="0"/>
    <n v="7187.28"/>
    <n v="74.066315789473677"/>
    <n v="1.3501414095476316E-2"/>
    <n v="1"/>
    <n v="1"/>
  </r>
  <r>
    <s v="ORD01330"/>
    <x v="279"/>
    <s v="CUST0077"/>
    <x v="6"/>
    <x v="0"/>
    <x v="1"/>
    <s v="Cap"/>
    <n v="3"/>
    <n v="7502"/>
    <n v="0"/>
    <n v="0"/>
    <n v="22506"/>
    <n v="13788.81"/>
    <n v="8717.19"/>
    <x v="0"/>
    <n v="1180.6099999999999"/>
    <s v="USSD"/>
    <s v="Express"/>
    <n v="2"/>
    <n v="3"/>
    <s v="Yes"/>
    <x v="0"/>
    <n v="3"/>
    <n v="0"/>
    <n v="7536.5800000000008"/>
    <n v="19.063026740413857"/>
    <n v="5.2457566871056606E-2"/>
    <n v="1"/>
    <n v="1"/>
  </r>
  <r>
    <s v="ORD01331"/>
    <x v="157"/>
    <s v="CUST0485"/>
    <x v="1"/>
    <x v="2"/>
    <x v="4"/>
    <s v="Table Lamp"/>
    <n v="2"/>
    <n v="62003"/>
    <n v="0"/>
    <n v="0"/>
    <n v="124006"/>
    <n v="82667.570000000007"/>
    <n v="41338.43"/>
    <x v="1"/>
    <n v="702.85"/>
    <s v="Cash on Delivery"/>
    <s v="Express"/>
    <n v="2"/>
    <n v="5"/>
    <s v="Yes"/>
    <x v="0"/>
    <n v="4"/>
    <n v="0"/>
    <n v="40635.58"/>
    <n v="176.4330938322544"/>
    <n v="5.6678709094721228E-3"/>
    <n v="1"/>
    <n v="1"/>
  </r>
  <r>
    <s v="ORD01332"/>
    <x v="175"/>
    <s v="CUST0122"/>
    <x v="0"/>
    <x v="1"/>
    <x v="1"/>
    <s v="Sunglasses"/>
    <n v="1"/>
    <n v="13653"/>
    <n v="20"/>
    <n v="2730.6"/>
    <n v="10922.4"/>
    <n v="6695.99"/>
    <n v="4226.41"/>
    <x v="0"/>
    <n v="1980.25"/>
    <s v="Bank Transfer"/>
    <s v="Express"/>
    <n v="2"/>
    <n v="4"/>
    <s v="No"/>
    <x v="1"/>
    <m/>
    <n v="0"/>
    <n v="2246.16"/>
    <n v="5.5156672137356395"/>
    <n v="0.18130172855782611"/>
    <n v="1"/>
    <n v="1"/>
  </r>
  <r>
    <s v="ORD01333"/>
    <x v="135"/>
    <s v="CUST0579"/>
    <x v="5"/>
    <x v="0"/>
    <x v="3"/>
    <s v="Smart Watch"/>
    <n v="3"/>
    <n v="95755"/>
    <n v="0"/>
    <n v="0"/>
    <n v="287265"/>
    <n v="181270.88"/>
    <n v="105994.12"/>
    <x v="1"/>
    <n v="1464.98"/>
    <s v="USSD"/>
    <s v="Express"/>
    <n v="2"/>
    <n v="1"/>
    <s v="No"/>
    <x v="0"/>
    <n v="1"/>
    <n v="0"/>
    <n v="104529.14"/>
    <n v="196.08800120138159"/>
    <n v="5.0997511008998662E-3"/>
    <n v="1"/>
    <n v="1"/>
  </r>
  <r>
    <s v="ORD01334"/>
    <x v="357"/>
    <s v="CUST0598"/>
    <x v="4"/>
    <x v="2"/>
    <x v="1"/>
    <s v="Sunglasses"/>
    <n v="1"/>
    <n v="29185"/>
    <n v="20"/>
    <n v="5837"/>
    <n v="23348"/>
    <n v="17311.03"/>
    <n v="6036.97"/>
    <x v="4"/>
    <n v="481.36"/>
    <s v="Mobile Money"/>
    <s v="Standard"/>
    <n v="5"/>
    <n v="7"/>
    <s v="Yes"/>
    <x v="0"/>
    <n v="5"/>
    <n v="0"/>
    <n v="5555.6100000000006"/>
    <n v="48.504237992354994"/>
    <n v="2.0616755182456741E-2"/>
    <n v="1"/>
    <n v="1"/>
  </r>
  <r>
    <s v="ORD01335"/>
    <x v="136"/>
    <s v="CUST0291"/>
    <x v="5"/>
    <x v="0"/>
    <x v="4"/>
    <s v="Storage Box"/>
    <n v="2"/>
    <n v="61665"/>
    <n v="0"/>
    <n v="0"/>
    <n v="123330"/>
    <n v="79042.31"/>
    <n v="44287.69"/>
    <x v="2"/>
    <n v="281.13"/>
    <s v="Card"/>
    <s v="Standard"/>
    <n v="5"/>
    <n v="5"/>
    <s v="No"/>
    <x v="0"/>
    <n v="1"/>
    <n v="0"/>
    <n v="44006.560000000005"/>
    <n v="438.69384270622135"/>
    <n v="2.2794940403794697E-3"/>
    <n v="1"/>
    <n v="1"/>
  </r>
  <r>
    <s v="ORD01336"/>
    <x v="127"/>
    <s v="CUST0566"/>
    <x v="5"/>
    <x v="1"/>
    <x v="0"/>
    <s v="Lip Gloss"/>
    <n v="1"/>
    <n v="12460"/>
    <n v="15"/>
    <n v="1869"/>
    <n v="10591"/>
    <n v="7824.03"/>
    <n v="2766.97"/>
    <x v="2"/>
    <n v="303.10000000000002"/>
    <s v="Cash on Delivery"/>
    <s v="Express"/>
    <n v="2"/>
    <n v="1"/>
    <s v="No"/>
    <x v="0"/>
    <n v="5"/>
    <n v="0"/>
    <n v="2463.87"/>
    <n v="34.942263279445726"/>
    <n v="2.8618638466622607E-2"/>
    <n v="1"/>
    <n v="1"/>
  </r>
  <r>
    <s v="ORD01337"/>
    <x v="240"/>
    <s v="CUST0027"/>
    <x v="9"/>
    <x v="1"/>
    <x v="0"/>
    <s v="Hair Dryer"/>
    <n v="3"/>
    <n v="25272"/>
    <n v="5"/>
    <n v="3790.8"/>
    <n v="72025.2"/>
    <n v="54600.55"/>
    <n v="17424.650000000001"/>
    <x v="0"/>
    <n v="2412.0100000000002"/>
    <s v="USSD"/>
    <s v="Standard"/>
    <n v="5"/>
    <n v="3"/>
    <s v="No"/>
    <x v="0"/>
    <n v="4"/>
    <n v="0"/>
    <n v="15012.640000000001"/>
    <n v="29.861070227735372"/>
    <n v="3.3488417942608983E-2"/>
    <n v="0"/>
    <n v="1"/>
  </r>
  <r>
    <s v="ORD01338"/>
    <x v="154"/>
    <s v="CUST0600"/>
    <x v="4"/>
    <x v="1"/>
    <x v="3"/>
    <s v="Phone Charger"/>
    <n v="1"/>
    <n v="33721"/>
    <n v="0"/>
    <n v="0"/>
    <n v="33721"/>
    <n v="24007.38"/>
    <n v="9713.6200000000008"/>
    <x v="2"/>
    <n v="245.98"/>
    <s v="Card"/>
    <s v="Express"/>
    <n v="2"/>
    <n v="1"/>
    <s v="No"/>
    <x v="0"/>
    <n v="4"/>
    <n v="0"/>
    <n v="9467.6400000000012"/>
    <n v="137.08838116920074"/>
    <n v="7.2945642181429966E-3"/>
    <n v="1"/>
    <n v="1"/>
  </r>
  <r>
    <s v="ORD01339"/>
    <x v="319"/>
    <s v="CUST0321"/>
    <x v="4"/>
    <x v="2"/>
    <x v="3"/>
    <s v="Smart Watch"/>
    <n v="2"/>
    <n v="13203"/>
    <n v="10"/>
    <n v="2640.6"/>
    <n v="23765.4"/>
    <n v="17008.990000000002"/>
    <n v="6756.41"/>
    <x v="5"/>
    <n v="2269.1799999999998"/>
    <s v="Bank Transfer"/>
    <s v="Standard"/>
    <n v="5"/>
    <n v="0"/>
    <s v="No"/>
    <x v="1"/>
    <m/>
    <n v="0"/>
    <n v="4487.2299999999996"/>
    <n v="10.473122449519211"/>
    <n v="9.5482508184166884E-2"/>
    <n v="0"/>
    <n v="1"/>
  </r>
  <r>
    <s v="ORD01340"/>
    <x v="200"/>
    <s v="CUST0568"/>
    <x v="8"/>
    <x v="0"/>
    <x v="0"/>
    <s v="Face Cream"/>
    <n v="2"/>
    <n v="18322"/>
    <n v="10"/>
    <n v="3664.4"/>
    <n v="32979.599999999999"/>
    <n v="19471.96"/>
    <n v="13507.64"/>
    <x v="4"/>
    <n v="1128.29"/>
    <s v="USSD"/>
    <s v="Express"/>
    <n v="2"/>
    <n v="2"/>
    <s v="No"/>
    <x v="0"/>
    <n v="5"/>
    <n v="0"/>
    <n v="12379.349999999999"/>
    <n v="29.229719309751925"/>
    <n v="3.4211755145605163E-2"/>
    <n v="1"/>
    <n v="1"/>
  </r>
  <r>
    <s v="ORD01341"/>
    <x v="206"/>
    <s v="CUST0169"/>
    <x v="8"/>
    <x v="0"/>
    <x v="4"/>
    <s v="Air Fryer"/>
    <n v="1"/>
    <n v="57832"/>
    <n v="10"/>
    <n v="5783.2"/>
    <n v="52048.800000000003"/>
    <n v="30595.87"/>
    <n v="21452.93"/>
    <x v="5"/>
    <n v="1464.05"/>
    <s v="Bank Transfer"/>
    <s v="Standard"/>
    <n v="5"/>
    <n v="5"/>
    <s v="No"/>
    <x v="0"/>
    <n v="1"/>
    <n v="0"/>
    <n v="19988.88"/>
    <n v="35.551244834534344"/>
    <n v="2.8128410261139544E-2"/>
    <n v="0"/>
    <n v="1"/>
  </r>
  <r>
    <s v="ORD01342"/>
    <x v="164"/>
    <s v="CUST0389"/>
    <x v="8"/>
    <x v="0"/>
    <x v="0"/>
    <s v="Perfume"/>
    <n v="2"/>
    <n v="23565"/>
    <n v="10"/>
    <n v="4713"/>
    <n v="42417"/>
    <n v="30002.18"/>
    <n v="12414.82"/>
    <x v="3"/>
    <n v="1776.21"/>
    <s v="Cash on Delivery"/>
    <s v="Standard"/>
    <n v="5"/>
    <n v="5"/>
    <s v="No"/>
    <x v="0"/>
    <n v="4"/>
    <n v="0"/>
    <n v="10638.61"/>
    <n v="23.880622223723545"/>
    <n v="4.1874955796025182E-2"/>
    <n v="1"/>
    <n v="1"/>
  </r>
  <r>
    <s v="ORD01343"/>
    <x v="122"/>
    <s v="CUST0306"/>
    <x v="1"/>
    <x v="2"/>
    <x v="4"/>
    <s v="Air Fryer"/>
    <n v="3"/>
    <n v="48385"/>
    <n v="10"/>
    <n v="14515.5"/>
    <n v="130639.5"/>
    <n v="83959.95"/>
    <n v="46679.55"/>
    <x v="3"/>
    <n v="2427.65"/>
    <s v="USSD"/>
    <s v="Standard"/>
    <n v="5"/>
    <n v="6"/>
    <s v="No"/>
    <x v="2"/>
    <n v="5"/>
    <n v="0"/>
    <n v="44251.9"/>
    <n v="53.813152637324158"/>
    <n v="1.8582817601108394E-2"/>
    <n v="1"/>
    <n v="1"/>
  </r>
  <r>
    <s v="ORD01344"/>
    <x v="117"/>
    <s v="CUST0409"/>
    <x v="3"/>
    <x v="2"/>
    <x v="4"/>
    <s v="Storage Box"/>
    <n v="3"/>
    <n v="6104"/>
    <n v="5"/>
    <n v="915.6"/>
    <n v="17396.400000000001"/>
    <n v="14061.68"/>
    <n v="3334.72"/>
    <x v="5"/>
    <n v="834.78"/>
    <s v="Card"/>
    <s v="Express"/>
    <n v="2"/>
    <n v="4"/>
    <s v="Yes"/>
    <x v="0"/>
    <n v="3"/>
    <n v="0"/>
    <n v="2499.9399999999996"/>
    <n v="20.8395026234457"/>
    <n v="4.7985790163482096E-2"/>
    <n v="1"/>
    <n v="1"/>
  </r>
  <r>
    <s v="ORD01345"/>
    <x v="194"/>
    <s v="CUST0300"/>
    <x v="1"/>
    <x v="2"/>
    <x v="4"/>
    <s v="Table Lamp"/>
    <n v="1"/>
    <n v="83117"/>
    <n v="25"/>
    <n v="20779.25"/>
    <n v="62337.75"/>
    <n v="42138.47"/>
    <n v="20199.28"/>
    <x v="5"/>
    <n v="508.23"/>
    <s v="Card"/>
    <s v="Standard"/>
    <n v="5"/>
    <n v="6"/>
    <s v="Yes"/>
    <x v="0"/>
    <n v="1"/>
    <n v="0"/>
    <n v="19691.05"/>
    <n v="122.65657281152234"/>
    <n v="8.1528447850620217E-3"/>
    <n v="1"/>
    <n v="1"/>
  </r>
  <r>
    <s v="ORD01346"/>
    <x v="344"/>
    <s v="CUST0598"/>
    <x v="0"/>
    <x v="2"/>
    <x v="4"/>
    <s v="Air Fryer"/>
    <n v="1"/>
    <n v="18420"/>
    <n v="0"/>
    <n v="0"/>
    <n v="18420"/>
    <n v="13604.25"/>
    <n v="4815.75"/>
    <x v="1"/>
    <n v="429.78"/>
    <s v="Mobile Money"/>
    <s v="Standard"/>
    <n v="5"/>
    <n v="2"/>
    <s v="No"/>
    <x v="0"/>
    <n v="1"/>
    <n v="0"/>
    <n v="4385.97"/>
    <n v="42.859137233002933"/>
    <n v="2.3332247557003256E-2"/>
    <n v="0"/>
    <n v="1"/>
  </r>
  <r>
    <s v="ORD01347"/>
    <x v="163"/>
    <s v="CUST0088"/>
    <x v="2"/>
    <x v="0"/>
    <x v="0"/>
    <s v="Perfume"/>
    <n v="1"/>
    <n v="17692"/>
    <n v="25"/>
    <n v="4423"/>
    <n v="13269"/>
    <n v="8775.9699999999993"/>
    <n v="4493.03"/>
    <x v="5"/>
    <n v="1317.54"/>
    <s v="Mobile Money"/>
    <s v="Standard"/>
    <n v="5"/>
    <n v="6"/>
    <s v="No"/>
    <x v="2"/>
    <n v="1"/>
    <n v="0"/>
    <n v="3175.49"/>
    <n v="10.071041486406486"/>
    <n v="9.9294596427763962E-2"/>
    <n v="0"/>
    <n v="1"/>
  </r>
  <r>
    <s v="ORD01348"/>
    <x v="8"/>
    <s v="CUST0468"/>
    <x v="5"/>
    <x v="0"/>
    <x v="3"/>
    <s v="Phone Charger"/>
    <n v="1"/>
    <n v="77747"/>
    <n v="10"/>
    <n v="7774.7"/>
    <n v="69972.3"/>
    <n v="52861.71"/>
    <n v="17110.59"/>
    <x v="3"/>
    <n v="1460.21"/>
    <s v="Card"/>
    <s v="Express"/>
    <n v="2"/>
    <n v="3"/>
    <s v="Yes"/>
    <x v="0"/>
    <n v="5"/>
    <n v="0"/>
    <n v="15650.380000000001"/>
    <n v="47.91934036885106"/>
    <n v="2.0868400781452089E-2"/>
    <n v="1"/>
    <n v="1"/>
  </r>
  <r>
    <s v="ORD01349"/>
    <x v="215"/>
    <s v="CUST0593"/>
    <x v="8"/>
    <x v="1"/>
    <x v="2"/>
    <s v="Handbag"/>
    <n v="2"/>
    <n v="24254"/>
    <n v="0"/>
    <n v="0"/>
    <n v="48508"/>
    <n v="31973.85"/>
    <n v="16534.150000000001"/>
    <x v="5"/>
    <n v="324.73"/>
    <s v="Mobile Money"/>
    <s v="Standard"/>
    <n v="5"/>
    <n v="2"/>
    <s v="No"/>
    <x v="0"/>
    <n v="2"/>
    <n v="0"/>
    <n v="16209.420000000002"/>
    <n v="149.37948449481107"/>
    <n v="6.6943596932464754E-3"/>
    <n v="1"/>
    <n v="1"/>
  </r>
  <r>
    <s v="ORD01350"/>
    <x v="322"/>
    <s v="CUST0344"/>
    <x v="6"/>
    <x v="2"/>
    <x v="0"/>
    <s v="Hair Dryer"/>
    <n v="2"/>
    <n v="6640"/>
    <n v="0"/>
    <n v="0"/>
    <n v="13280"/>
    <n v="7401.92"/>
    <n v="5878.08"/>
    <x v="2"/>
    <n v="96.39"/>
    <s v="Card"/>
    <s v="Express"/>
    <n v="2"/>
    <n v="1"/>
    <s v="No"/>
    <x v="0"/>
    <n v="1"/>
    <n v="0"/>
    <n v="5781.69"/>
    <n v="137.77362796970641"/>
    <n v="7.2582831325301205E-3"/>
    <n v="1"/>
    <n v="1"/>
  </r>
  <r>
    <s v="ORD01351"/>
    <x v="81"/>
    <s v="CUST0580"/>
    <x v="9"/>
    <x v="2"/>
    <x v="4"/>
    <s v="Bedsheet"/>
    <n v="3"/>
    <n v="32975"/>
    <n v="0"/>
    <n v="0"/>
    <n v="98925"/>
    <n v="57846.96"/>
    <n v="41078.04"/>
    <x v="3"/>
    <n v="272.47000000000003"/>
    <s v="USSD"/>
    <s v="Express"/>
    <n v="2"/>
    <n v="1"/>
    <s v="No"/>
    <x v="0"/>
    <n v="1"/>
    <n v="0"/>
    <n v="40805.57"/>
    <n v="363.06749366902773"/>
    <n v="2.7543088198129901E-3"/>
    <n v="1"/>
    <n v="1"/>
  </r>
  <r>
    <s v="ORD01352"/>
    <x v="357"/>
    <s v="CUST0134"/>
    <x v="9"/>
    <x v="2"/>
    <x v="2"/>
    <s v="Joggers"/>
    <n v="1"/>
    <n v="49927"/>
    <n v="0"/>
    <n v="0"/>
    <n v="49927"/>
    <n v="28994.87"/>
    <n v="20932.13"/>
    <x v="2"/>
    <n v="188.04"/>
    <s v="Bank Transfer"/>
    <s v="Express"/>
    <n v="2"/>
    <n v="1"/>
    <s v="No"/>
    <x v="0"/>
    <n v="5"/>
    <n v="0"/>
    <n v="20744.09"/>
    <n v="265.5126568815146"/>
    <n v="3.7662987962425137E-3"/>
    <n v="1"/>
    <n v="1"/>
  </r>
  <r>
    <s v="ORD01353"/>
    <x v="108"/>
    <s v="CUST0198"/>
    <x v="8"/>
    <x v="2"/>
    <x v="1"/>
    <s v="Backpack"/>
    <n v="1"/>
    <n v="19942"/>
    <n v="10"/>
    <n v="1994.2"/>
    <n v="17947.8"/>
    <n v="11497.26"/>
    <n v="6450.54"/>
    <x v="2"/>
    <n v="106.81"/>
    <s v="USSD"/>
    <s v="Express"/>
    <n v="2"/>
    <n v="3"/>
    <s v="Yes"/>
    <x v="0"/>
    <n v="3"/>
    <n v="0"/>
    <n v="6343.73"/>
    <n v="168.03482819960678"/>
    <n v="5.9511472158147519E-3"/>
    <n v="1"/>
    <n v="1"/>
  </r>
  <r>
    <s v="ORD01354"/>
    <x v="94"/>
    <s v="CUST0410"/>
    <x v="2"/>
    <x v="0"/>
    <x v="2"/>
    <s v="Joggers"/>
    <n v="1"/>
    <n v="18354"/>
    <n v="15"/>
    <n v="2753.1"/>
    <n v="15600.9"/>
    <n v="10389.23"/>
    <n v="5211.67"/>
    <x v="1"/>
    <n v="325.37"/>
    <s v="Mobile Money"/>
    <s v="Standard"/>
    <n v="5"/>
    <n v="6"/>
    <s v="Yes"/>
    <x v="0"/>
    <m/>
    <n v="0"/>
    <n v="4886.3"/>
    <n v="47.948182069643785"/>
    <n v="2.0855848060047817E-2"/>
    <n v="1"/>
    <n v="1"/>
  </r>
  <r>
    <s v="ORD01355"/>
    <x v="198"/>
    <s v="CUST0448"/>
    <x v="3"/>
    <x v="0"/>
    <x v="4"/>
    <s v="Blender"/>
    <n v="2"/>
    <n v="42271"/>
    <n v="0"/>
    <n v="0"/>
    <n v="84542"/>
    <n v="60692.21"/>
    <n v="23849.79"/>
    <x v="2"/>
    <n v="425.68"/>
    <s v="Card"/>
    <s v="Express"/>
    <n v="2"/>
    <n v="1"/>
    <s v="No"/>
    <x v="0"/>
    <n v="4"/>
    <n v="0"/>
    <n v="23424.11"/>
    <n v="198.60458560420975"/>
    <n v="5.0351304676965296E-3"/>
    <n v="1"/>
    <n v="1"/>
  </r>
  <r>
    <s v="ORD01356"/>
    <x v="42"/>
    <s v="CUST0393"/>
    <x v="4"/>
    <x v="1"/>
    <x v="4"/>
    <s v="Blender"/>
    <n v="2"/>
    <n v="69953"/>
    <n v="0"/>
    <n v="0"/>
    <n v="139906"/>
    <n v="90914.78"/>
    <n v="48991.22"/>
    <x v="1"/>
    <n v="2307.08"/>
    <s v="Cash on Delivery"/>
    <s v="Standard"/>
    <n v="5"/>
    <n v="1"/>
    <s v="No"/>
    <x v="0"/>
    <n v="5"/>
    <n v="0"/>
    <n v="46684.14"/>
    <n v="60.642023683617388"/>
    <n v="1.6490214858547882E-2"/>
    <n v="1"/>
    <n v="1"/>
  </r>
  <r>
    <s v="ORD01357"/>
    <x v="45"/>
    <s v="CUST0273"/>
    <x v="3"/>
    <x v="2"/>
    <x v="4"/>
    <s v="Air Fryer"/>
    <n v="1"/>
    <n v="54610"/>
    <n v="20"/>
    <n v="10922"/>
    <n v="43688"/>
    <n v="33199.07"/>
    <n v="10488.93"/>
    <x v="1"/>
    <n v="1855.26"/>
    <s v="Bank Transfer"/>
    <s v="Express"/>
    <n v="2"/>
    <n v="1"/>
    <s v="No"/>
    <x v="0"/>
    <n v="4"/>
    <n v="0"/>
    <n v="8633.67"/>
    <n v="23.548181925983421"/>
    <n v="4.2466123420618937E-2"/>
    <n v="1"/>
    <n v="1"/>
  </r>
  <r>
    <s v="ORD01358"/>
    <x v="46"/>
    <s v="CUST0575"/>
    <x v="1"/>
    <x v="0"/>
    <x v="4"/>
    <s v="Blender"/>
    <n v="3"/>
    <n v="81574"/>
    <n v="5"/>
    <n v="12236.1"/>
    <n v="232485.9"/>
    <n v="137540.03"/>
    <n v="94945.87"/>
    <x v="2"/>
    <n v="465.7"/>
    <s v="Bank Transfer"/>
    <s v="Express"/>
    <n v="2"/>
    <n v="2"/>
    <s v="No"/>
    <x v="0"/>
    <n v="4"/>
    <n v="0"/>
    <n v="94480.17"/>
    <n v="499.2181662014172"/>
    <n v="2.0031322329655261E-3"/>
    <n v="1"/>
    <n v="1"/>
  </r>
  <r>
    <s v="ORD01359"/>
    <x v="63"/>
    <s v="CUST0347"/>
    <x v="3"/>
    <x v="2"/>
    <x v="4"/>
    <s v="Air Fryer"/>
    <n v="1"/>
    <n v="60833"/>
    <n v="5"/>
    <n v="3041.65"/>
    <n v="57791.35"/>
    <n v="36840.54"/>
    <n v="20950.810000000001"/>
    <x v="3"/>
    <n v="1461.62"/>
    <s v="Mobile Money"/>
    <s v="Express"/>
    <n v="2"/>
    <n v="1"/>
    <s v="No"/>
    <x v="0"/>
    <n v="4"/>
    <n v="0"/>
    <n v="19489.190000000002"/>
    <n v="39.539244126380318"/>
    <n v="2.5291328200500594E-2"/>
    <n v="1"/>
    <n v="1"/>
  </r>
  <r>
    <s v="ORD01360"/>
    <x v="320"/>
    <s v="CUST0592"/>
    <x v="6"/>
    <x v="0"/>
    <x v="0"/>
    <s v="Perfume"/>
    <n v="1"/>
    <n v="22030"/>
    <n v="5"/>
    <n v="1101.5"/>
    <n v="20928.5"/>
    <n v="14991"/>
    <n v="5937.5"/>
    <x v="4"/>
    <n v="421.22"/>
    <s v="Bank Transfer"/>
    <s v="Standard"/>
    <n v="5"/>
    <n v="3"/>
    <s v="No"/>
    <x v="1"/>
    <m/>
    <n v="0"/>
    <n v="5516.28"/>
    <n v="49.685437538578412"/>
    <n v="2.0126621592565164E-2"/>
    <n v="1"/>
    <n v="1"/>
  </r>
  <r>
    <s v="ORD01361"/>
    <x v="185"/>
    <s v="CUST0104"/>
    <x v="4"/>
    <x v="0"/>
    <x v="1"/>
    <s v="Backpack"/>
    <n v="2"/>
    <n v="36578"/>
    <n v="5"/>
    <n v="3657.8"/>
    <n v="69498.2"/>
    <n v="47118.09"/>
    <n v="22380.11"/>
    <x v="0"/>
    <n v="1789.61"/>
    <s v="Card"/>
    <s v="Standard"/>
    <n v="5"/>
    <n v="4"/>
    <s v="No"/>
    <x v="0"/>
    <n v="4"/>
    <n v="0"/>
    <n v="20590.5"/>
    <n v="38.834271154050327"/>
    <n v="2.5750451090819616E-2"/>
    <n v="0"/>
    <n v="1"/>
  </r>
  <r>
    <s v="ORD01362"/>
    <x v="185"/>
    <s v="CUST0550"/>
    <x v="1"/>
    <x v="1"/>
    <x v="3"/>
    <s v="Bluetooth Speaker"/>
    <n v="3"/>
    <n v="102268"/>
    <n v="10"/>
    <n v="30680.400000000001"/>
    <n v="276123.59999999998"/>
    <n v="194649.75"/>
    <n v="81473.850000000006"/>
    <x v="4"/>
    <n v="2451.81"/>
    <s v="Cash on Delivery"/>
    <s v="Standard"/>
    <n v="5"/>
    <n v="6"/>
    <s v="Yes"/>
    <x v="0"/>
    <n v="1"/>
    <n v="0"/>
    <n v="79022.040000000008"/>
    <n v="112.62030907778335"/>
    <n v="8.8793931413323601E-3"/>
    <n v="1"/>
    <n v="1"/>
  </r>
  <r>
    <s v="ORD01363"/>
    <x v="100"/>
    <s v="CUST0305"/>
    <x v="3"/>
    <x v="2"/>
    <x v="2"/>
    <s v="Joggers"/>
    <n v="2"/>
    <n v="16447"/>
    <n v="15"/>
    <n v="4934.1000000000004"/>
    <n v="27959.9"/>
    <n v="21737.73"/>
    <n v="6222.17"/>
    <x v="4"/>
    <n v="1132.56"/>
    <s v="Bank Transfer"/>
    <s v="Express"/>
    <n v="2"/>
    <n v="2"/>
    <s v="No"/>
    <x v="0"/>
    <n v="5"/>
    <n v="0"/>
    <n v="5089.6100000000006"/>
    <n v="24.68734548280003"/>
    <n v="4.0506582641568811E-2"/>
    <n v="1"/>
    <n v="1"/>
  </r>
  <r>
    <s v="ORD01364"/>
    <x v="101"/>
    <s v="CUST0472"/>
    <x v="9"/>
    <x v="1"/>
    <x v="1"/>
    <s v="Backpack"/>
    <n v="3"/>
    <n v="18105"/>
    <n v="15"/>
    <n v="8147.25"/>
    <n v="46167.75"/>
    <n v="35622.019999999997"/>
    <n v="10545.73"/>
    <x v="2"/>
    <n v="99.43"/>
    <s v="Cash on Delivery"/>
    <s v="Standard"/>
    <n v="5"/>
    <n v="3"/>
    <s v="No"/>
    <x v="0"/>
    <n v="5"/>
    <n v="0"/>
    <n v="10446.299999999999"/>
    <n v="464.32414764155686"/>
    <n v="2.153667874219558E-3"/>
    <n v="1"/>
    <n v="1"/>
  </r>
  <r>
    <s v="ORD01365"/>
    <x v="116"/>
    <s v="CUST0581"/>
    <x v="3"/>
    <x v="0"/>
    <x v="0"/>
    <s v="Hair Dryer"/>
    <n v="1"/>
    <n v="25845"/>
    <n v="5"/>
    <n v="1292.25"/>
    <n v="24552.75"/>
    <n v="15682.62"/>
    <n v="8870.1299999999992"/>
    <x v="3"/>
    <n v="441.22"/>
    <s v="Cash on Delivery"/>
    <s v="Standard"/>
    <n v="5"/>
    <n v="0"/>
    <s v="No"/>
    <x v="1"/>
    <m/>
    <n v="0"/>
    <n v="8428.91"/>
    <n v="55.647409455600375"/>
    <n v="1.7970288460559408E-2"/>
    <n v="1"/>
    <n v="1"/>
  </r>
  <r>
    <s v="ORD01366"/>
    <x v="249"/>
    <s v="CUST0359"/>
    <x v="1"/>
    <x v="2"/>
    <x v="3"/>
    <s v="Smart Watch"/>
    <n v="2"/>
    <n v="41361"/>
    <n v="0"/>
    <n v="0"/>
    <n v="82722"/>
    <n v="49845.43"/>
    <n v="32876.57"/>
    <x v="3"/>
    <n v="695.52"/>
    <s v="Cash on Delivery"/>
    <s v="Express"/>
    <n v="2"/>
    <n v="1"/>
    <s v="No"/>
    <x v="0"/>
    <n v="3"/>
    <n v="0"/>
    <n v="32181.05"/>
    <n v="118.93547273982057"/>
    <n v="8.4079205048233838E-3"/>
    <n v="1"/>
    <n v="1"/>
  </r>
  <r>
    <s v="ORD01367"/>
    <x v="358"/>
    <s v="CUST0281"/>
    <x v="7"/>
    <x v="2"/>
    <x v="0"/>
    <s v="Perfume"/>
    <n v="2"/>
    <n v="6403"/>
    <n v="0"/>
    <n v="0"/>
    <n v="12806"/>
    <n v="10034.06"/>
    <n v="2771.94"/>
    <x v="3"/>
    <n v="370"/>
    <s v="USSD"/>
    <s v="Standard"/>
    <n v="5"/>
    <n v="4"/>
    <s v="No"/>
    <x v="0"/>
    <n v="1"/>
    <n v="0"/>
    <n v="2401.94"/>
    <n v="34.610810810810811"/>
    <n v="2.889270654380759E-2"/>
    <n v="1"/>
    <n v="1"/>
  </r>
  <r>
    <s v="ORD01368"/>
    <x v="191"/>
    <s v="CUST0107"/>
    <x v="4"/>
    <x v="1"/>
    <x v="1"/>
    <s v="Backpack"/>
    <n v="2"/>
    <n v="5632"/>
    <n v="0"/>
    <n v="0"/>
    <n v="11264"/>
    <n v="8775.49"/>
    <n v="2488.5100000000002"/>
    <x v="3"/>
    <n v="1418.16"/>
    <s v="Cash on Delivery"/>
    <s v="Standard"/>
    <n v="5"/>
    <n v="0"/>
    <s v="No"/>
    <x v="2"/>
    <n v="2"/>
    <n v="0"/>
    <n v="1070.3500000000001"/>
    <n v="7.9426862977379136"/>
    <n v="0.12590198863636365"/>
    <n v="1"/>
    <n v="1"/>
  </r>
  <r>
    <s v="ORD01369"/>
    <x v="215"/>
    <s v="CUST0414"/>
    <x v="7"/>
    <x v="0"/>
    <x v="0"/>
    <s v="Body Lotion"/>
    <n v="1"/>
    <n v="11575"/>
    <n v="0"/>
    <n v="0"/>
    <n v="11575"/>
    <n v="6747.51"/>
    <n v="4827.49"/>
    <x v="3"/>
    <n v="2259.23"/>
    <s v="USSD"/>
    <s v="Express"/>
    <n v="2"/>
    <n v="1"/>
    <s v="No"/>
    <x v="0"/>
    <n v="5"/>
    <n v="0"/>
    <n v="2568.2599999999998"/>
    <n v="5.1234270083169928"/>
    <n v="0.1951818574514039"/>
    <n v="0"/>
    <n v="1"/>
  </r>
  <r>
    <s v="ORD01370"/>
    <x v="17"/>
    <s v="CUST0268"/>
    <x v="9"/>
    <x v="2"/>
    <x v="4"/>
    <s v="Storage Box"/>
    <n v="1"/>
    <n v="68659"/>
    <n v="20"/>
    <n v="13731.8"/>
    <n v="54927.199999999997"/>
    <n v="42627.9"/>
    <n v="12299.3"/>
    <x v="3"/>
    <n v="2317.8000000000002"/>
    <s v="Cash on Delivery"/>
    <s v="Standard"/>
    <n v="5"/>
    <n v="1"/>
    <s v="No"/>
    <x v="1"/>
    <m/>
    <n v="0"/>
    <n v="9981.5"/>
    <n v="23.697989472775905"/>
    <n v="4.21976725556737E-2"/>
    <n v="1"/>
    <n v="1"/>
  </r>
  <r>
    <s v="ORD01371"/>
    <x v="350"/>
    <s v="CUST0332"/>
    <x v="3"/>
    <x v="1"/>
    <x v="3"/>
    <s v="Wireless Earbuds"/>
    <n v="3"/>
    <n v="112640"/>
    <n v="0"/>
    <n v="0"/>
    <n v="337920"/>
    <n v="239044.96"/>
    <n v="98875.04"/>
    <x v="3"/>
    <n v="897.95"/>
    <s v="Cash on Delivery"/>
    <s v="Standard"/>
    <n v="5"/>
    <n v="4"/>
    <s v="No"/>
    <x v="0"/>
    <n v="2"/>
    <n v="0"/>
    <n v="97977.09"/>
    <n v="376.32384876663508"/>
    <n v="2.6572857481060607E-3"/>
    <n v="1"/>
    <n v="1"/>
  </r>
  <r>
    <s v="ORD01372"/>
    <x v="2"/>
    <s v="CUST0534"/>
    <x v="7"/>
    <x v="2"/>
    <x v="3"/>
    <s v="Smart Watch"/>
    <n v="1"/>
    <n v="26369"/>
    <n v="10"/>
    <n v="2636.9"/>
    <n v="23732.1"/>
    <n v="13928.69"/>
    <n v="9803.41"/>
    <x v="2"/>
    <n v="468.25"/>
    <s v="Bank Transfer"/>
    <s v="Standard"/>
    <n v="5"/>
    <n v="8"/>
    <s v="Yes"/>
    <x v="0"/>
    <n v="5"/>
    <n v="0"/>
    <n v="9335.16"/>
    <n v="50.682541377469299"/>
    <n v="1.9730660160710602E-2"/>
    <n v="1"/>
    <n v="1"/>
  </r>
  <r>
    <s v="ORD01373"/>
    <x v="219"/>
    <s v="CUST0523"/>
    <x v="0"/>
    <x v="2"/>
    <x v="0"/>
    <s v="Face Cream"/>
    <n v="3"/>
    <n v="11326"/>
    <n v="0"/>
    <n v="0"/>
    <n v="33978"/>
    <n v="27109.42"/>
    <n v="6868.58"/>
    <x v="4"/>
    <n v="2432.44"/>
    <s v="Cash on Delivery"/>
    <s v="Express"/>
    <n v="2"/>
    <n v="1"/>
    <s v="No"/>
    <x v="0"/>
    <n v="5"/>
    <n v="0"/>
    <n v="4436.1399999999994"/>
    <n v="13.968689875187055"/>
    <n v="7.1588675025016188E-2"/>
    <n v="0"/>
    <n v="1"/>
  </r>
  <r>
    <s v="ORD01374"/>
    <x v="21"/>
    <s v="CUST0294"/>
    <x v="9"/>
    <x v="0"/>
    <x v="3"/>
    <s v="Phone Charger"/>
    <n v="1"/>
    <n v="46219"/>
    <n v="0"/>
    <n v="0"/>
    <n v="46219"/>
    <n v="36902.26"/>
    <n v="9316.74"/>
    <x v="5"/>
    <n v="1145.22"/>
    <s v="Cash on Delivery"/>
    <s v="Express"/>
    <n v="2"/>
    <n v="1"/>
    <s v="No"/>
    <x v="0"/>
    <n v="1"/>
    <n v="0"/>
    <n v="8171.5199999999995"/>
    <n v="40.358184453642096"/>
    <n v="2.4778121551742791E-2"/>
    <n v="0"/>
    <n v="1"/>
  </r>
  <r>
    <s v="ORD01375"/>
    <x v="277"/>
    <s v="CUST0069"/>
    <x v="4"/>
    <x v="2"/>
    <x v="2"/>
    <s v="Handbag"/>
    <n v="1"/>
    <n v="28179"/>
    <n v="10"/>
    <n v="2817.9"/>
    <n v="25361.1"/>
    <n v="20066.3"/>
    <n v="5294.8"/>
    <x v="0"/>
    <n v="1035.55"/>
    <s v="Cash on Delivery"/>
    <s v="Standard"/>
    <n v="5"/>
    <n v="7"/>
    <s v="Yes"/>
    <x v="0"/>
    <n v="5"/>
    <n v="0"/>
    <n v="4259.25"/>
    <n v="24.490464004635218"/>
    <n v="4.0832219422659112E-2"/>
    <n v="0"/>
    <n v="1"/>
  </r>
  <r>
    <s v="ORD01376"/>
    <x v="288"/>
    <s v="CUST0598"/>
    <x v="7"/>
    <x v="0"/>
    <x v="3"/>
    <s v="Power Bank"/>
    <n v="1"/>
    <n v="77906"/>
    <n v="25"/>
    <n v="19476.5"/>
    <n v="58429.5"/>
    <n v="41131.89"/>
    <n v="17297.61"/>
    <x v="0"/>
    <n v="270.44"/>
    <s v="Card"/>
    <s v="Standard"/>
    <n v="5"/>
    <n v="0"/>
    <s v="No"/>
    <x v="1"/>
    <m/>
    <n v="0"/>
    <n v="17027.170000000002"/>
    <n v="216.0534684218311"/>
    <n v="4.6284838994001317E-3"/>
    <n v="1"/>
    <n v="1"/>
  </r>
  <r>
    <s v="ORD01377"/>
    <x v="261"/>
    <s v="CUST0444"/>
    <x v="3"/>
    <x v="1"/>
    <x v="1"/>
    <s v="Wallet"/>
    <n v="3"/>
    <n v="37086"/>
    <n v="10"/>
    <n v="11125.8"/>
    <n v="100132.2"/>
    <n v="79040.2"/>
    <n v="21092"/>
    <x v="1"/>
    <n v="1866.15"/>
    <s v="Cash on Delivery"/>
    <s v="Express"/>
    <n v="2"/>
    <n v="1"/>
    <s v="No"/>
    <x v="0"/>
    <n v="5"/>
    <n v="0"/>
    <n v="19225.849999999999"/>
    <n v="53.657101519170482"/>
    <n v="1.8636862068345649E-2"/>
    <n v="1"/>
    <n v="1"/>
  </r>
  <r>
    <s v="ORD01378"/>
    <x v="73"/>
    <s v="CUST0414"/>
    <x v="9"/>
    <x v="2"/>
    <x v="2"/>
    <s v="Handbag"/>
    <n v="1"/>
    <n v="32085"/>
    <n v="0"/>
    <n v="0"/>
    <n v="32085"/>
    <n v="18365.8"/>
    <n v="13719.2"/>
    <x v="2"/>
    <n v="150.12"/>
    <s v="Cash on Delivery"/>
    <s v="Express"/>
    <n v="2"/>
    <n v="0"/>
    <s v="No"/>
    <x v="2"/>
    <n v="5"/>
    <n v="0"/>
    <n v="13569.08"/>
    <n v="213.72901678657072"/>
    <n v="4.6788218793828891E-3"/>
    <n v="1"/>
    <n v="1"/>
  </r>
  <r>
    <s v="ORD01379"/>
    <x v="114"/>
    <s v="CUST0185"/>
    <x v="2"/>
    <x v="0"/>
    <x v="1"/>
    <s v="Phone Case"/>
    <n v="1"/>
    <n v="30991"/>
    <n v="15"/>
    <n v="4648.6499999999996"/>
    <n v="26342.35"/>
    <n v="18339.64"/>
    <n v="8002.71"/>
    <x v="3"/>
    <n v="1947.3"/>
    <s v="Cash on Delivery"/>
    <s v="Express"/>
    <n v="2"/>
    <n v="1"/>
    <s v="No"/>
    <x v="0"/>
    <n v="5"/>
    <n v="0"/>
    <n v="6055.41"/>
    <n v="13.52762799774046"/>
    <n v="7.3922789728327207E-2"/>
    <n v="0"/>
    <n v="1"/>
  </r>
  <r>
    <s v="ORD01380"/>
    <x v="64"/>
    <s v="CUST0145"/>
    <x v="6"/>
    <x v="2"/>
    <x v="2"/>
    <s v="Joggers"/>
    <n v="1"/>
    <n v="14295"/>
    <n v="0"/>
    <n v="0"/>
    <n v="14295"/>
    <n v="8747.5300000000007"/>
    <n v="5547.47"/>
    <x v="4"/>
    <n v="602.48"/>
    <s v="Bank Transfer"/>
    <s v="Standard"/>
    <n v="5"/>
    <n v="1"/>
    <s v="No"/>
    <x v="1"/>
    <m/>
    <n v="0"/>
    <n v="4944.99"/>
    <n v="23.726928694728453"/>
    <n v="4.21462049667716E-2"/>
    <n v="1"/>
    <n v="1"/>
  </r>
  <r>
    <s v="ORD01381"/>
    <x v="299"/>
    <s v="CUST0549"/>
    <x v="2"/>
    <x v="2"/>
    <x v="4"/>
    <s v="Air Fryer"/>
    <n v="1"/>
    <n v="83470"/>
    <n v="0"/>
    <n v="0"/>
    <n v="83470"/>
    <n v="45937.55"/>
    <n v="37532.449999999997"/>
    <x v="4"/>
    <n v="1928.01"/>
    <s v="USSD"/>
    <s v="Standard"/>
    <n v="5"/>
    <n v="6"/>
    <s v="Yes"/>
    <x v="0"/>
    <n v="5"/>
    <n v="0"/>
    <n v="35604.439999999995"/>
    <n v="43.293343914191318"/>
    <n v="2.3098238888223314E-2"/>
    <n v="0"/>
    <n v="1"/>
  </r>
  <r>
    <s v="ORD01382"/>
    <x v="318"/>
    <s v="CUST0119"/>
    <x v="8"/>
    <x v="1"/>
    <x v="0"/>
    <s v="Lip Gloss"/>
    <n v="1"/>
    <n v="25356"/>
    <n v="10"/>
    <n v="2535.6"/>
    <n v="22820.400000000001"/>
    <n v="13748.03"/>
    <n v="9072.3700000000008"/>
    <x v="1"/>
    <n v="1962.13"/>
    <s v="Mobile Money"/>
    <s v="Standard"/>
    <n v="5"/>
    <n v="4"/>
    <s v="No"/>
    <x v="0"/>
    <n v="2"/>
    <n v="0"/>
    <n v="7110.2400000000007"/>
    <n v="11.63042204135302"/>
    <n v="8.5981402604687035E-2"/>
    <n v="0"/>
    <n v="1"/>
  </r>
  <r>
    <s v="ORD01383"/>
    <x v="233"/>
    <s v="CUST0008"/>
    <x v="4"/>
    <x v="2"/>
    <x v="1"/>
    <s v="Sunglasses"/>
    <n v="2"/>
    <n v="6682"/>
    <n v="20"/>
    <n v="2672.8"/>
    <n v="10691.2"/>
    <n v="7393.3"/>
    <n v="3297.9"/>
    <x v="1"/>
    <n v="239.55"/>
    <s v="Card"/>
    <s v="Standard"/>
    <n v="5"/>
    <n v="9"/>
    <s v="Yes"/>
    <x v="0"/>
    <n v="5"/>
    <n v="0"/>
    <n v="3058.35"/>
    <n v="44.63034857023586"/>
    <n v="2.240627806046094E-2"/>
    <n v="1"/>
    <n v="1"/>
  </r>
  <r>
    <s v="ORD01384"/>
    <x v="23"/>
    <s v="CUST0105"/>
    <x v="1"/>
    <x v="1"/>
    <x v="3"/>
    <s v="Bluetooth Speaker"/>
    <n v="2"/>
    <n v="52178"/>
    <n v="0"/>
    <n v="0"/>
    <n v="104356"/>
    <n v="79560.36"/>
    <n v="24795.64"/>
    <x v="1"/>
    <n v="804.07"/>
    <s v="Cash on Delivery"/>
    <s v="Standard"/>
    <n v="5"/>
    <n v="5"/>
    <s v="No"/>
    <x v="1"/>
    <m/>
    <n v="0"/>
    <n v="23991.57"/>
    <n v="129.78472023580036"/>
    <n v="7.7050672697305386E-3"/>
    <n v="0"/>
    <n v="1"/>
  </r>
  <r>
    <s v="ORD01385"/>
    <x v="276"/>
    <s v="CUST0466"/>
    <x v="2"/>
    <x v="1"/>
    <x v="1"/>
    <s v="Phone Case"/>
    <n v="1"/>
    <n v="37419"/>
    <n v="25"/>
    <n v="9354.75"/>
    <n v="28064.25"/>
    <n v="22454.53"/>
    <n v="5609.72"/>
    <x v="2"/>
    <n v="149.91"/>
    <s v="USSD"/>
    <s v="Standard"/>
    <n v="5"/>
    <n v="6"/>
    <s v="Yes"/>
    <x v="0"/>
    <n v="4"/>
    <n v="0"/>
    <n v="5459.81"/>
    <n v="187.2073243946368"/>
    <n v="5.3416713434351528E-3"/>
    <n v="1"/>
    <n v="1"/>
  </r>
  <r>
    <s v="ORD01386"/>
    <x v="239"/>
    <s v="CUST0026"/>
    <x v="8"/>
    <x v="0"/>
    <x v="0"/>
    <s v="Lip Gloss"/>
    <n v="2"/>
    <n v="10771"/>
    <n v="10"/>
    <n v="2154.1999999999998"/>
    <n v="19387.8"/>
    <n v="15537.65"/>
    <n v="3850.15"/>
    <x v="4"/>
    <n v="1524.13"/>
    <s v="USSD"/>
    <s v="Express"/>
    <n v="2"/>
    <n v="2"/>
    <s v="No"/>
    <x v="0"/>
    <n v="5"/>
    <n v="0"/>
    <n v="2326.02"/>
    <n v="12.720568455446713"/>
    <n v="7.8612839001846527E-2"/>
    <n v="1"/>
    <n v="1"/>
  </r>
  <r>
    <s v="ORD01387"/>
    <x v="6"/>
    <s v="CUST0331"/>
    <x v="0"/>
    <x v="0"/>
    <x v="4"/>
    <s v="Storage Box"/>
    <n v="2"/>
    <n v="8733"/>
    <n v="0"/>
    <n v="0"/>
    <n v="17466"/>
    <n v="12322.2"/>
    <n v="5143.8"/>
    <x v="4"/>
    <n v="1586.31"/>
    <s v="Cash on Delivery"/>
    <s v="Standard"/>
    <n v="5"/>
    <n v="6"/>
    <s v="No"/>
    <x v="2"/>
    <n v="4"/>
    <n v="0"/>
    <n v="3557.4900000000002"/>
    <n v="11.010458233258317"/>
    <n v="9.0822741326004805E-2"/>
    <n v="1"/>
    <n v="1"/>
  </r>
  <r>
    <s v="ORD01388"/>
    <x v="58"/>
    <s v="CUST0306"/>
    <x v="0"/>
    <x v="0"/>
    <x v="1"/>
    <s v="Backpack"/>
    <n v="2"/>
    <n v="7176"/>
    <n v="15"/>
    <n v="2152.8000000000002"/>
    <n v="12199.2"/>
    <n v="7801.65"/>
    <n v="4397.55"/>
    <x v="5"/>
    <n v="1240.4000000000001"/>
    <s v="USSD"/>
    <s v="Standard"/>
    <n v="5"/>
    <n v="8"/>
    <s v="Yes"/>
    <x v="0"/>
    <n v="2"/>
    <n v="0"/>
    <n v="3157.15"/>
    <n v="9.8348919703321513"/>
    <n v="0.10167879860974491"/>
    <n v="0"/>
    <n v="1"/>
  </r>
  <r>
    <s v="ORD01389"/>
    <x v="259"/>
    <s v="CUST0045"/>
    <x v="5"/>
    <x v="2"/>
    <x v="4"/>
    <s v="Table Lamp"/>
    <n v="1"/>
    <n v="60821"/>
    <n v="10"/>
    <n v="6082.1"/>
    <n v="54738.9"/>
    <n v="38792.99"/>
    <n v="15945.91"/>
    <x v="4"/>
    <n v="1022.74"/>
    <s v="Card"/>
    <s v="Standard"/>
    <n v="5"/>
    <n v="1"/>
    <s v="No"/>
    <x v="1"/>
    <m/>
    <n v="0"/>
    <n v="14923.17"/>
    <n v="53.521813950759721"/>
    <n v="1.8683970631488758E-2"/>
    <n v="1"/>
    <n v="1"/>
  </r>
  <r>
    <s v="ORD01390"/>
    <x v="283"/>
    <s v="CUST0200"/>
    <x v="3"/>
    <x v="2"/>
    <x v="1"/>
    <s v="Wallet"/>
    <n v="2"/>
    <n v="21652"/>
    <n v="10"/>
    <n v="4330.3999999999996"/>
    <n v="38973.599999999999"/>
    <n v="26274.23"/>
    <n v="12699.37"/>
    <x v="2"/>
    <n v="411.22"/>
    <s v="Card"/>
    <s v="Standard"/>
    <n v="5"/>
    <n v="3"/>
    <s v="No"/>
    <x v="0"/>
    <n v="3"/>
    <n v="0"/>
    <n v="12288.150000000001"/>
    <n v="94.775545936481677"/>
    <n v="1.0551244945296304E-2"/>
    <n v="1"/>
    <n v="1"/>
  </r>
  <r>
    <s v="ORD01391"/>
    <x v="107"/>
    <s v="CUST0189"/>
    <x v="8"/>
    <x v="2"/>
    <x v="1"/>
    <s v="Wallet"/>
    <n v="1"/>
    <n v="6091"/>
    <n v="10"/>
    <n v="609.1"/>
    <n v="5481.9"/>
    <n v="3133.48"/>
    <n v="2348.42"/>
    <x v="2"/>
    <n v="374.07"/>
    <s v="USSD"/>
    <s v="Standard"/>
    <n v="5"/>
    <n v="2"/>
    <s v="No"/>
    <x v="2"/>
    <n v="1"/>
    <n v="0"/>
    <n v="1974.3500000000001"/>
    <n v="14.654743764536049"/>
    <n v="6.8237289990696656E-2"/>
    <n v="0"/>
    <n v="1"/>
  </r>
  <r>
    <s v="ORD01392"/>
    <x v="239"/>
    <s v="CUST0111"/>
    <x v="0"/>
    <x v="2"/>
    <x v="2"/>
    <s v="Handbag"/>
    <n v="1"/>
    <n v="45335"/>
    <n v="20"/>
    <n v="9067"/>
    <n v="36268"/>
    <n v="25461.47"/>
    <n v="10806.53"/>
    <x v="0"/>
    <n v="838.37"/>
    <s v="USSD"/>
    <s v="Standard"/>
    <n v="5"/>
    <n v="3"/>
    <s v="No"/>
    <x v="0"/>
    <n v="2"/>
    <n v="0"/>
    <n v="9968.16"/>
    <n v="43.26013573958992"/>
    <n v="2.3115970001102902E-2"/>
    <n v="1"/>
    <n v="1"/>
  </r>
  <r>
    <s v="ORD01393"/>
    <x v="38"/>
    <s v="CUST0245"/>
    <x v="8"/>
    <x v="0"/>
    <x v="0"/>
    <s v="Body Lotion"/>
    <n v="2"/>
    <n v="13039"/>
    <n v="0"/>
    <n v="0"/>
    <n v="26078"/>
    <n v="20897.55"/>
    <n v="5180.45"/>
    <x v="5"/>
    <n v="1436.99"/>
    <s v="Bank Transfer"/>
    <s v="Express"/>
    <n v="2"/>
    <n v="6"/>
    <s v="Yes"/>
    <x v="0"/>
    <n v="5"/>
    <n v="0"/>
    <n v="3743.46"/>
    <n v="18.147655863993485"/>
    <n v="5.5103535547204541E-2"/>
    <n v="0"/>
    <n v="1"/>
  </r>
  <r>
    <s v="ORD01394"/>
    <x v="216"/>
    <s v="CUST0232"/>
    <x v="6"/>
    <x v="2"/>
    <x v="1"/>
    <s v="Phone Case"/>
    <n v="2"/>
    <n v="9940"/>
    <n v="20"/>
    <n v="3976"/>
    <n v="15904"/>
    <n v="9425.3700000000008"/>
    <n v="6478.63"/>
    <x v="1"/>
    <n v="1580.55"/>
    <s v="Bank Transfer"/>
    <s v="Express"/>
    <n v="2"/>
    <n v="2"/>
    <s v="No"/>
    <x v="0"/>
    <n v="2"/>
    <n v="0"/>
    <n v="4898.08"/>
    <n v="10.062320078453704"/>
    <n v="9.9380658953722334E-2"/>
    <n v="0"/>
    <n v="1"/>
  </r>
  <r>
    <s v="ORD01395"/>
    <x v="99"/>
    <s v="CUST0090"/>
    <x v="4"/>
    <x v="0"/>
    <x v="3"/>
    <s v="Bluetooth Speaker"/>
    <n v="2"/>
    <n v="24626"/>
    <n v="15"/>
    <n v="7387.8"/>
    <n v="41864.199999999997"/>
    <n v="27348.27"/>
    <n v="14515.93"/>
    <x v="4"/>
    <n v="2478.19"/>
    <s v="Card"/>
    <s v="Express"/>
    <n v="2"/>
    <n v="1"/>
    <s v="No"/>
    <x v="0"/>
    <n v="5"/>
    <n v="0"/>
    <n v="12037.74"/>
    <n v="16.893055011924023"/>
    <n v="5.9195923963673028E-2"/>
    <n v="1"/>
    <n v="1"/>
  </r>
  <r>
    <s v="ORD01396"/>
    <x v="316"/>
    <s v="CUST0130"/>
    <x v="0"/>
    <x v="1"/>
    <x v="0"/>
    <s v="Perfume"/>
    <n v="1"/>
    <n v="19887"/>
    <n v="10"/>
    <n v="1988.7"/>
    <n v="17898.3"/>
    <n v="12413.23"/>
    <n v="5485.07"/>
    <x v="3"/>
    <n v="547.80999999999995"/>
    <s v="Cash on Delivery"/>
    <s v="Standard"/>
    <n v="5"/>
    <n v="5"/>
    <s v="No"/>
    <x v="0"/>
    <n v="2"/>
    <n v="0"/>
    <n v="4937.26"/>
    <n v="32.672459429364196"/>
    <n v="3.0606817407239792E-2"/>
    <n v="1"/>
    <n v="1"/>
  </r>
  <r>
    <s v="ORD01397"/>
    <x v="359"/>
    <s v="CUST0050"/>
    <x v="5"/>
    <x v="2"/>
    <x v="3"/>
    <s v="Phone Charger"/>
    <n v="1"/>
    <n v="57977"/>
    <n v="0"/>
    <n v="0"/>
    <n v="57977"/>
    <n v="41337.589999999997"/>
    <n v="16639.41"/>
    <x v="0"/>
    <n v="249.86"/>
    <s v="Mobile Money"/>
    <s v="Standard"/>
    <n v="5"/>
    <n v="2"/>
    <s v="No"/>
    <x v="0"/>
    <n v="5"/>
    <n v="0"/>
    <n v="16389.55"/>
    <n v="232.03794124709836"/>
    <n v="4.3096400296669373E-3"/>
    <n v="1"/>
    <n v="1"/>
  </r>
  <r>
    <s v="ORD01398"/>
    <x v="63"/>
    <s v="CUST0102"/>
    <x v="4"/>
    <x v="2"/>
    <x v="4"/>
    <s v="Table Lamp"/>
    <n v="1"/>
    <n v="42801"/>
    <n v="0"/>
    <n v="0"/>
    <n v="42801"/>
    <n v="29481.89"/>
    <n v="13319.11"/>
    <x v="5"/>
    <n v="910.94"/>
    <s v="Cash on Delivery"/>
    <s v="Express"/>
    <n v="2"/>
    <n v="1"/>
    <s v="No"/>
    <x v="0"/>
    <n v="5"/>
    <n v="0"/>
    <n v="12408.17"/>
    <n v="46.985531429073262"/>
    <n v="2.1283147590009582E-2"/>
    <n v="1"/>
    <n v="1"/>
  </r>
  <r>
    <s v="ORD01399"/>
    <x v="67"/>
    <s v="CUST0147"/>
    <x v="8"/>
    <x v="2"/>
    <x v="1"/>
    <s v="Cap"/>
    <n v="2"/>
    <n v="19357"/>
    <n v="0"/>
    <n v="0"/>
    <n v="38714"/>
    <n v="31352.17"/>
    <n v="7361.83"/>
    <x v="3"/>
    <n v="1429.29"/>
    <s v="Card"/>
    <s v="Express"/>
    <n v="2"/>
    <n v="3"/>
    <s v="No"/>
    <x v="2"/>
    <n v="5"/>
    <n v="0"/>
    <n v="5932.54"/>
    <n v="27.086175653646215"/>
    <n v="3.6919202355736945E-2"/>
    <n v="1"/>
    <n v="1"/>
  </r>
  <r>
    <s v="ORD01400"/>
    <x v="70"/>
    <s v="CUST0386"/>
    <x v="2"/>
    <x v="0"/>
    <x v="4"/>
    <s v="Bedsheet"/>
    <n v="2"/>
    <n v="21501"/>
    <n v="10"/>
    <n v="4300.2"/>
    <n v="38701.800000000003"/>
    <n v="23332.12"/>
    <n v="15369.68"/>
    <x v="4"/>
    <n v="1741.18"/>
    <s v="Cash on Delivery"/>
    <s v="Standard"/>
    <n v="5"/>
    <n v="0"/>
    <s v="No"/>
    <x v="1"/>
    <m/>
    <n v="0"/>
    <n v="13628.5"/>
    <n v="22.227340079716054"/>
    <n v="4.4989638724813832E-2"/>
    <n v="1"/>
    <n v="1"/>
  </r>
  <r>
    <s v="ORD01401"/>
    <x v="203"/>
    <s v="CUST0439"/>
    <x v="0"/>
    <x v="2"/>
    <x v="0"/>
    <s v="Face Cream"/>
    <n v="2"/>
    <n v="7596"/>
    <n v="0"/>
    <n v="0"/>
    <n v="15192"/>
    <n v="10627.09"/>
    <n v="4564.91"/>
    <x v="3"/>
    <n v="326.37"/>
    <s v="Card"/>
    <s v="Express"/>
    <n v="2"/>
    <n v="3"/>
    <s v="No"/>
    <x v="2"/>
    <n v="5"/>
    <n v="0"/>
    <n v="4238.54"/>
    <n v="46.548395992278699"/>
    <n v="2.1483017377567141E-2"/>
    <n v="1"/>
    <n v="1"/>
  </r>
  <r>
    <s v="ORD01402"/>
    <x v="135"/>
    <s v="CUST0160"/>
    <x v="9"/>
    <x v="2"/>
    <x v="1"/>
    <s v="Backpack"/>
    <n v="1"/>
    <n v="32953"/>
    <n v="0"/>
    <n v="0"/>
    <n v="32953"/>
    <n v="21561.91"/>
    <n v="11391.09"/>
    <x v="5"/>
    <n v="971.19"/>
    <s v="Bank Transfer"/>
    <s v="Express"/>
    <n v="2"/>
    <n v="3"/>
    <s v="Yes"/>
    <x v="0"/>
    <n v="2"/>
    <n v="0"/>
    <n v="10419.9"/>
    <n v="33.930538823505181"/>
    <n v="2.9471975237459414E-2"/>
    <n v="1"/>
    <n v="1"/>
  </r>
  <r>
    <s v="ORD01403"/>
    <x v="25"/>
    <s v="CUST0498"/>
    <x v="5"/>
    <x v="2"/>
    <x v="2"/>
    <s v="Hoodie"/>
    <n v="1"/>
    <n v="31808"/>
    <n v="25"/>
    <n v="7952"/>
    <n v="23856"/>
    <n v="15488.78"/>
    <n v="8367.2199999999993"/>
    <x v="0"/>
    <n v="391.19"/>
    <s v="Bank Transfer"/>
    <s v="Express"/>
    <n v="2"/>
    <n v="4"/>
    <s v="Yes"/>
    <x v="0"/>
    <n v="1"/>
    <n v="0"/>
    <n v="7976.03"/>
    <n v="60.98315396610343"/>
    <n v="1.6397971160295104E-2"/>
    <n v="1"/>
    <n v="1"/>
  </r>
  <r>
    <s v="ORD01404"/>
    <x v="345"/>
    <s v="CUST0198"/>
    <x v="6"/>
    <x v="2"/>
    <x v="1"/>
    <s v="Wallet"/>
    <n v="2"/>
    <n v="39250"/>
    <n v="0"/>
    <n v="0"/>
    <n v="78500"/>
    <n v="61693.1"/>
    <n v="16806.900000000001"/>
    <x v="3"/>
    <n v="797.2"/>
    <s v="USSD"/>
    <s v="Standard"/>
    <n v="5"/>
    <n v="1"/>
    <s v="No"/>
    <x v="2"/>
    <n v="2"/>
    <n v="0"/>
    <n v="16009.7"/>
    <n v="98.469643753135969"/>
    <n v="1.0155414012738855E-2"/>
    <n v="1"/>
    <n v="1"/>
  </r>
  <r>
    <s v="ORD01405"/>
    <x v="34"/>
    <s v="CUST0390"/>
    <x v="4"/>
    <x v="2"/>
    <x v="1"/>
    <s v="Cap"/>
    <n v="4"/>
    <n v="36170"/>
    <n v="25"/>
    <n v="36170"/>
    <n v="108510"/>
    <n v="65590.009999999995"/>
    <n v="42919.99"/>
    <x v="0"/>
    <n v="1511.29"/>
    <s v="USSD"/>
    <s v="Express"/>
    <n v="2"/>
    <n v="3"/>
    <s v="No"/>
    <x v="2"/>
    <n v="3"/>
    <n v="0"/>
    <n v="41408.699999999997"/>
    <n v="71.799588431075435"/>
    <n v="1.3927656437194728E-2"/>
    <n v="1"/>
    <n v="1"/>
  </r>
  <r>
    <s v="ORD01406"/>
    <x v="290"/>
    <s v="CUST0143"/>
    <x v="6"/>
    <x v="2"/>
    <x v="2"/>
    <s v="Joggers"/>
    <n v="1"/>
    <n v="32417"/>
    <n v="15"/>
    <n v="4862.55"/>
    <n v="27554.45"/>
    <n v="17333.57"/>
    <n v="10220.879999999999"/>
    <x v="3"/>
    <n v="2023.94"/>
    <s v="Bank Transfer"/>
    <s v="Express"/>
    <n v="2"/>
    <n v="1"/>
    <s v="No"/>
    <x v="0"/>
    <n v="5"/>
    <n v="0"/>
    <n v="8196.9399999999987"/>
    <n v="13.614262280502386"/>
    <n v="7.345238246453839E-2"/>
    <n v="0"/>
    <n v="1"/>
  </r>
  <r>
    <s v="ORD01407"/>
    <x v="92"/>
    <s v="CUST0148"/>
    <x v="3"/>
    <x v="1"/>
    <x v="4"/>
    <s v="Air Fryer"/>
    <n v="1"/>
    <n v="38624"/>
    <n v="15"/>
    <n v="5793.6"/>
    <n v="32830.400000000001"/>
    <n v="20840.22"/>
    <n v="11990.18"/>
    <x v="5"/>
    <n v="798.41"/>
    <s v="Cash on Delivery"/>
    <s v="Express"/>
    <n v="2"/>
    <n v="1"/>
    <s v="No"/>
    <x v="0"/>
    <n v="4"/>
    <n v="0"/>
    <n v="11191.77"/>
    <n v="41.119725454340504"/>
    <n v="2.4319228519908375E-2"/>
    <n v="1"/>
    <n v="1"/>
  </r>
  <r>
    <s v="ORD01408"/>
    <x v="188"/>
    <s v="CUST0437"/>
    <x v="9"/>
    <x v="2"/>
    <x v="1"/>
    <s v="Wallet"/>
    <n v="2"/>
    <n v="5420"/>
    <n v="10"/>
    <n v="1084"/>
    <n v="9756"/>
    <n v="6437.35"/>
    <n v="3318.65"/>
    <x v="5"/>
    <n v="2404.7199999999998"/>
    <s v="Mobile Money"/>
    <s v="Express"/>
    <n v="2"/>
    <n v="5"/>
    <s v="Yes"/>
    <x v="0"/>
    <n v="1"/>
    <n v="0"/>
    <n v="913.93000000000029"/>
    <n v="4.0570211916564096"/>
    <n v="0.2464862648626486"/>
    <n v="0"/>
    <n v="1"/>
  </r>
  <r>
    <s v="ORD01409"/>
    <x v="140"/>
    <s v="CUST0429"/>
    <x v="0"/>
    <x v="0"/>
    <x v="2"/>
    <s v="Joggers"/>
    <n v="1"/>
    <n v="16371"/>
    <n v="20"/>
    <n v="3274.2"/>
    <n v="13096.8"/>
    <n v="10300.24"/>
    <n v="2796.56"/>
    <x v="4"/>
    <n v="2372.71"/>
    <s v="USSD"/>
    <s v="Express"/>
    <n v="2"/>
    <n v="1"/>
    <s v="No"/>
    <x v="2"/>
    <n v="5"/>
    <n v="0"/>
    <n v="423.84999999999991"/>
    <n v="5.5197643201234028"/>
    <n v="0.18116715533565453"/>
    <n v="1"/>
    <n v="1"/>
  </r>
  <r>
    <s v="ORD01410"/>
    <x v="280"/>
    <s v="CUST0452"/>
    <x v="1"/>
    <x v="2"/>
    <x v="3"/>
    <s v="Phone Charger"/>
    <n v="3"/>
    <n v="27151"/>
    <n v="10"/>
    <n v="8145.3"/>
    <n v="73307.7"/>
    <n v="48970.52"/>
    <n v="24337.18"/>
    <x v="5"/>
    <n v="538.89"/>
    <s v="Bank Transfer"/>
    <s v="Express"/>
    <n v="2"/>
    <n v="0"/>
    <s v="No"/>
    <x v="2"/>
    <n v="2"/>
    <n v="0"/>
    <n v="23798.29"/>
    <n v="136.03462673272838"/>
    <n v="7.3510695329412875E-3"/>
    <n v="0"/>
    <n v="1"/>
  </r>
  <r>
    <s v="ORD01411"/>
    <x v="179"/>
    <s v="CUST0473"/>
    <x v="7"/>
    <x v="1"/>
    <x v="4"/>
    <s v="Table Lamp"/>
    <n v="2"/>
    <n v="6819"/>
    <n v="20"/>
    <n v="2727.6"/>
    <n v="10910.4"/>
    <n v="8130.66"/>
    <n v="2779.74"/>
    <x v="2"/>
    <n v="102.3"/>
    <s v="Mobile Money"/>
    <s v="Standard"/>
    <n v="5"/>
    <n v="7"/>
    <s v="Yes"/>
    <x v="0"/>
    <n v="3"/>
    <n v="0"/>
    <n v="2677.4399999999996"/>
    <n v="106.65102639296188"/>
    <n v="9.3763748350197979E-3"/>
    <n v="0"/>
    <n v="1"/>
  </r>
  <r>
    <s v="ORD01412"/>
    <x v="328"/>
    <s v="CUST0470"/>
    <x v="6"/>
    <x v="2"/>
    <x v="4"/>
    <s v="Air Fryer"/>
    <n v="2"/>
    <n v="44352"/>
    <n v="5"/>
    <n v="4435.2"/>
    <n v="84268.800000000003"/>
    <n v="50740.63"/>
    <n v="33528.17"/>
    <x v="5"/>
    <n v="2330.87"/>
    <s v="USSD"/>
    <s v="Standard"/>
    <n v="5"/>
    <n v="5"/>
    <s v="No"/>
    <x v="2"/>
    <n v="1"/>
    <n v="0"/>
    <n v="31197.3"/>
    <n v="36.153367626680172"/>
    <n v="2.765994057112478E-2"/>
    <n v="0"/>
    <n v="1"/>
  </r>
  <r>
    <s v="ORD01413"/>
    <x v="13"/>
    <s v="CUST0405"/>
    <x v="3"/>
    <x v="0"/>
    <x v="4"/>
    <s v="Air Fryer"/>
    <n v="1"/>
    <n v="59345"/>
    <n v="0"/>
    <n v="0"/>
    <n v="59345"/>
    <n v="46238.64"/>
    <n v="13106.36"/>
    <x v="4"/>
    <n v="209.99"/>
    <s v="Card"/>
    <s v="Express"/>
    <n v="2"/>
    <n v="1"/>
    <s v="No"/>
    <x v="1"/>
    <m/>
    <n v="0"/>
    <n v="12896.37"/>
    <n v="282.60869565217388"/>
    <n v="3.5384615384615385E-3"/>
    <n v="0"/>
    <n v="1"/>
  </r>
  <r>
    <s v="ORD01414"/>
    <x v="156"/>
    <s v="CUST0028"/>
    <x v="6"/>
    <x v="0"/>
    <x v="2"/>
    <s v="Hoodie"/>
    <n v="1"/>
    <n v="15290"/>
    <n v="5"/>
    <n v="764.5"/>
    <n v="14525.5"/>
    <n v="8791.41"/>
    <n v="5734.09"/>
    <x v="2"/>
    <n v="253.11"/>
    <s v="Mobile Money"/>
    <s v="Express"/>
    <n v="2"/>
    <n v="6"/>
    <s v="Yes"/>
    <x v="0"/>
    <n v="5"/>
    <n v="0"/>
    <n v="5480.9800000000005"/>
    <n v="57.38809213385484"/>
    <n v="1.7425217720560396E-2"/>
    <n v="1"/>
    <n v="1"/>
  </r>
  <r>
    <s v="ORD01415"/>
    <x v="67"/>
    <s v="CUST0522"/>
    <x v="9"/>
    <x v="0"/>
    <x v="0"/>
    <s v="Body Lotion"/>
    <n v="1"/>
    <n v="26349"/>
    <n v="15"/>
    <n v="3952.35"/>
    <n v="22396.65"/>
    <n v="12370.93"/>
    <n v="10025.719999999999"/>
    <x v="2"/>
    <n v="462.81"/>
    <s v="Cash on Delivery"/>
    <s v="Express"/>
    <n v="2"/>
    <n v="1"/>
    <s v="No"/>
    <x v="0"/>
    <n v="5"/>
    <n v="0"/>
    <n v="9562.91"/>
    <n v="48.392752965579831"/>
    <n v="2.0664251126842628E-2"/>
    <n v="1"/>
    <n v="1"/>
  </r>
  <r>
    <s v="ORD01416"/>
    <x v="16"/>
    <s v="CUST0025"/>
    <x v="7"/>
    <x v="1"/>
    <x v="1"/>
    <s v="Sunglasses"/>
    <n v="1"/>
    <n v="13540"/>
    <n v="10"/>
    <n v="1354"/>
    <n v="12186"/>
    <n v="8747.6"/>
    <n v="3438.4"/>
    <x v="1"/>
    <n v="314.81"/>
    <s v="Card"/>
    <s v="Standard"/>
    <n v="5"/>
    <n v="6"/>
    <s v="Yes"/>
    <x v="0"/>
    <n v="3"/>
    <n v="0"/>
    <n v="3123.59"/>
    <n v="38.709062609192848"/>
    <n v="2.5833743640242903E-2"/>
    <n v="0"/>
    <n v="1"/>
  </r>
  <r>
    <s v="ORD01417"/>
    <x v="353"/>
    <s v="CUST0340"/>
    <x v="2"/>
    <x v="2"/>
    <x v="3"/>
    <s v="Wireless Earbuds"/>
    <n v="1"/>
    <n v="78546"/>
    <n v="5"/>
    <n v="3927.3"/>
    <n v="74618.7"/>
    <n v="60213.4"/>
    <n v="14405.3"/>
    <x v="4"/>
    <n v="1667.53"/>
    <s v="Card"/>
    <s v="Standard"/>
    <n v="5"/>
    <n v="2"/>
    <s v="No"/>
    <x v="2"/>
    <n v="3"/>
    <n v="0"/>
    <n v="12737.769999999999"/>
    <n v="44.748040515013223"/>
    <n v="2.234734724673574E-2"/>
    <n v="1"/>
    <n v="1"/>
  </r>
  <r>
    <s v="ORD01418"/>
    <x v="353"/>
    <s v="CUST0279"/>
    <x v="8"/>
    <x v="2"/>
    <x v="4"/>
    <s v="Air Fryer"/>
    <n v="1"/>
    <n v="15941"/>
    <n v="10"/>
    <n v="1594.1"/>
    <n v="14346.9"/>
    <n v="8630.4"/>
    <n v="5716.5"/>
    <x v="3"/>
    <n v="1685.17"/>
    <s v="Cash on Delivery"/>
    <s v="Standard"/>
    <n v="5"/>
    <n v="2"/>
    <s v="No"/>
    <x v="2"/>
    <n v="5"/>
    <n v="0"/>
    <n v="4031.33"/>
    <n v="8.5136217710972772"/>
    <n v="0.11745882385741868"/>
    <n v="1"/>
    <n v="1"/>
  </r>
  <r>
    <s v="ORD01419"/>
    <x v="216"/>
    <s v="CUST0328"/>
    <x v="0"/>
    <x v="2"/>
    <x v="4"/>
    <s v="Table Lamp"/>
    <n v="1"/>
    <n v="19514"/>
    <n v="10"/>
    <n v="1951.4"/>
    <n v="17562.599999999999"/>
    <n v="11468.15"/>
    <n v="6094.45"/>
    <x v="0"/>
    <n v="2133.83"/>
    <s v="Cash on Delivery"/>
    <s v="Standard"/>
    <n v="5"/>
    <n v="8"/>
    <s v="Yes"/>
    <x v="0"/>
    <n v="4"/>
    <n v="0"/>
    <n v="3960.62"/>
    <n v="8.2305525744787538"/>
    <n v="0.12149852527530093"/>
    <n v="1"/>
    <n v="1"/>
  </r>
  <r>
    <s v="ORD01420"/>
    <x v="53"/>
    <s v="CUST0037"/>
    <x v="5"/>
    <x v="2"/>
    <x v="1"/>
    <s v="Wallet"/>
    <n v="3"/>
    <n v="38545"/>
    <n v="25"/>
    <n v="28908.75"/>
    <n v="86726.25"/>
    <n v="62822.44"/>
    <n v="23903.81"/>
    <x v="0"/>
    <n v="436.51"/>
    <s v="Card"/>
    <s v="Express"/>
    <n v="2"/>
    <n v="3"/>
    <s v="Yes"/>
    <x v="0"/>
    <n v="5"/>
    <n v="0"/>
    <n v="23467.300000000003"/>
    <n v="198.68101532610936"/>
    <n v="5.0331935256049927E-3"/>
    <n v="1"/>
    <n v="1"/>
  </r>
  <r>
    <s v="ORD01421"/>
    <x v="188"/>
    <s v="CUST0529"/>
    <x v="4"/>
    <x v="1"/>
    <x v="3"/>
    <s v="Bluetooth Speaker"/>
    <n v="1"/>
    <n v="64364"/>
    <n v="15"/>
    <n v="9654.6"/>
    <n v="54709.4"/>
    <n v="36568.089999999997"/>
    <n v="18141.310000000001"/>
    <x v="4"/>
    <n v="658.17"/>
    <s v="Cash on Delivery"/>
    <s v="Standard"/>
    <n v="5"/>
    <n v="5"/>
    <s v="No"/>
    <x v="1"/>
    <m/>
    <n v="0"/>
    <n v="17483.140000000003"/>
    <n v="83.123509123782611"/>
    <n v="1.2030290955484796E-2"/>
    <n v="1"/>
    <n v="1"/>
  </r>
  <r>
    <s v="ORD01422"/>
    <x v="243"/>
    <s v="CUST0043"/>
    <x v="0"/>
    <x v="2"/>
    <x v="3"/>
    <s v="Power Bank"/>
    <n v="4"/>
    <n v="36181"/>
    <n v="25"/>
    <n v="36181"/>
    <n v="108543"/>
    <n v="61661.43"/>
    <n v="46881.57"/>
    <x v="3"/>
    <n v="1211.3800000000001"/>
    <s v="Bank Transfer"/>
    <s v="Express"/>
    <n v="2"/>
    <n v="4"/>
    <s v="Yes"/>
    <x v="0"/>
    <n v="3"/>
    <n v="0"/>
    <n v="45670.19"/>
    <n v="89.602767092076803"/>
    <n v="1.116036962309868E-2"/>
    <n v="0"/>
    <n v="1"/>
  </r>
  <r>
    <s v="ORD01423"/>
    <x v="320"/>
    <s v="CUST0253"/>
    <x v="0"/>
    <x v="1"/>
    <x v="1"/>
    <s v="Wallet"/>
    <n v="2"/>
    <n v="14434"/>
    <n v="15"/>
    <n v="4330.2"/>
    <n v="24537.8"/>
    <n v="16147.06"/>
    <n v="8390.74"/>
    <x v="5"/>
    <n v="2282.4699999999998"/>
    <s v="Cash on Delivery"/>
    <s v="Standard"/>
    <n v="5"/>
    <n v="4"/>
    <s v="No"/>
    <x v="0"/>
    <n v="4"/>
    <n v="0"/>
    <n v="6108.27"/>
    <n v="10.750546557019369"/>
    <n v="9.3018526518269765E-2"/>
    <n v="1"/>
    <n v="1"/>
  </r>
  <r>
    <s v="ORD01424"/>
    <x v="232"/>
    <s v="CUST0045"/>
    <x v="5"/>
    <x v="2"/>
    <x v="4"/>
    <s v="Storage Box"/>
    <n v="2"/>
    <n v="77834"/>
    <n v="0"/>
    <n v="0"/>
    <n v="155668"/>
    <n v="119863.2"/>
    <n v="35804.800000000003"/>
    <x v="2"/>
    <n v="404.91"/>
    <s v="USSD"/>
    <s v="Standard"/>
    <n v="5"/>
    <n v="3"/>
    <s v="No"/>
    <x v="0"/>
    <n v="2"/>
    <n v="0"/>
    <n v="35399.89"/>
    <n v="384.45086562445971"/>
    <n v="2.6011126243030039E-3"/>
    <n v="1"/>
    <n v="1"/>
  </r>
  <r>
    <s v="ORD01425"/>
    <x v="187"/>
    <s v="CUST0474"/>
    <x v="9"/>
    <x v="0"/>
    <x v="2"/>
    <s v="Hoodie"/>
    <n v="1"/>
    <n v="49424"/>
    <n v="0"/>
    <n v="0"/>
    <n v="49424"/>
    <n v="35696.6"/>
    <n v="13727.4"/>
    <x v="4"/>
    <n v="489.3"/>
    <s v="Mobile Money"/>
    <s v="Standard"/>
    <n v="5"/>
    <n v="1"/>
    <s v="No"/>
    <x v="2"/>
    <n v="3"/>
    <n v="0"/>
    <n v="13238.1"/>
    <n v="101.00960555896178"/>
    <n v="9.9000485594043387E-3"/>
    <n v="1"/>
    <n v="1"/>
  </r>
  <r>
    <s v="ORD01426"/>
    <x v="39"/>
    <s v="CUST0437"/>
    <x v="5"/>
    <x v="2"/>
    <x v="4"/>
    <s v="Bedsheet"/>
    <n v="1"/>
    <n v="7003"/>
    <n v="0"/>
    <n v="0"/>
    <n v="7003"/>
    <n v="5526.91"/>
    <n v="1476.09"/>
    <x v="5"/>
    <n v="2105.9"/>
    <s v="Mobile Money"/>
    <s v="Express"/>
    <n v="2"/>
    <n v="1"/>
    <s v="No"/>
    <x v="0"/>
    <n v="5"/>
    <n v="0"/>
    <n v="-629.81000000000017"/>
    <n v="3.3254190607341276"/>
    <n v="0.30071397972297587"/>
    <n v="0"/>
    <n v="1"/>
  </r>
  <r>
    <s v="ORD01427"/>
    <x v="189"/>
    <s v="CUST0487"/>
    <x v="3"/>
    <x v="1"/>
    <x v="2"/>
    <s v="Handbag"/>
    <n v="3"/>
    <n v="14921"/>
    <n v="10"/>
    <n v="4476.3"/>
    <n v="40286.699999999997"/>
    <n v="23552.95"/>
    <n v="16733.75"/>
    <x v="4"/>
    <n v="2319.5500000000002"/>
    <s v="Bank Transfer"/>
    <s v="Express"/>
    <n v="2"/>
    <n v="5"/>
    <s v="No"/>
    <x v="2"/>
    <n v="5"/>
    <n v="0"/>
    <n v="14414.2"/>
    <n v="17.368325752839986"/>
    <n v="5.7576073493237234E-2"/>
    <n v="0"/>
    <n v="1"/>
  </r>
  <r>
    <s v="ORD01428"/>
    <x v="322"/>
    <s v="CUST0063"/>
    <x v="6"/>
    <x v="1"/>
    <x v="3"/>
    <s v="Phone Charger"/>
    <n v="1"/>
    <n v="15298"/>
    <n v="10"/>
    <n v="1529.8"/>
    <n v="13768.2"/>
    <n v="10082.27"/>
    <n v="3685.93"/>
    <x v="4"/>
    <n v="2417.92"/>
    <s v="USSD"/>
    <s v="Standard"/>
    <n v="5"/>
    <n v="2"/>
    <s v="No"/>
    <x v="0"/>
    <n v="5"/>
    <n v="0"/>
    <n v="1268.0099999999998"/>
    <n v="5.6942330598200108"/>
    <n v="0.17561627518484624"/>
    <n v="1"/>
    <n v="1"/>
  </r>
  <r>
    <s v="ORD01429"/>
    <x v="246"/>
    <s v="CUST0481"/>
    <x v="5"/>
    <x v="1"/>
    <x v="0"/>
    <s v="Face Cream"/>
    <n v="2"/>
    <n v="22589"/>
    <n v="0"/>
    <n v="0"/>
    <n v="45178"/>
    <n v="29436.79"/>
    <n v="15741.21"/>
    <x v="0"/>
    <n v="1117.1500000000001"/>
    <s v="Cash on Delivery"/>
    <s v="Express"/>
    <n v="2"/>
    <n v="2"/>
    <s v="No"/>
    <x v="2"/>
    <n v="5"/>
    <n v="0"/>
    <n v="14624.06"/>
    <n v="40.44040639126348"/>
    <n v="2.4727743592013813E-2"/>
    <n v="0"/>
    <n v="1"/>
  </r>
  <r>
    <s v="ORD01430"/>
    <x v="180"/>
    <s v="CUST0042"/>
    <x v="1"/>
    <x v="0"/>
    <x v="0"/>
    <s v="Hair Dryer"/>
    <n v="1"/>
    <n v="29025"/>
    <n v="0"/>
    <n v="0"/>
    <n v="29025"/>
    <n v="16100.62"/>
    <n v="12924.38"/>
    <x v="0"/>
    <n v="2353.19"/>
    <s v="USSD"/>
    <s v="Express"/>
    <n v="2"/>
    <n v="1"/>
    <s v="No"/>
    <x v="2"/>
    <n v="2"/>
    <n v="0"/>
    <n v="10571.189999999999"/>
    <n v="12.334320645591728"/>
    <n v="8.1074590869939706E-2"/>
    <n v="1"/>
    <n v="1"/>
  </r>
  <r>
    <s v="ORD01431"/>
    <x v="300"/>
    <s v="CUST0374"/>
    <x v="8"/>
    <x v="0"/>
    <x v="2"/>
    <s v="Handbag"/>
    <n v="3"/>
    <n v="15335"/>
    <n v="10"/>
    <n v="4600.5"/>
    <n v="41404.5"/>
    <n v="25498.83"/>
    <n v="15905.67"/>
    <x v="4"/>
    <n v="248.88"/>
    <s v="USSD"/>
    <s v="Standard"/>
    <n v="5"/>
    <n v="3"/>
    <s v="No"/>
    <x v="1"/>
    <m/>
    <n v="0"/>
    <n v="15656.79"/>
    <n v="166.36330761812923"/>
    <n v="6.0109408397637934E-3"/>
    <n v="1"/>
    <n v="1"/>
  </r>
  <r>
    <s v="ORD01432"/>
    <x v="63"/>
    <s v="CUST0432"/>
    <x v="6"/>
    <x v="2"/>
    <x v="0"/>
    <s v="Perfume"/>
    <n v="2"/>
    <n v="14272"/>
    <n v="0"/>
    <n v="0"/>
    <n v="28544"/>
    <n v="16037.19"/>
    <n v="12506.81"/>
    <x v="3"/>
    <n v="220.5"/>
    <s v="Mobile Money"/>
    <s v="Standard"/>
    <n v="5"/>
    <n v="6"/>
    <s v="Yes"/>
    <x v="0"/>
    <n v="4"/>
    <n v="0"/>
    <n v="12286.31"/>
    <n v="129.45124716553289"/>
    <n v="7.724915919282511E-3"/>
    <n v="1"/>
    <n v="1"/>
  </r>
  <r>
    <s v="ORD01433"/>
    <x v="108"/>
    <s v="CUST0411"/>
    <x v="0"/>
    <x v="0"/>
    <x v="3"/>
    <s v="Smart Watch"/>
    <n v="1"/>
    <n v="43295"/>
    <n v="25"/>
    <n v="10823.75"/>
    <n v="32471.25"/>
    <n v="25912.02"/>
    <n v="6559.23"/>
    <x v="0"/>
    <n v="864.75"/>
    <s v="Mobile Money"/>
    <s v="Standard"/>
    <n v="5"/>
    <n v="6"/>
    <s v="Yes"/>
    <x v="0"/>
    <n v="3"/>
    <n v="0"/>
    <n v="5694.48"/>
    <n v="37.549869904596704"/>
    <n v="2.6631250721792354E-2"/>
    <n v="1"/>
    <n v="1"/>
  </r>
  <r>
    <s v="ORD01434"/>
    <x v="236"/>
    <s v="CUST0504"/>
    <x v="5"/>
    <x v="2"/>
    <x v="2"/>
    <s v="T-Shirt"/>
    <n v="1"/>
    <n v="37932"/>
    <n v="15"/>
    <n v="5689.8"/>
    <n v="32242.2"/>
    <n v="19843.97"/>
    <n v="12398.23"/>
    <x v="0"/>
    <n v="2162.0500000000002"/>
    <s v="Bank Transfer"/>
    <s v="Express"/>
    <n v="2"/>
    <n v="5"/>
    <s v="No"/>
    <x v="2"/>
    <n v="4"/>
    <n v="0"/>
    <n v="10236.18"/>
    <n v="14.912791101038366"/>
    <n v="6.7056528400667448E-2"/>
    <n v="1"/>
    <n v="1"/>
  </r>
  <r>
    <s v="ORD01435"/>
    <x v="90"/>
    <s v="CUST0213"/>
    <x v="5"/>
    <x v="0"/>
    <x v="2"/>
    <s v="Sneakers"/>
    <n v="2"/>
    <n v="34740"/>
    <n v="0"/>
    <n v="0"/>
    <n v="69480"/>
    <n v="44036.57"/>
    <n v="25443.43"/>
    <x v="4"/>
    <n v="2174.12"/>
    <s v="Mobile Money"/>
    <s v="Express"/>
    <n v="2"/>
    <n v="2"/>
    <s v="No"/>
    <x v="1"/>
    <m/>
    <n v="0"/>
    <n v="23269.31"/>
    <n v="31.957757621474439"/>
    <n v="3.1291306850892341E-2"/>
    <n v="1"/>
    <n v="1"/>
  </r>
  <r>
    <s v="ORD01436"/>
    <x v="123"/>
    <s v="CUST0132"/>
    <x v="2"/>
    <x v="2"/>
    <x v="2"/>
    <s v="Handbag"/>
    <n v="1"/>
    <n v="51256"/>
    <n v="15"/>
    <n v="7688.4"/>
    <n v="43567.6"/>
    <n v="31773.81"/>
    <n v="11793.79"/>
    <x v="3"/>
    <n v="1916.45"/>
    <s v="Card"/>
    <s v="Express"/>
    <n v="2"/>
    <n v="2"/>
    <s v="No"/>
    <x v="0"/>
    <n v="5"/>
    <n v="0"/>
    <n v="9877.34"/>
    <n v="22.733491612095278"/>
    <n v="4.3987963532533356E-2"/>
    <n v="1"/>
    <n v="1"/>
  </r>
  <r>
    <s v="ORD01437"/>
    <x v="0"/>
    <s v="CUST0025"/>
    <x v="7"/>
    <x v="2"/>
    <x v="4"/>
    <s v="Air Fryer"/>
    <n v="2"/>
    <n v="58513"/>
    <n v="0"/>
    <n v="0"/>
    <n v="117026"/>
    <n v="92141.5"/>
    <n v="24884.5"/>
    <x v="1"/>
    <n v="2266.7800000000002"/>
    <s v="Bank Transfer"/>
    <s v="Standard"/>
    <n v="5"/>
    <n v="1"/>
    <s v="No"/>
    <x v="2"/>
    <n v="3"/>
    <n v="0"/>
    <n v="22617.72"/>
    <n v="51.626536320242806"/>
    <n v="1.9369883615606789E-2"/>
    <n v="0"/>
    <n v="1"/>
  </r>
  <r>
    <s v="ORD01438"/>
    <x v="113"/>
    <s v="CUST0206"/>
    <x v="6"/>
    <x v="1"/>
    <x v="0"/>
    <s v="Lip Gloss"/>
    <n v="1"/>
    <n v="20746"/>
    <n v="0"/>
    <n v="0"/>
    <n v="20746"/>
    <n v="14508.13"/>
    <n v="6237.87"/>
    <x v="3"/>
    <n v="208.17"/>
    <s v="USSD"/>
    <s v="Standard"/>
    <n v="5"/>
    <n v="5"/>
    <s v="No"/>
    <x v="1"/>
    <m/>
    <n v="0"/>
    <n v="6029.7"/>
    <n v="99.658932603160878"/>
    <n v="1.0034223464764291E-2"/>
    <n v="1"/>
    <n v="1"/>
  </r>
  <r>
    <s v="ORD01439"/>
    <x v="165"/>
    <s v="CUST0178"/>
    <x v="7"/>
    <x v="1"/>
    <x v="1"/>
    <s v="Backpack"/>
    <n v="1"/>
    <n v="39635"/>
    <n v="0"/>
    <n v="0"/>
    <n v="39635"/>
    <n v="28487.58"/>
    <n v="11147.42"/>
    <x v="2"/>
    <n v="465.56"/>
    <s v="Bank Transfer"/>
    <s v="Standard"/>
    <n v="5"/>
    <n v="5"/>
    <s v="No"/>
    <x v="0"/>
    <n v="1"/>
    <n v="0"/>
    <n v="10681.86"/>
    <n v="85.134032133344789"/>
    <n v="1.1746183928346159E-2"/>
    <n v="1"/>
    <n v="1"/>
  </r>
  <r>
    <s v="ORD01440"/>
    <x v="196"/>
    <s v="CUST0435"/>
    <x v="5"/>
    <x v="0"/>
    <x v="0"/>
    <s v="Face Cream"/>
    <n v="1"/>
    <n v="20272"/>
    <n v="0"/>
    <n v="0"/>
    <n v="20272"/>
    <n v="16541.189999999999"/>
    <n v="3730.81"/>
    <x v="5"/>
    <n v="1002.22"/>
    <s v="Mobile Money"/>
    <s v="Express"/>
    <n v="2"/>
    <n v="4"/>
    <s v="No"/>
    <x v="2"/>
    <n v="1"/>
    <n v="0"/>
    <n v="2728.59"/>
    <n v="20.227095847219172"/>
    <n v="4.9438634569850037E-2"/>
    <n v="0"/>
    <n v="1"/>
  </r>
  <r>
    <s v="ORD01441"/>
    <x v="247"/>
    <s v="CUST0263"/>
    <x v="3"/>
    <x v="1"/>
    <x v="4"/>
    <s v="Table Lamp"/>
    <n v="3"/>
    <n v="17570"/>
    <n v="25"/>
    <n v="13177.5"/>
    <n v="39532.5"/>
    <n v="31849.63"/>
    <n v="7682.87"/>
    <x v="3"/>
    <n v="1609.61"/>
    <s v="Cash on Delivery"/>
    <s v="Standard"/>
    <n v="5"/>
    <n v="0"/>
    <s v="No"/>
    <x v="2"/>
    <n v="5"/>
    <n v="0"/>
    <n v="6073.26"/>
    <n v="24.560297214853289"/>
    <n v="4.0716119648390565E-2"/>
    <n v="1"/>
    <n v="1"/>
  </r>
  <r>
    <s v="ORD01442"/>
    <x v="178"/>
    <s v="CUST0459"/>
    <x v="1"/>
    <x v="2"/>
    <x v="2"/>
    <s v="Joggers"/>
    <n v="1"/>
    <n v="45307"/>
    <n v="0"/>
    <n v="0"/>
    <n v="45307"/>
    <n v="33081.440000000002"/>
    <n v="12225.56"/>
    <x v="0"/>
    <n v="2497.0100000000002"/>
    <s v="USSD"/>
    <s v="Standard"/>
    <n v="5"/>
    <n v="3"/>
    <s v="No"/>
    <x v="1"/>
    <m/>
    <n v="0"/>
    <n v="9728.5499999999993"/>
    <n v="18.144500822984288"/>
    <n v="5.5113117178360961E-2"/>
    <n v="1"/>
    <n v="1"/>
  </r>
  <r>
    <s v="ORD01443"/>
    <x v="149"/>
    <s v="CUST0416"/>
    <x v="3"/>
    <x v="0"/>
    <x v="3"/>
    <s v="Wireless Earbuds"/>
    <n v="3"/>
    <n v="75727"/>
    <n v="25"/>
    <n v="56795.25"/>
    <n v="170385.75"/>
    <n v="118678.29"/>
    <n v="51707.46"/>
    <x v="4"/>
    <n v="1194.6199999999999"/>
    <s v="Mobile Money"/>
    <s v="Express"/>
    <n v="2"/>
    <n v="2"/>
    <s v="No"/>
    <x v="0"/>
    <n v="2"/>
    <n v="0"/>
    <n v="50512.84"/>
    <n v="142.62757194756492"/>
    <n v="7.0112670807271141E-3"/>
    <n v="0"/>
    <n v="1"/>
  </r>
  <r>
    <s v="ORD01444"/>
    <x v="221"/>
    <s v="CUST0090"/>
    <x v="10"/>
    <x v="2"/>
    <x v="4"/>
    <s v="Air Fryer"/>
    <n v="3"/>
    <n v="26829"/>
    <n v="15"/>
    <n v="12073.05"/>
    <n v="68413.95"/>
    <n v="45662.55"/>
    <n v="22751.4"/>
    <x v="2"/>
    <n v="364.66"/>
    <s v="Bank Transfer"/>
    <s v="Standard"/>
    <n v="5"/>
    <n v="4"/>
    <s v="No"/>
    <x v="1"/>
    <m/>
    <n v="0"/>
    <n v="22386.74"/>
    <n v="187.61023967531398"/>
    <n v="5.3301994695526284E-3"/>
    <n v="0"/>
    <n v="1"/>
  </r>
  <r>
    <s v="ORD01445"/>
    <x v="311"/>
    <s v="CUST0088"/>
    <x v="4"/>
    <x v="2"/>
    <x v="0"/>
    <s v="Face Cream"/>
    <n v="2"/>
    <n v="23462"/>
    <n v="20"/>
    <n v="9384.7999999999993"/>
    <n v="37539.199999999997"/>
    <n v="23600.41"/>
    <n v="13938.79"/>
    <x v="1"/>
    <n v="931.38"/>
    <s v="Mobile Money"/>
    <s v="Standard"/>
    <n v="5"/>
    <n v="6"/>
    <s v="No"/>
    <x v="1"/>
    <m/>
    <n v="0"/>
    <n v="13007.410000000002"/>
    <n v="40.304923876398462"/>
    <n v="2.4810864376438497E-2"/>
    <n v="1"/>
    <n v="1"/>
  </r>
  <r>
    <s v="ORD01446"/>
    <x v="57"/>
    <s v="CUST0332"/>
    <x v="0"/>
    <x v="0"/>
    <x v="3"/>
    <s v="Smart Watch"/>
    <n v="1"/>
    <n v="65863"/>
    <n v="0"/>
    <n v="0"/>
    <n v="65863"/>
    <n v="45988.32"/>
    <n v="19874.68"/>
    <x v="0"/>
    <n v="1424.06"/>
    <s v="USSD"/>
    <s v="Express"/>
    <n v="2"/>
    <n v="1"/>
    <s v="No"/>
    <x v="0"/>
    <n v="5"/>
    <n v="0"/>
    <n v="18450.62"/>
    <n v="46.250157998960717"/>
    <n v="2.1621547758225407E-2"/>
    <n v="1"/>
    <n v="1"/>
  </r>
  <r>
    <s v="ORD01447"/>
    <x v="120"/>
    <s v="CUST0298"/>
    <x v="5"/>
    <x v="2"/>
    <x v="3"/>
    <s v="Wireless Earbuds"/>
    <n v="3"/>
    <n v="59794"/>
    <n v="0"/>
    <n v="0"/>
    <n v="179382"/>
    <n v="144836.13"/>
    <n v="34545.870000000003"/>
    <x v="4"/>
    <n v="1111.9100000000001"/>
    <s v="Card"/>
    <s v="Express"/>
    <n v="2"/>
    <n v="1"/>
    <s v="No"/>
    <x v="0"/>
    <n v="5"/>
    <n v="0"/>
    <n v="33433.96"/>
    <n v="161.32780530798354"/>
    <n v="6.1985594987233952E-3"/>
    <n v="0"/>
    <n v="1"/>
  </r>
  <r>
    <s v="ORD01448"/>
    <x v="341"/>
    <s v="CUST0452"/>
    <x v="5"/>
    <x v="2"/>
    <x v="1"/>
    <s v="Cap"/>
    <n v="4"/>
    <n v="27662"/>
    <n v="0"/>
    <n v="0"/>
    <n v="110648"/>
    <n v="60986.74"/>
    <n v="49661.26"/>
    <x v="2"/>
    <n v="171.4"/>
    <s v="Bank Transfer"/>
    <s v="Standard"/>
    <n v="5"/>
    <n v="2"/>
    <s v="No"/>
    <x v="1"/>
    <m/>
    <n v="0"/>
    <n v="49489.86"/>
    <n v="645.55425904317383"/>
    <n v="1.5490564673559396E-3"/>
    <n v="1"/>
    <n v="1"/>
  </r>
  <r>
    <s v="ORD01449"/>
    <x v="345"/>
    <s v="CUST0575"/>
    <x v="3"/>
    <x v="0"/>
    <x v="1"/>
    <s v="Phone Case"/>
    <n v="4"/>
    <n v="13259"/>
    <n v="5"/>
    <n v="2651.8"/>
    <n v="50384.2"/>
    <n v="27956.42"/>
    <n v="22427.78"/>
    <x v="1"/>
    <n v="1657.33"/>
    <s v="Card"/>
    <s v="Standard"/>
    <n v="5"/>
    <n v="7"/>
    <s v="Yes"/>
    <x v="0"/>
    <n v="3"/>
    <n v="0"/>
    <n v="20770.449999999997"/>
    <n v="30.400825424025388"/>
    <n v="3.2893843704971004E-2"/>
    <n v="1"/>
    <n v="1"/>
  </r>
  <r>
    <s v="ORD01450"/>
    <x v="35"/>
    <s v="CUST0037"/>
    <x v="3"/>
    <x v="2"/>
    <x v="1"/>
    <s v="Phone Case"/>
    <n v="2"/>
    <n v="13780"/>
    <n v="0"/>
    <n v="0"/>
    <n v="27560"/>
    <n v="16363.85"/>
    <n v="11196.15"/>
    <x v="1"/>
    <n v="684.89"/>
    <s v="Card"/>
    <s v="Express"/>
    <n v="2"/>
    <n v="2"/>
    <s v="No"/>
    <x v="0"/>
    <n v="5"/>
    <n v="0"/>
    <n v="10511.26"/>
    <n v="40.24003854633591"/>
    <n v="2.4850870827285921E-2"/>
    <n v="0"/>
    <n v="1"/>
  </r>
  <r>
    <s v="ORD01451"/>
    <x v="17"/>
    <s v="CUST0394"/>
    <x v="9"/>
    <x v="2"/>
    <x v="1"/>
    <s v="Backpack"/>
    <n v="3"/>
    <n v="21149"/>
    <n v="0"/>
    <n v="0"/>
    <n v="63447"/>
    <n v="50393.96"/>
    <n v="13053.04"/>
    <x v="3"/>
    <n v="1814.02"/>
    <s v="Mobile Money"/>
    <s v="Express"/>
    <n v="2"/>
    <n v="1"/>
    <s v="No"/>
    <x v="2"/>
    <n v="3"/>
    <n v="0"/>
    <n v="11239.02"/>
    <n v="34.975909857664192"/>
    <n v="2.8591107538575505E-2"/>
    <n v="0"/>
    <n v="1"/>
  </r>
  <r>
    <s v="ORD01452"/>
    <x v="264"/>
    <s v="CUST0245"/>
    <x v="3"/>
    <x v="0"/>
    <x v="0"/>
    <s v="Hair Dryer"/>
    <n v="4"/>
    <n v="29121"/>
    <n v="10"/>
    <n v="11648.4"/>
    <n v="104835.6"/>
    <n v="66294.929999999993"/>
    <n v="38540.67"/>
    <x v="2"/>
    <n v="399.64"/>
    <s v="Cash on Delivery"/>
    <s v="Express"/>
    <n v="2"/>
    <n v="3"/>
    <s v="No"/>
    <x v="2"/>
    <n v="5"/>
    <n v="0"/>
    <n v="38141.03"/>
    <n v="262.32509258332499"/>
    <n v="3.812063840909004E-3"/>
    <n v="1"/>
    <n v="1"/>
  </r>
  <r>
    <s v="ORD01453"/>
    <x v="254"/>
    <s v="CUST0390"/>
    <x v="7"/>
    <x v="0"/>
    <x v="4"/>
    <s v="Air Fryer"/>
    <n v="1"/>
    <n v="54847"/>
    <n v="10"/>
    <n v="5484.7"/>
    <n v="49362.3"/>
    <n v="36805.99"/>
    <n v="12556.31"/>
    <x v="4"/>
    <n v="1187.02"/>
    <s v="Mobile Money"/>
    <s v="Express"/>
    <n v="2"/>
    <n v="2"/>
    <s v="No"/>
    <x v="0"/>
    <n v="5"/>
    <n v="0"/>
    <n v="11369.289999999999"/>
    <n v="41.585061751276307"/>
    <n v="2.4047096670941182E-2"/>
    <n v="0"/>
    <n v="1"/>
  </r>
  <r>
    <s v="ORD01454"/>
    <x v="113"/>
    <s v="CUST0363"/>
    <x v="7"/>
    <x v="0"/>
    <x v="1"/>
    <s v="Phone Case"/>
    <n v="3"/>
    <n v="18984"/>
    <n v="10"/>
    <n v="5695.2"/>
    <n v="51256.800000000003"/>
    <n v="37254.82"/>
    <n v="14001.98"/>
    <x v="5"/>
    <n v="1157.93"/>
    <s v="Cash on Delivery"/>
    <s v="Standard"/>
    <n v="5"/>
    <n v="10"/>
    <s v="Yes"/>
    <x v="0"/>
    <n v="5"/>
    <n v="0"/>
    <n v="12844.05"/>
    <n v="44.265888266130077"/>
    <n v="2.2590758689578747E-2"/>
    <n v="0"/>
    <n v="1"/>
  </r>
  <r>
    <s v="ORD01455"/>
    <x v="126"/>
    <s v="CUST0402"/>
    <x v="2"/>
    <x v="2"/>
    <x v="2"/>
    <s v="Handbag"/>
    <n v="1"/>
    <n v="37193"/>
    <n v="20"/>
    <n v="7438.6"/>
    <n v="29754.400000000001"/>
    <n v="16401.68"/>
    <n v="13352.72"/>
    <x v="0"/>
    <n v="565.86"/>
    <s v="Cash on Delivery"/>
    <s v="Express"/>
    <n v="2"/>
    <n v="1"/>
    <s v="No"/>
    <x v="1"/>
    <m/>
    <n v="0"/>
    <n v="12786.859999999999"/>
    <n v="52.582617608595768"/>
    <n v="1.9017691501088913E-2"/>
    <n v="0"/>
    <n v="1"/>
  </r>
  <r>
    <s v="ORD01456"/>
    <x v="246"/>
    <s v="CUST0224"/>
    <x v="2"/>
    <x v="2"/>
    <x v="1"/>
    <s v="Cap"/>
    <n v="4"/>
    <n v="6075"/>
    <n v="10"/>
    <n v="2430"/>
    <n v="21870"/>
    <n v="12168.91"/>
    <n v="9701.09"/>
    <x v="1"/>
    <n v="337.02"/>
    <s v="Card"/>
    <s v="Express"/>
    <n v="2"/>
    <n v="2"/>
    <s v="No"/>
    <x v="2"/>
    <n v="5"/>
    <n v="0"/>
    <n v="9364.07"/>
    <n v="64.892291258679009"/>
    <n v="1.5410150891632373E-2"/>
    <n v="0"/>
    <n v="1"/>
  </r>
  <r>
    <s v="ORD01457"/>
    <x v="351"/>
    <s v="CUST0545"/>
    <x v="2"/>
    <x v="0"/>
    <x v="1"/>
    <s v="Sunglasses"/>
    <n v="2"/>
    <n v="22373"/>
    <n v="0"/>
    <n v="0"/>
    <n v="44746"/>
    <n v="35698.22"/>
    <n v="9047.7800000000007"/>
    <x v="4"/>
    <n v="305.06"/>
    <s v="Cash on Delivery"/>
    <s v="Standard"/>
    <n v="5"/>
    <n v="4"/>
    <s v="No"/>
    <x v="1"/>
    <m/>
    <n v="0"/>
    <n v="8742.7200000000012"/>
    <n v="146.67934176883236"/>
    <n v="6.8175926339784565E-3"/>
    <n v="0"/>
    <n v="1"/>
  </r>
  <r>
    <s v="ORD01458"/>
    <x v="248"/>
    <s v="CUST0502"/>
    <x v="9"/>
    <x v="2"/>
    <x v="0"/>
    <s v="Perfume"/>
    <n v="2"/>
    <n v="11419"/>
    <n v="0"/>
    <n v="0"/>
    <n v="22838"/>
    <n v="15161.27"/>
    <n v="7676.73"/>
    <x v="0"/>
    <n v="1015"/>
    <s v="Bank Transfer"/>
    <s v="Express"/>
    <n v="2"/>
    <n v="2"/>
    <s v="No"/>
    <x v="0"/>
    <n v="1"/>
    <n v="0"/>
    <n v="6661.73"/>
    <n v="22.500492610837437"/>
    <n v="4.444347140730362E-2"/>
    <n v="0"/>
    <n v="1"/>
  </r>
  <r>
    <s v="ORD01459"/>
    <x v="135"/>
    <s v="CUST0352"/>
    <x v="6"/>
    <x v="2"/>
    <x v="3"/>
    <s v="Bluetooth Speaker"/>
    <n v="2"/>
    <n v="49848"/>
    <n v="0"/>
    <n v="0"/>
    <n v="99696"/>
    <n v="79297.31"/>
    <n v="20398.689999999999"/>
    <x v="2"/>
    <n v="357.7"/>
    <s v="Bank Transfer"/>
    <s v="Express"/>
    <n v="2"/>
    <n v="6"/>
    <s v="No"/>
    <x v="1"/>
    <m/>
    <n v="0"/>
    <n v="20040.989999999998"/>
    <n v="278.7140061504054"/>
    <n v="3.5879072380035305E-3"/>
    <n v="1"/>
    <n v="1"/>
  </r>
  <r>
    <s v="ORD01460"/>
    <x v="119"/>
    <s v="CUST0339"/>
    <x v="8"/>
    <x v="0"/>
    <x v="2"/>
    <s v="Handbag"/>
    <n v="2"/>
    <n v="14318"/>
    <n v="0"/>
    <n v="0"/>
    <n v="28636"/>
    <n v="17874.25"/>
    <n v="10761.75"/>
    <x v="3"/>
    <n v="624.70000000000005"/>
    <s v="Cash on Delivery"/>
    <s v="Express"/>
    <n v="2"/>
    <n v="3"/>
    <s v="Yes"/>
    <x v="0"/>
    <n v="3"/>
    <n v="0"/>
    <n v="10137.049999999999"/>
    <n v="45.839603009444531"/>
    <n v="2.1815197653303534E-2"/>
    <n v="1"/>
    <n v="1"/>
  </r>
  <r>
    <s v="ORD01461"/>
    <x v="279"/>
    <s v="CUST0565"/>
    <x v="4"/>
    <x v="2"/>
    <x v="4"/>
    <s v="Blender"/>
    <n v="1"/>
    <n v="20550"/>
    <n v="25"/>
    <n v="5137.5"/>
    <n v="15412.5"/>
    <n v="9989.44"/>
    <n v="5423.06"/>
    <x v="2"/>
    <n v="371.71"/>
    <s v="USSD"/>
    <s v="Standard"/>
    <n v="5"/>
    <n v="4"/>
    <s v="No"/>
    <x v="0"/>
    <n v="5"/>
    <n v="0"/>
    <n v="5051.3500000000004"/>
    <n v="41.463775523929947"/>
    <n v="2.4117437145174371E-2"/>
    <n v="1"/>
    <n v="1"/>
  </r>
  <r>
    <s v="ORD01462"/>
    <x v="110"/>
    <s v="CUST0351"/>
    <x v="5"/>
    <x v="0"/>
    <x v="4"/>
    <s v="Bedsheet"/>
    <n v="1"/>
    <n v="16593"/>
    <n v="10"/>
    <n v="1659.3"/>
    <n v="14933.7"/>
    <n v="8591.61"/>
    <n v="6342.09"/>
    <x v="1"/>
    <n v="2106.23"/>
    <s v="USSD"/>
    <s v="Express"/>
    <n v="2"/>
    <n v="1"/>
    <s v="No"/>
    <x v="0"/>
    <n v="3"/>
    <n v="0"/>
    <n v="4235.8600000000006"/>
    <n v="7.0902513020895155"/>
    <n v="0.1410387244956039"/>
    <n v="1"/>
    <n v="1"/>
  </r>
  <r>
    <s v="ORD01463"/>
    <x v="59"/>
    <s v="CUST0033"/>
    <x v="4"/>
    <x v="0"/>
    <x v="2"/>
    <s v="Handbag"/>
    <n v="1"/>
    <n v="34245"/>
    <n v="20"/>
    <n v="6849"/>
    <n v="27396"/>
    <n v="16918.36"/>
    <n v="10477.64"/>
    <x v="5"/>
    <n v="399.8"/>
    <s v="USSD"/>
    <s v="Standard"/>
    <n v="5"/>
    <n v="4"/>
    <s v="No"/>
    <x v="0"/>
    <n v="5"/>
    <n v="0"/>
    <n v="10077.84"/>
    <n v="68.524262131065527"/>
    <n v="1.4593371295079574E-2"/>
    <n v="1"/>
    <n v="1"/>
  </r>
  <r>
    <s v="ORD01464"/>
    <x v="20"/>
    <s v="CUST0434"/>
    <x v="9"/>
    <x v="2"/>
    <x v="0"/>
    <s v="Hair Dryer"/>
    <n v="1"/>
    <n v="20332"/>
    <n v="25"/>
    <n v="5083"/>
    <n v="15249"/>
    <n v="8874.9599999999991"/>
    <n v="6374.04"/>
    <x v="4"/>
    <n v="232.47"/>
    <s v="Mobile Money"/>
    <s v="Express"/>
    <n v="2"/>
    <n v="3"/>
    <s v="No"/>
    <x v="2"/>
    <n v="2"/>
    <n v="0"/>
    <n v="6141.57"/>
    <n v="65.595560717511944"/>
    <n v="1.5244934094038954E-2"/>
    <n v="1"/>
    <n v="1"/>
  </r>
  <r>
    <s v="ORD01465"/>
    <x v="175"/>
    <s v="CUST0585"/>
    <x v="8"/>
    <x v="0"/>
    <x v="3"/>
    <s v="Power Bank"/>
    <n v="1"/>
    <n v="11644"/>
    <n v="15"/>
    <n v="1746.6"/>
    <n v="9897.4"/>
    <n v="7433.71"/>
    <n v="2463.69"/>
    <x v="3"/>
    <n v="274.72000000000003"/>
    <s v="USSD"/>
    <s v="Express"/>
    <n v="2"/>
    <n v="1"/>
    <s v="No"/>
    <x v="0"/>
    <n v="3"/>
    <n v="0"/>
    <n v="2188.9700000000003"/>
    <n v="36.027227722772274"/>
    <n v="2.7756784610099627E-2"/>
    <n v="0"/>
    <n v="1"/>
  </r>
  <r>
    <s v="ORD01466"/>
    <x v="198"/>
    <s v="CUST0553"/>
    <x v="9"/>
    <x v="1"/>
    <x v="1"/>
    <s v="Cap"/>
    <n v="2"/>
    <n v="10550"/>
    <n v="0"/>
    <n v="0"/>
    <n v="21100"/>
    <n v="17030.07"/>
    <n v="4069.93"/>
    <x v="5"/>
    <n v="727.05"/>
    <s v="Mobile Money"/>
    <s v="Express"/>
    <n v="2"/>
    <n v="3"/>
    <s v="Yes"/>
    <x v="0"/>
    <n v="5"/>
    <n v="0"/>
    <n v="3342.88"/>
    <n v="29.021387800013756"/>
    <n v="3.4457345971563975E-2"/>
    <n v="1"/>
    <n v="1"/>
  </r>
  <r>
    <s v="ORD01467"/>
    <x v="39"/>
    <s v="CUST0040"/>
    <x v="2"/>
    <x v="2"/>
    <x v="1"/>
    <s v="Cap"/>
    <n v="3"/>
    <n v="13519"/>
    <n v="10"/>
    <n v="4055.7"/>
    <n v="36501.300000000003"/>
    <n v="26065.86"/>
    <n v="10435.44"/>
    <x v="0"/>
    <n v="1042.42"/>
    <s v="Bank Transfer"/>
    <s v="Express"/>
    <n v="2"/>
    <n v="5"/>
    <s v="Yes"/>
    <x v="0"/>
    <n v="3"/>
    <n v="0"/>
    <n v="9393.02"/>
    <n v="35.015924483413599"/>
    <n v="2.8558434905058175E-2"/>
    <n v="1"/>
    <n v="1"/>
  </r>
  <r>
    <s v="ORD01468"/>
    <x v="172"/>
    <s v="CUST0244"/>
    <x v="5"/>
    <x v="2"/>
    <x v="1"/>
    <s v="Sunglasses"/>
    <n v="1"/>
    <n v="34576"/>
    <n v="0"/>
    <n v="0"/>
    <n v="34576"/>
    <n v="24677.66"/>
    <n v="9898.34"/>
    <x v="5"/>
    <n v="961.84"/>
    <s v="Mobile Money"/>
    <s v="Standard"/>
    <n v="5"/>
    <n v="5"/>
    <s v="No"/>
    <x v="0"/>
    <n v="5"/>
    <n v="0"/>
    <n v="8936.5"/>
    <n v="35.947766780337687"/>
    <n v="2.7818139750115687E-2"/>
    <n v="1"/>
    <n v="1"/>
  </r>
  <r>
    <s v="ORD01469"/>
    <x v="28"/>
    <s v="CUST0265"/>
    <x v="8"/>
    <x v="0"/>
    <x v="3"/>
    <s v="Bluetooth Speaker"/>
    <n v="2"/>
    <n v="93790"/>
    <n v="5"/>
    <n v="9379"/>
    <n v="178201"/>
    <n v="142052.01999999999"/>
    <n v="36148.980000000003"/>
    <x v="3"/>
    <n v="1702.3"/>
    <s v="Bank Transfer"/>
    <s v="Standard"/>
    <n v="5"/>
    <n v="2"/>
    <s v="No"/>
    <x v="0"/>
    <n v="5"/>
    <n v="0"/>
    <n v="34446.68"/>
    <n v="104.6824883980497"/>
    <n v="9.5526961128164257E-3"/>
    <n v="1"/>
    <n v="1"/>
  </r>
  <r>
    <s v="ORD01470"/>
    <x v="139"/>
    <s v="CUST0496"/>
    <x v="5"/>
    <x v="0"/>
    <x v="1"/>
    <s v="Phone Case"/>
    <n v="1"/>
    <n v="34651"/>
    <n v="0"/>
    <n v="0"/>
    <n v="34651"/>
    <n v="22705.18"/>
    <n v="11945.82"/>
    <x v="2"/>
    <n v="146.13"/>
    <s v="Bank Transfer"/>
    <s v="Standard"/>
    <n v="5"/>
    <n v="5"/>
    <s v="No"/>
    <x v="0"/>
    <n v="4"/>
    <n v="0"/>
    <n v="11799.69"/>
    <n v="237.1244782043386"/>
    <n v="4.2171943089665525E-3"/>
    <n v="0"/>
    <n v="1"/>
  </r>
  <r>
    <s v="ORD01471"/>
    <x v="331"/>
    <s v="CUST0438"/>
    <x v="9"/>
    <x v="0"/>
    <x v="1"/>
    <s v="Backpack"/>
    <n v="2"/>
    <n v="14198"/>
    <n v="0"/>
    <n v="0"/>
    <n v="28396"/>
    <n v="16368.78"/>
    <n v="12027.22"/>
    <x v="2"/>
    <n v="305.24"/>
    <s v="Card"/>
    <s v="Standard"/>
    <n v="5"/>
    <n v="3"/>
    <s v="No"/>
    <x v="1"/>
    <m/>
    <n v="0"/>
    <n v="11721.98"/>
    <n v="93.028436640020971"/>
    <n v="1.0749401324130159E-2"/>
    <n v="1"/>
    <n v="1"/>
  </r>
  <r>
    <s v="ORD01472"/>
    <x v="279"/>
    <s v="CUST0224"/>
    <x v="3"/>
    <x v="0"/>
    <x v="4"/>
    <s v="Table Lamp"/>
    <n v="1"/>
    <n v="23944"/>
    <n v="20"/>
    <n v="4788.8"/>
    <n v="19155.2"/>
    <n v="13055.75"/>
    <n v="6099.45"/>
    <x v="4"/>
    <n v="2156.02"/>
    <s v="Mobile Money"/>
    <s v="Express"/>
    <n v="2"/>
    <n v="1"/>
    <s v="No"/>
    <x v="0"/>
    <n v="3"/>
    <n v="0"/>
    <n v="3943.43"/>
    <n v="8.8845186964870457"/>
    <n v="0.11255533745405946"/>
    <n v="1"/>
    <n v="1"/>
  </r>
  <r>
    <s v="ORD01473"/>
    <x v="42"/>
    <s v="CUST0202"/>
    <x v="6"/>
    <x v="2"/>
    <x v="3"/>
    <s v="Bluetooth Speaker"/>
    <n v="1"/>
    <n v="115019"/>
    <n v="25"/>
    <n v="28754.75"/>
    <n v="86264.25"/>
    <n v="53129.26"/>
    <n v="33134.99"/>
    <x v="1"/>
    <n v="1912.99"/>
    <s v="USSD"/>
    <s v="Standard"/>
    <n v="5"/>
    <n v="4"/>
    <s v="No"/>
    <x v="0"/>
    <n v="2"/>
    <n v="0"/>
    <n v="31221.999999999996"/>
    <n v="45.093936716867312"/>
    <n v="2.2175930353535794E-2"/>
    <n v="1"/>
    <n v="1"/>
  </r>
  <r>
    <s v="ORD01474"/>
    <x v="245"/>
    <s v="CUST0175"/>
    <x v="1"/>
    <x v="0"/>
    <x v="4"/>
    <s v="Air Fryer"/>
    <n v="1"/>
    <n v="37161"/>
    <n v="10"/>
    <n v="3716.1"/>
    <n v="33444.9"/>
    <n v="18471.53"/>
    <n v="14973.37"/>
    <x v="1"/>
    <n v="1775.14"/>
    <s v="Cash on Delivery"/>
    <s v="Standard"/>
    <n v="5"/>
    <n v="2"/>
    <s v="No"/>
    <x v="2"/>
    <n v="4"/>
    <n v="0"/>
    <n v="13198.230000000001"/>
    <n v="18.840711155176493"/>
    <n v="5.3076552777852531E-2"/>
    <n v="1"/>
    <n v="1"/>
  </r>
  <r>
    <s v="ORD01475"/>
    <x v="149"/>
    <s v="CUST0071"/>
    <x v="7"/>
    <x v="0"/>
    <x v="4"/>
    <s v="Bedsheet"/>
    <n v="1"/>
    <n v="72189"/>
    <n v="0"/>
    <n v="0"/>
    <n v="72189"/>
    <n v="57024.959999999999"/>
    <n v="15164.04"/>
    <x v="2"/>
    <n v="127.64"/>
    <s v="Card"/>
    <s v="Standard"/>
    <n v="5"/>
    <n v="3"/>
    <s v="No"/>
    <x v="1"/>
    <m/>
    <n v="0"/>
    <n v="15036.400000000001"/>
    <n v="565.56722030711376"/>
    <n v="1.7681364196761278E-3"/>
    <n v="0"/>
    <n v="1"/>
  </r>
  <r>
    <s v="ORD01476"/>
    <x v="278"/>
    <s v="CUST0250"/>
    <x v="8"/>
    <x v="2"/>
    <x v="4"/>
    <s v="Air Fryer"/>
    <n v="1"/>
    <n v="25516"/>
    <n v="5"/>
    <n v="1275.8"/>
    <n v="24240.2"/>
    <n v="16836.34"/>
    <n v="7403.86"/>
    <x v="1"/>
    <n v="2031.02"/>
    <s v="Bank Transfer"/>
    <s v="Standard"/>
    <n v="5"/>
    <n v="2"/>
    <s v="No"/>
    <x v="1"/>
    <m/>
    <n v="0"/>
    <n v="5372.84"/>
    <n v="11.934988330986402"/>
    <n v="8.3787262481332656E-2"/>
    <n v="0"/>
    <n v="1"/>
  </r>
  <r>
    <s v="ORD01477"/>
    <x v="352"/>
    <s v="CUST0202"/>
    <x v="5"/>
    <x v="2"/>
    <x v="3"/>
    <s v="Phone Charger"/>
    <n v="1"/>
    <n v="111201"/>
    <n v="0"/>
    <n v="0"/>
    <n v="111201"/>
    <n v="68293.09"/>
    <n v="42907.91"/>
    <x v="2"/>
    <n v="472.29"/>
    <s v="Cash on Delivery"/>
    <s v="Standard"/>
    <n v="5"/>
    <n v="5"/>
    <s v="No"/>
    <x v="1"/>
    <m/>
    <n v="0"/>
    <n v="42435.62"/>
    <n v="235.45067649113892"/>
    <n v="4.2471740362047105E-3"/>
    <n v="0"/>
    <n v="1"/>
  </r>
  <r>
    <s v="ORD01478"/>
    <x v="122"/>
    <s v="CUST0013"/>
    <x v="3"/>
    <x v="0"/>
    <x v="2"/>
    <s v="Handbag"/>
    <n v="2"/>
    <n v="38856"/>
    <n v="0"/>
    <n v="0"/>
    <n v="77712"/>
    <n v="43638.42"/>
    <n v="34073.58"/>
    <x v="2"/>
    <n v="165.64"/>
    <s v="Card"/>
    <s v="Standard"/>
    <n v="5"/>
    <n v="5"/>
    <s v="No"/>
    <x v="0"/>
    <n v="1"/>
    <n v="0"/>
    <n v="33907.94"/>
    <n v="469.16203815503508"/>
    <n v="2.1314597488161415E-3"/>
    <n v="0"/>
    <n v="1"/>
  </r>
  <r>
    <s v="ORD01479"/>
    <x v="114"/>
    <s v="CUST0010"/>
    <x v="3"/>
    <x v="2"/>
    <x v="3"/>
    <s v="Power Bank"/>
    <n v="1"/>
    <n v="56865"/>
    <n v="0"/>
    <n v="0"/>
    <n v="56865"/>
    <n v="34044.050000000003"/>
    <n v="22820.95"/>
    <x v="3"/>
    <n v="1054.02"/>
    <s v="Card"/>
    <s v="Standard"/>
    <n v="5"/>
    <n v="3"/>
    <s v="No"/>
    <x v="0"/>
    <n v="5"/>
    <n v="0"/>
    <n v="21766.93"/>
    <n v="53.950589172880974"/>
    <n v="1.8535478765497229E-2"/>
    <n v="0"/>
    <n v="1"/>
  </r>
  <r>
    <s v="ORD01480"/>
    <x v="152"/>
    <s v="CUST0272"/>
    <x v="2"/>
    <x v="2"/>
    <x v="1"/>
    <s v="Backpack"/>
    <n v="1"/>
    <n v="29914"/>
    <n v="10"/>
    <n v="2991.4"/>
    <n v="26922.6"/>
    <n v="17267.52"/>
    <n v="9655.08"/>
    <x v="1"/>
    <n v="1183.9100000000001"/>
    <s v="Card"/>
    <s v="Standard"/>
    <n v="5"/>
    <n v="4"/>
    <s v="No"/>
    <x v="0"/>
    <n v="4"/>
    <n v="0"/>
    <n v="8471.17"/>
    <n v="22.740411010972114"/>
    <n v="4.3974578978256192E-2"/>
    <n v="0"/>
    <n v="1"/>
  </r>
  <r>
    <s v="ORD01481"/>
    <x v="27"/>
    <s v="CUST0457"/>
    <x v="5"/>
    <x v="0"/>
    <x v="2"/>
    <s v="Handbag"/>
    <n v="1"/>
    <n v="16264"/>
    <n v="15"/>
    <n v="2439.6"/>
    <n v="13824.4"/>
    <n v="8001.13"/>
    <n v="5823.27"/>
    <x v="2"/>
    <n v="221.76"/>
    <s v="Cash on Delivery"/>
    <s v="Express"/>
    <n v="2"/>
    <n v="6"/>
    <s v="No"/>
    <x v="2"/>
    <n v="5"/>
    <n v="0"/>
    <n v="5601.51"/>
    <n v="62.339466089466093"/>
    <n v="1.6041202511501405E-2"/>
    <n v="0"/>
    <n v="1"/>
  </r>
  <r>
    <s v="ORD01482"/>
    <x v="53"/>
    <s v="CUST0026"/>
    <x v="0"/>
    <x v="0"/>
    <x v="1"/>
    <s v="Sunglasses"/>
    <n v="1"/>
    <n v="22775"/>
    <n v="0"/>
    <n v="0"/>
    <n v="22775"/>
    <n v="13546.25"/>
    <n v="9228.75"/>
    <x v="1"/>
    <n v="1707.14"/>
    <s v="USSD"/>
    <s v="Standard"/>
    <n v="5"/>
    <n v="4"/>
    <s v="No"/>
    <x v="0"/>
    <n v="5"/>
    <n v="0"/>
    <n v="7521.61"/>
    <n v="13.341026512178262"/>
    <n v="7.4956750823271134E-2"/>
    <n v="1"/>
    <n v="1"/>
  </r>
  <r>
    <s v="ORD01483"/>
    <x v="360"/>
    <s v="CUST0310"/>
    <x v="2"/>
    <x v="1"/>
    <x v="0"/>
    <s v="Body Lotion"/>
    <n v="1"/>
    <n v="3527"/>
    <n v="0"/>
    <n v="0"/>
    <n v="3527"/>
    <n v="2008.05"/>
    <n v="1518.95"/>
    <x v="4"/>
    <n v="422.55"/>
    <s v="USSD"/>
    <s v="Express"/>
    <n v="2"/>
    <n v="5"/>
    <s v="Yes"/>
    <x v="0"/>
    <n v="5"/>
    <n v="0"/>
    <n v="1096.4000000000001"/>
    <n v="8.3469411903916697"/>
    <n v="0.11980436631698327"/>
    <n v="0"/>
    <n v="1"/>
  </r>
  <r>
    <s v="ORD01484"/>
    <x v="314"/>
    <s v="CUST0384"/>
    <x v="9"/>
    <x v="0"/>
    <x v="2"/>
    <s v="Sneakers"/>
    <n v="1"/>
    <n v="41856"/>
    <n v="10"/>
    <n v="4185.6000000000004"/>
    <n v="37670.400000000001"/>
    <n v="25592.639999999999"/>
    <n v="12077.76"/>
    <x v="1"/>
    <n v="1067.3499999999999"/>
    <s v="Mobile Money"/>
    <s v="Express"/>
    <n v="2"/>
    <n v="1"/>
    <s v="No"/>
    <x v="0"/>
    <n v="3"/>
    <n v="0"/>
    <n v="11010.41"/>
    <n v="35.293390171921118"/>
    <n v="2.8333917346245324E-2"/>
    <n v="0"/>
    <n v="1"/>
  </r>
  <r>
    <s v="ORD01485"/>
    <x v="191"/>
    <s v="CUST0523"/>
    <x v="3"/>
    <x v="2"/>
    <x v="0"/>
    <s v="Lip Gloss"/>
    <n v="2"/>
    <n v="4427"/>
    <n v="25"/>
    <n v="2213.5"/>
    <n v="6640.5"/>
    <n v="4046.52"/>
    <n v="2593.98"/>
    <x v="3"/>
    <n v="722.13"/>
    <s v="Card"/>
    <s v="Standard"/>
    <n v="5"/>
    <n v="3"/>
    <s v="No"/>
    <x v="2"/>
    <n v="5"/>
    <n v="0"/>
    <n v="1871.85"/>
    <n v="9.1957126833118696"/>
    <n v="0.10874632934266998"/>
    <n v="1"/>
    <n v="1"/>
  </r>
  <r>
    <s v="ORD01486"/>
    <x v="161"/>
    <s v="CUST0186"/>
    <x v="9"/>
    <x v="1"/>
    <x v="4"/>
    <s v="Storage Box"/>
    <n v="2"/>
    <n v="27976"/>
    <n v="15"/>
    <n v="8392.7999999999993"/>
    <n v="47559.199999999997"/>
    <n v="30392.91"/>
    <n v="17166.29"/>
    <x v="2"/>
    <n v="69.66"/>
    <s v="USSD"/>
    <s v="Express"/>
    <n v="2"/>
    <n v="3"/>
    <s v="Yes"/>
    <x v="0"/>
    <n v="1"/>
    <n v="0"/>
    <n v="17096.63"/>
    <n v="682.73327591157044"/>
    <n v="1.4647008360106984E-3"/>
    <n v="1"/>
    <n v="1"/>
  </r>
  <r>
    <s v="ORD01487"/>
    <x v="211"/>
    <s v="CUST0149"/>
    <x v="1"/>
    <x v="2"/>
    <x v="3"/>
    <s v="Power Bank"/>
    <n v="1"/>
    <n v="25814"/>
    <n v="0"/>
    <n v="0"/>
    <n v="25814"/>
    <n v="17812.189999999999"/>
    <n v="8001.81"/>
    <x v="3"/>
    <n v="462.69"/>
    <s v="Mobile Money"/>
    <s v="Standard"/>
    <n v="5"/>
    <n v="2"/>
    <s v="No"/>
    <x v="0"/>
    <n v="5"/>
    <n v="0"/>
    <n v="7539.1200000000008"/>
    <n v="55.791134452873415"/>
    <n v="1.7923994731541024E-2"/>
    <n v="1"/>
    <n v="1"/>
  </r>
  <r>
    <s v="ORD01488"/>
    <x v="261"/>
    <s v="CUST0492"/>
    <x v="0"/>
    <x v="2"/>
    <x v="0"/>
    <s v="Body Lotion"/>
    <n v="2"/>
    <n v="25001"/>
    <n v="20"/>
    <n v="10000.4"/>
    <n v="40001.599999999999"/>
    <n v="31660.68"/>
    <n v="8340.92"/>
    <x v="2"/>
    <n v="320.12"/>
    <s v="USSD"/>
    <s v="Express"/>
    <n v="2"/>
    <n v="4"/>
    <s v="No"/>
    <x v="1"/>
    <m/>
    <n v="0"/>
    <n v="8020.8"/>
    <n v="124.95814069723853"/>
    <n v="8.0026798928042875E-3"/>
    <n v="1"/>
    <n v="1"/>
  </r>
  <r>
    <s v="ORD01489"/>
    <x v="361"/>
    <s v="CUST0110"/>
    <x v="3"/>
    <x v="2"/>
    <x v="2"/>
    <s v="Hoodie"/>
    <n v="1"/>
    <n v="29003"/>
    <n v="0"/>
    <n v="0"/>
    <n v="29003"/>
    <n v="20281.240000000002"/>
    <n v="8721.76"/>
    <x v="3"/>
    <n v="1195.1400000000001"/>
    <s v="Cash on Delivery"/>
    <s v="Standard"/>
    <n v="5"/>
    <n v="0"/>
    <s v="No"/>
    <x v="1"/>
    <m/>
    <n v="0"/>
    <n v="7526.62"/>
    <n v="24.26744983851264"/>
    <n v="4.1207461297107201E-2"/>
    <n v="1"/>
    <n v="1"/>
  </r>
  <r>
    <s v="ORD01490"/>
    <x v="43"/>
    <s v="CUST0417"/>
    <x v="8"/>
    <x v="1"/>
    <x v="2"/>
    <s v="T-Shirt"/>
    <n v="1"/>
    <n v="18020"/>
    <n v="10"/>
    <n v="1802"/>
    <n v="16218"/>
    <n v="10884.39"/>
    <n v="5333.61"/>
    <x v="3"/>
    <n v="1162.67"/>
    <s v="USSD"/>
    <s v="Express"/>
    <n v="2"/>
    <n v="4"/>
    <s v="Yes"/>
    <x v="0"/>
    <n v="1"/>
    <n v="0"/>
    <n v="4170.9399999999996"/>
    <n v="13.948927898715885"/>
    <n v="7.1690097422616852E-2"/>
    <n v="0"/>
    <n v="1"/>
  </r>
  <r>
    <s v="ORD01491"/>
    <x v="151"/>
    <s v="CUST0224"/>
    <x v="3"/>
    <x v="0"/>
    <x v="1"/>
    <s v="Phone Case"/>
    <n v="1"/>
    <n v="7509"/>
    <n v="15"/>
    <n v="1126.3499999999999"/>
    <n v="6382.65"/>
    <n v="4424.51"/>
    <n v="1958.14"/>
    <x v="0"/>
    <n v="1956.3"/>
    <s v="Card"/>
    <s v="Standard"/>
    <n v="5"/>
    <n v="3"/>
    <s v="No"/>
    <x v="0"/>
    <n v="1"/>
    <n v="0"/>
    <n v="1.8400000000001455"/>
    <n v="3.262613096150897"/>
    <n v="0.30650278489342203"/>
    <n v="1"/>
    <n v="1"/>
  </r>
  <r>
    <s v="ORD01492"/>
    <x v="271"/>
    <s v="CUST0437"/>
    <x v="3"/>
    <x v="2"/>
    <x v="0"/>
    <s v="Body Lotion"/>
    <n v="2"/>
    <n v="10768"/>
    <n v="15"/>
    <n v="3230.4"/>
    <n v="18305.599999999999"/>
    <n v="14619.75"/>
    <n v="3685.85"/>
    <x v="1"/>
    <n v="1612.02"/>
    <s v="Mobile Money"/>
    <s v="Standard"/>
    <n v="5"/>
    <n v="10"/>
    <s v="Yes"/>
    <x v="0"/>
    <n v="4"/>
    <n v="0"/>
    <n v="2073.83"/>
    <n v="11.355690376049925"/>
    <n v="8.8061576785246051E-2"/>
    <n v="0"/>
    <n v="1"/>
  </r>
  <r>
    <s v="ORD01493"/>
    <x v="233"/>
    <s v="CUST0593"/>
    <x v="6"/>
    <x v="2"/>
    <x v="4"/>
    <s v="Bedsheet"/>
    <n v="2"/>
    <n v="68419"/>
    <n v="10"/>
    <n v="13683.8"/>
    <n v="123154.2"/>
    <n v="92664.73"/>
    <n v="30489.47"/>
    <x v="3"/>
    <n v="717.29"/>
    <s v="Cash on Delivery"/>
    <s v="Express"/>
    <n v="2"/>
    <n v="1"/>
    <s v="No"/>
    <x v="0"/>
    <n v="5"/>
    <n v="0"/>
    <n v="29772.18"/>
    <n v="171.69373614577088"/>
    <n v="5.8243243023786435E-3"/>
    <n v="0"/>
    <n v="1"/>
  </r>
  <r>
    <s v="ORD01494"/>
    <x v="96"/>
    <s v="CUST0562"/>
    <x v="5"/>
    <x v="0"/>
    <x v="2"/>
    <s v="Joggers"/>
    <n v="1"/>
    <n v="21275"/>
    <n v="10"/>
    <n v="2127.5"/>
    <n v="19147.5"/>
    <n v="11078.31"/>
    <n v="8069.19"/>
    <x v="5"/>
    <n v="1580.46"/>
    <s v="Bank Transfer"/>
    <s v="Standard"/>
    <n v="5"/>
    <n v="5"/>
    <s v="No"/>
    <x v="0"/>
    <n v="5"/>
    <n v="0"/>
    <n v="6488.73"/>
    <n v="12.115143692342736"/>
    <n v="8.254132393262828E-2"/>
    <n v="1"/>
    <n v="1"/>
  </r>
  <r>
    <s v="ORD01495"/>
    <x v="95"/>
    <s v="CUST0069"/>
    <x v="2"/>
    <x v="1"/>
    <x v="4"/>
    <s v="Storage Box"/>
    <n v="3"/>
    <n v="29880"/>
    <n v="15"/>
    <n v="13446"/>
    <n v="76194"/>
    <n v="58592.92"/>
    <n v="17601.080000000002"/>
    <x v="4"/>
    <n v="1514.33"/>
    <s v="USSD"/>
    <s v="Express"/>
    <n v="2"/>
    <n v="5"/>
    <s v="Yes"/>
    <x v="0"/>
    <n v="2"/>
    <n v="0"/>
    <n v="16086.750000000002"/>
    <n v="50.315320967028327"/>
    <n v="1.9874662046880331E-2"/>
    <n v="0"/>
    <n v="1"/>
  </r>
  <r>
    <s v="ORD01496"/>
    <x v="14"/>
    <s v="CUST0101"/>
    <x v="8"/>
    <x v="0"/>
    <x v="4"/>
    <s v="Bedsheet"/>
    <n v="1"/>
    <n v="47150"/>
    <n v="0"/>
    <n v="0"/>
    <n v="47150"/>
    <n v="33610.36"/>
    <n v="13539.64"/>
    <x v="2"/>
    <n v="229.97"/>
    <s v="USSD"/>
    <s v="Express"/>
    <n v="2"/>
    <n v="6"/>
    <s v="Yes"/>
    <x v="0"/>
    <n v="5"/>
    <n v="0"/>
    <n v="13309.67"/>
    <n v="205.02674261860244"/>
    <n v="4.8774125132555676E-3"/>
    <n v="1"/>
    <n v="1"/>
  </r>
  <r>
    <s v="ORD01497"/>
    <x v="189"/>
    <s v="CUST0439"/>
    <x v="2"/>
    <x v="1"/>
    <x v="1"/>
    <s v="Backpack"/>
    <n v="2"/>
    <n v="6104"/>
    <n v="25"/>
    <n v="3052"/>
    <n v="9156"/>
    <n v="7471.51"/>
    <n v="1684.49"/>
    <x v="1"/>
    <n v="447.51"/>
    <s v="Cash on Delivery"/>
    <s v="Standard"/>
    <n v="5"/>
    <n v="5"/>
    <s v="No"/>
    <x v="1"/>
    <m/>
    <n v="0"/>
    <n v="1236.98"/>
    <n v="20.459877991553263"/>
    <n v="4.8876146788990826E-2"/>
    <n v="1"/>
    <n v="1"/>
  </r>
  <r>
    <s v="ORD01498"/>
    <x v="338"/>
    <s v="CUST0096"/>
    <x v="4"/>
    <x v="0"/>
    <x v="2"/>
    <s v="T-Shirt"/>
    <n v="1"/>
    <n v="21142"/>
    <n v="20"/>
    <n v="4228.3999999999996"/>
    <n v="16913.599999999999"/>
    <n v="9433.92"/>
    <n v="7479.68"/>
    <x v="4"/>
    <n v="1710.78"/>
    <s v="USSD"/>
    <s v="Standard"/>
    <n v="5"/>
    <n v="0"/>
    <s v="No"/>
    <x v="2"/>
    <n v="4"/>
    <n v="0"/>
    <n v="5768.9000000000005"/>
    <n v="9.8864845275254556"/>
    <n v="0.1011481884400719"/>
    <n v="0"/>
    <n v="1"/>
  </r>
  <r>
    <s v="ORD01499"/>
    <x v="87"/>
    <s v="CUST0313"/>
    <x v="9"/>
    <x v="2"/>
    <x v="3"/>
    <s v="Smart Watch"/>
    <n v="1"/>
    <n v="44438"/>
    <n v="0"/>
    <n v="0"/>
    <n v="44438"/>
    <n v="29381.72"/>
    <n v="15056.28"/>
    <x v="2"/>
    <n v="155.61000000000001"/>
    <s v="USSD"/>
    <s v="Standard"/>
    <n v="5"/>
    <n v="7"/>
    <s v="Yes"/>
    <x v="0"/>
    <n v="5"/>
    <n v="0"/>
    <n v="14900.67"/>
    <n v="285.57290662553817"/>
    <n v="3.5017327512489316E-3"/>
    <n v="1"/>
    <n v="1"/>
  </r>
  <r>
    <s v="ORD01500"/>
    <x v="251"/>
    <s v="CUST0097"/>
    <x v="10"/>
    <x v="0"/>
    <x v="4"/>
    <s v="Air Fryer"/>
    <n v="1"/>
    <n v="44866"/>
    <n v="0"/>
    <n v="0"/>
    <n v="44866"/>
    <n v="32785.32"/>
    <n v="12080.68"/>
    <x v="3"/>
    <n v="842.87"/>
    <s v="USSD"/>
    <s v="Standard"/>
    <n v="5"/>
    <n v="1"/>
    <s v="No"/>
    <x v="2"/>
    <n v="5"/>
    <n v="0"/>
    <n v="11237.81"/>
    <n v="53.230035474035141"/>
    <n v="1.8786386127579904E-2"/>
    <n v="0"/>
    <n v="1"/>
  </r>
  <r>
    <s v="ORD01501"/>
    <x v="243"/>
    <s v="CUST0316"/>
    <x v="3"/>
    <x v="2"/>
    <x v="3"/>
    <s v="Phone Charger"/>
    <n v="3"/>
    <n v="20909"/>
    <n v="10"/>
    <n v="6272.7"/>
    <n v="56454.3"/>
    <n v="37398.870000000003"/>
    <n v="19055.43"/>
    <x v="4"/>
    <n v="2046.23"/>
    <s v="USSD"/>
    <s v="Standard"/>
    <n v="5"/>
    <n v="6"/>
    <s v="Yes"/>
    <x v="0"/>
    <n v="5"/>
    <n v="0"/>
    <n v="17009.2"/>
    <n v="27.589420544122607"/>
    <n v="3.624577755813109E-2"/>
    <n v="1"/>
    <n v="1"/>
  </r>
  <r>
    <s v="ORD01502"/>
    <x v="191"/>
    <s v="CUST0507"/>
    <x v="0"/>
    <x v="0"/>
    <x v="3"/>
    <s v="Bluetooth Speaker"/>
    <n v="2"/>
    <n v="17513"/>
    <n v="10"/>
    <n v="3502.6"/>
    <n v="31523.4"/>
    <n v="24409.23"/>
    <n v="7114.17"/>
    <x v="5"/>
    <n v="947.01"/>
    <s v="Card"/>
    <s v="Express"/>
    <n v="2"/>
    <n v="1"/>
    <s v="No"/>
    <x v="0"/>
    <n v="5"/>
    <n v="0"/>
    <n v="6167.16"/>
    <n v="33.287293692780437"/>
    <n v="3.0041492986162658E-2"/>
    <n v="1"/>
    <n v="1"/>
  </r>
  <r>
    <s v="ORD01503"/>
    <x v="330"/>
    <s v="CUST0521"/>
    <x v="9"/>
    <x v="1"/>
    <x v="1"/>
    <s v="Backpack"/>
    <n v="2"/>
    <n v="17083"/>
    <n v="10"/>
    <n v="3416.6"/>
    <n v="30749.4"/>
    <n v="20094.71"/>
    <n v="10654.69"/>
    <x v="4"/>
    <n v="1923.5"/>
    <s v="Mobile Money"/>
    <s v="Express"/>
    <n v="2"/>
    <n v="1"/>
    <s v="No"/>
    <x v="1"/>
    <m/>
    <n v="0"/>
    <n v="8731.19"/>
    <n v="15.98617104237068"/>
    <n v="6.2554066095598604E-2"/>
    <n v="0"/>
    <n v="1"/>
  </r>
  <r>
    <s v="ORD01504"/>
    <x v="329"/>
    <s v="CUST0179"/>
    <x v="8"/>
    <x v="2"/>
    <x v="2"/>
    <s v="Sneakers"/>
    <n v="1"/>
    <n v="50513"/>
    <n v="0"/>
    <n v="0"/>
    <n v="50513"/>
    <n v="35554.019999999997"/>
    <n v="14958.98"/>
    <x v="4"/>
    <n v="1082.56"/>
    <s v="Mobile Money"/>
    <s v="Standard"/>
    <n v="5"/>
    <n v="4"/>
    <s v="No"/>
    <x v="0"/>
    <n v="5"/>
    <n v="0"/>
    <n v="13876.42"/>
    <n v="46.660693171741059"/>
    <n v="2.1431314711064478E-2"/>
    <n v="0"/>
    <n v="1"/>
  </r>
  <r>
    <s v="ORD01505"/>
    <x v="353"/>
    <s v="CUST0067"/>
    <x v="7"/>
    <x v="0"/>
    <x v="4"/>
    <s v="Air Fryer"/>
    <n v="1"/>
    <n v="46048"/>
    <n v="0"/>
    <n v="0"/>
    <n v="46048"/>
    <n v="28982.39"/>
    <n v="17065.61"/>
    <x v="5"/>
    <n v="608.65"/>
    <s v="Bank Transfer"/>
    <s v="Express"/>
    <n v="2"/>
    <n v="1"/>
    <s v="No"/>
    <x v="0"/>
    <n v="5"/>
    <n v="0"/>
    <n v="16456.96"/>
    <n v="75.655959911279069"/>
    <n v="1.3217729325920777E-2"/>
    <n v="1"/>
    <n v="1"/>
  </r>
  <r>
    <s v="ORD01506"/>
    <x v="226"/>
    <s v="CUST0196"/>
    <x v="8"/>
    <x v="0"/>
    <x v="4"/>
    <s v="Table Lamp"/>
    <n v="1"/>
    <n v="39731"/>
    <n v="10"/>
    <n v="3973.1"/>
    <n v="35757.9"/>
    <n v="20656.71"/>
    <n v="15101.19"/>
    <x v="1"/>
    <n v="785.12"/>
    <s v="Card"/>
    <s v="Express"/>
    <n v="2"/>
    <n v="3"/>
    <s v="No"/>
    <x v="2"/>
    <n v="5"/>
    <n v="0"/>
    <n v="14316.07"/>
    <n v="45.544502751171798"/>
    <n v="2.1956546665212441E-2"/>
    <n v="1"/>
    <n v="1"/>
  </r>
  <r>
    <s v="ORD01507"/>
    <x v="212"/>
    <s v="CUST0371"/>
    <x v="2"/>
    <x v="2"/>
    <x v="1"/>
    <s v="Phone Case"/>
    <n v="2"/>
    <n v="25611"/>
    <n v="10"/>
    <n v="5122.2"/>
    <n v="46099.8"/>
    <n v="25614.080000000002"/>
    <n v="20485.72"/>
    <x v="5"/>
    <n v="2088.7399999999998"/>
    <s v="Card"/>
    <s v="Standard"/>
    <n v="5"/>
    <n v="6"/>
    <s v="Yes"/>
    <x v="0"/>
    <n v="3"/>
    <n v="0"/>
    <n v="18396.980000000003"/>
    <n v="22.070626310598737"/>
    <n v="4.530909027804892E-2"/>
    <n v="1"/>
    <n v="1"/>
  </r>
  <r>
    <s v="ORD01508"/>
    <x v="284"/>
    <s v="CUST0168"/>
    <x v="7"/>
    <x v="1"/>
    <x v="1"/>
    <s v="Wallet"/>
    <n v="1"/>
    <n v="4541"/>
    <n v="5"/>
    <n v="227.05"/>
    <n v="4313.95"/>
    <n v="3035.8"/>
    <n v="1278.1500000000001"/>
    <x v="2"/>
    <n v="197.04"/>
    <s v="USSD"/>
    <s v="Express"/>
    <n v="2"/>
    <n v="2"/>
    <s v="No"/>
    <x v="1"/>
    <m/>
    <n v="0"/>
    <n v="1081.1100000000001"/>
    <n v="21.893777913114089"/>
    <n v="4.5675077365291673E-2"/>
    <n v="1"/>
    <n v="1"/>
  </r>
  <r>
    <s v="ORD01509"/>
    <x v="75"/>
    <s v="CUST0482"/>
    <x v="4"/>
    <x v="2"/>
    <x v="1"/>
    <s v="Backpack"/>
    <n v="1"/>
    <n v="4296"/>
    <n v="0"/>
    <n v="0"/>
    <n v="4296"/>
    <n v="3246.68"/>
    <n v="1049.32"/>
    <x v="1"/>
    <n v="513.66"/>
    <s v="Mobile Money"/>
    <s v="Express"/>
    <n v="2"/>
    <n v="2"/>
    <s v="No"/>
    <x v="1"/>
    <m/>
    <n v="0"/>
    <n v="535.66"/>
    <n v="8.3635089358719785"/>
    <n v="0.11956703910614525"/>
    <n v="1"/>
    <n v="1"/>
  </r>
  <r>
    <s v="ORD01510"/>
    <x v="254"/>
    <s v="CUST0282"/>
    <x v="2"/>
    <x v="0"/>
    <x v="0"/>
    <s v="Perfume"/>
    <n v="2"/>
    <n v="17709"/>
    <n v="20"/>
    <n v="7083.6"/>
    <n v="28334.400000000001"/>
    <n v="20090.27"/>
    <n v="8244.1299999999992"/>
    <x v="2"/>
    <n v="57.38"/>
    <s v="Card"/>
    <s v="Express"/>
    <n v="2"/>
    <n v="3"/>
    <s v="No"/>
    <x v="1"/>
    <m/>
    <n v="0"/>
    <n v="8186.7499999999991"/>
    <n v="493.8027187173231"/>
    <n v="2.0251002315206956E-3"/>
    <n v="1"/>
    <n v="1"/>
  </r>
  <r>
    <s v="ORD01511"/>
    <x v="89"/>
    <s v="CUST0444"/>
    <x v="1"/>
    <x v="2"/>
    <x v="0"/>
    <s v="Body Lotion"/>
    <n v="1"/>
    <n v="4362"/>
    <n v="25"/>
    <n v="1090.5"/>
    <n v="3271.5"/>
    <n v="2029.61"/>
    <n v="1241.8900000000001"/>
    <x v="3"/>
    <n v="1102.03"/>
    <s v="USSD"/>
    <s v="Express"/>
    <n v="2"/>
    <n v="0"/>
    <s v="No"/>
    <x v="2"/>
    <n v="3"/>
    <n v="0"/>
    <n v="139.86000000000013"/>
    <n v="2.9686124697149805"/>
    <n v="0.33685771053033775"/>
    <n v="1"/>
    <n v="1"/>
  </r>
  <r>
    <s v="ORD01512"/>
    <x v="149"/>
    <s v="CUST0334"/>
    <x v="6"/>
    <x v="2"/>
    <x v="0"/>
    <s v="Face Cream"/>
    <n v="1"/>
    <n v="25986"/>
    <n v="15"/>
    <n v="3897.9"/>
    <n v="22088.1"/>
    <n v="15079.03"/>
    <n v="7009.07"/>
    <x v="2"/>
    <n v="449.07"/>
    <s v="Bank Transfer"/>
    <s v="Express"/>
    <n v="2"/>
    <n v="1"/>
    <s v="No"/>
    <x v="0"/>
    <n v="5"/>
    <n v="0"/>
    <n v="6560"/>
    <n v="49.186318391342105"/>
    <n v="2.0330856886739919E-2"/>
    <n v="1"/>
    <n v="1"/>
  </r>
  <r>
    <s v="ORD01513"/>
    <x v="3"/>
    <s v="CUST0213"/>
    <x v="0"/>
    <x v="1"/>
    <x v="2"/>
    <s v="T-Shirt"/>
    <n v="4"/>
    <n v="40890"/>
    <n v="10"/>
    <n v="16356"/>
    <n v="147204"/>
    <n v="111147.35"/>
    <n v="36056.65"/>
    <x v="0"/>
    <n v="1140.6099999999999"/>
    <s v="Mobile Money"/>
    <s v="Express"/>
    <n v="2"/>
    <n v="1"/>
    <s v="No"/>
    <x v="0"/>
    <n v="5"/>
    <n v="0"/>
    <n v="34916.04"/>
    <n v="129.05725883518468"/>
    <n v="7.7484986821010288E-3"/>
    <n v="1"/>
    <n v="1"/>
  </r>
  <r>
    <s v="ORD01514"/>
    <x v="274"/>
    <s v="CUST0352"/>
    <x v="2"/>
    <x v="2"/>
    <x v="2"/>
    <s v="Handbag"/>
    <n v="2"/>
    <n v="18661"/>
    <n v="20"/>
    <n v="7464.4"/>
    <n v="29857.599999999999"/>
    <n v="23124.37"/>
    <n v="6733.23"/>
    <x v="3"/>
    <n v="2043.54"/>
    <s v="Card"/>
    <s v="Standard"/>
    <n v="5"/>
    <n v="2"/>
    <s v="No"/>
    <x v="1"/>
    <m/>
    <n v="0"/>
    <n v="4689.6899999999996"/>
    <n v="14.610724527046203"/>
    <n v="6.8442875515781584E-2"/>
    <n v="1"/>
    <n v="1"/>
  </r>
  <r>
    <s v="ORD01515"/>
    <x v="244"/>
    <s v="CUST0134"/>
    <x v="0"/>
    <x v="1"/>
    <x v="4"/>
    <s v="Air Fryer"/>
    <n v="2"/>
    <n v="48431"/>
    <n v="15"/>
    <n v="14529.3"/>
    <n v="82332.7"/>
    <n v="61834.61"/>
    <n v="20498.09"/>
    <x v="3"/>
    <n v="2483.25"/>
    <s v="Card"/>
    <s v="Express"/>
    <n v="2"/>
    <n v="1"/>
    <s v="No"/>
    <x v="0"/>
    <n v="5"/>
    <n v="0"/>
    <n v="18014.84"/>
    <n v="33.155219973824622"/>
    <n v="3.0161163183036632E-2"/>
    <n v="1"/>
    <n v="1"/>
  </r>
  <r>
    <s v="ORD01516"/>
    <x v="101"/>
    <s v="CUST0530"/>
    <x v="2"/>
    <x v="2"/>
    <x v="0"/>
    <s v="Perfume"/>
    <n v="2"/>
    <n v="9918"/>
    <n v="25"/>
    <n v="4959"/>
    <n v="14877"/>
    <n v="9591.42"/>
    <n v="5285.58"/>
    <x v="0"/>
    <n v="1970.5"/>
    <s v="Bank Transfer"/>
    <s v="Standard"/>
    <n v="5"/>
    <n v="4"/>
    <s v="No"/>
    <x v="0"/>
    <n v="1"/>
    <n v="0"/>
    <n v="3315.08"/>
    <n v="7.5498604415123065"/>
    <n v="0.13245277945822412"/>
    <n v="0"/>
    <n v="1"/>
  </r>
  <r>
    <s v="ORD01517"/>
    <x v="282"/>
    <s v="CUST0592"/>
    <x v="4"/>
    <x v="2"/>
    <x v="0"/>
    <s v="Lip Gloss"/>
    <n v="3"/>
    <n v="3550"/>
    <n v="25"/>
    <n v="2662.5"/>
    <n v="7987.5"/>
    <n v="6247.08"/>
    <n v="1740.42"/>
    <x v="0"/>
    <n v="1005.64"/>
    <s v="Cash on Delivery"/>
    <s v="Express"/>
    <n v="2"/>
    <n v="5"/>
    <s v="Yes"/>
    <x v="0"/>
    <n v="4"/>
    <n v="0"/>
    <n v="734.78000000000009"/>
    <n v="7.9427031542102542"/>
    <n v="0.12590172143974962"/>
    <n v="0"/>
    <n v="1"/>
  </r>
  <r>
    <s v="ORD01518"/>
    <x v="329"/>
    <s v="CUST0222"/>
    <x v="4"/>
    <x v="2"/>
    <x v="0"/>
    <s v="Body Lotion"/>
    <n v="1"/>
    <n v="11814"/>
    <n v="10"/>
    <n v="1181.4000000000001"/>
    <n v="10632.6"/>
    <n v="6454.49"/>
    <n v="4178.1099999999997"/>
    <x v="1"/>
    <n v="1369.94"/>
    <s v="Mobile Money"/>
    <s v="Express"/>
    <n v="2"/>
    <n v="3"/>
    <s v="No"/>
    <x v="1"/>
    <m/>
    <n v="0"/>
    <n v="2808.1699999999996"/>
    <n v="7.7613618114661955"/>
    <n v="0.12884336850817299"/>
    <n v="1"/>
    <n v="1"/>
  </r>
  <r>
    <s v="ORD01519"/>
    <x v="83"/>
    <s v="CUST0239"/>
    <x v="5"/>
    <x v="2"/>
    <x v="0"/>
    <s v="Perfume"/>
    <n v="3"/>
    <n v="17909"/>
    <n v="0"/>
    <n v="0"/>
    <n v="53727"/>
    <n v="36466.129999999997"/>
    <n v="17260.87"/>
    <x v="0"/>
    <n v="2127.86"/>
    <s v="Cash on Delivery"/>
    <s v="Standard"/>
    <n v="5"/>
    <n v="3"/>
    <s v="No"/>
    <x v="2"/>
    <n v="2"/>
    <n v="0"/>
    <n v="15133.009999999998"/>
    <n v="25.2493115148553"/>
    <n v="3.9605040296312843E-2"/>
    <n v="1"/>
    <n v="1"/>
  </r>
  <r>
    <s v="ORD01520"/>
    <x v="116"/>
    <s v="CUST0366"/>
    <x v="3"/>
    <x v="1"/>
    <x v="4"/>
    <s v="Bedsheet"/>
    <n v="1"/>
    <n v="56872"/>
    <n v="20"/>
    <n v="11374.4"/>
    <n v="45497.599999999999"/>
    <n v="31634.91"/>
    <n v="13862.69"/>
    <x v="4"/>
    <n v="2273.98"/>
    <s v="Mobile Money"/>
    <s v="Standard"/>
    <n v="5"/>
    <n v="4"/>
    <s v="No"/>
    <x v="2"/>
    <n v="5"/>
    <n v="0"/>
    <n v="11588.710000000001"/>
    <n v="20.00791563690094"/>
    <n v="4.9980218736812493E-2"/>
    <n v="0"/>
    <n v="1"/>
  </r>
  <r>
    <s v="ORD01521"/>
    <x v="113"/>
    <s v="CUST0508"/>
    <x v="2"/>
    <x v="1"/>
    <x v="1"/>
    <s v="Phone Case"/>
    <n v="3"/>
    <n v="19691"/>
    <n v="10"/>
    <n v="5907.3"/>
    <n v="53165.7"/>
    <n v="41289.22"/>
    <n v="11876.48"/>
    <x v="4"/>
    <n v="1014.53"/>
    <s v="Bank Transfer"/>
    <s v="Express"/>
    <n v="2"/>
    <n v="1"/>
    <s v="No"/>
    <x v="2"/>
    <n v="5"/>
    <n v="0"/>
    <n v="10861.949999999999"/>
    <n v="52.404266014804882"/>
    <n v="1.9082415918533942E-2"/>
    <n v="1"/>
    <n v="1"/>
  </r>
  <r>
    <s v="ORD01522"/>
    <x v="136"/>
    <s v="CUST0260"/>
    <x v="6"/>
    <x v="0"/>
    <x v="0"/>
    <s v="Face Cream"/>
    <n v="1"/>
    <n v="4319"/>
    <n v="0"/>
    <n v="0"/>
    <n v="4319"/>
    <n v="2401.7199999999998"/>
    <n v="1917.28"/>
    <x v="5"/>
    <n v="1015.79"/>
    <s v="USSD"/>
    <s v="Express"/>
    <n v="2"/>
    <n v="3"/>
    <s v="Yes"/>
    <x v="0"/>
    <n v="4"/>
    <n v="0"/>
    <n v="901.49"/>
    <n v="4.2518630819362269"/>
    <n v="0.23519101643899049"/>
    <n v="0"/>
    <n v="1"/>
  </r>
  <r>
    <s v="ORD01523"/>
    <x v="50"/>
    <s v="CUST0360"/>
    <x v="8"/>
    <x v="2"/>
    <x v="1"/>
    <s v="Phone Case"/>
    <n v="1"/>
    <n v="7813"/>
    <n v="0"/>
    <n v="0"/>
    <n v="7813"/>
    <n v="5654.3"/>
    <n v="2158.6999999999998"/>
    <x v="1"/>
    <n v="277.04000000000002"/>
    <s v="Cash on Delivery"/>
    <s v="Express"/>
    <n v="2"/>
    <n v="1"/>
    <s v="No"/>
    <x v="0"/>
    <n v="5"/>
    <n v="0"/>
    <n v="1881.6599999999999"/>
    <n v="28.201703725093846"/>
    <n v="3.5458850633559455E-2"/>
    <n v="0"/>
    <n v="1"/>
  </r>
  <r>
    <s v="ORD01524"/>
    <x v="63"/>
    <s v="CUST0366"/>
    <x v="7"/>
    <x v="2"/>
    <x v="4"/>
    <s v="Table Lamp"/>
    <n v="1"/>
    <n v="38003"/>
    <n v="15"/>
    <n v="5700.45"/>
    <n v="32302.55"/>
    <n v="20953.8"/>
    <n v="11348.75"/>
    <x v="5"/>
    <n v="2189.31"/>
    <s v="Bank Transfer"/>
    <s v="Standard"/>
    <n v="5"/>
    <n v="3"/>
    <s v="No"/>
    <x v="0"/>
    <n v="2"/>
    <n v="0"/>
    <n v="9159.44"/>
    <n v="14.754671563186575"/>
    <n v="6.7775144686719774E-2"/>
    <n v="1"/>
    <n v="1"/>
  </r>
  <r>
    <s v="ORD01525"/>
    <x v="18"/>
    <s v="CUST0033"/>
    <x v="6"/>
    <x v="2"/>
    <x v="0"/>
    <s v="Face Cream"/>
    <n v="1"/>
    <n v="5463"/>
    <n v="10"/>
    <n v="546.29999999999995"/>
    <n v="4916.7"/>
    <n v="3480.66"/>
    <n v="1436.04"/>
    <x v="3"/>
    <n v="378.93"/>
    <s v="Mobile Money"/>
    <s v="Express"/>
    <n v="2"/>
    <n v="6"/>
    <s v="No"/>
    <x v="2"/>
    <m/>
    <n v="0"/>
    <n v="1057.1099999999999"/>
    <n v="12.975219697569472"/>
    <n v="7.7069985966196838E-2"/>
    <n v="1"/>
    <n v="1"/>
  </r>
  <r>
    <s v="ORD01526"/>
    <x v="41"/>
    <s v="CUST0582"/>
    <x v="1"/>
    <x v="2"/>
    <x v="1"/>
    <s v="Cap"/>
    <n v="1"/>
    <n v="24858"/>
    <n v="25"/>
    <n v="6214.5"/>
    <n v="18643.5"/>
    <n v="11336.36"/>
    <n v="7307.14"/>
    <x v="2"/>
    <n v="241.87"/>
    <s v="USSD"/>
    <s v="Express"/>
    <n v="2"/>
    <n v="4"/>
    <s v="Yes"/>
    <x v="0"/>
    <n v="4"/>
    <n v="0"/>
    <n v="7065.27"/>
    <n v="77.080663166163646"/>
    <n v="1.2973422372408614E-2"/>
    <n v="1"/>
    <n v="1"/>
  </r>
  <r>
    <s v="ORD01527"/>
    <x v="182"/>
    <s v="CUST0460"/>
    <x v="4"/>
    <x v="0"/>
    <x v="4"/>
    <s v="Table Lamp"/>
    <n v="2"/>
    <n v="69813"/>
    <n v="10"/>
    <n v="13962.6"/>
    <n v="125663.4"/>
    <n v="93562.4"/>
    <n v="32101"/>
    <x v="3"/>
    <n v="1697.07"/>
    <s v="Cash on Delivery"/>
    <s v="Express"/>
    <n v="2"/>
    <n v="3"/>
    <s v="No"/>
    <x v="2"/>
    <n v="5"/>
    <n v="0"/>
    <n v="30403.93"/>
    <n v="74.047269706022732"/>
    <n v="1.3504886864433081E-2"/>
    <n v="1"/>
    <n v="1"/>
  </r>
  <r>
    <s v="ORD01528"/>
    <x v="188"/>
    <s v="CUST0017"/>
    <x v="0"/>
    <x v="2"/>
    <x v="1"/>
    <s v="Sunglasses"/>
    <n v="1"/>
    <n v="38521"/>
    <n v="0"/>
    <n v="0"/>
    <n v="38521"/>
    <n v="24059.49"/>
    <n v="14461.51"/>
    <x v="2"/>
    <n v="154.19999999999999"/>
    <s v="Bank Transfer"/>
    <s v="Standard"/>
    <n v="5"/>
    <n v="8"/>
    <s v="Yes"/>
    <x v="0"/>
    <n v="5"/>
    <n v="0"/>
    <n v="14307.31"/>
    <n v="249.81193255512324"/>
    <n v="4.0030113444614619E-3"/>
    <n v="0"/>
    <n v="1"/>
  </r>
  <r>
    <s v="ORD01529"/>
    <x v="24"/>
    <s v="CUST0509"/>
    <x v="4"/>
    <x v="1"/>
    <x v="1"/>
    <s v="Sunglasses"/>
    <n v="1"/>
    <n v="39063"/>
    <n v="15"/>
    <n v="5859.45"/>
    <n v="33203.550000000003"/>
    <n v="19828.45"/>
    <n v="13375.1"/>
    <x v="1"/>
    <n v="326.02999999999997"/>
    <s v="Card"/>
    <s v="Standard"/>
    <n v="5"/>
    <n v="4"/>
    <s v="No"/>
    <x v="0"/>
    <n v="3"/>
    <n v="0"/>
    <n v="13049.07"/>
    <n v="101.8420084041346"/>
    <n v="9.8191307857141766E-3"/>
    <n v="1"/>
    <n v="1"/>
  </r>
  <r>
    <s v="ORD01530"/>
    <x v="122"/>
    <s v="CUST0545"/>
    <x v="4"/>
    <x v="2"/>
    <x v="2"/>
    <s v="Sneakers"/>
    <n v="1"/>
    <n v="22966"/>
    <n v="10"/>
    <n v="2296.6"/>
    <n v="20669.400000000001"/>
    <n v="13900.61"/>
    <n v="6768.79"/>
    <x v="4"/>
    <n v="1246.98"/>
    <s v="USSD"/>
    <s v="Express"/>
    <n v="2"/>
    <n v="1"/>
    <s v="No"/>
    <x v="2"/>
    <n v="3"/>
    <n v="0"/>
    <n v="5521.8099999999995"/>
    <n v="16.575566568830293"/>
    <n v="6.032976283781822E-2"/>
    <n v="0"/>
    <n v="1"/>
  </r>
  <r>
    <s v="ORD01531"/>
    <x v="92"/>
    <s v="CUST0193"/>
    <x v="0"/>
    <x v="2"/>
    <x v="2"/>
    <s v="Sneakers"/>
    <n v="1"/>
    <n v="51053"/>
    <n v="25"/>
    <n v="12763.25"/>
    <n v="38289.75"/>
    <n v="26030.51"/>
    <n v="12259.24"/>
    <x v="0"/>
    <n v="1435.72"/>
    <s v="Cash on Delivery"/>
    <s v="Express"/>
    <n v="2"/>
    <n v="2"/>
    <s v="No"/>
    <x v="0"/>
    <n v="1"/>
    <n v="0"/>
    <n v="10823.52"/>
    <n v="26.669371465188199"/>
    <n v="3.749619676284123E-2"/>
    <n v="0"/>
    <n v="1"/>
  </r>
  <r>
    <s v="ORD01532"/>
    <x v="197"/>
    <s v="CUST0509"/>
    <x v="3"/>
    <x v="2"/>
    <x v="0"/>
    <s v="Hair Dryer"/>
    <n v="1"/>
    <n v="20063"/>
    <n v="0"/>
    <n v="0"/>
    <n v="20063"/>
    <n v="11800.37"/>
    <n v="8262.6299999999992"/>
    <x v="1"/>
    <n v="815.33"/>
    <s v="Cash on Delivery"/>
    <s v="Express"/>
    <n v="2"/>
    <n v="1"/>
    <s v="No"/>
    <x v="1"/>
    <m/>
    <n v="0"/>
    <n v="7447.2999999999993"/>
    <n v="24.607214256803992"/>
    <n v="4.0638488760404726E-2"/>
    <n v="0"/>
    <n v="1"/>
  </r>
  <r>
    <s v="ORD01533"/>
    <x v="49"/>
    <s v="CUST0081"/>
    <x v="0"/>
    <x v="1"/>
    <x v="4"/>
    <s v="Storage Box"/>
    <n v="3"/>
    <n v="53799"/>
    <n v="0"/>
    <n v="0"/>
    <n v="161397"/>
    <n v="110075.82"/>
    <n v="51321.18"/>
    <x v="5"/>
    <n v="2216.6999999999998"/>
    <s v="Mobile Money"/>
    <s v="Express"/>
    <n v="2"/>
    <n v="2"/>
    <s v="No"/>
    <x v="1"/>
    <m/>
    <n v="0"/>
    <n v="49104.480000000003"/>
    <n v="72.809581810799841"/>
    <n v="1.3734456030781239E-2"/>
    <n v="0"/>
    <n v="1"/>
  </r>
  <r>
    <s v="ORD01534"/>
    <x v="35"/>
    <s v="CUST0536"/>
    <x v="2"/>
    <x v="1"/>
    <x v="3"/>
    <s v="Phone Charger"/>
    <n v="2"/>
    <n v="18958"/>
    <n v="10"/>
    <n v="3791.6"/>
    <n v="34124.400000000001"/>
    <n v="26209.78"/>
    <n v="7914.62"/>
    <x v="2"/>
    <n v="205.32"/>
    <s v="Mobile Money"/>
    <s v="Express"/>
    <n v="2"/>
    <n v="1"/>
    <s v="No"/>
    <x v="0"/>
    <n v="4"/>
    <n v="0"/>
    <n v="7709.3"/>
    <n v="166.20105201636471"/>
    <n v="6.0168090867531729E-3"/>
    <n v="1"/>
    <n v="1"/>
  </r>
  <r>
    <s v="ORD01535"/>
    <x v="182"/>
    <s v="CUST0551"/>
    <x v="8"/>
    <x v="0"/>
    <x v="2"/>
    <s v="Hoodie"/>
    <n v="1"/>
    <n v="44482"/>
    <n v="0"/>
    <n v="0"/>
    <n v="44482"/>
    <n v="36388.199999999997"/>
    <n v="8093.8"/>
    <x v="3"/>
    <n v="793.86"/>
    <s v="Cash on Delivery"/>
    <s v="Standard"/>
    <n v="5"/>
    <n v="6"/>
    <s v="No"/>
    <x v="1"/>
    <m/>
    <n v="0"/>
    <n v="7299.9400000000005"/>
    <n v="56.032549819867484"/>
    <n v="1.7846769479789578E-2"/>
    <n v="1"/>
    <n v="1"/>
  </r>
  <r>
    <s v="ORD01536"/>
    <x v="161"/>
    <s v="CUST0131"/>
    <x v="1"/>
    <x v="2"/>
    <x v="2"/>
    <s v="T-Shirt"/>
    <n v="1"/>
    <n v="46863"/>
    <n v="5"/>
    <n v="2343.15"/>
    <n v="44519.85"/>
    <n v="36242.730000000003"/>
    <n v="8277.1200000000008"/>
    <x v="5"/>
    <n v="345.62"/>
    <s v="USSD"/>
    <s v="Standard"/>
    <n v="5"/>
    <n v="1"/>
    <s v="No"/>
    <x v="0"/>
    <n v="2"/>
    <n v="0"/>
    <n v="7931.5000000000009"/>
    <n v="128.81155604421039"/>
    <n v="7.7632786273987902E-3"/>
    <n v="1"/>
    <n v="1"/>
  </r>
  <r>
    <s v="ORD01537"/>
    <x v="60"/>
    <s v="CUST0198"/>
    <x v="2"/>
    <x v="1"/>
    <x v="2"/>
    <s v="Handbag"/>
    <n v="1"/>
    <n v="12775"/>
    <n v="10"/>
    <n v="1277.5"/>
    <n v="11497.5"/>
    <n v="9063.67"/>
    <n v="2433.83"/>
    <x v="3"/>
    <n v="2152.64"/>
    <s v="Card"/>
    <s v="Express"/>
    <n v="2"/>
    <n v="3"/>
    <s v="Yes"/>
    <x v="0"/>
    <n v="2"/>
    <n v="0"/>
    <n v="281.19000000000005"/>
    <n v="5.341116024973986"/>
    <n v="0.18722678843226787"/>
    <n v="0"/>
    <n v="1"/>
  </r>
  <r>
    <s v="ORD01538"/>
    <x v="258"/>
    <s v="CUST0040"/>
    <x v="8"/>
    <x v="1"/>
    <x v="4"/>
    <s v="Blender"/>
    <n v="1"/>
    <n v="75838"/>
    <n v="0"/>
    <n v="0"/>
    <n v="75838"/>
    <n v="54337.36"/>
    <n v="21500.639999999999"/>
    <x v="3"/>
    <n v="1462.77"/>
    <s v="USSD"/>
    <s v="Express"/>
    <n v="2"/>
    <n v="2"/>
    <s v="No"/>
    <x v="2"/>
    <n v="5"/>
    <n v="0"/>
    <n v="20037.87"/>
    <n v="51.845471263424869"/>
    <n v="1.9288087766027584E-2"/>
    <n v="1"/>
    <n v="1"/>
  </r>
  <r>
    <s v="ORD01539"/>
    <x v="164"/>
    <s v="CUST0417"/>
    <x v="4"/>
    <x v="0"/>
    <x v="4"/>
    <s v="Table Lamp"/>
    <n v="1"/>
    <n v="79185"/>
    <n v="0"/>
    <n v="0"/>
    <n v="79185"/>
    <n v="46574"/>
    <n v="32611"/>
    <x v="5"/>
    <n v="551.21"/>
    <s v="Cash on Delivery"/>
    <s v="Express"/>
    <n v="2"/>
    <n v="2"/>
    <s v="No"/>
    <x v="1"/>
    <m/>
    <n v="0"/>
    <n v="32059.79"/>
    <n v="143.65668257107092"/>
    <n v="6.9610406011239509E-3"/>
    <n v="1"/>
    <n v="1"/>
  </r>
  <r>
    <s v="ORD01540"/>
    <x v="63"/>
    <s v="CUST0106"/>
    <x v="6"/>
    <x v="1"/>
    <x v="4"/>
    <s v="Air Fryer"/>
    <n v="3"/>
    <n v="55877"/>
    <n v="0"/>
    <n v="0"/>
    <n v="167631"/>
    <n v="94861.68"/>
    <n v="72769.320000000007"/>
    <x v="4"/>
    <n v="775.14"/>
    <s v="Card"/>
    <s v="Standard"/>
    <n v="5"/>
    <n v="1"/>
    <s v="No"/>
    <x v="2"/>
    <n v="5"/>
    <n v="0"/>
    <n v="71994.180000000008"/>
    <n v="216.25899837448719"/>
    <n v="4.6240850439357873E-3"/>
    <n v="1"/>
    <n v="1"/>
  </r>
  <r>
    <s v="ORD01541"/>
    <x v="104"/>
    <s v="CUST0145"/>
    <x v="4"/>
    <x v="1"/>
    <x v="0"/>
    <s v="Lip Gloss"/>
    <n v="1"/>
    <n v="15160"/>
    <n v="0"/>
    <n v="0"/>
    <n v="15160"/>
    <n v="11000.15"/>
    <n v="4159.8500000000004"/>
    <x v="0"/>
    <n v="270.10000000000002"/>
    <s v="Bank Transfer"/>
    <s v="Express"/>
    <n v="2"/>
    <n v="1"/>
    <s v="No"/>
    <x v="0"/>
    <n v="2"/>
    <n v="0"/>
    <n v="3889.7500000000005"/>
    <n v="56.127360236949272"/>
    <n v="1.7816622691292878E-2"/>
    <n v="0"/>
    <n v="1"/>
  </r>
  <r>
    <s v="ORD01542"/>
    <x v="290"/>
    <s v="CUST0587"/>
    <x v="5"/>
    <x v="2"/>
    <x v="4"/>
    <s v="Table Lamp"/>
    <n v="1"/>
    <n v="52097"/>
    <n v="0"/>
    <n v="0"/>
    <n v="52097"/>
    <n v="36407.589999999997"/>
    <n v="15689.41"/>
    <x v="2"/>
    <n v="140.56"/>
    <s v="Bank Transfer"/>
    <s v="Standard"/>
    <n v="5"/>
    <n v="8"/>
    <s v="Yes"/>
    <x v="0"/>
    <m/>
    <n v="0"/>
    <n v="15548.85"/>
    <n v="370.6388730791121"/>
    <n v="2.6980440332456763E-3"/>
    <n v="0"/>
    <n v="1"/>
  </r>
  <r>
    <s v="ORD01543"/>
    <x v="181"/>
    <s v="CUST0475"/>
    <x v="2"/>
    <x v="2"/>
    <x v="3"/>
    <s v="Wireless Earbuds"/>
    <n v="1"/>
    <n v="25884"/>
    <n v="0"/>
    <n v="0"/>
    <n v="25884"/>
    <n v="15247.8"/>
    <n v="10636.2"/>
    <x v="0"/>
    <n v="969.76"/>
    <s v="Card"/>
    <s v="Standard"/>
    <n v="5"/>
    <n v="8"/>
    <s v="Yes"/>
    <x v="0"/>
    <n v="3"/>
    <n v="0"/>
    <n v="9666.44"/>
    <n v="26.691140075895067"/>
    <n v="3.7465615824447532E-2"/>
    <n v="0"/>
    <n v="1"/>
  </r>
  <r>
    <s v="ORD01544"/>
    <x v="209"/>
    <s v="CUST0024"/>
    <x v="9"/>
    <x v="1"/>
    <x v="4"/>
    <s v="Storage Box"/>
    <n v="1"/>
    <n v="11756"/>
    <n v="0"/>
    <n v="0"/>
    <n v="11756"/>
    <n v="8977.4699999999993"/>
    <n v="2778.53"/>
    <x v="2"/>
    <n v="238.33"/>
    <s v="USSD"/>
    <s v="Express"/>
    <n v="2"/>
    <n v="1"/>
    <s v="No"/>
    <x v="0"/>
    <n v="1"/>
    <n v="0"/>
    <n v="2540.2000000000003"/>
    <n v="49.326564007888223"/>
    <n v="2.0273052058523307E-2"/>
    <n v="0"/>
    <n v="1"/>
  </r>
  <r>
    <s v="ORD01545"/>
    <x v="251"/>
    <s v="CUST0270"/>
    <x v="3"/>
    <x v="0"/>
    <x v="4"/>
    <s v="Table Lamp"/>
    <n v="2"/>
    <n v="81965"/>
    <n v="0"/>
    <n v="0"/>
    <n v="163930"/>
    <n v="118248.01"/>
    <n v="45681.99"/>
    <x v="4"/>
    <n v="2414.75"/>
    <s v="USSD"/>
    <s v="Express"/>
    <n v="2"/>
    <n v="3"/>
    <s v="No"/>
    <x v="2"/>
    <n v="4"/>
    <n v="0"/>
    <n v="43267.24"/>
    <n v="67.886944818304173"/>
    <n v="1.4730372720063441E-2"/>
    <n v="0"/>
    <n v="1"/>
  </r>
  <r>
    <s v="ORD01546"/>
    <x v="209"/>
    <s v="CUST0097"/>
    <x v="4"/>
    <x v="0"/>
    <x v="2"/>
    <s v="Sneakers"/>
    <n v="1"/>
    <n v="15817"/>
    <n v="25"/>
    <n v="3954.25"/>
    <n v="11862.75"/>
    <n v="8153.72"/>
    <n v="3709.03"/>
    <x v="1"/>
    <n v="2224.17"/>
    <s v="USSD"/>
    <s v="Express"/>
    <n v="2"/>
    <n v="5"/>
    <s v="No"/>
    <x v="1"/>
    <m/>
    <n v="0"/>
    <n v="1484.8600000000001"/>
    <n v="5.3335626323527423"/>
    <n v="0.18749193905291775"/>
    <n v="1"/>
    <n v="1"/>
  </r>
  <r>
    <s v="ORD01547"/>
    <x v="273"/>
    <s v="CUST0244"/>
    <x v="5"/>
    <x v="2"/>
    <x v="0"/>
    <s v="Lip Gloss"/>
    <n v="3"/>
    <n v="8023"/>
    <n v="0"/>
    <n v="0"/>
    <n v="24069"/>
    <n v="19686.48"/>
    <n v="4382.5200000000004"/>
    <x v="5"/>
    <n v="220.98"/>
    <s v="USSD"/>
    <s v="Standard"/>
    <n v="5"/>
    <n v="4"/>
    <s v="No"/>
    <x v="2"/>
    <n v="4"/>
    <n v="0"/>
    <n v="4161.5400000000009"/>
    <n v="108.91935921802879"/>
    <n v="9.1811043250654371E-3"/>
    <n v="0"/>
    <n v="1"/>
  </r>
  <r>
    <s v="ORD01548"/>
    <x v="270"/>
    <s v="CUST0284"/>
    <x v="3"/>
    <x v="0"/>
    <x v="0"/>
    <s v="Lip Gloss"/>
    <n v="2"/>
    <n v="10293"/>
    <n v="0"/>
    <n v="0"/>
    <n v="20586"/>
    <n v="15546.15"/>
    <n v="5039.8500000000004"/>
    <x v="3"/>
    <n v="1549.79"/>
    <s v="USSD"/>
    <s v="Express"/>
    <n v="2"/>
    <n v="6"/>
    <s v="No"/>
    <x v="2"/>
    <n v="5"/>
    <n v="0"/>
    <n v="3490.0600000000004"/>
    <n v="13.283089967027792"/>
    <n v="7.5283687943262415E-2"/>
    <n v="1"/>
    <n v="1"/>
  </r>
  <r>
    <s v="ORD01549"/>
    <x v="133"/>
    <s v="CUST0173"/>
    <x v="1"/>
    <x v="2"/>
    <x v="2"/>
    <s v="Joggers"/>
    <n v="2"/>
    <n v="14997"/>
    <n v="10"/>
    <n v="2999.4"/>
    <n v="26994.6"/>
    <n v="16547.87"/>
    <n v="10446.73"/>
    <x v="1"/>
    <n v="750.55"/>
    <s v="USSD"/>
    <s v="Standard"/>
    <n v="5"/>
    <n v="6"/>
    <s v="Yes"/>
    <x v="0"/>
    <n v="5"/>
    <n v="0"/>
    <n v="9696.18"/>
    <n v="35.966424621943908"/>
    <n v="2.7803708889926133E-2"/>
    <n v="1"/>
    <n v="1"/>
  </r>
  <r>
    <s v="ORD01550"/>
    <x v="111"/>
    <s v="CUST0486"/>
    <x v="8"/>
    <x v="2"/>
    <x v="3"/>
    <s v="Power Bank"/>
    <n v="2"/>
    <n v="104513"/>
    <n v="20"/>
    <n v="41805.199999999997"/>
    <n v="167220.79999999999"/>
    <n v="92324.81"/>
    <n v="74895.990000000005"/>
    <x v="2"/>
    <n v="279.74"/>
    <s v="Mobile Money"/>
    <s v="Express"/>
    <n v="2"/>
    <n v="6"/>
    <s v="No"/>
    <x v="1"/>
    <m/>
    <n v="0"/>
    <n v="74616.25"/>
    <n v="597.77221705869727"/>
    <n v="1.6728780151751459E-3"/>
    <n v="1"/>
    <n v="1"/>
  </r>
  <r>
    <s v="ORD01551"/>
    <x v="243"/>
    <s v="CUST0424"/>
    <x v="0"/>
    <x v="0"/>
    <x v="0"/>
    <s v="Lip Gloss"/>
    <n v="1"/>
    <n v="25243"/>
    <n v="0"/>
    <n v="0"/>
    <n v="25243"/>
    <n v="17465.509999999998"/>
    <n v="7777.49"/>
    <x v="4"/>
    <n v="1957.07"/>
    <s v="Mobile Money"/>
    <s v="Standard"/>
    <n v="5"/>
    <n v="4"/>
    <s v="No"/>
    <x v="0"/>
    <n v="5"/>
    <n v="0"/>
    <n v="5820.42"/>
    <n v="12.898363369731282"/>
    <n v="7.7529216020282843E-2"/>
    <n v="1"/>
    <n v="1"/>
  </r>
  <r>
    <s v="ORD01552"/>
    <x v="177"/>
    <s v="CUST0252"/>
    <x v="0"/>
    <x v="2"/>
    <x v="2"/>
    <s v="Hoodie"/>
    <n v="3"/>
    <n v="29468"/>
    <n v="15"/>
    <n v="13260.6"/>
    <n v="75143.399999999994"/>
    <n v="51168.06"/>
    <n v="23975.34"/>
    <x v="5"/>
    <n v="242.49"/>
    <s v="Cash on Delivery"/>
    <s v="Express"/>
    <n v="2"/>
    <n v="1"/>
    <s v="No"/>
    <x v="0"/>
    <n v="5"/>
    <n v="0"/>
    <n v="23732.85"/>
    <n v="309.88246938018057"/>
    <n v="3.227029918795264E-3"/>
    <n v="0"/>
    <n v="1"/>
  </r>
  <r>
    <s v="ORD01553"/>
    <x v="169"/>
    <s v="CUST0565"/>
    <x v="8"/>
    <x v="1"/>
    <x v="4"/>
    <s v="Bedsheet"/>
    <n v="2"/>
    <n v="81345"/>
    <n v="0"/>
    <n v="0"/>
    <n v="162690"/>
    <n v="92965.03"/>
    <n v="69724.97"/>
    <x v="4"/>
    <n v="2356.5500000000002"/>
    <s v="USSD"/>
    <s v="Standard"/>
    <n v="5"/>
    <n v="3"/>
    <s v="No"/>
    <x v="0"/>
    <n v="1"/>
    <n v="0"/>
    <n v="67368.42"/>
    <n v="69.037363943052341"/>
    <n v="1.4484909951441393E-2"/>
    <n v="1"/>
    <n v="1"/>
  </r>
  <r>
    <s v="ORD01554"/>
    <x v="108"/>
    <s v="CUST0163"/>
    <x v="7"/>
    <x v="0"/>
    <x v="4"/>
    <s v="Bedsheet"/>
    <n v="1"/>
    <n v="42232"/>
    <n v="10"/>
    <n v="4223.2"/>
    <n v="38008.800000000003"/>
    <n v="30866.86"/>
    <n v="7141.94"/>
    <x v="2"/>
    <n v="249.69"/>
    <s v="Card"/>
    <s v="Standard"/>
    <n v="5"/>
    <n v="3"/>
    <s v="No"/>
    <x v="0"/>
    <n v="4"/>
    <n v="0"/>
    <n v="6892.25"/>
    <n v="152.22395770755739"/>
    <n v="6.5692681694765418E-3"/>
    <n v="1"/>
    <n v="1"/>
  </r>
  <r>
    <s v="ORD01555"/>
    <x v="146"/>
    <s v="CUST0505"/>
    <x v="4"/>
    <x v="2"/>
    <x v="3"/>
    <s v="Phone Charger"/>
    <n v="1"/>
    <n v="62249"/>
    <n v="15"/>
    <n v="9337.35"/>
    <n v="52911.65"/>
    <n v="33539.83"/>
    <n v="19371.82"/>
    <x v="1"/>
    <n v="1417.59"/>
    <s v="Cash on Delivery"/>
    <s v="Express"/>
    <n v="2"/>
    <n v="1"/>
    <s v="No"/>
    <x v="0"/>
    <n v="4"/>
    <n v="0"/>
    <n v="17954.23"/>
    <n v="37.325072834881738"/>
    <n v="2.6791642294277346E-2"/>
    <n v="0"/>
    <n v="1"/>
  </r>
  <r>
    <s v="ORD01556"/>
    <x v="15"/>
    <s v="CUST0052"/>
    <x v="1"/>
    <x v="2"/>
    <x v="2"/>
    <s v="Sneakers"/>
    <n v="1"/>
    <n v="10999"/>
    <n v="0"/>
    <n v="0"/>
    <n v="10999"/>
    <n v="6304.44"/>
    <n v="4694.5600000000004"/>
    <x v="5"/>
    <n v="1700.08"/>
    <s v="Bank Transfer"/>
    <s v="Express"/>
    <n v="2"/>
    <n v="4"/>
    <s v="No"/>
    <x v="2"/>
    <n v="4"/>
    <n v="0"/>
    <n v="2994.4800000000005"/>
    <n v="6.4696955437391184"/>
    <n v="0.15456677879807254"/>
    <n v="0"/>
    <n v="1"/>
  </r>
  <r>
    <s v="ORD01557"/>
    <x v="326"/>
    <s v="CUST0149"/>
    <x v="9"/>
    <x v="2"/>
    <x v="2"/>
    <s v="T-Shirt"/>
    <n v="1"/>
    <n v="21088"/>
    <n v="20"/>
    <n v="4217.6000000000004"/>
    <n v="16870.400000000001"/>
    <n v="11016.78"/>
    <n v="5853.62"/>
    <x v="0"/>
    <n v="1645.39"/>
    <s v="USSD"/>
    <s v="Standard"/>
    <n v="5"/>
    <n v="4"/>
    <s v="No"/>
    <x v="1"/>
    <m/>
    <n v="0"/>
    <n v="4208.2299999999996"/>
    <n v="10.253131476428081"/>
    <n v="9.7531178869499233E-2"/>
    <n v="1"/>
    <n v="1"/>
  </r>
  <r>
    <s v="ORD01558"/>
    <x v="38"/>
    <s v="CUST0085"/>
    <x v="7"/>
    <x v="2"/>
    <x v="0"/>
    <s v="Body Lotion"/>
    <n v="2"/>
    <n v="3664"/>
    <n v="10"/>
    <n v="732.8"/>
    <n v="6595.2"/>
    <n v="5177.3999999999996"/>
    <n v="1417.8"/>
    <x v="3"/>
    <n v="2027.49"/>
    <s v="Mobile Money"/>
    <s v="Standard"/>
    <n v="5"/>
    <n v="3"/>
    <s v="No"/>
    <x v="0"/>
    <n v="3"/>
    <n v="0"/>
    <n v="-609.69000000000005"/>
    <n v="3.2528890401432311"/>
    <n v="0.30741903202328968"/>
    <n v="0"/>
    <n v="1"/>
  </r>
  <r>
    <s v="ORD01559"/>
    <x v="358"/>
    <s v="CUST0498"/>
    <x v="5"/>
    <x v="2"/>
    <x v="0"/>
    <s v="Face Cream"/>
    <n v="1"/>
    <n v="22694"/>
    <n v="15"/>
    <n v="3404.1"/>
    <n v="19289.900000000001"/>
    <n v="10822.48"/>
    <n v="8467.42"/>
    <x v="1"/>
    <n v="814.84"/>
    <s v="Cash on Delivery"/>
    <s v="Express"/>
    <n v="2"/>
    <n v="4"/>
    <s v="Yes"/>
    <x v="0"/>
    <n v="5"/>
    <n v="0"/>
    <n v="7652.58"/>
    <n v="23.673236463600215"/>
    <n v="4.2241794928952456E-2"/>
    <n v="1"/>
    <n v="1"/>
  </r>
  <r>
    <s v="ORD01560"/>
    <x v="248"/>
    <s v="CUST0140"/>
    <x v="6"/>
    <x v="2"/>
    <x v="2"/>
    <s v="Handbag"/>
    <n v="1"/>
    <n v="26589"/>
    <n v="0"/>
    <n v="0"/>
    <n v="26589"/>
    <n v="19725.349999999999"/>
    <n v="6863.65"/>
    <x v="2"/>
    <n v="382.5"/>
    <s v="Bank Transfer"/>
    <s v="Express"/>
    <n v="2"/>
    <n v="1"/>
    <s v="No"/>
    <x v="0"/>
    <n v="4"/>
    <n v="0"/>
    <n v="6481.15"/>
    <n v="69.51372549019608"/>
    <n v="1.4385648200383617E-2"/>
    <n v="0"/>
    <n v="1"/>
  </r>
  <r>
    <s v="ORD01561"/>
    <x v="204"/>
    <s v="CUST0044"/>
    <x v="9"/>
    <x v="1"/>
    <x v="1"/>
    <s v="Wallet"/>
    <n v="3"/>
    <n v="20115"/>
    <n v="0"/>
    <n v="0"/>
    <n v="60345"/>
    <n v="44164.45"/>
    <n v="16180.55"/>
    <x v="3"/>
    <n v="936.06"/>
    <s v="Bank Transfer"/>
    <s v="Express"/>
    <n v="2"/>
    <n v="1"/>
    <s v="No"/>
    <x v="0"/>
    <n v="5"/>
    <n v="0"/>
    <n v="15244.49"/>
    <n v="64.467021344785593"/>
    <n v="1.5511807109122545E-2"/>
    <n v="1"/>
    <n v="1"/>
  </r>
  <r>
    <s v="ORD01562"/>
    <x v="168"/>
    <s v="CUST0396"/>
    <x v="9"/>
    <x v="2"/>
    <x v="3"/>
    <s v="Smart Watch"/>
    <n v="3"/>
    <n v="57598"/>
    <n v="10"/>
    <n v="17279.400000000001"/>
    <n v="155514.6"/>
    <n v="97649.84"/>
    <n v="57864.76"/>
    <x v="4"/>
    <n v="1490.71"/>
    <s v="Card"/>
    <s v="Standard"/>
    <n v="5"/>
    <n v="3"/>
    <s v="No"/>
    <x v="0"/>
    <n v="4"/>
    <n v="0"/>
    <n v="56374.05"/>
    <n v="104.32250404169825"/>
    <n v="9.5856594814891973E-3"/>
    <n v="0"/>
    <n v="1"/>
  </r>
  <r>
    <s v="ORD01563"/>
    <x v="345"/>
    <s v="CUST0085"/>
    <x v="1"/>
    <x v="0"/>
    <x v="0"/>
    <s v="Hair Dryer"/>
    <n v="1"/>
    <n v="19335"/>
    <n v="10"/>
    <n v="1933.5"/>
    <n v="17401.5"/>
    <n v="9892.77"/>
    <n v="7508.73"/>
    <x v="2"/>
    <n v="93.19"/>
    <s v="USSD"/>
    <s v="Express"/>
    <n v="2"/>
    <n v="2"/>
    <s v="No"/>
    <x v="1"/>
    <m/>
    <n v="0"/>
    <n v="7415.54"/>
    <n v="186.73140894945811"/>
    <n v="5.3552854638967903E-3"/>
    <n v="1"/>
    <n v="1"/>
  </r>
  <r>
    <s v="ORD01564"/>
    <x v="21"/>
    <s v="CUST0348"/>
    <x v="8"/>
    <x v="2"/>
    <x v="1"/>
    <s v="Sunglasses"/>
    <n v="3"/>
    <n v="20025"/>
    <n v="25"/>
    <n v="15018.75"/>
    <n v="45056.25"/>
    <n v="34277.370000000003"/>
    <n v="10778.88"/>
    <x v="2"/>
    <n v="247.99"/>
    <s v="Cash on Delivery"/>
    <s v="Express"/>
    <n v="2"/>
    <n v="3"/>
    <s v="Yes"/>
    <x v="0"/>
    <n v="3"/>
    <n v="0"/>
    <n v="10530.89"/>
    <n v="181.6857534578007"/>
    <n v="5.5040088777916496E-3"/>
    <n v="0"/>
    <n v="1"/>
  </r>
  <r>
    <s v="ORD01565"/>
    <x v="21"/>
    <s v="CUST0327"/>
    <x v="1"/>
    <x v="0"/>
    <x v="4"/>
    <s v="Table Lamp"/>
    <n v="1"/>
    <n v="40514"/>
    <n v="10"/>
    <n v="4051.4"/>
    <n v="36462.6"/>
    <n v="22246.45"/>
    <n v="14216.15"/>
    <x v="3"/>
    <n v="1333.05"/>
    <s v="USSD"/>
    <s v="Express"/>
    <n v="2"/>
    <n v="3"/>
    <s v="Yes"/>
    <x v="0"/>
    <n v="5"/>
    <n v="0"/>
    <n v="12883.1"/>
    <n v="27.352762462023179"/>
    <n v="3.6559378651001298E-2"/>
    <n v="1"/>
    <n v="1"/>
  </r>
  <r>
    <s v="ORD01566"/>
    <x v="264"/>
    <s v="CUST0179"/>
    <x v="9"/>
    <x v="2"/>
    <x v="0"/>
    <s v="Lip Gloss"/>
    <n v="2"/>
    <n v="19453"/>
    <n v="5"/>
    <n v="1945.3"/>
    <n v="36960.699999999997"/>
    <n v="23306.82"/>
    <n v="13653.88"/>
    <x v="2"/>
    <n v="211.97"/>
    <s v="Cash on Delivery"/>
    <s v="Express"/>
    <n v="2"/>
    <n v="1"/>
    <s v="No"/>
    <x v="0"/>
    <n v="2"/>
    <n v="0"/>
    <n v="13441.91"/>
    <n v="174.36759918856441"/>
    <n v="5.7350104299972674E-3"/>
    <n v="1"/>
    <n v="1"/>
  </r>
  <r>
    <s v="ORD01567"/>
    <x v="70"/>
    <s v="CUST0053"/>
    <x v="6"/>
    <x v="2"/>
    <x v="0"/>
    <s v="Body Lotion"/>
    <n v="1"/>
    <n v="10994"/>
    <n v="10"/>
    <n v="1099.4000000000001"/>
    <n v="9894.6"/>
    <n v="6084.25"/>
    <n v="3810.35"/>
    <x v="3"/>
    <n v="1434.09"/>
    <s v="Bank Transfer"/>
    <s v="Express"/>
    <n v="2"/>
    <n v="2"/>
    <s v="No"/>
    <x v="0"/>
    <n v="5"/>
    <n v="0"/>
    <n v="2376.2600000000002"/>
    <n v="6.8995669727841351"/>
    <n v="0.14493663210235885"/>
    <n v="1"/>
    <n v="1"/>
  </r>
  <r>
    <s v="ORD01568"/>
    <x v="300"/>
    <s v="CUST0375"/>
    <x v="3"/>
    <x v="2"/>
    <x v="2"/>
    <s v="T-Shirt"/>
    <n v="1"/>
    <n v="29453"/>
    <n v="10"/>
    <n v="2945.3"/>
    <n v="26507.7"/>
    <n v="15260.81"/>
    <n v="11246.89"/>
    <x v="0"/>
    <n v="1060.4100000000001"/>
    <s v="Bank Transfer"/>
    <s v="Express"/>
    <n v="2"/>
    <n v="5"/>
    <s v="No"/>
    <x v="1"/>
    <m/>
    <n v="0"/>
    <n v="10186.48"/>
    <n v="24.99759526975415"/>
    <n v="4.0003847938523525E-2"/>
    <n v="1"/>
    <n v="1"/>
  </r>
  <r>
    <s v="ORD01569"/>
    <x v="183"/>
    <s v="CUST0156"/>
    <x v="8"/>
    <x v="0"/>
    <x v="1"/>
    <s v="Wallet"/>
    <n v="3"/>
    <n v="26545"/>
    <n v="20"/>
    <n v="15927"/>
    <n v="63708"/>
    <n v="47885.87"/>
    <n v="15822.13"/>
    <x v="5"/>
    <n v="2334.3200000000002"/>
    <s v="Card"/>
    <s v="Express"/>
    <n v="2"/>
    <n v="1"/>
    <s v="No"/>
    <x v="0"/>
    <n v="3"/>
    <n v="0"/>
    <n v="13487.81"/>
    <n v="27.291888001645017"/>
    <n v="3.6640924216738875E-2"/>
    <n v="0"/>
    <n v="1"/>
  </r>
  <r>
    <s v="ORD01570"/>
    <x v="68"/>
    <s v="CUST0046"/>
    <x v="9"/>
    <x v="0"/>
    <x v="0"/>
    <s v="Face Cream"/>
    <n v="1"/>
    <n v="16952"/>
    <n v="5"/>
    <n v="847.6"/>
    <n v="16104.4"/>
    <n v="9785.34"/>
    <n v="6319.06"/>
    <x v="0"/>
    <n v="891.34"/>
    <s v="Cash on Delivery"/>
    <s v="Express"/>
    <n v="2"/>
    <n v="3"/>
    <s v="No"/>
    <x v="2"/>
    <n v="1"/>
    <n v="0"/>
    <n v="5427.72"/>
    <n v="18.06762851437162"/>
    <n v="5.5347606865204541E-2"/>
    <n v="1"/>
    <n v="1"/>
  </r>
  <r>
    <s v="ORD01571"/>
    <x v="273"/>
    <s v="CUST0411"/>
    <x v="1"/>
    <x v="0"/>
    <x v="3"/>
    <s v="Bluetooth Speaker"/>
    <n v="1"/>
    <n v="104621"/>
    <n v="10"/>
    <n v="10462.1"/>
    <n v="94158.9"/>
    <n v="54952.18"/>
    <n v="39206.720000000001"/>
    <x v="4"/>
    <n v="982.1"/>
    <s v="Card"/>
    <s v="Express"/>
    <n v="2"/>
    <n v="3"/>
    <s v="Yes"/>
    <x v="0"/>
    <n v="5"/>
    <n v="0"/>
    <n v="38224.620000000003"/>
    <n v="95.875063639140606"/>
    <n v="1.0430240795081506E-2"/>
    <n v="1"/>
    <n v="1"/>
  </r>
  <r>
    <s v="ORD01572"/>
    <x v="12"/>
    <s v="CUST0512"/>
    <x v="2"/>
    <x v="0"/>
    <x v="1"/>
    <s v="Sunglasses"/>
    <n v="1"/>
    <n v="29447"/>
    <n v="0"/>
    <n v="0"/>
    <n v="29447"/>
    <n v="16349.26"/>
    <n v="13097.74"/>
    <x v="1"/>
    <n v="1758.95"/>
    <s v="Card"/>
    <s v="Express"/>
    <n v="2"/>
    <n v="1"/>
    <s v="No"/>
    <x v="0"/>
    <n v="5"/>
    <n v="0"/>
    <n v="11338.789999999999"/>
    <n v="16.74123767020097"/>
    <n v="5.9732740177267638E-2"/>
    <n v="1"/>
    <n v="1"/>
  </r>
  <r>
    <s v="ORD01573"/>
    <x v="245"/>
    <s v="CUST0037"/>
    <x v="4"/>
    <x v="0"/>
    <x v="3"/>
    <s v="Power Bank"/>
    <n v="2"/>
    <n v="84317"/>
    <n v="0"/>
    <n v="0"/>
    <n v="168634"/>
    <n v="135737.38"/>
    <n v="32896.620000000003"/>
    <x v="4"/>
    <n v="425.09"/>
    <s v="Bank Transfer"/>
    <s v="Express"/>
    <n v="2"/>
    <n v="2"/>
    <s v="No"/>
    <x v="0"/>
    <n v="5"/>
    <n v="0"/>
    <n v="32471.530000000002"/>
    <n v="396.70187489708064"/>
    <n v="2.5207846578981698E-3"/>
    <n v="1"/>
    <n v="1"/>
  </r>
  <r>
    <s v="ORD01574"/>
    <x v="343"/>
    <s v="CUST0593"/>
    <x v="8"/>
    <x v="0"/>
    <x v="3"/>
    <s v="Bluetooth Speaker"/>
    <n v="2"/>
    <n v="85726"/>
    <n v="10"/>
    <n v="17145.2"/>
    <n v="154306.79999999999"/>
    <n v="126457.18"/>
    <n v="27849.62"/>
    <x v="2"/>
    <n v="215.61"/>
    <s v="USSD"/>
    <s v="Express"/>
    <n v="2"/>
    <n v="1"/>
    <s v="No"/>
    <x v="0"/>
    <n v="2"/>
    <n v="0"/>
    <n v="27634.01"/>
    <n v="715.67552525393057"/>
    <n v="1.3972812604499609E-3"/>
    <n v="0"/>
    <n v="1"/>
  </r>
  <r>
    <s v="ORD01575"/>
    <x v="323"/>
    <s v="CUST0418"/>
    <x v="6"/>
    <x v="2"/>
    <x v="1"/>
    <s v="Cap"/>
    <n v="1"/>
    <n v="9595"/>
    <n v="5"/>
    <n v="479.75"/>
    <n v="9115.25"/>
    <n v="5580.64"/>
    <n v="3534.61"/>
    <x v="4"/>
    <n v="645.85"/>
    <s v="Card"/>
    <s v="Standard"/>
    <n v="5"/>
    <n v="5"/>
    <s v="No"/>
    <x v="0"/>
    <n v="5"/>
    <n v="0"/>
    <n v="2888.76"/>
    <n v="14.113571262677091"/>
    <n v="7.0853788980006036E-2"/>
    <n v="1"/>
    <n v="1"/>
  </r>
  <r>
    <s v="ORD01576"/>
    <x v="158"/>
    <s v="CUST0195"/>
    <x v="6"/>
    <x v="0"/>
    <x v="3"/>
    <s v="Bluetooth Speaker"/>
    <n v="3"/>
    <n v="30622"/>
    <n v="15"/>
    <n v="13779.9"/>
    <n v="78086.100000000006"/>
    <n v="51490.05"/>
    <n v="26596.05"/>
    <x v="0"/>
    <n v="1838.22"/>
    <s v="Mobile Money"/>
    <s v="Standard"/>
    <n v="5"/>
    <n v="2"/>
    <s v="No"/>
    <x v="2"/>
    <n v="4"/>
    <n v="0"/>
    <n v="24757.829999999998"/>
    <n v="42.479191826876004"/>
    <n v="2.3540937503601794E-2"/>
    <n v="1"/>
    <n v="1"/>
  </r>
  <r>
    <s v="ORD01577"/>
    <x v="312"/>
    <s v="CUST0065"/>
    <x v="2"/>
    <x v="1"/>
    <x v="0"/>
    <s v="Face Cream"/>
    <n v="1"/>
    <n v="25264"/>
    <n v="20"/>
    <n v="5052.8"/>
    <n v="20211.2"/>
    <n v="14791.71"/>
    <n v="5419.49"/>
    <x v="0"/>
    <n v="1646.45"/>
    <s v="USSD"/>
    <s v="Express"/>
    <n v="2"/>
    <n v="1"/>
    <s v="No"/>
    <x v="0"/>
    <n v="5"/>
    <n v="0"/>
    <n v="3773.04"/>
    <n v="12.275623310759514"/>
    <n v="8.1462258549715005E-2"/>
    <n v="1"/>
    <n v="1"/>
  </r>
  <r>
    <s v="ORD01578"/>
    <x v="237"/>
    <s v="CUST0400"/>
    <x v="6"/>
    <x v="2"/>
    <x v="1"/>
    <s v="Sunglasses"/>
    <n v="2"/>
    <n v="34859"/>
    <n v="10"/>
    <n v="6971.8"/>
    <n v="62746.2"/>
    <n v="46497.21"/>
    <n v="16248.99"/>
    <x v="0"/>
    <n v="2187.16"/>
    <s v="Mobile Money"/>
    <s v="Standard"/>
    <n v="5"/>
    <n v="7"/>
    <s v="Yes"/>
    <x v="0"/>
    <n v="5"/>
    <n v="0"/>
    <n v="14061.83"/>
    <n v="28.688436145503758"/>
    <n v="3.4857250319541261E-2"/>
    <n v="1"/>
    <n v="1"/>
  </r>
  <r>
    <s v="ORD01579"/>
    <x v="54"/>
    <s v="CUST0598"/>
    <x v="5"/>
    <x v="1"/>
    <x v="0"/>
    <s v="Face Cream"/>
    <n v="2"/>
    <n v="12145"/>
    <n v="10"/>
    <n v="2429"/>
    <n v="21861"/>
    <n v="17139.439999999999"/>
    <n v="4721.5600000000004"/>
    <x v="3"/>
    <n v="1546.84"/>
    <s v="Mobile Money"/>
    <s v="Standard"/>
    <n v="5"/>
    <n v="3"/>
    <s v="No"/>
    <x v="0"/>
    <n v="1"/>
    <n v="0"/>
    <n v="3174.7200000000003"/>
    <n v="14.132683406169999"/>
    <n v="7.0757970815607696E-2"/>
    <n v="1"/>
    <n v="1"/>
  </r>
  <r>
    <s v="ORD01580"/>
    <x v="129"/>
    <s v="CUST0342"/>
    <x v="1"/>
    <x v="2"/>
    <x v="1"/>
    <s v="Sunglasses"/>
    <n v="2"/>
    <n v="21881"/>
    <n v="15"/>
    <n v="6564.3"/>
    <n v="37197.699999999997"/>
    <n v="29645.55"/>
    <n v="7552.15"/>
    <x v="1"/>
    <n v="1778.81"/>
    <s v="USSD"/>
    <s v="Standard"/>
    <n v="5"/>
    <n v="1"/>
    <s v="No"/>
    <x v="2"/>
    <n v="3"/>
    <n v="0"/>
    <n v="5773.34"/>
    <n v="20.911564472877934"/>
    <n v="4.7820429757753843E-2"/>
    <n v="1"/>
    <n v="1"/>
  </r>
  <r>
    <s v="ORD01581"/>
    <x v="90"/>
    <s v="CUST0079"/>
    <x v="5"/>
    <x v="2"/>
    <x v="4"/>
    <s v="Bedsheet"/>
    <n v="2"/>
    <n v="50906"/>
    <n v="15"/>
    <n v="15271.8"/>
    <n v="86540.2"/>
    <n v="69125.62"/>
    <n v="17414.580000000002"/>
    <x v="0"/>
    <n v="977.69"/>
    <s v="Card"/>
    <s v="Standard"/>
    <n v="5"/>
    <n v="5"/>
    <s v="No"/>
    <x v="0"/>
    <n v="5"/>
    <n v="0"/>
    <n v="16436.890000000003"/>
    <n v="88.514968957440487"/>
    <n v="1.1297524156403614E-2"/>
    <n v="1"/>
    <n v="1"/>
  </r>
  <r>
    <s v="ORD01582"/>
    <x v="34"/>
    <s v="CUST0553"/>
    <x v="5"/>
    <x v="0"/>
    <x v="2"/>
    <s v="Joggers"/>
    <n v="1"/>
    <n v="35104"/>
    <n v="25"/>
    <n v="8776"/>
    <n v="26328"/>
    <n v="20015.080000000002"/>
    <n v="6312.92"/>
    <x v="2"/>
    <n v="167.08"/>
    <s v="Bank Transfer"/>
    <s v="Express"/>
    <n v="2"/>
    <n v="4"/>
    <s v="Yes"/>
    <x v="0"/>
    <n v="1"/>
    <n v="0"/>
    <n v="6145.84"/>
    <n v="157.57720852286329"/>
    <n v="6.3460954117289586E-3"/>
    <n v="1"/>
    <n v="1"/>
  </r>
  <r>
    <s v="ORD01583"/>
    <x v="220"/>
    <s v="CUST0077"/>
    <x v="2"/>
    <x v="0"/>
    <x v="2"/>
    <s v="Sneakers"/>
    <n v="1"/>
    <n v="24495"/>
    <n v="0"/>
    <n v="0"/>
    <n v="24495"/>
    <n v="16401.54"/>
    <n v="8093.46"/>
    <x v="2"/>
    <n v="55.14"/>
    <s v="Card"/>
    <s v="Standard"/>
    <n v="5"/>
    <n v="3"/>
    <s v="No"/>
    <x v="1"/>
    <m/>
    <n v="0"/>
    <n v="8038.32"/>
    <n v="444.23286180631118"/>
    <n v="2.251071647274954E-3"/>
    <n v="1"/>
    <n v="1"/>
  </r>
  <r>
    <s v="ORD01584"/>
    <x v="200"/>
    <s v="CUST0405"/>
    <x v="2"/>
    <x v="1"/>
    <x v="1"/>
    <s v="Phone Case"/>
    <n v="1"/>
    <n v="35664"/>
    <n v="15"/>
    <n v="5349.6"/>
    <n v="30314.400000000001"/>
    <n v="17560.22"/>
    <n v="12754.18"/>
    <x v="4"/>
    <n v="1269.57"/>
    <s v="Bank Transfer"/>
    <s v="Standard"/>
    <n v="5"/>
    <n v="6"/>
    <s v="No"/>
    <x v="1"/>
    <m/>
    <n v="0"/>
    <n v="11484.61"/>
    <n v="23.877690871712471"/>
    <n v="4.188009658776027E-2"/>
    <n v="0"/>
    <n v="1"/>
  </r>
  <r>
    <s v="ORD01585"/>
    <x v="5"/>
    <s v="CUST0003"/>
    <x v="3"/>
    <x v="0"/>
    <x v="1"/>
    <s v="Wallet"/>
    <n v="2"/>
    <n v="10147"/>
    <n v="20"/>
    <n v="4058.8"/>
    <n v="16235.2"/>
    <n v="9574.9699999999993"/>
    <n v="6660.23"/>
    <x v="4"/>
    <n v="313.45"/>
    <s v="USSD"/>
    <s v="Express"/>
    <n v="2"/>
    <n v="2"/>
    <s v="No"/>
    <x v="0"/>
    <n v="5"/>
    <n v="0"/>
    <n v="6346.78"/>
    <n v="51.795182644759933"/>
    <n v="1.9306814822114909E-2"/>
    <n v="1"/>
    <n v="1"/>
  </r>
  <r>
    <s v="ORD01586"/>
    <x v="191"/>
    <s v="CUST0400"/>
    <x v="1"/>
    <x v="2"/>
    <x v="3"/>
    <s v="Phone Charger"/>
    <n v="3"/>
    <n v="96986"/>
    <n v="15"/>
    <n v="43643.7"/>
    <n v="247314.3"/>
    <n v="153164.15"/>
    <n v="94150.15"/>
    <x v="5"/>
    <n v="451.13"/>
    <s v="Mobile Money"/>
    <s v="Express"/>
    <n v="2"/>
    <n v="3"/>
    <s v="Yes"/>
    <x v="0"/>
    <n v="3"/>
    <n v="0"/>
    <n v="93699.01999999999"/>
    <n v="548.21071531487598"/>
    <n v="1.8241161145958807E-3"/>
    <n v="0"/>
    <n v="1"/>
  </r>
  <r>
    <s v="ORD01587"/>
    <x v="262"/>
    <s v="CUST0038"/>
    <x v="0"/>
    <x v="1"/>
    <x v="3"/>
    <s v="Power Bank"/>
    <n v="2"/>
    <n v="88852"/>
    <n v="0"/>
    <n v="0"/>
    <n v="177704"/>
    <n v="144050.26999999999"/>
    <n v="33653.730000000003"/>
    <x v="2"/>
    <n v="153.26"/>
    <s v="Bank Transfer"/>
    <s v="Express"/>
    <n v="2"/>
    <n v="5"/>
    <s v="No"/>
    <x v="2"/>
    <n v="1"/>
    <n v="0"/>
    <n v="33500.47"/>
    <n v="1159.493670886076"/>
    <n v="8.6244541484716149E-4"/>
    <n v="0"/>
    <n v="1"/>
  </r>
  <r>
    <s v="ORD01588"/>
    <x v="204"/>
    <s v="CUST0462"/>
    <x v="6"/>
    <x v="0"/>
    <x v="4"/>
    <s v="Air Fryer"/>
    <n v="2"/>
    <n v="81218"/>
    <n v="15"/>
    <n v="24365.4"/>
    <n v="138070.6"/>
    <n v="112974.46"/>
    <n v="25096.14"/>
    <x v="3"/>
    <n v="2395.31"/>
    <s v="Cash on Delivery"/>
    <s v="Express"/>
    <n v="2"/>
    <n v="1"/>
    <s v="No"/>
    <x v="0"/>
    <n v="4"/>
    <n v="0"/>
    <n v="22700.829999999998"/>
    <n v="57.642058856682439"/>
    <n v="1.7348443477467324E-2"/>
    <n v="0"/>
    <n v="1"/>
  </r>
  <r>
    <s v="ORD01589"/>
    <x v="320"/>
    <s v="CUST0121"/>
    <x v="0"/>
    <x v="2"/>
    <x v="4"/>
    <s v="Blender"/>
    <n v="1"/>
    <n v="24159"/>
    <n v="0"/>
    <n v="0"/>
    <n v="24159"/>
    <n v="15906.6"/>
    <n v="8252.4"/>
    <x v="5"/>
    <n v="460.09"/>
    <s v="Mobile Money"/>
    <s v="Standard"/>
    <n v="5"/>
    <n v="3"/>
    <s v="No"/>
    <x v="0"/>
    <n v="2"/>
    <n v="0"/>
    <n v="7792.3099999999995"/>
    <n v="52.509291660327328"/>
    <n v="1.9044248520220207E-2"/>
    <n v="0"/>
    <n v="1"/>
  </r>
  <r>
    <s v="ORD01590"/>
    <x v="122"/>
    <s v="CUST0523"/>
    <x v="3"/>
    <x v="0"/>
    <x v="3"/>
    <s v="Phone Charger"/>
    <n v="1"/>
    <n v="27555"/>
    <n v="25"/>
    <n v="6888.75"/>
    <n v="20666.25"/>
    <n v="12654.22"/>
    <n v="8012.03"/>
    <x v="1"/>
    <n v="1769.62"/>
    <s v="Mobile Money"/>
    <s v="Express"/>
    <n v="2"/>
    <n v="1"/>
    <s v="No"/>
    <x v="1"/>
    <m/>
    <n v="0"/>
    <n v="6242.41"/>
    <n v="11.678354675014976"/>
    <n v="8.5628500574608357E-2"/>
    <n v="1"/>
    <n v="1"/>
  </r>
  <r>
    <s v="ORD01591"/>
    <x v="29"/>
    <s v="CUST0419"/>
    <x v="0"/>
    <x v="2"/>
    <x v="3"/>
    <s v="Wireless Earbuds"/>
    <n v="2"/>
    <n v="20070"/>
    <n v="15"/>
    <n v="6021"/>
    <n v="34119"/>
    <n v="24052.38"/>
    <n v="10066.620000000001"/>
    <x v="4"/>
    <n v="2214.9899999999998"/>
    <s v="Card"/>
    <s v="Express"/>
    <n v="2"/>
    <n v="0"/>
    <s v="No"/>
    <x v="2"/>
    <n v="1"/>
    <n v="0"/>
    <n v="7851.630000000001"/>
    <n v="15.403681280728131"/>
    <n v="6.4919546293853853E-2"/>
    <n v="1"/>
    <n v="1"/>
  </r>
  <r>
    <s v="ORD01592"/>
    <x v="337"/>
    <s v="CUST0091"/>
    <x v="9"/>
    <x v="2"/>
    <x v="4"/>
    <s v="Air Fryer"/>
    <n v="1"/>
    <n v="73269"/>
    <n v="0"/>
    <n v="0"/>
    <n v="73269"/>
    <n v="58730.06"/>
    <n v="14538.94"/>
    <x v="0"/>
    <n v="1333.4"/>
    <s v="Cash on Delivery"/>
    <s v="Express"/>
    <n v="2"/>
    <n v="1"/>
    <s v="No"/>
    <x v="0"/>
    <n v="1"/>
    <n v="0"/>
    <n v="13205.54"/>
    <n v="54.949002549872503"/>
    <n v="1.8198692489320177E-2"/>
    <n v="0"/>
    <n v="1"/>
  </r>
  <r>
    <s v="ORD01593"/>
    <x v="163"/>
    <s v="CUST0028"/>
    <x v="8"/>
    <x v="2"/>
    <x v="3"/>
    <s v="Power Bank"/>
    <n v="1"/>
    <n v="16468"/>
    <n v="10"/>
    <n v="1646.8"/>
    <n v="14821.2"/>
    <n v="11793.53"/>
    <n v="3027.67"/>
    <x v="3"/>
    <n v="414.41"/>
    <s v="Cash on Delivery"/>
    <s v="Express"/>
    <n v="2"/>
    <n v="0"/>
    <s v="No"/>
    <x v="2"/>
    <n v="3"/>
    <n v="0"/>
    <n v="2613.2600000000002"/>
    <n v="35.764580970536421"/>
    <n v="2.7960623971068469E-2"/>
    <n v="0"/>
    <n v="1"/>
  </r>
  <r>
    <s v="ORD01594"/>
    <x v="102"/>
    <s v="CUST0238"/>
    <x v="7"/>
    <x v="2"/>
    <x v="4"/>
    <s v="Storage Box"/>
    <n v="1"/>
    <n v="39930"/>
    <n v="15"/>
    <n v="5989.5"/>
    <n v="33940.5"/>
    <n v="22859.82"/>
    <n v="11080.68"/>
    <x v="0"/>
    <n v="221.6"/>
    <s v="USSD"/>
    <s v="Express"/>
    <n v="2"/>
    <n v="6"/>
    <s v="No"/>
    <x v="2"/>
    <n v="1"/>
    <n v="0"/>
    <n v="10859.08"/>
    <n v="153.16110108303249"/>
    <n v="6.5290729364623386E-3"/>
    <n v="1"/>
    <n v="1"/>
  </r>
  <r>
    <s v="ORD01595"/>
    <x v="21"/>
    <s v="CUST0333"/>
    <x v="1"/>
    <x v="0"/>
    <x v="2"/>
    <s v="T-Shirt"/>
    <n v="2"/>
    <n v="22281"/>
    <n v="5"/>
    <n v="2228.1"/>
    <n v="42333.9"/>
    <n v="23793.51"/>
    <n v="18540.39"/>
    <x v="2"/>
    <n v="311.06"/>
    <s v="Cash on Delivery"/>
    <s v="Standard"/>
    <n v="5"/>
    <n v="1"/>
    <s v="No"/>
    <x v="0"/>
    <n v="3"/>
    <n v="0"/>
    <n v="18229.329999999998"/>
    <n v="136.09560856426413"/>
    <n v="7.3477756596958934E-3"/>
    <n v="1"/>
    <n v="1"/>
  </r>
  <r>
    <s v="ORD01596"/>
    <x v="228"/>
    <s v="CUST0512"/>
    <x v="2"/>
    <x v="2"/>
    <x v="0"/>
    <s v="Hair Dryer"/>
    <n v="1"/>
    <n v="4915"/>
    <n v="20"/>
    <n v="983"/>
    <n v="3932"/>
    <n v="2932.67"/>
    <n v="999.33"/>
    <x v="1"/>
    <n v="413.28"/>
    <s v="USSD"/>
    <s v="Standard"/>
    <n v="5"/>
    <n v="2"/>
    <s v="No"/>
    <x v="0"/>
    <n v="5"/>
    <n v="0"/>
    <n v="586.05000000000007"/>
    <n v="9.5141308555942707"/>
    <n v="0.10510681586978636"/>
    <n v="0"/>
    <n v="1"/>
  </r>
  <r>
    <s v="ORD01597"/>
    <x v="361"/>
    <s v="CUST0350"/>
    <x v="2"/>
    <x v="0"/>
    <x v="0"/>
    <s v="Body Lotion"/>
    <n v="1"/>
    <n v="22496"/>
    <n v="20"/>
    <n v="4499.2"/>
    <n v="17996.8"/>
    <n v="11907.77"/>
    <n v="6089.03"/>
    <x v="5"/>
    <n v="317.82"/>
    <s v="Mobile Money"/>
    <s v="Standard"/>
    <n v="5"/>
    <n v="6"/>
    <s v="Yes"/>
    <x v="0"/>
    <n v="1"/>
    <n v="0"/>
    <n v="5771.21"/>
    <n v="56.62576301050909"/>
    <n v="1.7659806187766715E-2"/>
    <n v="0"/>
    <n v="1"/>
  </r>
  <r>
    <s v="ORD01598"/>
    <x v="215"/>
    <s v="CUST0315"/>
    <x v="3"/>
    <x v="2"/>
    <x v="0"/>
    <s v="Face Cream"/>
    <n v="2"/>
    <n v="8410"/>
    <n v="20"/>
    <n v="3364"/>
    <n v="13456"/>
    <n v="7951.95"/>
    <n v="5504.05"/>
    <x v="1"/>
    <n v="1365.89"/>
    <s v="USSD"/>
    <s v="Standard"/>
    <n v="5"/>
    <n v="9"/>
    <s v="Yes"/>
    <x v="0"/>
    <n v="3"/>
    <n v="0"/>
    <n v="4138.16"/>
    <n v="9.8514521667191346"/>
    <n v="0.10150787752675387"/>
    <n v="1"/>
    <n v="1"/>
  </r>
  <r>
    <s v="ORD01599"/>
    <x v="95"/>
    <s v="CUST0594"/>
    <x v="6"/>
    <x v="0"/>
    <x v="3"/>
    <s v="Smart Watch"/>
    <n v="3"/>
    <n v="58836"/>
    <n v="0"/>
    <n v="0"/>
    <n v="176508"/>
    <n v="137247.28"/>
    <n v="39260.720000000001"/>
    <x v="0"/>
    <n v="2393.87"/>
    <s v="Cash on Delivery"/>
    <s v="Standard"/>
    <n v="5"/>
    <n v="5"/>
    <s v="No"/>
    <x v="0"/>
    <n v="5"/>
    <n v="0"/>
    <n v="36866.85"/>
    <n v="73.733327206573463"/>
    <n v="1.3562388107054638E-2"/>
    <n v="0"/>
    <n v="1"/>
  </r>
  <r>
    <s v="ORD01600"/>
    <x v="81"/>
    <s v="CUST0532"/>
    <x v="9"/>
    <x v="0"/>
    <x v="3"/>
    <s v="Smart Watch"/>
    <n v="1"/>
    <n v="90893"/>
    <n v="10"/>
    <n v="9089.2999999999993"/>
    <n v="81803.7"/>
    <n v="55337.31"/>
    <n v="26466.39"/>
    <x v="4"/>
    <n v="2254.08"/>
    <s v="Cash on Delivery"/>
    <s v="Standard"/>
    <n v="5"/>
    <n v="4"/>
    <s v="No"/>
    <x v="2"/>
    <n v="5"/>
    <n v="0"/>
    <n v="24212.309999999998"/>
    <n v="36.291391609880748"/>
    <n v="2.7554743856329236E-2"/>
    <n v="0"/>
    <n v="1"/>
  </r>
  <r>
    <s v="ORD01601"/>
    <x v="20"/>
    <s v="CUST0229"/>
    <x v="3"/>
    <x v="0"/>
    <x v="2"/>
    <s v="Handbag"/>
    <n v="3"/>
    <n v="36100"/>
    <n v="0"/>
    <n v="0"/>
    <n v="108300"/>
    <n v="87237.29"/>
    <n v="21062.71"/>
    <x v="4"/>
    <n v="499.04"/>
    <s v="Mobile Money"/>
    <s v="Express"/>
    <n v="2"/>
    <n v="1"/>
    <s v="No"/>
    <x v="0"/>
    <n v="1"/>
    <n v="0"/>
    <n v="20563.669999999998"/>
    <n v="217.0166720102597"/>
    <n v="4.607940904893814E-3"/>
    <n v="1"/>
    <n v="1"/>
  </r>
  <r>
    <s v="ORD01602"/>
    <x v="75"/>
    <s v="CUST0192"/>
    <x v="6"/>
    <x v="0"/>
    <x v="0"/>
    <s v="Perfume"/>
    <n v="3"/>
    <n v="8872"/>
    <n v="5"/>
    <n v="1330.8"/>
    <n v="25285.200000000001"/>
    <n v="18579.34"/>
    <n v="6705.86"/>
    <x v="4"/>
    <n v="529.12"/>
    <s v="Mobile Money"/>
    <s v="Standard"/>
    <n v="5"/>
    <n v="7"/>
    <s v="Yes"/>
    <x v="0"/>
    <n v="5"/>
    <n v="0"/>
    <n v="6176.74"/>
    <n v="47.787269428485033"/>
    <n v="2.0926075332605633E-2"/>
    <n v="1"/>
    <n v="1"/>
  </r>
  <r>
    <s v="ORD01603"/>
    <x v="220"/>
    <s v="CUST0259"/>
    <x v="2"/>
    <x v="2"/>
    <x v="1"/>
    <s v="Sunglasses"/>
    <n v="1"/>
    <n v="20946"/>
    <n v="5"/>
    <n v="1047.3"/>
    <n v="19898.7"/>
    <n v="14597.96"/>
    <n v="5300.74"/>
    <x v="4"/>
    <n v="990.72"/>
    <s v="Bank Transfer"/>
    <s v="Express"/>
    <n v="2"/>
    <n v="1"/>
    <s v="No"/>
    <x v="0"/>
    <n v="5"/>
    <n v="0"/>
    <n v="4310.0199999999995"/>
    <n v="20.085089631782946"/>
    <n v="4.9788177117098098E-2"/>
    <n v="1"/>
    <n v="1"/>
  </r>
  <r>
    <s v="ORD01604"/>
    <x v="310"/>
    <s v="CUST0449"/>
    <x v="7"/>
    <x v="2"/>
    <x v="2"/>
    <s v="T-Shirt"/>
    <n v="1"/>
    <n v="12920"/>
    <n v="5"/>
    <n v="646"/>
    <n v="12274"/>
    <n v="8349.34"/>
    <n v="3924.66"/>
    <x v="4"/>
    <n v="1079.8399999999999"/>
    <s v="USSD"/>
    <s v="Standard"/>
    <n v="5"/>
    <n v="3"/>
    <s v="No"/>
    <x v="0"/>
    <n v="5"/>
    <n v="0"/>
    <n v="2844.8199999999997"/>
    <n v="11.366498740554157"/>
    <n v="8.7977839335180053E-2"/>
    <n v="1"/>
    <n v="1"/>
  </r>
  <r>
    <s v="ORD01605"/>
    <x v="71"/>
    <s v="CUST0570"/>
    <x v="0"/>
    <x v="0"/>
    <x v="4"/>
    <s v="Storage Box"/>
    <n v="2"/>
    <n v="19976"/>
    <n v="0"/>
    <n v="0"/>
    <n v="39952"/>
    <n v="24734.27"/>
    <n v="15217.73"/>
    <x v="1"/>
    <n v="2280.38"/>
    <s v="Mobile Money"/>
    <s v="Express"/>
    <n v="2"/>
    <n v="1"/>
    <s v="No"/>
    <x v="0"/>
    <n v="3"/>
    <n v="0"/>
    <n v="12937.349999999999"/>
    <n v="17.519887036371131"/>
    <n v="5.7077993592310777E-2"/>
    <n v="1"/>
    <n v="1"/>
  </r>
  <r>
    <s v="ORD01606"/>
    <x v="266"/>
    <s v="CUST0254"/>
    <x v="3"/>
    <x v="0"/>
    <x v="3"/>
    <s v="Bluetooth Speaker"/>
    <n v="1"/>
    <n v="26303"/>
    <n v="20"/>
    <n v="5260.6"/>
    <n v="21042.400000000001"/>
    <n v="14738.63"/>
    <n v="6303.77"/>
    <x v="6"/>
    <n v="1112.8399999999999"/>
    <s v="Bank Transfer"/>
    <s v="Express"/>
    <n v="2"/>
    <n v="1"/>
    <s v="No"/>
    <x v="0"/>
    <n v="5"/>
    <n v="0"/>
    <n v="5190.93"/>
    <n v="18.908738003666297"/>
    <n v="5.288560240276774E-2"/>
    <n v="1"/>
    <n v="1"/>
  </r>
  <r>
    <s v="ORD01607"/>
    <x v="346"/>
    <s v="CUST0134"/>
    <x v="9"/>
    <x v="2"/>
    <x v="3"/>
    <s v="Smart Watch"/>
    <n v="1"/>
    <n v="71984"/>
    <n v="25"/>
    <n v="17996"/>
    <n v="53988"/>
    <n v="35542.82"/>
    <n v="18445.18"/>
    <x v="3"/>
    <n v="1984.08"/>
    <s v="Bank Transfer"/>
    <s v="Standard"/>
    <n v="5"/>
    <n v="5"/>
    <s v="No"/>
    <x v="0"/>
    <n v="5"/>
    <n v="0"/>
    <n v="16461.099999999999"/>
    <n v="27.210596346921495"/>
    <n v="3.6750388975327848E-2"/>
    <n v="0"/>
    <n v="1"/>
  </r>
  <r>
    <s v="ORD01608"/>
    <x v="240"/>
    <s v="CUST0580"/>
    <x v="7"/>
    <x v="2"/>
    <x v="1"/>
    <s v="Phone Case"/>
    <n v="3"/>
    <n v="14322"/>
    <n v="10"/>
    <n v="4296.6000000000004"/>
    <n v="38669.4"/>
    <n v="27192.080000000002"/>
    <n v="11477.32"/>
    <x v="4"/>
    <n v="2080.1"/>
    <s v="Cash on Delivery"/>
    <s v="Standard"/>
    <n v="5"/>
    <n v="8"/>
    <s v="Yes"/>
    <x v="0"/>
    <n v="5"/>
    <n v="0"/>
    <n v="9397.2199999999993"/>
    <n v="18.590163934426229"/>
    <n v="5.3791887125220456E-2"/>
    <n v="0"/>
    <n v="1"/>
  </r>
  <r>
    <s v="ORD01609"/>
    <x v="24"/>
    <s v="CUST0318"/>
    <x v="2"/>
    <x v="2"/>
    <x v="1"/>
    <s v="Phone Case"/>
    <n v="1"/>
    <n v="37197"/>
    <n v="0"/>
    <n v="0"/>
    <n v="37197"/>
    <n v="25188.77"/>
    <n v="12008.23"/>
    <x v="3"/>
    <n v="1813.64"/>
    <s v="Bank Transfer"/>
    <s v="Express"/>
    <n v="2"/>
    <n v="2"/>
    <s v="No"/>
    <x v="0"/>
    <n v="1"/>
    <n v="0"/>
    <n v="10194.59"/>
    <n v="20.509582938179573"/>
    <n v="4.8757695513079014E-2"/>
    <n v="1"/>
    <n v="1"/>
  </r>
  <r>
    <s v="ORD01610"/>
    <x v="275"/>
    <s v="CUST0320"/>
    <x v="0"/>
    <x v="2"/>
    <x v="1"/>
    <s v="Phone Case"/>
    <n v="3"/>
    <n v="4237"/>
    <n v="0"/>
    <n v="0"/>
    <n v="12711"/>
    <n v="9472.91"/>
    <n v="3238.09"/>
    <x v="2"/>
    <n v="214.96"/>
    <s v="USSD"/>
    <s v="Express"/>
    <n v="2"/>
    <n v="1"/>
    <s v="No"/>
    <x v="0"/>
    <n v="3"/>
    <n v="0"/>
    <n v="3023.13"/>
    <n v="59.131931522143653"/>
    <n v="1.6911336637558023E-2"/>
    <n v="1"/>
    <n v="1"/>
  </r>
  <r>
    <s v="ORD01611"/>
    <x v="164"/>
    <s v="CUST0283"/>
    <x v="7"/>
    <x v="0"/>
    <x v="3"/>
    <s v="Power Bank"/>
    <n v="2"/>
    <n v="100249"/>
    <n v="15"/>
    <n v="30074.7"/>
    <n v="170423.3"/>
    <n v="99788.67"/>
    <n v="70634.63"/>
    <x v="4"/>
    <n v="1901.36"/>
    <s v="Card"/>
    <s v="Express"/>
    <n v="2"/>
    <n v="1"/>
    <s v="No"/>
    <x v="0"/>
    <n v="5"/>
    <n v="0"/>
    <n v="68733.27"/>
    <n v="89.632315816047466"/>
    <n v="1.1156690429066918E-2"/>
    <n v="1"/>
    <n v="1"/>
  </r>
  <r>
    <s v="ORD01612"/>
    <x v="262"/>
    <s v="CUST0416"/>
    <x v="1"/>
    <x v="2"/>
    <x v="4"/>
    <s v="Blender"/>
    <n v="1"/>
    <n v="58198"/>
    <n v="25"/>
    <n v="14549.5"/>
    <n v="43648.5"/>
    <n v="34714"/>
    <n v="8934.5"/>
    <x v="4"/>
    <n v="1448.56"/>
    <s v="Bank Transfer"/>
    <s v="Express"/>
    <n v="2"/>
    <n v="1"/>
    <s v="No"/>
    <x v="0"/>
    <n v="5"/>
    <n v="0"/>
    <n v="7485.9400000000005"/>
    <n v="30.132338322195839"/>
    <n v="3.3186936549938713E-2"/>
    <n v="0"/>
    <n v="1"/>
  </r>
  <r>
    <s v="ORD01613"/>
    <x v="30"/>
    <s v="CUST0587"/>
    <x v="0"/>
    <x v="1"/>
    <x v="2"/>
    <s v="Sneakers"/>
    <n v="1"/>
    <n v="52140"/>
    <n v="25"/>
    <n v="13035"/>
    <n v="39105"/>
    <n v="28974.799999999999"/>
    <n v="10130.200000000001"/>
    <x v="0"/>
    <n v="2029.93"/>
    <s v="USSD"/>
    <s v="Express"/>
    <n v="2"/>
    <n v="3"/>
    <s v="Yes"/>
    <x v="0"/>
    <n v="1"/>
    <n v="0"/>
    <n v="8100.27"/>
    <n v="19.264211081170288"/>
    <n v="5.1909730213527683E-2"/>
    <n v="1"/>
    <n v="1"/>
  </r>
  <r>
    <s v="ORD01614"/>
    <x v="346"/>
    <s v="CUST0158"/>
    <x v="8"/>
    <x v="2"/>
    <x v="4"/>
    <s v="Table Lamp"/>
    <n v="1"/>
    <n v="75668"/>
    <n v="0"/>
    <n v="0"/>
    <n v="75668"/>
    <n v="54303.85"/>
    <n v="21364.15"/>
    <x v="5"/>
    <n v="1039.46"/>
    <s v="Card"/>
    <s v="Standard"/>
    <n v="5"/>
    <n v="4"/>
    <s v="No"/>
    <x v="0"/>
    <n v="1"/>
    <n v="0"/>
    <n v="20324.690000000002"/>
    <n v="72.795489965943858"/>
    <n v="1.3737114764497542E-2"/>
    <n v="1"/>
    <n v="1"/>
  </r>
  <r>
    <s v="ORD01615"/>
    <x v="97"/>
    <s v="CUST0509"/>
    <x v="1"/>
    <x v="0"/>
    <x v="1"/>
    <s v="Phone Case"/>
    <n v="1"/>
    <n v="12565"/>
    <n v="0"/>
    <n v="0"/>
    <n v="12565"/>
    <n v="7315"/>
    <n v="5250"/>
    <x v="4"/>
    <n v="1864.79"/>
    <s v="USSD"/>
    <s v="Standard"/>
    <n v="5"/>
    <n v="4"/>
    <s v="No"/>
    <x v="1"/>
    <m/>
    <n v="0"/>
    <n v="3385.21"/>
    <n v="6.7380241206784683"/>
    <n v="0.14841146040588937"/>
    <n v="1"/>
    <n v="1"/>
  </r>
  <r>
    <s v="ORD01616"/>
    <x v="221"/>
    <s v="CUST0233"/>
    <x v="9"/>
    <x v="2"/>
    <x v="2"/>
    <s v="Hoodie"/>
    <n v="1"/>
    <n v="44706"/>
    <n v="10"/>
    <n v="4470.6000000000004"/>
    <n v="40235.4"/>
    <n v="27621.23"/>
    <n v="12614.17"/>
    <x v="0"/>
    <n v="1431.71"/>
    <s v="USSD"/>
    <s v="Standard"/>
    <n v="5"/>
    <n v="2"/>
    <s v="No"/>
    <x v="1"/>
    <m/>
    <n v="0"/>
    <n v="11182.46"/>
    <n v="28.103037626334942"/>
    <n v="3.5583342032140849E-2"/>
    <n v="0"/>
    <n v="1"/>
  </r>
  <r>
    <s v="ORD01617"/>
    <x v="220"/>
    <s v="CUST0080"/>
    <x v="4"/>
    <x v="1"/>
    <x v="4"/>
    <s v="Air Fryer"/>
    <n v="2"/>
    <n v="84845"/>
    <n v="20"/>
    <n v="33938"/>
    <n v="135752"/>
    <n v="86914.76"/>
    <n v="48837.24"/>
    <x v="5"/>
    <n v="2176.19"/>
    <s v="USSD"/>
    <s v="Express"/>
    <n v="2"/>
    <n v="2"/>
    <s v="No"/>
    <x v="0"/>
    <n v="5"/>
    <n v="0"/>
    <n v="46661.049999999996"/>
    <n v="62.380582577807999"/>
    <n v="1.6030629382992517E-2"/>
    <n v="1"/>
    <n v="1"/>
  </r>
  <r>
    <s v="ORD01618"/>
    <x v="87"/>
    <s v="CUST0575"/>
    <x v="3"/>
    <x v="0"/>
    <x v="2"/>
    <s v="T-Shirt"/>
    <n v="1"/>
    <n v="29664"/>
    <n v="25"/>
    <n v="7416"/>
    <n v="22248"/>
    <n v="13664.46"/>
    <n v="8583.5400000000009"/>
    <x v="5"/>
    <n v="1702.21"/>
    <s v="Cash on Delivery"/>
    <s v="Standard"/>
    <n v="5"/>
    <n v="3"/>
    <s v="No"/>
    <x v="0"/>
    <n v="3"/>
    <n v="0"/>
    <n v="6881.3300000000008"/>
    <n v="13.070067735473296"/>
    <n v="7.651069759079468E-2"/>
    <n v="1"/>
    <n v="1"/>
  </r>
  <r>
    <s v="ORD01619"/>
    <x v="57"/>
    <s v="CUST0445"/>
    <x v="3"/>
    <x v="2"/>
    <x v="0"/>
    <s v="Perfume"/>
    <n v="2"/>
    <n v="9973"/>
    <n v="10"/>
    <n v="1994.6"/>
    <n v="17951.400000000001"/>
    <n v="12891.11"/>
    <n v="5060.29"/>
    <x v="4"/>
    <n v="1588.28"/>
    <s v="Cash on Delivery"/>
    <s v="Express"/>
    <n v="2"/>
    <n v="1"/>
    <s v="No"/>
    <x v="0"/>
    <n v="2"/>
    <n v="0"/>
    <n v="3472.01"/>
    <n v="11.302415191276099"/>
    <n v="8.8476664772663957E-2"/>
    <n v="1"/>
    <n v="1"/>
  </r>
  <r>
    <s v="ORD01620"/>
    <x v="344"/>
    <s v="CUST0113"/>
    <x v="0"/>
    <x v="0"/>
    <x v="4"/>
    <s v="Table Lamp"/>
    <n v="3"/>
    <n v="11637"/>
    <n v="5"/>
    <n v="1745.55"/>
    <n v="33165.449999999997"/>
    <n v="20660.650000000001"/>
    <n v="12504.8"/>
    <x v="4"/>
    <n v="882.71"/>
    <s v="USSD"/>
    <s v="Standard"/>
    <n v="5"/>
    <n v="5"/>
    <s v="No"/>
    <x v="1"/>
    <m/>
    <n v="0"/>
    <n v="11622.09"/>
    <n v="37.572305740277095"/>
    <n v="2.6615348201215423E-2"/>
    <n v="1"/>
    <n v="1"/>
  </r>
  <r>
    <s v="ORD01621"/>
    <x v="244"/>
    <s v="CUST0429"/>
    <x v="6"/>
    <x v="2"/>
    <x v="0"/>
    <s v="Lip Gloss"/>
    <n v="1"/>
    <n v="5656"/>
    <n v="10"/>
    <n v="565.6"/>
    <n v="5090.3999999999996"/>
    <n v="3463.46"/>
    <n v="1626.94"/>
    <x v="2"/>
    <n v="179.59"/>
    <s v="Bank Transfer"/>
    <s v="Express"/>
    <n v="2"/>
    <n v="2"/>
    <s v="No"/>
    <x v="0"/>
    <n v="2"/>
    <n v="0"/>
    <n v="1447.3500000000001"/>
    <n v="28.344562614844921"/>
    <n v="3.528013515637278E-2"/>
    <n v="0"/>
    <n v="1"/>
  </r>
  <r>
    <s v="ORD01622"/>
    <x v="14"/>
    <s v="CUST0142"/>
    <x v="9"/>
    <x v="2"/>
    <x v="0"/>
    <s v="Face Cream"/>
    <n v="1"/>
    <n v="29120"/>
    <n v="0"/>
    <n v="0"/>
    <n v="29120"/>
    <n v="20697.53"/>
    <n v="8422.4699999999993"/>
    <x v="1"/>
    <n v="1647.92"/>
    <s v="Card"/>
    <s v="Express"/>
    <n v="2"/>
    <n v="1"/>
    <s v="No"/>
    <x v="0"/>
    <n v="5"/>
    <n v="0"/>
    <n v="6774.5499999999993"/>
    <n v="17.670760716539636"/>
    <n v="5.6590659340659343E-2"/>
    <n v="1"/>
    <n v="1"/>
  </r>
  <r>
    <s v="ORD01623"/>
    <x v="108"/>
    <s v="CUST0152"/>
    <x v="3"/>
    <x v="2"/>
    <x v="3"/>
    <s v="Bluetooth Speaker"/>
    <n v="2"/>
    <n v="107584"/>
    <n v="10"/>
    <n v="21516.799999999999"/>
    <n v="193651.20000000001"/>
    <n v="154163.69"/>
    <n v="39487.51"/>
    <x v="5"/>
    <n v="955"/>
    <s v="Mobile Money"/>
    <s v="Express"/>
    <n v="2"/>
    <n v="3"/>
    <s v="Yes"/>
    <x v="0"/>
    <n v="5"/>
    <n v="0"/>
    <n v="38532.51"/>
    <n v="202.77612565445028"/>
    <n v="4.9315470288849228E-3"/>
    <n v="1"/>
    <n v="1"/>
  </r>
  <r>
    <s v="ORD01624"/>
    <x v="136"/>
    <s v="CUST0068"/>
    <x v="7"/>
    <x v="2"/>
    <x v="3"/>
    <s v="Wireless Earbuds"/>
    <n v="2"/>
    <n v="38199"/>
    <n v="10"/>
    <n v="7639.8"/>
    <n v="68758.2"/>
    <n v="46140.97"/>
    <n v="22617.23"/>
    <x v="1"/>
    <n v="1522.98"/>
    <s v="Bank Transfer"/>
    <s v="Standard"/>
    <n v="5"/>
    <n v="3"/>
    <s v="No"/>
    <x v="0"/>
    <n v="2"/>
    <n v="0"/>
    <n v="21094.25"/>
    <n v="45.147145727455381"/>
    <n v="2.214979449723815E-2"/>
    <n v="1"/>
    <n v="1"/>
  </r>
  <r>
    <s v="ORD01625"/>
    <x v="35"/>
    <s v="CUST0428"/>
    <x v="4"/>
    <x v="0"/>
    <x v="4"/>
    <s v="Storage Box"/>
    <n v="1"/>
    <n v="38662"/>
    <n v="0"/>
    <n v="0"/>
    <n v="38662"/>
    <n v="22998.639999999999"/>
    <n v="15663.36"/>
    <x v="2"/>
    <n v="377.87"/>
    <s v="Bank Transfer"/>
    <s v="Express"/>
    <n v="2"/>
    <n v="5"/>
    <s v="Yes"/>
    <x v="0"/>
    <n v="4"/>
    <n v="0"/>
    <n v="15285.49"/>
    <n v="102.31561118903326"/>
    <n v="9.7736795820185188E-3"/>
    <n v="1"/>
    <n v="1"/>
  </r>
  <r>
    <s v="ORD01626"/>
    <x v="321"/>
    <s v="CUST0011"/>
    <x v="6"/>
    <x v="2"/>
    <x v="0"/>
    <s v="Hair Dryer"/>
    <n v="2"/>
    <n v="26541"/>
    <n v="15"/>
    <n v="7962.3"/>
    <n v="45119.7"/>
    <n v="28478.01"/>
    <n v="16641.689999999999"/>
    <x v="2"/>
    <n v="439.1"/>
    <s v="USSD"/>
    <s v="Express"/>
    <n v="2"/>
    <n v="4"/>
    <s v="Yes"/>
    <x v="0"/>
    <n v="1"/>
    <n v="0"/>
    <n v="16202.589999999998"/>
    <n v="102.75495331359598"/>
    <n v="9.7318909478564808E-3"/>
    <n v="1"/>
    <n v="1"/>
  </r>
  <r>
    <s v="ORD01627"/>
    <x v="25"/>
    <s v="CUST0463"/>
    <x v="7"/>
    <x v="2"/>
    <x v="4"/>
    <s v="Blender"/>
    <n v="2"/>
    <n v="40053"/>
    <n v="10"/>
    <n v="8010.6"/>
    <n v="72095.399999999994"/>
    <n v="43079.15"/>
    <n v="29016.25"/>
    <x v="4"/>
    <n v="1624.26"/>
    <s v="Mobile Money"/>
    <s v="Standard"/>
    <n v="5"/>
    <n v="4"/>
    <s v="No"/>
    <x v="0"/>
    <n v="4"/>
    <n v="0"/>
    <n v="27391.99"/>
    <n v="44.386612980680432"/>
    <n v="2.2529315323862549E-2"/>
    <n v="0"/>
    <n v="1"/>
  </r>
  <r>
    <s v="ORD01628"/>
    <x v="63"/>
    <s v="CUST0444"/>
    <x v="3"/>
    <x v="1"/>
    <x v="2"/>
    <s v="Sneakers"/>
    <n v="1"/>
    <n v="21721"/>
    <n v="15"/>
    <n v="3258.15"/>
    <n v="18462.849999999999"/>
    <n v="13083.15"/>
    <n v="5379.7"/>
    <x v="1"/>
    <n v="687.63"/>
    <s v="Mobile Money"/>
    <s v="Express"/>
    <n v="2"/>
    <n v="4"/>
    <s v="Yes"/>
    <x v="0"/>
    <n v="5"/>
    <n v="0"/>
    <n v="4692.07"/>
    <n v="26.849977458807786"/>
    <n v="3.7243979125649619E-2"/>
    <n v="0"/>
    <n v="1"/>
  </r>
  <r>
    <s v="ORD01629"/>
    <x v="33"/>
    <s v="CUST0179"/>
    <x v="7"/>
    <x v="0"/>
    <x v="2"/>
    <s v="T-Shirt"/>
    <n v="1"/>
    <n v="19984"/>
    <n v="0"/>
    <n v="0"/>
    <n v="19984"/>
    <n v="15803.8"/>
    <n v="4180.2"/>
    <x v="4"/>
    <n v="734.62"/>
    <s v="USSD"/>
    <s v="Standard"/>
    <n v="5"/>
    <n v="5"/>
    <s v="No"/>
    <x v="0"/>
    <n v="4"/>
    <n v="0"/>
    <n v="3445.58"/>
    <n v="27.203179875309683"/>
    <n v="3.6760408326661331E-2"/>
    <n v="0"/>
    <n v="1"/>
  </r>
  <r>
    <s v="ORD01630"/>
    <x v="125"/>
    <s v="CUST0052"/>
    <x v="9"/>
    <x v="2"/>
    <x v="2"/>
    <s v="Hoodie"/>
    <n v="1"/>
    <n v="16996"/>
    <n v="10"/>
    <n v="1699.6"/>
    <n v="15296.4"/>
    <n v="8502.39"/>
    <n v="6794.01"/>
    <x v="5"/>
    <n v="1843.53"/>
    <s v="Cash on Delivery"/>
    <s v="Express"/>
    <n v="2"/>
    <n v="1"/>
    <s v="No"/>
    <x v="1"/>
    <m/>
    <n v="0"/>
    <n v="4950.4800000000005"/>
    <n v="8.2973425981676456"/>
    <n v="0.12052051463089354"/>
    <n v="0"/>
    <n v="1"/>
  </r>
  <r>
    <s v="ORD01631"/>
    <x v="67"/>
    <s v="CUST0248"/>
    <x v="8"/>
    <x v="2"/>
    <x v="2"/>
    <s v="Sneakers"/>
    <n v="3"/>
    <n v="10158"/>
    <n v="10"/>
    <n v="3047.4"/>
    <n v="27426.6"/>
    <n v="15794.32"/>
    <n v="11632.28"/>
    <x v="1"/>
    <n v="406.48"/>
    <s v="USSD"/>
    <s v="Express"/>
    <n v="2"/>
    <n v="2"/>
    <s v="No"/>
    <x v="0"/>
    <n v="5"/>
    <n v="0"/>
    <n v="11225.800000000001"/>
    <n v="67.473430427081283"/>
    <n v="1.4820648567449119E-2"/>
    <n v="1"/>
    <n v="1"/>
  </r>
  <r>
    <s v="ORD01632"/>
    <x v="158"/>
    <s v="CUST0511"/>
    <x v="6"/>
    <x v="1"/>
    <x v="4"/>
    <s v="Storage Box"/>
    <n v="1"/>
    <n v="41832"/>
    <n v="10"/>
    <n v="4183.2"/>
    <n v="37648.800000000003"/>
    <n v="30326.18"/>
    <n v="7322.62"/>
    <x v="0"/>
    <n v="381"/>
    <s v="Mobile Money"/>
    <s v="Express"/>
    <n v="2"/>
    <n v="1"/>
    <s v="No"/>
    <x v="0"/>
    <n v="1"/>
    <n v="0"/>
    <n v="6941.62"/>
    <n v="98.815748031496071"/>
    <n v="1.0119844457193853E-2"/>
    <n v="1"/>
    <n v="1"/>
  </r>
  <r>
    <s v="ORD01633"/>
    <x v="83"/>
    <s v="CUST0382"/>
    <x v="5"/>
    <x v="2"/>
    <x v="2"/>
    <s v="T-Shirt"/>
    <n v="1"/>
    <n v="9332"/>
    <n v="0"/>
    <n v="0"/>
    <n v="9332"/>
    <n v="6610.07"/>
    <n v="2721.93"/>
    <x v="5"/>
    <n v="1003.38"/>
    <s v="Bank Transfer"/>
    <s v="Express"/>
    <n v="2"/>
    <n v="1"/>
    <s v="No"/>
    <x v="0"/>
    <n v="1"/>
    <n v="0"/>
    <n v="1718.5499999999997"/>
    <n v="9.3005640933644287"/>
    <n v="0.10752036005143592"/>
    <n v="1"/>
    <n v="1"/>
  </r>
  <r>
    <s v="ORD01634"/>
    <x v="91"/>
    <s v="CUST0261"/>
    <x v="5"/>
    <x v="0"/>
    <x v="4"/>
    <s v="Storage Box"/>
    <n v="1"/>
    <n v="71170"/>
    <n v="10"/>
    <n v="7117"/>
    <n v="64053"/>
    <n v="43810.2"/>
    <n v="20242.8"/>
    <x v="0"/>
    <n v="2034.35"/>
    <s v="Bank Transfer"/>
    <s v="Express"/>
    <n v="2"/>
    <n v="4"/>
    <s v="Yes"/>
    <x v="0"/>
    <n v="4"/>
    <n v="0"/>
    <n v="18208.45"/>
    <n v="31.485732543564286"/>
    <n v="3.1760417154543891E-2"/>
    <n v="1"/>
    <n v="1"/>
  </r>
  <r>
    <s v="ORD01635"/>
    <x v="113"/>
    <s v="CUST0285"/>
    <x v="4"/>
    <x v="2"/>
    <x v="1"/>
    <s v="Sunglasses"/>
    <n v="2"/>
    <n v="39156"/>
    <n v="10"/>
    <n v="7831.2"/>
    <n v="70480.800000000003"/>
    <n v="55734.8"/>
    <n v="14746"/>
    <x v="5"/>
    <n v="502.27"/>
    <s v="Card"/>
    <s v="Express"/>
    <n v="2"/>
    <n v="1"/>
    <s v="No"/>
    <x v="2"/>
    <n v="3"/>
    <n v="0"/>
    <n v="14243.73"/>
    <n v="140.32452664901348"/>
    <n v="7.12633795303118E-3"/>
    <n v="1"/>
    <n v="1"/>
  </r>
  <r>
    <s v="ORD01636"/>
    <x v="146"/>
    <s v="CUST0075"/>
    <x v="0"/>
    <x v="2"/>
    <x v="0"/>
    <s v="Face Cream"/>
    <n v="1"/>
    <n v="19915"/>
    <n v="15"/>
    <n v="2987.25"/>
    <n v="16927.75"/>
    <n v="12032.66"/>
    <n v="4895.09"/>
    <x v="3"/>
    <n v="636.65"/>
    <s v="Bank Transfer"/>
    <s v="Standard"/>
    <n v="5"/>
    <n v="4"/>
    <s v="No"/>
    <x v="0"/>
    <n v="3"/>
    <n v="0"/>
    <n v="4258.4400000000005"/>
    <n v="26.588785046728972"/>
    <n v="3.7609841827768012E-2"/>
    <n v="1"/>
    <n v="1"/>
  </r>
  <r>
    <s v="ORD01637"/>
    <x v="245"/>
    <s v="CUST0518"/>
    <x v="6"/>
    <x v="0"/>
    <x v="0"/>
    <s v="Body Lotion"/>
    <n v="1"/>
    <n v="28577"/>
    <n v="0"/>
    <n v="0"/>
    <n v="28577"/>
    <n v="22272.52"/>
    <n v="6304.48"/>
    <x v="2"/>
    <n v="268.52"/>
    <s v="Mobile Money"/>
    <s v="Standard"/>
    <n v="5"/>
    <n v="4"/>
    <s v="No"/>
    <x v="2"/>
    <n v="2"/>
    <n v="0"/>
    <n v="6035.9599999999991"/>
    <n v="106.42410248771041"/>
    <n v="9.3963677082968822E-3"/>
    <n v="1"/>
    <n v="1"/>
  </r>
  <r>
    <s v="ORD01638"/>
    <x v="34"/>
    <s v="CUST0571"/>
    <x v="5"/>
    <x v="0"/>
    <x v="1"/>
    <s v="Cap"/>
    <n v="1"/>
    <n v="19930"/>
    <n v="25"/>
    <n v="4982.5"/>
    <n v="14947.5"/>
    <n v="10331.870000000001"/>
    <n v="4615.63"/>
    <x v="0"/>
    <n v="1432.01"/>
    <s v="USSD"/>
    <s v="Express"/>
    <n v="2"/>
    <n v="2"/>
    <s v="No"/>
    <x v="0"/>
    <n v="5"/>
    <n v="0"/>
    <n v="3183.62"/>
    <n v="10.438125432084972"/>
    <n v="9.580264258237163E-2"/>
    <n v="1"/>
    <n v="1"/>
  </r>
  <r>
    <s v="ORD01639"/>
    <x v="125"/>
    <s v="CUST0362"/>
    <x v="4"/>
    <x v="2"/>
    <x v="3"/>
    <s v="Phone Charger"/>
    <n v="1"/>
    <n v="13611"/>
    <n v="15"/>
    <n v="2041.65"/>
    <n v="11569.35"/>
    <n v="8733.25"/>
    <n v="2836.1"/>
    <x v="0"/>
    <n v="1300.8599999999999"/>
    <s v="Mobile Money"/>
    <s v="Standard"/>
    <n v="5"/>
    <n v="3"/>
    <s v="No"/>
    <x v="1"/>
    <m/>
    <n v="0"/>
    <n v="1535.24"/>
    <n v="8.8936165306028325"/>
    <n v="0.11244019759104876"/>
    <n v="1"/>
    <n v="1"/>
  </r>
  <r>
    <s v="ORD01640"/>
    <x v="52"/>
    <s v="CUST0491"/>
    <x v="9"/>
    <x v="0"/>
    <x v="3"/>
    <s v="Wireless Earbuds"/>
    <n v="2"/>
    <n v="103896"/>
    <n v="20"/>
    <n v="41558.400000000001"/>
    <n v="166233.60000000001"/>
    <n v="98355.63"/>
    <n v="67877.97"/>
    <x v="2"/>
    <n v="208.27"/>
    <s v="USSD"/>
    <s v="Express"/>
    <n v="2"/>
    <n v="1"/>
    <s v="No"/>
    <x v="0"/>
    <n v="2"/>
    <n v="0"/>
    <n v="67669.7"/>
    <n v="798.16392183223695"/>
    <n v="1.2528754716254716E-3"/>
    <n v="1"/>
    <n v="1"/>
  </r>
  <r>
    <s v="ORD01641"/>
    <x v="196"/>
    <s v="CUST0529"/>
    <x v="8"/>
    <x v="0"/>
    <x v="3"/>
    <s v="Power Bank"/>
    <n v="2"/>
    <n v="78922"/>
    <n v="20"/>
    <n v="31568.799999999999"/>
    <n v="126275.2"/>
    <n v="101919.37"/>
    <n v="24355.83"/>
    <x v="2"/>
    <n v="338.69"/>
    <s v="USSD"/>
    <s v="Express"/>
    <n v="2"/>
    <n v="0"/>
    <s v="No"/>
    <x v="1"/>
    <m/>
    <n v="0"/>
    <n v="24017.140000000003"/>
    <n v="372.83415512710735"/>
    <n v="2.6821577000076023E-3"/>
    <n v="1"/>
    <n v="1"/>
  </r>
  <r>
    <s v="ORD01642"/>
    <x v="215"/>
    <s v="CUST0562"/>
    <x v="8"/>
    <x v="0"/>
    <x v="4"/>
    <s v="Storage Box"/>
    <n v="1"/>
    <n v="40529"/>
    <n v="15"/>
    <n v="6079.35"/>
    <n v="34449.65"/>
    <n v="22471.78"/>
    <n v="11977.87"/>
    <x v="4"/>
    <n v="1056.92"/>
    <s v="Mobile Money"/>
    <s v="Express"/>
    <n v="2"/>
    <n v="3"/>
    <s v="No"/>
    <x v="1"/>
    <m/>
    <n v="0"/>
    <n v="10920.95"/>
    <n v="32.594378004011652"/>
    <n v="3.0680137534053322E-2"/>
    <n v="1"/>
    <n v="1"/>
  </r>
  <r>
    <s v="ORD01643"/>
    <x v="212"/>
    <s v="CUST0104"/>
    <x v="5"/>
    <x v="2"/>
    <x v="4"/>
    <s v="Table Lamp"/>
    <n v="1"/>
    <n v="53899"/>
    <n v="10"/>
    <n v="5389.9"/>
    <n v="48509.1"/>
    <n v="29940.54"/>
    <n v="18568.560000000001"/>
    <x v="4"/>
    <n v="1708.39"/>
    <s v="Bank Transfer"/>
    <s v="Standard"/>
    <n v="5"/>
    <n v="4"/>
    <s v="No"/>
    <x v="0"/>
    <n v="5"/>
    <n v="0"/>
    <n v="16860.170000000002"/>
    <n v="28.394628861091434"/>
    <n v="3.5217928182547195E-2"/>
    <n v="1"/>
    <n v="1"/>
  </r>
  <r>
    <s v="ORD01644"/>
    <x v="240"/>
    <s v="CUST0017"/>
    <x v="6"/>
    <x v="2"/>
    <x v="1"/>
    <s v="Sunglasses"/>
    <n v="2"/>
    <n v="18019"/>
    <n v="5"/>
    <n v="1801.9"/>
    <n v="34236.1"/>
    <n v="25952.44"/>
    <n v="8283.66"/>
    <x v="5"/>
    <n v="756.49"/>
    <s v="Bank Transfer"/>
    <s v="Express"/>
    <n v="2"/>
    <n v="3"/>
    <s v="No"/>
    <x v="2"/>
    <n v="5"/>
    <n v="0"/>
    <n v="7527.17"/>
    <n v="45.256513635342166"/>
    <n v="2.2096266806090649E-2"/>
    <n v="0"/>
    <n v="1"/>
  </r>
  <r>
    <s v="ORD01645"/>
    <x v="195"/>
    <s v="CUST0508"/>
    <x v="7"/>
    <x v="2"/>
    <x v="3"/>
    <s v="Power Bank"/>
    <n v="2"/>
    <n v="119054"/>
    <n v="25"/>
    <n v="59527"/>
    <n v="178581"/>
    <n v="121387.11"/>
    <n v="57193.89"/>
    <x v="4"/>
    <n v="438.04"/>
    <s v="USSD"/>
    <s v="Standard"/>
    <n v="5"/>
    <n v="2"/>
    <s v="No"/>
    <x v="0"/>
    <n v="5"/>
    <n v="0"/>
    <n v="56755.85"/>
    <n v="407.68194685416853"/>
    <n v="2.4528925249606621E-3"/>
    <n v="0"/>
    <n v="1"/>
  </r>
  <r>
    <s v="ORD01646"/>
    <x v="59"/>
    <s v="CUST0384"/>
    <x v="2"/>
    <x v="2"/>
    <x v="3"/>
    <s v="Smart Watch"/>
    <n v="2"/>
    <n v="53839"/>
    <n v="0"/>
    <n v="0"/>
    <n v="107678"/>
    <n v="78579.98"/>
    <n v="29098.02"/>
    <x v="1"/>
    <n v="2147.2600000000002"/>
    <s v="Cash on Delivery"/>
    <s v="Standard"/>
    <n v="5"/>
    <n v="4"/>
    <s v="No"/>
    <x v="1"/>
    <m/>
    <n v="0"/>
    <n v="26950.760000000002"/>
    <n v="50.146698583310815"/>
    <n v="1.9941492226824422E-2"/>
    <n v="0"/>
    <n v="1"/>
  </r>
  <r>
    <s v="ORD01647"/>
    <x v="297"/>
    <s v="CUST0533"/>
    <x v="7"/>
    <x v="2"/>
    <x v="0"/>
    <s v="Perfume"/>
    <n v="1"/>
    <n v="10125"/>
    <n v="5"/>
    <n v="506.25"/>
    <n v="9618.75"/>
    <n v="6656.76"/>
    <n v="2961.99"/>
    <x v="4"/>
    <n v="1534.61"/>
    <s v="USSD"/>
    <s v="Standard"/>
    <n v="5"/>
    <n v="0"/>
    <s v="No"/>
    <x v="2"/>
    <n v="1"/>
    <n v="0"/>
    <n v="1427.3799999999999"/>
    <n v="6.2678791354155132"/>
    <n v="0.15954359974009097"/>
    <n v="1"/>
    <n v="1"/>
  </r>
  <r>
    <s v="ORD01648"/>
    <x v="147"/>
    <s v="CUST0162"/>
    <x v="1"/>
    <x v="0"/>
    <x v="2"/>
    <s v="T-Shirt"/>
    <n v="1"/>
    <n v="39225"/>
    <n v="15"/>
    <n v="5883.75"/>
    <n v="33341.25"/>
    <n v="21165.19"/>
    <n v="12176.06"/>
    <x v="1"/>
    <n v="1091.22"/>
    <s v="Mobile Money"/>
    <s v="Express"/>
    <n v="2"/>
    <n v="3"/>
    <s v="Yes"/>
    <x v="0"/>
    <n v="5"/>
    <n v="0"/>
    <n v="11084.84"/>
    <n v="30.554104580194643"/>
    <n v="3.272882690361039E-2"/>
    <n v="1"/>
    <n v="1"/>
  </r>
  <r>
    <s v="ORD01649"/>
    <x v="155"/>
    <s v="CUST0200"/>
    <x v="0"/>
    <x v="0"/>
    <x v="1"/>
    <s v="Phone Case"/>
    <n v="2"/>
    <n v="33644"/>
    <n v="10"/>
    <n v="6728.8"/>
    <n v="60559.199999999997"/>
    <n v="43638.71"/>
    <n v="16920.490000000002"/>
    <x v="3"/>
    <n v="493.01"/>
    <s v="Card"/>
    <s v="Standard"/>
    <n v="5"/>
    <n v="7"/>
    <s v="Yes"/>
    <x v="0"/>
    <n v="2"/>
    <n v="0"/>
    <n v="16427.480000000003"/>
    <n v="122.83564227906128"/>
    <n v="8.1409595899549526E-3"/>
    <n v="1"/>
    <n v="1"/>
  </r>
  <r>
    <s v="ORD01650"/>
    <x v="195"/>
    <s v="CUST0294"/>
    <x v="6"/>
    <x v="2"/>
    <x v="2"/>
    <s v="Hoodie"/>
    <n v="1"/>
    <n v="19088"/>
    <n v="25"/>
    <n v="4772"/>
    <n v="14316"/>
    <n v="10053.31"/>
    <n v="4262.6899999999996"/>
    <x v="1"/>
    <n v="2322.96"/>
    <s v="Bank Transfer"/>
    <s v="Express"/>
    <n v="2"/>
    <n v="7"/>
    <s v="Yes"/>
    <x v="0"/>
    <n v="1"/>
    <n v="0"/>
    <n v="1939.7299999999996"/>
    <n v="6.1628267382994109"/>
    <n v="0.16226320201173514"/>
    <n v="1"/>
    <n v="1"/>
  </r>
  <r>
    <s v="ORD01651"/>
    <x v="290"/>
    <s v="CUST0345"/>
    <x v="5"/>
    <x v="2"/>
    <x v="1"/>
    <s v="Backpack"/>
    <n v="1"/>
    <n v="12328"/>
    <n v="20"/>
    <n v="2465.6"/>
    <n v="9862.4"/>
    <n v="6828.19"/>
    <n v="3034.21"/>
    <x v="4"/>
    <n v="1660.24"/>
    <s v="Card"/>
    <s v="Express"/>
    <n v="2"/>
    <n v="3"/>
    <s v="Yes"/>
    <x v="0"/>
    <n v="4"/>
    <n v="0"/>
    <n v="1373.97"/>
    <n v="5.9403459740760374"/>
    <n v="0.16834036340038935"/>
    <n v="1"/>
    <n v="1"/>
  </r>
  <r>
    <s v="ORD01652"/>
    <x v="240"/>
    <s v="CUST0391"/>
    <x v="8"/>
    <x v="2"/>
    <x v="1"/>
    <s v="Cap"/>
    <n v="1"/>
    <n v="22471"/>
    <n v="10"/>
    <n v="2247.1"/>
    <n v="20223.900000000001"/>
    <n v="12777.29"/>
    <n v="7446.61"/>
    <x v="4"/>
    <n v="2038.26"/>
    <s v="USSD"/>
    <s v="Standard"/>
    <n v="5"/>
    <n v="5"/>
    <s v="No"/>
    <x v="0"/>
    <n v="2"/>
    <n v="0"/>
    <n v="5408.3499999999995"/>
    <n v="9.922139471902506"/>
    <n v="0.10078471511429546"/>
    <n v="1"/>
    <n v="1"/>
  </r>
  <r>
    <s v="ORD01653"/>
    <x v="35"/>
    <s v="CUST0258"/>
    <x v="7"/>
    <x v="1"/>
    <x v="1"/>
    <s v="Sunglasses"/>
    <n v="1"/>
    <n v="34279"/>
    <n v="0"/>
    <n v="0"/>
    <n v="34279"/>
    <n v="21631.93"/>
    <n v="12647.07"/>
    <x v="0"/>
    <n v="2126.48"/>
    <s v="Card"/>
    <s v="Standard"/>
    <n v="5"/>
    <n v="5"/>
    <s v="No"/>
    <x v="0"/>
    <n v="1"/>
    <n v="0"/>
    <n v="10520.59"/>
    <n v="16.120066965125467"/>
    <n v="6.2034481752676569E-2"/>
    <n v="1"/>
    <n v="1"/>
  </r>
  <r>
    <s v="ORD01654"/>
    <x v="360"/>
    <s v="CUST0157"/>
    <x v="4"/>
    <x v="2"/>
    <x v="1"/>
    <s v="Backpack"/>
    <n v="2"/>
    <n v="20288"/>
    <n v="15"/>
    <n v="6086.4"/>
    <n v="34489.599999999999"/>
    <n v="19028.89"/>
    <n v="15460.71"/>
    <x v="2"/>
    <n v="254.39"/>
    <s v="Card"/>
    <s v="Standard"/>
    <n v="5"/>
    <n v="4"/>
    <s v="No"/>
    <x v="0"/>
    <n v="3"/>
    <n v="0"/>
    <n v="15206.32"/>
    <n v="135.57765635441646"/>
    <n v="7.375846632028206E-3"/>
    <n v="1"/>
    <n v="1"/>
  </r>
  <r>
    <s v="ORD01655"/>
    <x v="122"/>
    <s v="CUST0128"/>
    <x v="5"/>
    <x v="1"/>
    <x v="1"/>
    <s v="Cap"/>
    <n v="2"/>
    <n v="13372"/>
    <n v="10"/>
    <n v="2674.4"/>
    <n v="24069.599999999999"/>
    <n v="17958.23"/>
    <n v="6111.37"/>
    <x v="0"/>
    <n v="345.8"/>
    <s v="Card"/>
    <s v="Standard"/>
    <n v="5"/>
    <n v="5"/>
    <s v="No"/>
    <x v="0"/>
    <n v="3"/>
    <n v="0"/>
    <n v="5765.57"/>
    <n v="69.605552342394446"/>
    <n v="1.4366669990361286E-2"/>
    <n v="1"/>
    <n v="1"/>
  </r>
  <r>
    <s v="ORD01656"/>
    <x v="40"/>
    <s v="CUST0081"/>
    <x v="2"/>
    <x v="2"/>
    <x v="2"/>
    <s v="T-Shirt"/>
    <n v="1"/>
    <n v="14265"/>
    <n v="10"/>
    <n v="1426.5"/>
    <n v="12838.5"/>
    <n v="7094.82"/>
    <n v="5743.68"/>
    <x v="3"/>
    <n v="1818.9"/>
    <s v="Bank Transfer"/>
    <s v="Standard"/>
    <n v="5"/>
    <n v="4"/>
    <s v="No"/>
    <x v="0"/>
    <n v="5"/>
    <n v="0"/>
    <n v="3924.78"/>
    <n v="7.0583869371598214"/>
    <n v="0.14167542937259026"/>
    <n v="1"/>
    <n v="1"/>
  </r>
  <r>
    <s v="ORD01657"/>
    <x v="182"/>
    <s v="CUST0456"/>
    <x v="1"/>
    <x v="2"/>
    <x v="4"/>
    <s v="Air Fryer"/>
    <n v="1"/>
    <n v="53337"/>
    <n v="10"/>
    <n v="5333.7"/>
    <n v="48003.3"/>
    <n v="36671.83"/>
    <n v="11331.47"/>
    <x v="2"/>
    <n v="183.16"/>
    <s v="Mobile Money"/>
    <s v="Express"/>
    <n v="2"/>
    <n v="2"/>
    <s v="No"/>
    <x v="0"/>
    <n v="1"/>
    <n v="0"/>
    <n v="11148.31"/>
    <n v="262.083970299192"/>
    <n v="3.8155710128262013E-3"/>
    <n v="1"/>
    <n v="1"/>
  </r>
  <r>
    <s v="ORD01658"/>
    <x v="110"/>
    <s v="CUST0218"/>
    <x v="5"/>
    <x v="2"/>
    <x v="0"/>
    <s v="Lip Gloss"/>
    <n v="1"/>
    <n v="12405"/>
    <n v="20"/>
    <n v="2481"/>
    <n v="9924"/>
    <n v="5793.52"/>
    <n v="4130.4799999999996"/>
    <x v="3"/>
    <n v="1721.2"/>
    <s v="Cash on Delivery"/>
    <s v="Express"/>
    <n v="2"/>
    <n v="4"/>
    <s v="Yes"/>
    <x v="0"/>
    <n v="3"/>
    <n v="0"/>
    <n v="2409.2799999999997"/>
    <n v="5.7657448291889377"/>
    <n v="0.17343812978637646"/>
    <n v="0"/>
    <n v="1"/>
  </r>
  <r>
    <s v="ORD01659"/>
    <x v="231"/>
    <s v="CUST0056"/>
    <x v="3"/>
    <x v="2"/>
    <x v="1"/>
    <s v="Wallet"/>
    <n v="1"/>
    <n v="38423"/>
    <n v="20"/>
    <n v="7684.6"/>
    <n v="30738.400000000001"/>
    <n v="16936.91"/>
    <n v="13801.49"/>
    <x v="2"/>
    <n v="97.94"/>
    <s v="Bank Transfer"/>
    <s v="Standard"/>
    <n v="5"/>
    <n v="2"/>
    <s v="No"/>
    <x v="0"/>
    <n v="5"/>
    <n v="0"/>
    <n v="13703.55"/>
    <n v="313.84929548703292"/>
    <n v="3.1862426151003302E-3"/>
    <n v="1"/>
    <n v="1"/>
  </r>
  <r>
    <s v="ORD01660"/>
    <x v="265"/>
    <s v="CUST0296"/>
    <x v="5"/>
    <x v="1"/>
    <x v="0"/>
    <s v="Lip Gloss"/>
    <n v="1"/>
    <n v="16125"/>
    <n v="5"/>
    <n v="806.25"/>
    <n v="15318.75"/>
    <n v="9119.4699999999993"/>
    <n v="6199.28"/>
    <x v="5"/>
    <n v="2362.6999999999998"/>
    <s v="Mobile Money"/>
    <s v="Express"/>
    <n v="2"/>
    <n v="4"/>
    <s v="Yes"/>
    <x v="0"/>
    <n v="2"/>
    <n v="0"/>
    <n v="3836.58"/>
    <n v="6.4835781097896481"/>
    <n v="0.15423582211342307"/>
    <n v="1"/>
    <n v="1"/>
  </r>
  <r>
    <s v="ORD01661"/>
    <x v="265"/>
    <s v="CUST0501"/>
    <x v="4"/>
    <x v="2"/>
    <x v="3"/>
    <s v="Bluetooth Speaker"/>
    <n v="2"/>
    <n v="19644"/>
    <n v="10"/>
    <n v="3928.8"/>
    <n v="35359.199999999997"/>
    <n v="22267"/>
    <n v="13092.2"/>
    <x v="5"/>
    <n v="719.48"/>
    <s v="Card"/>
    <s v="Standard"/>
    <n v="5"/>
    <n v="7"/>
    <s v="Yes"/>
    <x v="0"/>
    <n v="3"/>
    <n v="0"/>
    <n v="12372.720000000001"/>
    <n v="49.145493967865676"/>
    <n v="2.034774542410462E-2"/>
    <n v="0"/>
    <n v="1"/>
  </r>
  <r>
    <s v="ORD01662"/>
    <x v="314"/>
    <s v="CUST0022"/>
    <x v="6"/>
    <x v="2"/>
    <x v="0"/>
    <s v="Hair Dryer"/>
    <n v="3"/>
    <n v="13340"/>
    <n v="25"/>
    <n v="10005"/>
    <n v="30015"/>
    <n v="21297.27"/>
    <n v="8717.73"/>
    <x v="1"/>
    <n v="359.47"/>
    <s v="Card"/>
    <s v="Express"/>
    <n v="2"/>
    <n v="4"/>
    <s v="No"/>
    <x v="1"/>
    <m/>
    <n v="0"/>
    <n v="8358.26"/>
    <n v="83.497927504381451"/>
    <n v="1.1976345160752957E-2"/>
    <n v="1"/>
    <n v="1"/>
  </r>
  <r>
    <s v="ORD01663"/>
    <x v="205"/>
    <s v="CUST0110"/>
    <x v="6"/>
    <x v="1"/>
    <x v="2"/>
    <s v="Handbag"/>
    <n v="1"/>
    <n v="7257"/>
    <n v="5"/>
    <n v="362.85"/>
    <n v="6894.15"/>
    <n v="5008.8599999999997"/>
    <n v="1885.29"/>
    <x v="3"/>
    <n v="653.72"/>
    <s v="Bank Transfer"/>
    <s v="Express"/>
    <n v="2"/>
    <n v="1"/>
    <s v="No"/>
    <x v="0"/>
    <n v="5"/>
    <n v="0"/>
    <n v="1231.57"/>
    <n v="10.546028880866425"/>
    <n v="9.4822421908429613E-2"/>
    <n v="0"/>
    <n v="1"/>
  </r>
  <r>
    <s v="ORD01664"/>
    <x v="352"/>
    <s v="CUST0541"/>
    <x v="5"/>
    <x v="1"/>
    <x v="3"/>
    <s v="Power Bank"/>
    <n v="1"/>
    <n v="22974"/>
    <n v="10"/>
    <n v="2297.4"/>
    <n v="20676.599999999999"/>
    <n v="14811.55"/>
    <n v="5865.05"/>
    <x v="3"/>
    <n v="859.21"/>
    <s v="Card"/>
    <s v="Standard"/>
    <n v="5"/>
    <n v="3"/>
    <s v="No"/>
    <x v="0"/>
    <n v="3"/>
    <n v="0"/>
    <n v="5005.84"/>
    <n v="24.064664051861591"/>
    <n v="4.1554704351779312E-2"/>
    <n v="0"/>
    <n v="1"/>
  </r>
  <r>
    <s v="ORD01665"/>
    <x v="235"/>
    <s v="CUST0434"/>
    <x v="3"/>
    <x v="2"/>
    <x v="4"/>
    <s v="Bedsheet"/>
    <n v="1"/>
    <n v="45719"/>
    <n v="10"/>
    <n v="4571.8999999999996"/>
    <n v="41147.1"/>
    <n v="26786.22"/>
    <n v="14360.88"/>
    <x v="1"/>
    <n v="2466.9699999999998"/>
    <s v="Cash on Delivery"/>
    <s v="Standard"/>
    <n v="5"/>
    <n v="7"/>
    <s v="Yes"/>
    <x v="0"/>
    <n v="5"/>
    <n v="0"/>
    <n v="11893.91"/>
    <n v="16.679205665249274"/>
    <n v="5.9954893540492521E-2"/>
    <n v="1"/>
    <n v="1"/>
  </r>
  <r>
    <s v="ORD01666"/>
    <x v="142"/>
    <s v="CUST0240"/>
    <x v="0"/>
    <x v="1"/>
    <x v="3"/>
    <s v="Smart Watch"/>
    <n v="3"/>
    <n v="108238"/>
    <n v="15"/>
    <n v="48707.1"/>
    <n v="276006.90000000002"/>
    <n v="198492.32"/>
    <n v="77514.58"/>
    <x v="5"/>
    <n v="1087.6099999999999"/>
    <s v="Card"/>
    <s v="Standard"/>
    <n v="5"/>
    <n v="4"/>
    <s v="No"/>
    <x v="0"/>
    <n v="5"/>
    <n v="0"/>
    <n v="76426.97"/>
    <n v="253.77377920394264"/>
    <n v="3.9405174290932576E-3"/>
    <n v="1"/>
    <n v="1"/>
  </r>
  <r>
    <s v="ORD01667"/>
    <x v="58"/>
    <s v="CUST0468"/>
    <x v="8"/>
    <x v="1"/>
    <x v="1"/>
    <s v="Phone Case"/>
    <n v="1"/>
    <n v="14143"/>
    <n v="10"/>
    <n v="1414.3"/>
    <n v="12728.7"/>
    <n v="8741.73"/>
    <n v="3986.97"/>
    <x v="3"/>
    <n v="1916.37"/>
    <s v="Mobile Money"/>
    <s v="Standard"/>
    <n v="5"/>
    <n v="1"/>
    <s v="No"/>
    <x v="2"/>
    <n v="5"/>
    <n v="0"/>
    <n v="2070.6"/>
    <n v="6.6420889494199979"/>
    <n v="0.15055504489853636"/>
    <n v="0"/>
    <n v="1"/>
  </r>
  <r>
    <s v="ORD01668"/>
    <x v="26"/>
    <s v="CUST0386"/>
    <x v="0"/>
    <x v="2"/>
    <x v="4"/>
    <s v="Storage Box"/>
    <n v="2"/>
    <n v="56858"/>
    <n v="0"/>
    <n v="0"/>
    <n v="113716"/>
    <n v="70550.44"/>
    <n v="43165.56"/>
    <x v="2"/>
    <n v="309.43"/>
    <s v="Card"/>
    <s v="Standard"/>
    <n v="5"/>
    <n v="3"/>
    <s v="No"/>
    <x v="0"/>
    <n v="3"/>
    <n v="0"/>
    <n v="42856.13"/>
    <n v="367.5015350806321"/>
    <n v="2.7210770691899117E-3"/>
    <n v="1"/>
    <n v="1"/>
  </r>
  <r>
    <s v="ORD01669"/>
    <x v="94"/>
    <s v="CUST0400"/>
    <x v="3"/>
    <x v="2"/>
    <x v="0"/>
    <s v="Lip Gloss"/>
    <n v="1"/>
    <n v="19152"/>
    <n v="10"/>
    <n v="1915.2"/>
    <n v="17236.8"/>
    <n v="11632.72"/>
    <n v="5604.08"/>
    <x v="3"/>
    <n v="479.3"/>
    <s v="Bank Transfer"/>
    <s v="Standard"/>
    <n v="5"/>
    <n v="6"/>
    <s v="Yes"/>
    <x v="0"/>
    <m/>
    <n v="0"/>
    <n v="5124.78"/>
    <n v="35.96244523263092"/>
    <n v="2.7806785482224081E-2"/>
    <n v="1"/>
    <n v="1"/>
  </r>
  <r>
    <s v="ORD01670"/>
    <x v="138"/>
    <s v="CUST0403"/>
    <x v="1"/>
    <x v="0"/>
    <x v="4"/>
    <s v="Air Fryer"/>
    <n v="3"/>
    <n v="57530"/>
    <n v="5"/>
    <n v="8629.5"/>
    <n v="163960.5"/>
    <n v="126461.88"/>
    <n v="37498.620000000003"/>
    <x v="0"/>
    <n v="433.74"/>
    <s v="USSD"/>
    <s v="Express"/>
    <n v="2"/>
    <n v="0"/>
    <s v="No"/>
    <x v="1"/>
    <m/>
    <n v="0"/>
    <n v="37064.880000000005"/>
    <n v="378.01563148429932"/>
    <n v="2.6453932502035551E-3"/>
    <n v="0"/>
    <n v="1"/>
  </r>
  <r>
    <s v="ORD01671"/>
    <x v="84"/>
    <s v="CUST0498"/>
    <x v="6"/>
    <x v="0"/>
    <x v="4"/>
    <s v="Bedsheet"/>
    <n v="1"/>
    <n v="68316"/>
    <n v="25"/>
    <n v="17079"/>
    <n v="51237"/>
    <n v="41814.639999999999"/>
    <n v="9422.36"/>
    <x v="5"/>
    <n v="940.95"/>
    <s v="Mobile Money"/>
    <s v="Standard"/>
    <n v="5"/>
    <n v="4"/>
    <s v="No"/>
    <x v="0"/>
    <n v="3"/>
    <n v="0"/>
    <n v="8481.41"/>
    <n v="54.452415112386419"/>
    <n v="1.8364658352362551E-2"/>
    <n v="1"/>
    <n v="1"/>
  </r>
  <r>
    <s v="ORD01672"/>
    <x v="30"/>
    <s v="CUST0025"/>
    <x v="1"/>
    <x v="2"/>
    <x v="3"/>
    <s v="Bluetooth Speaker"/>
    <n v="1"/>
    <n v="15279"/>
    <n v="0"/>
    <n v="0"/>
    <n v="15279"/>
    <n v="8746.5300000000007"/>
    <n v="6532.47"/>
    <x v="5"/>
    <n v="1155.1400000000001"/>
    <s v="Mobile Money"/>
    <s v="Express"/>
    <n v="2"/>
    <n v="1"/>
    <s v="No"/>
    <x v="0"/>
    <n v="1"/>
    <n v="0"/>
    <n v="5377.33"/>
    <n v="13.226968159703585"/>
    <n v="7.5603115387132672E-2"/>
    <n v="1"/>
    <n v="1"/>
  </r>
  <r>
    <s v="ORD01673"/>
    <x v="224"/>
    <s v="CUST0576"/>
    <x v="2"/>
    <x v="1"/>
    <x v="0"/>
    <s v="Perfume"/>
    <n v="2"/>
    <n v="8065"/>
    <n v="5"/>
    <n v="806.5"/>
    <n v="15323.5"/>
    <n v="8432.92"/>
    <n v="6890.58"/>
    <x v="1"/>
    <n v="644.4"/>
    <s v="USSD"/>
    <s v="Standard"/>
    <n v="5"/>
    <n v="5"/>
    <s v="No"/>
    <x v="2"/>
    <n v="5"/>
    <n v="0"/>
    <n v="6246.18"/>
    <n v="23.779484792054625"/>
    <n v="4.205305576402258E-2"/>
    <n v="1"/>
    <n v="1"/>
  </r>
  <r>
    <s v="ORD01674"/>
    <x v="233"/>
    <s v="CUST0053"/>
    <x v="7"/>
    <x v="0"/>
    <x v="0"/>
    <s v="Lip Gloss"/>
    <n v="1"/>
    <n v="12140"/>
    <n v="25"/>
    <n v="3035"/>
    <n v="9105"/>
    <n v="5314.72"/>
    <n v="3790.28"/>
    <x v="4"/>
    <n v="1644.7"/>
    <s v="Cash on Delivery"/>
    <s v="Express"/>
    <n v="2"/>
    <n v="5"/>
    <s v="No"/>
    <x v="2"/>
    <m/>
    <n v="0"/>
    <n v="2145.58"/>
    <n v="5.5359640055937254"/>
    <n v="0.18063701263042284"/>
    <n v="1"/>
    <n v="1"/>
  </r>
  <r>
    <s v="ORD01675"/>
    <x v="90"/>
    <s v="CUST0430"/>
    <x v="5"/>
    <x v="2"/>
    <x v="4"/>
    <s v="Bedsheet"/>
    <n v="4"/>
    <n v="77689"/>
    <n v="0"/>
    <n v="0"/>
    <n v="310756"/>
    <n v="205371.92"/>
    <n v="105384.08"/>
    <x v="0"/>
    <n v="861.08"/>
    <s v="Cash on Delivery"/>
    <s v="Express"/>
    <n v="2"/>
    <n v="5"/>
    <s v="Yes"/>
    <x v="0"/>
    <n v="5"/>
    <n v="0"/>
    <n v="104523"/>
    <n v="360.89097412551678"/>
    <n v="2.77091995005728E-3"/>
    <n v="0"/>
    <n v="1"/>
  </r>
  <r>
    <s v="ORD01676"/>
    <x v="105"/>
    <s v="CUST0229"/>
    <x v="6"/>
    <x v="2"/>
    <x v="0"/>
    <s v="Body Lotion"/>
    <n v="1"/>
    <n v="23408"/>
    <n v="15"/>
    <n v="3511.2"/>
    <n v="19896.8"/>
    <n v="13665.53"/>
    <n v="6231.27"/>
    <x v="5"/>
    <n v="2149.52"/>
    <s v="Cash on Delivery"/>
    <s v="Standard"/>
    <n v="5"/>
    <n v="4"/>
    <s v="No"/>
    <x v="0"/>
    <n v="4"/>
    <n v="0"/>
    <n v="4081.7500000000005"/>
    <n v="9.2563921247534324"/>
    <n v="0.10803345261549596"/>
    <n v="1"/>
    <n v="1"/>
  </r>
  <r>
    <s v="ORD01677"/>
    <x v="270"/>
    <s v="CUST0250"/>
    <x v="9"/>
    <x v="0"/>
    <x v="4"/>
    <s v="Air Fryer"/>
    <n v="2"/>
    <n v="35899"/>
    <n v="10"/>
    <n v="7179.8"/>
    <n v="64618.2"/>
    <n v="37981.040000000001"/>
    <n v="26637.16"/>
    <x v="5"/>
    <n v="2051.59"/>
    <s v="Cash on Delivery"/>
    <s v="Standard"/>
    <n v="5"/>
    <n v="5"/>
    <s v="No"/>
    <x v="1"/>
    <m/>
    <n v="0"/>
    <n v="24585.57"/>
    <n v="31.496644066309543"/>
    <n v="3.174941425171237E-2"/>
    <n v="0"/>
    <n v="1"/>
  </r>
  <r>
    <s v="ORD01678"/>
    <x v="61"/>
    <s v="CUST0390"/>
    <x v="1"/>
    <x v="0"/>
    <x v="3"/>
    <s v="Smart Watch"/>
    <n v="1"/>
    <n v="119849"/>
    <n v="0"/>
    <n v="0"/>
    <n v="119849"/>
    <n v="76046.080000000002"/>
    <n v="43802.92"/>
    <x v="5"/>
    <n v="791.7"/>
    <s v="USSD"/>
    <s v="Express"/>
    <n v="2"/>
    <n v="6"/>
    <s v="No"/>
    <x v="1"/>
    <m/>
    <n v="0"/>
    <n v="43011.22"/>
    <n v="151.38183655425033"/>
    <n v="6.6058123138282342E-3"/>
    <n v="0"/>
    <n v="1"/>
  </r>
  <r>
    <s v="ORD01679"/>
    <x v="277"/>
    <s v="CUST0255"/>
    <x v="4"/>
    <x v="0"/>
    <x v="1"/>
    <s v="Wallet"/>
    <n v="1"/>
    <n v="18585"/>
    <n v="5"/>
    <n v="929.25"/>
    <n v="17655.75"/>
    <n v="9931.5300000000007"/>
    <n v="7724.22"/>
    <x v="2"/>
    <n v="368.39"/>
    <s v="Card"/>
    <s v="Standard"/>
    <n v="5"/>
    <n v="6"/>
    <s v="Yes"/>
    <x v="0"/>
    <n v="5"/>
    <n v="0"/>
    <n v="7355.83"/>
    <n v="47.926789543690113"/>
    <n v="2.0865157243390962E-2"/>
    <n v="0"/>
    <n v="1"/>
  </r>
  <r>
    <s v="ORD01680"/>
    <x v="162"/>
    <s v="CUST0512"/>
    <x v="3"/>
    <x v="1"/>
    <x v="4"/>
    <s v="Storage Box"/>
    <n v="1"/>
    <n v="13312"/>
    <n v="0"/>
    <n v="0"/>
    <n v="13312"/>
    <n v="10125.1"/>
    <n v="3186.9"/>
    <x v="3"/>
    <n v="319.89999999999998"/>
    <s v="USSD"/>
    <s v="Express"/>
    <n v="2"/>
    <n v="4"/>
    <s v="No"/>
    <x v="1"/>
    <m/>
    <n v="0"/>
    <n v="2867"/>
    <n v="41.613004063769928"/>
    <n v="2.4030949519230769E-2"/>
    <n v="1"/>
    <n v="1"/>
  </r>
  <r>
    <s v="ORD01681"/>
    <x v="30"/>
    <s v="CUST0156"/>
    <x v="6"/>
    <x v="0"/>
    <x v="1"/>
    <s v="Backpack"/>
    <n v="3"/>
    <n v="31030"/>
    <n v="0"/>
    <n v="0"/>
    <n v="93090"/>
    <n v="73476.649999999994"/>
    <n v="19613.349999999999"/>
    <x v="2"/>
    <n v="60.12"/>
    <s v="Bank Transfer"/>
    <s v="Express"/>
    <n v="2"/>
    <n v="2"/>
    <s v="No"/>
    <x v="0"/>
    <n v="5"/>
    <n v="0"/>
    <n v="19553.23"/>
    <n v="1548.4031936127744"/>
    <n v="6.4582661940058004E-4"/>
    <n v="1"/>
    <n v="1"/>
  </r>
  <r>
    <s v="ORD01682"/>
    <x v="354"/>
    <s v="CUST0521"/>
    <x v="2"/>
    <x v="0"/>
    <x v="2"/>
    <s v="T-Shirt"/>
    <n v="1"/>
    <n v="27937"/>
    <n v="20"/>
    <n v="5587.4"/>
    <n v="22349.599999999999"/>
    <n v="16936.12"/>
    <n v="5413.48"/>
    <x v="3"/>
    <n v="649.79999999999995"/>
    <s v="USSD"/>
    <s v="Express"/>
    <n v="2"/>
    <n v="6"/>
    <s v="No"/>
    <x v="2"/>
    <n v="5"/>
    <n v="0"/>
    <n v="4763.6799999999994"/>
    <n v="34.39458294859957"/>
    <n v="2.907434584959015E-2"/>
    <n v="0"/>
    <n v="1"/>
  </r>
  <r>
    <s v="ORD01683"/>
    <x v="182"/>
    <s v="CUST0324"/>
    <x v="0"/>
    <x v="0"/>
    <x v="0"/>
    <s v="Lip Gloss"/>
    <n v="2"/>
    <n v="12328"/>
    <n v="0"/>
    <n v="0"/>
    <n v="24656"/>
    <n v="13989.46"/>
    <n v="10666.54"/>
    <x v="3"/>
    <n v="227.25"/>
    <s v="Mobile Money"/>
    <s v="Standard"/>
    <n v="5"/>
    <n v="3"/>
    <s v="No"/>
    <x v="2"/>
    <n v="4"/>
    <n v="0"/>
    <n v="10439.290000000001"/>
    <n v="108.49724972497249"/>
    <n v="9.2168234912394544E-3"/>
    <n v="1"/>
    <n v="1"/>
  </r>
  <r>
    <s v="ORD01684"/>
    <x v="279"/>
    <s v="CUST0364"/>
    <x v="4"/>
    <x v="0"/>
    <x v="0"/>
    <s v="Perfume"/>
    <n v="1"/>
    <n v="21706"/>
    <n v="0"/>
    <n v="0"/>
    <n v="21706"/>
    <n v="13141.4"/>
    <n v="8564.6"/>
    <x v="2"/>
    <n v="69.33"/>
    <s v="Cash on Delivery"/>
    <s v="Standard"/>
    <n v="5"/>
    <n v="5"/>
    <s v="No"/>
    <x v="0"/>
    <n v="5"/>
    <n v="0"/>
    <n v="8495.27"/>
    <n v="313.08235972883313"/>
    <n v="3.1940477287385974E-3"/>
    <n v="0"/>
    <n v="1"/>
  </r>
  <r>
    <s v="ORD01685"/>
    <x v="248"/>
    <s v="CUST0521"/>
    <x v="9"/>
    <x v="1"/>
    <x v="2"/>
    <s v="Sneakers"/>
    <n v="2"/>
    <n v="43609"/>
    <n v="5"/>
    <n v="4360.8999999999996"/>
    <n v="82857.100000000006"/>
    <n v="67082.61"/>
    <n v="15774.49"/>
    <x v="0"/>
    <n v="2242.34"/>
    <s v="Mobile Money"/>
    <s v="Standard"/>
    <n v="5"/>
    <n v="2"/>
    <s v="No"/>
    <x v="0"/>
    <n v="1"/>
    <n v="0"/>
    <n v="13532.15"/>
    <n v="36.951176003639056"/>
    <n v="2.7062738135899034E-2"/>
    <n v="1"/>
    <n v="1"/>
  </r>
  <r>
    <s v="ORD01686"/>
    <x v="37"/>
    <s v="CUST0086"/>
    <x v="9"/>
    <x v="2"/>
    <x v="1"/>
    <s v="Sunglasses"/>
    <n v="2"/>
    <n v="13787"/>
    <n v="0"/>
    <n v="0"/>
    <n v="27574"/>
    <n v="15185.57"/>
    <n v="12388.43"/>
    <x v="2"/>
    <n v="327.73"/>
    <s v="Card"/>
    <s v="Standard"/>
    <n v="5"/>
    <n v="7"/>
    <s v="Yes"/>
    <x v="0"/>
    <n v="1"/>
    <n v="0"/>
    <n v="12060.7"/>
    <n v="84.136331736490405"/>
    <n v="1.1885471821280918E-2"/>
    <n v="0"/>
    <n v="1"/>
  </r>
  <r>
    <s v="ORD01687"/>
    <x v="148"/>
    <s v="CUST0142"/>
    <x v="7"/>
    <x v="2"/>
    <x v="1"/>
    <s v="Wallet"/>
    <n v="2"/>
    <n v="32172"/>
    <n v="5"/>
    <n v="3217.2"/>
    <n v="61126.8"/>
    <n v="44004.71"/>
    <n v="17122.09"/>
    <x v="4"/>
    <n v="1636.82"/>
    <s v="USSD"/>
    <s v="Standard"/>
    <n v="5"/>
    <n v="4"/>
    <s v="No"/>
    <x v="0"/>
    <n v="2"/>
    <n v="0"/>
    <n v="15485.27"/>
    <n v="37.344851602497528"/>
    <n v="2.6777452770306968E-2"/>
    <n v="1"/>
    <n v="1"/>
  </r>
  <r>
    <s v="ORD01688"/>
    <x v="56"/>
    <s v="CUST0094"/>
    <x v="6"/>
    <x v="1"/>
    <x v="4"/>
    <s v="Bedsheet"/>
    <n v="3"/>
    <n v="21050"/>
    <n v="25"/>
    <n v="15787.5"/>
    <n v="47362.5"/>
    <n v="35877.919999999998"/>
    <n v="11484.58"/>
    <x v="3"/>
    <n v="2217.36"/>
    <s v="Bank Transfer"/>
    <s v="Standard"/>
    <n v="5"/>
    <n v="1"/>
    <s v="No"/>
    <x v="2"/>
    <n v="4"/>
    <n v="0"/>
    <n v="9267.2199999999993"/>
    <n v="21.359860374499405"/>
    <n v="4.6816785431512277E-2"/>
    <n v="0"/>
    <n v="1"/>
  </r>
  <r>
    <s v="ORD01689"/>
    <x v="85"/>
    <s v="CUST0215"/>
    <x v="4"/>
    <x v="1"/>
    <x v="3"/>
    <s v="Wireless Earbuds"/>
    <n v="1"/>
    <n v="40539"/>
    <n v="5"/>
    <n v="2026.95"/>
    <n v="38512.050000000003"/>
    <n v="21210.959999999999"/>
    <n v="17301.09"/>
    <x v="3"/>
    <n v="527.39"/>
    <s v="USSD"/>
    <s v="Express"/>
    <n v="2"/>
    <n v="2"/>
    <s v="No"/>
    <x v="0"/>
    <n v="5"/>
    <n v="0"/>
    <n v="16773.7"/>
    <n v="73.023853315383306"/>
    <n v="1.3694155465626991E-2"/>
    <n v="1"/>
    <n v="1"/>
  </r>
  <r>
    <s v="ORD01690"/>
    <x v="127"/>
    <s v="CUST0339"/>
    <x v="8"/>
    <x v="2"/>
    <x v="2"/>
    <s v="Handbag"/>
    <n v="1"/>
    <n v="16276"/>
    <n v="15"/>
    <n v="2441.4"/>
    <n v="13834.6"/>
    <n v="10259.120000000001"/>
    <n v="3575.48"/>
    <x v="0"/>
    <n v="2132.54"/>
    <s v="Cash on Delivery"/>
    <s v="Standard"/>
    <n v="5"/>
    <n v="4"/>
    <s v="No"/>
    <x v="0"/>
    <n v="4"/>
    <n v="0"/>
    <n v="1442.94"/>
    <n v="6.4873812449004475"/>
    <n v="0.15414540355340955"/>
    <n v="1"/>
    <n v="1"/>
  </r>
  <r>
    <s v="ORD01691"/>
    <x v="256"/>
    <s v="CUST0572"/>
    <x v="3"/>
    <x v="0"/>
    <x v="1"/>
    <s v="Phone Case"/>
    <n v="1"/>
    <n v="22248"/>
    <n v="10"/>
    <n v="2224.8000000000002"/>
    <n v="20023.2"/>
    <n v="11360.26"/>
    <n v="8662.94"/>
    <x v="2"/>
    <n v="246.15"/>
    <s v="USSD"/>
    <s v="Express"/>
    <n v="2"/>
    <n v="3"/>
    <s v="Yes"/>
    <x v="0"/>
    <n v="1"/>
    <n v="0"/>
    <n v="8416.7900000000009"/>
    <n v="81.345521023765997"/>
    <n v="1.2293239841783531E-2"/>
    <n v="0"/>
    <n v="1"/>
  </r>
  <r>
    <s v="ORD01692"/>
    <x v="173"/>
    <s v="CUST0005"/>
    <x v="6"/>
    <x v="0"/>
    <x v="1"/>
    <s v="Phone Case"/>
    <n v="1"/>
    <n v="10543"/>
    <n v="10"/>
    <n v="1054.3"/>
    <n v="9488.7000000000007"/>
    <n v="7086.11"/>
    <n v="2402.59"/>
    <x v="2"/>
    <n v="184.7"/>
    <s v="Mobile Money"/>
    <s v="Express"/>
    <n v="2"/>
    <n v="1"/>
    <s v="No"/>
    <x v="0"/>
    <n v="4"/>
    <n v="0"/>
    <n v="2217.8900000000003"/>
    <n v="51.373578776394162"/>
    <n v="1.9465258676109477E-2"/>
    <n v="1"/>
    <n v="1"/>
  </r>
  <r>
    <s v="ORD01693"/>
    <x v="68"/>
    <s v="CUST0529"/>
    <x v="6"/>
    <x v="2"/>
    <x v="0"/>
    <s v="Perfume"/>
    <n v="1"/>
    <n v="4095"/>
    <n v="15"/>
    <n v="614.25"/>
    <n v="3480.75"/>
    <n v="2007.19"/>
    <n v="1473.56"/>
    <x v="0"/>
    <n v="2123.85"/>
    <s v="USSD"/>
    <s v="Standard"/>
    <n v="5"/>
    <n v="0"/>
    <s v="No"/>
    <x v="2"/>
    <n v="3"/>
    <n v="0"/>
    <n v="-650.29"/>
    <n v="1.6388869270428703"/>
    <n v="0.61017022193492776"/>
    <n v="1"/>
    <n v="1"/>
  </r>
  <r>
    <s v="ORD01694"/>
    <x v="74"/>
    <s v="CUST0251"/>
    <x v="9"/>
    <x v="0"/>
    <x v="4"/>
    <s v="Blender"/>
    <n v="4"/>
    <n v="71957"/>
    <n v="20"/>
    <n v="57565.599999999999"/>
    <n v="230262.39999999999"/>
    <n v="166926.16"/>
    <n v="63336.24"/>
    <x v="5"/>
    <n v="2318.84"/>
    <s v="Card"/>
    <s v="Express"/>
    <n v="2"/>
    <n v="1"/>
    <s v="No"/>
    <x v="2"/>
    <n v="3"/>
    <n v="0"/>
    <n v="61017.399999999994"/>
    <n v="99.300684825171203"/>
    <n v="1.0070424003224148E-2"/>
    <n v="1"/>
    <n v="1"/>
  </r>
  <r>
    <s v="ORD01695"/>
    <x v="322"/>
    <s v="CUST0415"/>
    <x v="9"/>
    <x v="0"/>
    <x v="4"/>
    <s v="Table Lamp"/>
    <n v="2"/>
    <n v="12124"/>
    <n v="0"/>
    <n v="0"/>
    <n v="24248"/>
    <n v="14094.61"/>
    <n v="10153.39"/>
    <x v="1"/>
    <n v="946.63"/>
    <s v="Mobile Money"/>
    <s v="Standard"/>
    <n v="5"/>
    <n v="5"/>
    <s v="No"/>
    <x v="0"/>
    <n v="5"/>
    <n v="0"/>
    <n v="9206.76"/>
    <n v="25.615076640292404"/>
    <n v="3.9039508413064992E-2"/>
    <n v="0"/>
    <n v="1"/>
  </r>
  <r>
    <s v="ORD01696"/>
    <x v="255"/>
    <s v="CUST0475"/>
    <x v="3"/>
    <x v="0"/>
    <x v="0"/>
    <s v="Perfume"/>
    <n v="1"/>
    <n v="6201"/>
    <n v="10"/>
    <n v="620.1"/>
    <n v="5580.9"/>
    <n v="3870.42"/>
    <n v="1710.48"/>
    <x v="2"/>
    <n v="164.63"/>
    <s v="USSD"/>
    <s v="Standard"/>
    <n v="5"/>
    <n v="8"/>
    <s v="Yes"/>
    <x v="0"/>
    <n v="1"/>
    <n v="0"/>
    <n v="1545.85"/>
    <n v="33.899653769057885"/>
    <n v="2.9498826354172267E-2"/>
    <n v="0"/>
    <n v="1"/>
  </r>
  <r>
    <s v="ORD01697"/>
    <x v="268"/>
    <s v="CUST0008"/>
    <x v="1"/>
    <x v="2"/>
    <x v="1"/>
    <s v="Cap"/>
    <n v="1"/>
    <n v="18430"/>
    <n v="10"/>
    <n v="1843"/>
    <n v="16587"/>
    <n v="13410.01"/>
    <n v="3176.99"/>
    <x v="4"/>
    <n v="1880.93"/>
    <s v="Mobile Money"/>
    <s v="Express"/>
    <n v="2"/>
    <n v="1"/>
    <s v="No"/>
    <x v="0"/>
    <n v="5"/>
    <n v="0"/>
    <n v="1296.0599999999997"/>
    <n v="8.8185099923973773"/>
    <n v="0.11339784168324592"/>
    <n v="0"/>
    <n v="1"/>
  </r>
  <r>
    <s v="ORD01698"/>
    <x v="141"/>
    <s v="CUST0334"/>
    <x v="0"/>
    <x v="2"/>
    <x v="2"/>
    <s v="Sneakers"/>
    <n v="1"/>
    <n v="46294"/>
    <n v="20"/>
    <n v="9258.7999999999993"/>
    <n v="37035.199999999997"/>
    <n v="30263.26"/>
    <n v="6771.94"/>
    <x v="0"/>
    <n v="1829.87"/>
    <s v="USSD"/>
    <s v="Standard"/>
    <n v="5"/>
    <n v="0"/>
    <s v="No"/>
    <x v="1"/>
    <m/>
    <n v="0"/>
    <n v="4942.07"/>
    <n v="20.239251968719088"/>
    <n v="4.94089406834579E-2"/>
    <n v="1"/>
    <n v="1"/>
  </r>
  <r>
    <s v="ORD01699"/>
    <x v="44"/>
    <s v="CUST0147"/>
    <x v="3"/>
    <x v="2"/>
    <x v="0"/>
    <s v="Face Cream"/>
    <n v="3"/>
    <n v="3518"/>
    <n v="25"/>
    <n v="2638.5"/>
    <n v="7915.5"/>
    <n v="5572.66"/>
    <n v="2342.84"/>
    <x v="1"/>
    <n v="1716.38"/>
    <s v="Bank Transfer"/>
    <s v="Standard"/>
    <n v="5"/>
    <n v="6"/>
    <s v="Yes"/>
    <x v="0"/>
    <n v="3"/>
    <n v="0"/>
    <n v="626.46"/>
    <n v="4.6117409897575126"/>
    <n v="0.21683784978838988"/>
    <n v="1"/>
    <n v="1"/>
  </r>
  <r>
    <s v="ORD01700"/>
    <x v="306"/>
    <s v="CUST0211"/>
    <x v="8"/>
    <x v="0"/>
    <x v="2"/>
    <s v="Sneakers"/>
    <n v="2"/>
    <n v="10983"/>
    <n v="10"/>
    <n v="2196.6"/>
    <n v="19769.400000000001"/>
    <n v="13320.56"/>
    <n v="6448.84"/>
    <x v="4"/>
    <n v="1367.45"/>
    <s v="Mobile Money"/>
    <s v="Standard"/>
    <n v="5"/>
    <n v="1"/>
    <s v="No"/>
    <x v="2"/>
    <n v="5"/>
    <n v="0"/>
    <n v="5081.3900000000003"/>
    <n v="14.457128231379576"/>
    <n v="6.9170030451101192E-2"/>
    <n v="0"/>
    <n v="1"/>
  </r>
  <r>
    <s v="ORD01701"/>
    <x v="209"/>
    <s v="CUST0233"/>
    <x v="6"/>
    <x v="1"/>
    <x v="1"/>
    <s v="Cap"/>
    <n v="1"/>
    <n v="20149"/>
    <n v="20"/>
    <n v="4029.8"/>
    <n v="16119.2"/>
    <n v="11378.15"/>
    <n v="4741.05"/>
    <x v="2"/>
    <n v="97.31"/>
    <s v="USSD"/>
    <s v="Standard"/>
    <n v="5"/>
    <n v="3"/>
    <s v="No"/>
    <x v="1"/>
    <m/>
    <n v="0"/>
    <n v="4643.74"/>
    <n v="165.64792929811941"/>
    <n v="6.0369000942974834E-3"/>
    <n v="1"/>
    <n v="1"/>
  </r>
  <r>
    <s v="ORD01702"/>
    <x v="292"/>
    <s v="CUST0226"/>
    <x v="8"/>
    <x v="0"/>
    <x v="0"/>
    <s v="Body Lotion"/>
    <n v="2"/>
    <n v="8268"/>
    <n v="10"/>
    <n v="1653.6"/>
    <n v="14882.4"/>
    <n v="11134.23"/>
    <n v="3748.17"/>
    <x v="0"/>
    <n v="1699.51"/>
    <s v="Mobile Money"/>
    <s v="Express"/>
    <n v="2"/>
    <n v="4"/>
    <s v="No"/>
    <x v="1"/>
    <m/>
    <n v="0"/>
    <n v="2048.66"/>
    <n v="8.7568769821889845"/>
    <n v="0.11419596301671774"/>
    <n v="1"/>
    <n v="1"/>
  </r>
  <r>
    <s v="ORD01703"/>
    <x v="102"/>
    <s v="CUST0590"/>
    <x v="3"/>
    <x v="0"/>
    <x v="4"/>
    <s v="Blender"/>
    <n v="1"/>
    <n v="6533"/>
    <n v="20"/>
    <n v="1306.5999999999999"/>
    <n v="5226.3999999999996"/>
    <n v="3703.4"/>
    <n v="1523"/>
    <x v="4"/>
    <n v="836.39"/>
    <s v="Cash on Delivery"/>
    <s v="Express"/>
    <n v="2"/>
    <n v="6"/>
    <s v="No"/>
    <x v="1"/>
    <m/>
    <n v="0"/>
    <n v="686.61"/>
    <n v="6.2487595499707069"/>
    <n v="0.1600317618245829"/>
    <n v="0"/>
    <n v="1"/>
  </r>
  <r>
    <s v="ORD01704"/>
    <x v="337"/>
    <s v="CUST0284"/>
    <x v="5"/>
    <x v="0"/>
    <x v="4"/>
    <s v="Bedsheet"/>
    <n v="2"/>
    <n v="61842"/>
    <n v="10"/>
    <n v="12368.4"/>
    <n v="111315.6"/>
    <n v="69783.58"/>
    <n v="41532.019999999997"/>
    <x v="3"/>
    <n v="1239.43"/>
    <s v="USSD"/>
    <s v="Express"/>
    <n v="2"/>
    <n v="4"/>
    <s v="Yes"/>
    <x v="0"/>
    <n v="5"/>
    <n v="0"/>
    <n v="40292.589999999997"/>
    <n v="89.811929677351685"/>
    <n v="1.1134378290194726E-2"/>
    <n v="0"/>
    <n v="1"/>
  </r>
  <r>
    <s v="ORD01705"/>
    <x v="281"/>
    <s v="CUST0401"/>
    <x v="6"/>
    <x v="2"/>
    <x v="1"/>
    <s v="Backpack"/>
    <n v="1"/>
    <n v="37798"/>
    <n v="10"/>
    <n v="3779.8"/>
    <n v="34018.199999999997"/>
    <n v="27479.81"/>
    <n v="6538.39"/>
    <x v="2"/>
    <n v="322.69"/>
    <s v="Mobile Money"/>
    <s v="Standard"/>
    <n v="5"/>
    <n v="3"/>
    <s v="No"/>
    <x v="2"/>
    <n v="5"/>
    <n v="0"/>
    <n v="6215.7000000000007"/>
    <n v="105.42068238867023"/>
    <n v="9.4858046575068654E-3"/>
    <n v="1"/>
    <n v="1"/>
  </r>
  <r>
    <s v="ORD01706"/>
    <x v="349"/>
    <s v="CUST0519"/>
    <x v="0"/>
    <x v="0"/>
    <x v="0"/>
    <s v="Hair Dryer"/>
    <n v="1"/>
    <n v="17152"/>
    <n v="15"/>
    <n v="2572.8000000000002"/>
    <n v="14579.2"/>
    <n v="9896.02"/>
    <n v="4683.18"/>
    <x v="4"/>
    <n v="1757.54"/>
    <s v="Cash on Delivery"/>
    <s v="Standard"/>
    <n v="5"/>
    <n v="4"/>
    <s v="No"/>
    <x v="0"/>
    <n v="3"/>
    <n v="0"/>
    <n v="2925.6400000000003"/>
    <n v="8.2952308340066239"/>
    <n v="0.12055119622475856"/>
    <n v="0"/>
    <n v="1"/>
  </r>
  <r>
    <s v="ORD01707"/>
    <x v="0"/>
    <s v="CUST0454"/>
    <x v="5"/>
    <x v="1"/>
    <x v="2"/>
    <s v="Sneakers"/>
    <n v="1"/>
    <n v="13155"/>
    <n v="0"/>
    <n v="0"/>
    <n v="13155"/>
    <n v="8982.51"/>
    <n v="4172.49"/>
    <x v="2"/>
    <n v="312.74"/>
    <s v="Bank Transfer"/>
    <s v="Standard"/>
    <n v="5"/>
    <n v="3"/>
    <s v="No"/>
    <x v="1"/>
    <m/>
    <n v="0"/>
    <n v="3859.75"/>
    <n v="42.063695082176885"/>
    <n v="2.3773470163435957E-2"/>
    <n v="1"/>
    <n v="1"/>
  </r>
  <r>
    <s v="ORD01708"/>
    <x v="340"/>
    <s v="CUST0514"/>
    <x v="0"/>
    <x v="2"/>
    <x v="2"/>
    <s v="Hoodie"/>
    <n v="3"/>
    <n v="45118"/>
    <n v="0"/>
    <n v="0"/>
    <n v="135354"/>
    <n v="109306.82"/>
    <n v="26047.18"/>
    <x v="1"/>
    <n v="630.76"/>
    <s v="Card"/>
    <s v="Standard"/>
    <n v="5"/>
    <n v="8"/>
    <s v="Yes"/>
    <x v="0"/>
    <n v="5"/>
    <n v="0"/>
    <n v="25416.420000000002"/>
    <n v="214.58875007926946"/>
    <n v="4.6600765400357583E-3"/>
    <n v="0"/>
    <n v="1"/>
  </r>
  <r>
    <s v="ORD01709"/>
    <x v="61"/>
    <s v="CUST0323"/>
    <x v="8"/>
    <x v="0"/>
    <x v="2"/>
    <s v="Handbag"/>
    <n v="1"/>
    <n v="53591"/>
    <n v="20"/>
    <n v="10718.2"/>
    <n v="42872.800000000003"/>
    <n v="25384.400000000001"/>
    <n v="17488.400000000001"/>
    <x v="5"/>
    <n v="521.20000000000005"/>
    <s v="Bank Transfer"/>
    <s v="Standard"/>
    <n v="5"/>
    <n v="1"/>
    <s v="No"/>
    <x v="1"/>
    <m/>
    <n v="0"/>
    <n v="16967.2"/>
    <n v="82.257866462010739"/>
    <n v="1.2156892015450355E-2"/>
    <n v="1"/>
    <n v="1"/>
  </r>
  <r>
    <s v="ORD01710"/>
    <x v="122"/>
    <s v="CUST0494"/>
    <x v="3"/>
    <x v="2"/>
    <x v="2"/>
    <s v="T-Shirt"/>
    <n v="2"/>
    <n v="9187"/>
    <n v="10"/>
    <n v="1837.4"/>
    <n v="16536.599999999999"/>
    <n v="10738.85"/>
    <n v="5797.75"/>
    <x v="3"/>
    <n v="284.52"/>
    <s v="Cash on Delivery"/>
    <s v="Express"/>
    <n v="2"/>
    <n v="0"/>
    <s v="No"/>
    <x v="2"/>
    <n v="2"/>
    <n v="0"/>
    <n v="5513.23"/>
    <n v="58.121045972163643"/>
    <n v="1.7205471499582743E-2"/>
    <n v="0"/>
    <n v="1"/>
  </r>
  <r>
    <s v="ORD01711"/>
    <x v="281"/>
    <s v="CUST0258"/>
    <x v="5"/>
    <x v="2"/>
    <x v="3"/>
    <s v="Power Bank"/>
    <n v="1"/>
    <n v="112935"/>
    <n v="15"/>
    <n v="16940.25"/>
    <n v="95994.75"/>
    <n v="55678.15"/>
    <n v="40316.6"/>
    <x v="5"/>
    <n v="1496.55"/>
    <s v="Mobile Money"/>
    <s v="Standard"/>
    <n v="5"/>
    <n v="7"/>
    <s v="Yes"/>
    <x v="0"/>
    <n v="5"/>
    <n v="0"/>
    <n v="38820.049999999996"/>
    <n v="64.144031271925428"/>
    <n v="1.558991507348058E-2"/>
    <n v="1"/>
    <n v="1"/>
  </r>
  <r>
    <s v="ORD01712"/>
    <x v="165"/>
    <s v="CUST0490"/>
    <x v="6"/>
    <x v="2"/>
    <x v="3"/>
    <s v="Smart Watch"/>
    <n v="1"/>
    <n v="62113"/>
    <n v="25"/>
    <n v="15528.25"/>
    <n v="46584.75"/>
    <n v="33786.01"/>
    <n v="12798.74"/>
    <x v="4"/>
    <n v="880.89"/>
    <s v="Cash on Delivery"/>
    <s v="Standard"/>
    <n v="5"/>
    <n v="2"/>
    <s v="No"/>
    <x v="2"/>
    <n v="4"/>
    <n v="0"/>
    <n v="11917.85"/>
    <n v="52.883731226373328"/>
    <n v="1.8909407048443964E-2"/>
    <n v="0"/>
    <n v="1"/>
  </r>
  <r>
    <s v="ORD01713"/>
    <x v="83"/>
    <s v="CUST0255"/>
    <x v="6"/>
    <x v="2"/>
    <x v="1"/>
    <s v="Wallet"/>
    <n v="1"/>
    <n v="12262"/>
    <n v="15"/>
    <n v="1839.3"/>
    <n v="10422.700000000001"/>
    <n v="6329.77"/>
    <n v="4092.93"/>
    <x v="1"/>
    <n v="1349.36"/>
    <s v="Cash on Delivery"/>
    <s v="Express"/>
    <n v="2"/>
    <n v="1"/>
    <s v="No"/>
    <x v="0"/>
    <n v="1"/>
    <n v="0"/>
    <n v="2743.5699999999997"/>
    <n v="7.7241803521669548"/>
    <n v="0.12946357469753517"/>
    <n v="0"/>
    <n v="1"/>
  </r>
  <r>
    <s v="ORD01714"/>
    <x v="76"/>
    <s v="CUST0320"/>
    <x v="8"/>
    <x v="0"/>
    <x v="1"/>
    <s v="Cap"/>
    <n v="1"/>
    <n v="21226"/>
    <n v="15"/>
    <n v="3183.9"/>
    <n v="18042.099999999999"/>
    <n v="10095.43"/>
    <n v="7946.67"/>
    <x v="5"/>
    <n v="1906.21"/>
    <s v="Bank Transfer"/>
    <s v="Standard"/>
    <n v="5"/>
    <n v="5"/>
    <s v="No"/>
    <x v="1"/>
    <m/>
    <n v="0"/>
    <n v="6040.46"/>
    <n v="9.4649068046018012"/>
    <n v="0.1056534438895694"/>
    <n v="1"/>
    <n v="1"/>
  </r>
  <r>
    <s v="ORD01715"/>
    <x v="52"/>
    <s v="CUST0387"/>
    <x v="9"/>
    <x v="1"/>
    <x v="0"/>
    <s v="Lip Gloss"/>
    <n v="2"/>
    <n v="8404"/>
    <n v="20"/>
    <n v="3361.6"/>
    <n v="13446.4"/>
    <n v="8755.24"/>
    <n v="4691.16"/>
    <x v="4"/>
    <n v="439.62"/>
    <s v="Mobile Money"/>
    <s v="Standard"/>
    <n v="5"/>
    <n v="3"/>
    <s v="No"/>
    <x v="0"/>
    <n v="4"/>
    <n v="0"/>
    <n v="4251.54"/>
    <n v="30.586415540694233"/>
    <n v="3.2694252736792002E-2"/>
    <n v="0"/>
    <n v="1"/>
  </r>
  <r>
    <s v="ORD01716"/>
    <x v="44"/>
    <s v="CUST0474"/>
    <x v="6"/>
    <x v="2"/>
    <x v="3"/>
    <s v="Power Bank"/>
    <n v="1"/>
    <n v="23131"/>
    <n v="5"/>
    <n v="1156.55"/>
    <n v="21974.45"/>
    <n v="13586.14"/>
    <n v="8388.31"/>
    <x v="2"/>
    <n v="246.39"/>
    <s v="Cash on Delivery"/>
    <s v="Standard"/>
    <n v="5"/>
    <n v="3"/>
    <s v="No"/>
    <x v="1"/>
    <m/>
    <n v="0"/>
    <n v="8141.9199999999992"/>
    <n v="89.185640651000455"/>
    <n v="1.1212567322504089E-2"/>
    <n v="1"/>
    <n v="1"/>
  </r>
  <r>
    <s v="ORD01717"/>
    <x v="156"/>
    <s v="CUST0392"/>
    <x v="9"/>
    <x v="2"/>
    <x v="2"/>
    <s v="Sneakers"/>
    <n v="2"/>
    <n v="22575"/>
    <n v="0"/>
    <n v="0"/>
    <n v="45150"/>
    <n v="31878.5"/>
    <n v="13271.5"/>
    <x v="2"/>
    <n v="51.1"/>
    <s v="USSD"/>
    <s v="Standard"/>
    <n v="5"/>
    <n v="5"/>
    <s v="No"/>
    <x v="0"/>
    <n v="1"/>
    <n v="0"/>
    <n v="13220.4"/>
    <n v="883.56164383561645"/>
    <n v="1.1317829457364341E-3"/>
    <n v="0"/>
    <n v="1"/>
  </r>
  <r>
    <s v="ORD01718"/>
    <x v="53"/>
    <s v="CUST0492"/>
    <x v="5"/>
    <x v="2"/>
    <x v="2"/>
    <s v="Sneakers"/>
    <n v="1"/>
    <n v="43649"/>
    <n v="5"/>
    <n v="2182.4499999999998"/>
    <n v="41466.550000000003"/>
    <n v="30110.49"/>
    <n v="11356.06"/>
    <x v="5"/>
    <n v="1244.27"/>
    <s v="Card"/>
    <s v="Express"/>
    <n v="2"/>
    <n v="2"/>
    <s v="No"/>
    <x v="0"/>
    <n v="2"/>
    <n v="0"/>
    <n v="10111.789999999999"/>
    <n v="33.326006413399021"/>
    <n v="3.0006595677720956E-2"/>
    <n v="1"/>
    <n v="1"/>
  </r>
  <r>
    <s v="ORD01719"/>
    <x v="347"/>
    <s v="CUST0574"/>
    <x v="0"/>
    <x v="0"/>
    <x v="4"/>
    <s v="Bedsheet"/>
    <n v="1"/>
    <n v="77762"/>
    <n v="15"/>
    <n v="11664.3"/>
    <n v="66097.7"/>
    <n v="39807.29"/>
    <n v="26290.41"/>
    <x v="4"/>
    <n v="2455.96"/>
    <s v="Bank Transfer"/>
    <s v="Standard"/>
    <n v="5"/>
    <n v="6"/>
    <s v="Yes"/>
    <x v="0"/>
    <n v="1"/>
    <n v="0"/>
    <n v="23834.45"/>
    <n v="26.913182625124186"/>
    <n v="3.7156512253830314E-2"/>
    <n v="1"/>
    <n v="1"/>
  </r>
  <r>
    <s v="ORD01720"/>
    <x v="268"/>
    <s v="CUST0567"/>
    <x v="6"/>
    <x v="2"/>
    <x v="0"/>
    <s v="Lip Gloss"/>
    <n v="2"/>
    <n v="14118"/>
    <n v="10"/>
    <n v="2823.6"/>
    <n v="25412.400000000001"/>
    <n v="17346.22"/>
    <n v="8066.18"/>
    <x v="1"/>
    <n v="1793"/>
    <s v="Card"/>
    <s v="Express"/>
    <n v="2"/>
    <n v="1"/>
    <s v="No"/>
    <x v="0"/>
    <n v="5"/>
    <n v="0"/>
    <n v="6273.18"/>
    <n v="14.173117679866147"/>
    <n v="7.0556106467708671E-2"/>
    <n v="0"/>
    <n v="1"/>
  </r>
  <r>
    <s v="ORD01721"/>
    <x v="130"/>
    <s v="CUST0451"/>
    <x v="9"/>
    <x v="0"/>
    <x v="0"/>
    <s v="Hair Dryer"/>
    <n v="3"/>
    <n v="18607"/>
    <n v="20"/>
    <n v="11164.2"/>
    <n v="44656.800000000003"/>
    <n v="31194.13"/>
    <n v="13462.67"/>
    <x v="2"/>
    <n v="296.35000000000002"/>
    <s v="Mobile Money"/>
    <s v="Express"/>
    <n v="2"/>
    <n v="3"/>
    <s v="No"/>
    <x v="2"/>
    <n v="4"/>
    <n v="0"/>
    <n v="13166.32"/>
    <n v="150.68938754850683"/>
    <n v="6.6361673922000685E-3"/>
    <n v="1"/>
    <n v="1"/>
  </r>
  <r>
    <s v="ORD01722"/>
    <x v="178"/>
    <s v="CUST0453"/>
    <x v="6"/>
    <x v="0"/>
    <x v="4"/>
    <s v="Air Fryer"/>
    <n v="1"/>
    <n v="67355"/>
    <n v="15"/>
    <n v="10103.25"/>
    <n v="57251.75"/>
    <n v="32824.199999999997"/>
    <n v="24427.55"/>
    <x v="2"/>
    <n v="295.58999999999997"/>
    <s v="Bank Transfer"/>
    <s v="Express"/>
    <n v="2"/>
    <n v="1"/>
    <s v="No"/>
    <x v="1"/>
    <m/>
    <n v="0"/>
    <n v="24131.96"/>
    <n v="193.68635610135664"/>
    <n v="5.1629862842620527E-3"/>
    <n v="0"/>
    <n v="1"/>
  </r>
  <r>
    <s v="ORD01723"/>
    <x v="268"/>
    <s v="CUST0063"/>
    <x v="1"/>
    <x v="0"/>
    <x v="0"/>
    <s v="Lip Gloss"/>
    <n v="4"/>
    <n v="26681"/>
    <n v="10"/>
    <n v="10672.4"/>
    <n v="96051.6"/>
    <n v="55928.17"/>
    <n v="40123.43"/>
    <x v="5"/>
    <n v="650.51"/>
    <s v="Cash on Delivery"/>
    <s v="Standard"/>
    <n v="5"/>
    <n v="6"/>
    <s v="Yes"/>
    <x v="0"/>
    <n v="3"/>
    <n v="0"/>
    <n v="39472.92"/>
    <n v="147.65583926457703"/>
    <n v="6.7725056115671154E-3"/>
    <n v="0"/>
    <n v="1"/>
  </r>
  <r>
    <s v="ORD01724"/>
    <x v="28"/>
    <s v="CUST0435"/>
    <x v="6"/>
    <x v="2"/>
    <x v="3"/>
    <s v="Phone Charger"/>
    <n v="2"/>
    <n v="80139"/>
    <n v="0"/>
    <n v="0"/>
    <n v="160278"/>
    <n v="118011.55"/>
    <n v="42266.45"/>
    <x v="1"/>
    <n v="2498.75"/>
    <s v="Mobile Money"/>
    <s v="Express"/>
    <n v="2"/>
    <n v="3"/>
    <s v="No"/>
    <x v="2"/>
    <n v="3"/>
    <n v="0"/>
    <n v="39767.699999999997"/>
    <n v="64.143271635817911"/>
    <n v="1.5590099701768178E-2"/>
    <n v="0"/>
    <n v="1"/>
  </r>
  <r>
    <s v="ORD01725"/>
    <x v="87"/>
    <s v="CUST0148"/>
    <x v="3"/>
    <x v="0"/>
    <x v="4"/>
    <s v="Air Fryer"/>
    <n v="3"/>
    <n v="23502"/>
    <n v="5"/>
    <n v="3525.3"/>
    <n v="66980.7"/>
    <n v="54616.4"/>
    <n v="12364.3"/>
    <x v="0"/>
    <n v="1117.49"/>
    <s v="Card"/>
    <s v="Express"/>
    <n v="2"/>
    <n v="0"/>
    <s v="No"/>
    <x v="2"/>
    <n v="5"/>
    <n v="0"/>
    <n v="11246.81"/>
    <n v="59.938522939802588"/>
    <n v="1.6683761143135262E-2"/>
    <n v="1"/>
    <n v="1"/>
  </r>
  <r>
    <s v="ORD01726"/>
    <x v="334"/>
    <s v="CUST0088"/>
    <x v="1"/>
    <x v="0"/>
    <x v="3"/>
    <s v="Phone Charger"/>
    <n v="2"/>
    <n v="77458"/>
    <n v="20"/>
    <n v="30983.200000000001"/>
    <n v="123932.8"/>
    <n v="68202.350000000006"/>
    <n v="55730.45"/>
    <x v="0"/>
    <n v="2206.11"/>
    <s v="Card"/>
    <s v="Express"/>
    <n v="2"/>
    <n v="3"/>
    <s v="No"/>
    <x v="1"/>
    <m/>
    <n v="0"/>
    <n v="53524.34"/>
    <n v="56.177071859517426"/>
    <n v="1.7800856593250536E-2"/>
    <n v="0"/>
    <n v="1"/>
  </r>
  <r>
    <s v="ORD01727"/>
    <x v="48"/>
    <s v="CUST0041"/>
    <x v="3"/>
    <x v="0"/>
    <x v="4"/>
    <s v="Blender"/>
    <n v="2"/>
    <n v="43385"/>
    <n v="5"/>
    <n v="4338.5"/>
    <n v="82431.5"/>
    <n v="50343.6"/>
    <n v="32087.9"/>
    <x v="4"/>
    <n v="1218.06"/>
    <s v="Cash on Delivery"/>
    <s v="Express"/>
    <n v="2"/>
    <n v="5"/>
    <s v="No"/>
    <x v="1"/>
    <m/>
    <n v="0"/>
    <n v="30869.84"/>
    <n v="67.674416695400893"/>
    <n v="1.4776632719288136E-2"/>
    <n v="1"/>
    <n v="1"/>
  </r>
  <r>
    <s v="ORD01728"/>
    <x v="94"/>
    <s v="CUST0301"/>
    <x v="4"/>
    <x v="0"/>
    <x v="0"/>
    <s v="Perfume"/>
    <n v="1"/>
    <n v="22199"/>
    <n v="0"/>
    <n v="0"/>
    <n v="22199"/>
    <n v="16262.92"/>
    <n v="5936.08"/>
    <x v="6"/>
    <n v="1477.11"/>
    <s v="USSD"/>
    <s v="Standard"/>
    <n v="5"/>
    <n v="6"/>
    <s v="Yes"/>
    <x v="0"/>
    <n v="4"/>
    <n v="0"/>
    <n v="4458.97"/>
    <n v="15.02867085051215"/>
    <n v="6.6539483760529747E-2"/>
    <n v="1"/>
    <n v="1"/>
  </r>
  <r>
    <s v="ORD01729"/>
    <x v="275"/>
    <s v="CUST0013"/>
    <x v="0"/>
    <x v="2"/>
    <x v="3"/>
    <s v="Smart Watch"/>
    <n v="2"/>
    <n v="83101"/>
    <n v="0"/>
    <n v="0"/>
    <n v="166202"/>
    <n v="92881.73"/>
    <n v="73320.27"/>
    <x v="3"/>
    <n v="2272.81"/>
    <s v="Cash on Delivery"/>
    <s v="Standard"/>
    <n v="5"/>
    <n v="5"/>
    <s v="No"/>
    <x v="0"/>
    <n v="5"/>
    <n v="0"/>
    <n v="71047.460000000006"/>
    <n v="73.12621820565731"/>
    <n v="1.3674985860579294E-2"/>
    <n v="0"/>
    <n v="1"/>
  </r>
  <r>
    <s v="ORD01730"/>
    <x v="164"/>
    <s v="CUST0485"/>
    <x v="2"/>
    <x v="0"/>
    <x v="4"/>
    <s v="Storage Box"/>
    <n v="2"/>
    <n v="36155"/>
    <n v="10"/>
    <n v="7231"/>
    <n v="65079"/>
    <n v="46248.44"/>
    <n v="18830.560000000001"/>
    <x v="2"/>
    <n v="164.48"/>
    <s v="Bank Transfer"/>
    <s v="Express"/>
    <n v="2"/>
    <n v="5"/>
    <s v="No"/>
    <x v="2"/>
    <n v="3"/>
    <n v="0"/>
    <n v="18666.080000000002"/>
    <n v="395.66512645914401"/>
    <n v="2.5273897877963704E-3"/>
    <n v="0"/>
    <n v="1"/>
  </r>
  <r>
    <s v="ORD01731"/>
    <x v="261"/>
    <s v="CUST0393"/>
    <x v="1"/>
    <x v="2"/>
    <x v="4"/>
    <s v="Blender"/>
    <n v="2"/>
    <n v="16928"/>
    <n v="0"/>
    <n v="0"/>
    <n v="33856"/>
    <n v="21813.08"/>
    <n v="12042.92"/>
    <x v="2"/>
    <n v="67.709999999999994"/>
    <s v="USSD"/>
    <s v="Standard"/>
    <n v="5"/>
    <n v="3"/>
    <s v="No"/>
    <x v="2"/>
    <n v="3"/>
    <n v="0"/>
    <n v="11975.210000000001"/>
    <n v="500.01476886722793"/>
    <n v="1.9999409262759921E-3"/>
    <n v="1"/>
    <n v="1"/>
  </r>
  <r>
    <s v="ORD01732"/>
    <x v="247"/>
    <s v="CUST0245"/>
    <x v="3"/>
    <x v="0"/>
    <x v="3"/>
    <s v="Smart Watch"/>
    <n v="3"/>
    <n v="112470"/>
    <n v="15"/>
    <n v="50611.5"/>
    <n v="286798.5"/>
    <n v="199056.73"/>
    <n v="87741.77"/>
    <x v="0"/>
    <n v="2126.21"/>
    <s v="USSD"/>
    <s v="Express"/>
    <n v="2"/>
    <n v="6"/>
    <s v="No"/>
    <x v="2"/>
    <n v="1"/>
    <n v="0"/>
    <n v="85615.56"/>
    <n v="134.88719364503035"/>
    <n v="7.4136022329266017E-3"/>
    <n v="1"/>
    <n v="1"/>
  </r>
  <r>
    <s v="ORD01733"/>
    <x v="286"/>
    <s v="CUST0091"/>
    <x v="3"/>
    <x v="0"/>
    <x v="4"/>
    <s v="Table Lamp"/>
    <n v="1"/>
    <n v="45095"/>
    <n v="25"/>
    <n v="11273.75"/>
    <n v="33821.25"/>
    <n v="23251.02"/>
    <n v="10570.23"/>
    <x v="1"/>
    <n v="1608.23"/>
    <s v="Mobile Money"/>
    <s v="Express"/>
    <n v="2"/>
    <n v="1"/>
    <s v="No"/>
    <x v="0"/>
    <n v="5"/>
    <n v="0"/>
    <n v="8962"/>
    <n v="21.030107633858339"/>
    <n v="4.7550874080644567E-2"/>
    <n v="1"/>
    <n v="1"/>
  </r>
  <r>
    <s v="ORD01734"/>
    <x v="306"/>
    <s v="CUST0346"/>
    <x v="7"/>
    <x v="2"/>
    <x v="3"/>
    <s v="Smart Watch"/>
    <n v="2"/>
    <n v="97321"/>
    <n v="10"/>
    <n v="19464.2"/>
    <n v="175177.8"/>
    <n v="97615.81"/>
    <n v="77561.990000000005"/>
    <x v="4"/>
    <n v="620.11"/>
    <s v="USSD"/>
    <s v="Express"/>
    <n v="2"/>
    <n v="1"/>
    <s v="No"/>
    <x v="1"/>
    <m/>
    <n v="0"/>
    <n v="76941.88"/>
    <n v="282.49471867894403"/>
    <n v="3.5398891868718527E-3"/>
    <n v="1"/>
    <n v="1"/>
  </r>
  <r>
    <s v="ORD01735"/>
    <x v="269"/>
    <s v="CUST0149"/>
    <x v="3"/>
    <x v="0"/>
    <x v="2"/>
    <s v="T-Shirt"/>
    <n v="1"/>
    <n v="12932"/>
    <n v="10"/>
    <n v="1293.2"/>
    <n v="11638.8"/>
    <n v="8917.4599999999991"/>
    <n v="2721.34"/>
    <x v="2"/>
    <n v="354.84"/>
    <s v="Mobile Money"/>
    <s v="Express"/>
    <n v="2"/>
    <n v="3"/>
    <s v="Yes"/>
    <x v="0"/>
    <n v="4"/>
    <n v="0"/>
    <n v="2366.5"/>
    <n v="32.800135272235373"/>
    <n v="3.0487679142179605E-2"/>
    <n v="1"/>
    <n v="1"/>
  </r>
  <r>
    <s v="ORD01736"/>
    <x v="244"/>
    <s v="CUST0330"/>
    <x v="1"/>
    <x v="1"/>
    <x v="1"/>
    <s v="Cap"/>
    <n v="1"/>
    <n v="36773"/>
    <n v="5"/>
    <n v="1838.65"/>
    <n v="34934.35"/>
    <n v="19707.34"/>
    <n v="15227.01"/>
    <x v="5"/>
    <n v="656.69"/>
    <s v="USSD"/>
    <s v="Express"/>
    <n v="2"/>
    <n v="5"/>
    <s v="No"/>
    <x v="2"/>
    <n v="5"/>
    <n v="0"/>
    <n v="14570.32"/>
    <n v="53.197627495469696"/>
    <n v="1.8797830788321524E-2"/>
    <n v="0"/>
    <n v="1"/>
  </r>
  <r>
    <s v="ORD01737"/>
    <x v="122"/>
    <s v="CUST0041"/>
    <x v="9"/>
    <x v="0"/>
    <x v="1"/>
    <s v="Backpack"/>
    <n v="1"/>
    <n v="12798"/>
    <n v="0"/>
    <n v="0"/>
    <n v="12798"/>
    <n v="8196.2900000000009"/>
    <n v="4601.71"/>
    <x v="5"/>
    <n v="2100.34"/>
    <s v="Mobile Money"/>
    <s v="Express"/>
    <n v="2"/>
    <n v="1"/>
    <s v="No"/>
    <x v="0"/>
    <n v="5"/>
    <n v="0"/>
    <n v="2501.37"/>
    <n v="6.0932991801327399"/>
    <n v="0.1641147054227223"/>
    <n v="1"/>
    <n v="1"/>
  </r>
  <r>
    <s v="ORD01738"/>
    <x v="136"/>
    <s v="CUST0562"/>
    <x v="5"/>
    <x v="0"/>
    <x v="1"/>
    <s v="Phone Case"/>
    <n v="3"/>
    <n v="20736"/>
    <n v="25"/>
    <n v="15552"/>
    <n v="46656"/>
    <n v="29188.51"/>
    <n v="17467.490000000002"/>
    <x v="2"/>
    <n v="182.61"/>
    <s v="Mobile Money"/>
    <s v="Express"/>
    <n v="2"/>
    <n v="1"/>
    <s v="No"/>
    <x v="0"/>
    <n v="1"/>
    <n v="0"/>
    <n v="17284.88"/>
    <n v="255.49531789058648"/>
    <n v="3.9139660493827163E-3"/>
    <n v="1"/>
    <n v="1"/>
  </r>
  <r>
    <s v="ORD01739"/>
    <x v="269"/>
    <s v="CUST0107"/>
    <x v="3"/>
    <x v="0"/>
    <x v="2"/>
    <s v="Handbag"/>
    <n v="1"/>
    <n v="18812"/>
    <n v="0"/>
    <n v="0"/>
    <n v="18812"/>
    <n v="12672.95"/>
    <n v="6139.05"/>
    <x v="2"/>
    <n v="71.34"/>
    <s v="USSD"/>
    <s v="Express"/>
    <n v="2"/>
    <n v="3"/>
    <s v="Yes"/>
    <x v="0"/>
    <n v="5"/>
    <n v="0"/>
    <n v="6067.71"/>
    <n v="263.694981777404"/>
    <n v="3.792260259408888E-3"/>
    <n v="0"/>
    <n v="1"/>
  </r>
  <r>
    <s v="ORD01740"/>
    <x v="293"/>
    <s v="CUST0186"/>
    <x v="4"/>
    <x v="1"/>
    <x v="4"/>
    <s v="Blender"/>
    <n v="2"/>
    <n v="73956"/>
    <n v="25"/>
    <n v="36978"/>
    <n v="110934"/>
    <n v="76730.710000000006"/>
    <n v="34203.29"/>
    <x v="4"/>
    <n v="841.2"/>
    <s v="Mobile Money"/>
    <s v="Express"/>
    <n v="2"/>
    <n v="5"/>
    <s v="Yes"/>
    <x v="0"/>
    <n v="3"/>
    <n v="0"/>
    <n v="33362.090000000004"/>
    <n v="131.87589158345222"/>
    <n v="7.5828871220725838E-3"/>
    <n v="0"/>
    <n v="1"/>
  </r>
  <r>
    <s v="ORD01741"/>
    <x v="230"/>
    <s v="CUST0302"/>
    <x v="5"/>
    <x v="2"/>
    <x v="4"/>
    <s v="Table Lamp"/>
    <n v="1"/>
    <n v="82184"/>
    <n v="15"/>
    <n v="12327.6"/>
    <n v="69856.399999999994"/>
    <n v="57182.68"/>
    <n v="12673.72"/>
    <x v="5"/>
    <n v="1200.42"/>
    <s v="Cash on Delivery"/>
    <s v="Express"/>
    <n v="2"/>
    <n v="1"/>
    <s v="No"/>
    <x v="0"/>
    <n v="5"/>
    <n v="0"/>
    <n v="11473.3"/>
    <n v="58.193299012012453"/>
    <n v="1.7184109115270758E-2"/>
    <n v="0"/>
    <n v="1"/>
  </r>
  <r>
    <s v="ORD01742"/>
    <x v="262"/>
    <s v="CUST0596"/>
    <x v="8"/>
    <x v="2"/>
    <x v="4"/>
    <s v="Air Fryer"/>
    <n v="1"/>
    <n v="20533"/>
    <n v="25"/>
    <n v="5133.25"/>
    <n v="15399.75"/>
    <n v="9660.4599999999991"/>
    <n v="5739.29"/>
    <x v="1"/>
    <n v="757.52"/>
    <s v="USSD"/>
    <s v="Express"/>
    <n v="2"/>
    <n v="1"/>
    <s v="No"/>
    <x v="0"/>
    <n v="5"/>
    <n v="0"/>
    <n v="4981.7700000000004"/>
    <n v="20.329166226634282"/>
    <n v="4.9190408935209984E-2"/>
    <n v="1"/>
    <n v="1"/>
  </r>
  <r>
    <s v="ORD01743"/>
    <x v="187"/>
    <s v="CUST0072"/>
    <x v="0"/>
    <x v="0"/>
    <x v="0"/>
    <s v="Body Lotion"/>
    <n v="1"/>
    <n v="5534"/>
    <n v="0"/>
    <n v="0"/>
    <n v="5534"/>
    <n v="4025.72"/>
    <n v="1508.28"/>
    <x v="4"/>
    <n v="269.58999999999997"/>
    <s v="USSD"/>
    <s v="Express"/>
    <n v="2"/>
    <n v="2"/>
    <s v="No"/>
    <x v="0"/>
    <n v="5"/>
    <n v="0"/>
    <n v="1238.69"/>
    <n v="20.527467636039916"/>
    <n v="4.8715215034333209E-2"/>
    <n v="1"/>
    <n v="1"/>
  </r>
  <r>
    <s v="ORD01744"/>
    <x v="254"/>
    <s v="CUST0388"/>
    <x v="6"/>
    <x v="0"/>
    <x v="2"/>
    <s v="Sneakers"/>
    <n v="1"/>
    <n v="22812"/>
    <n v="20"/>
    <n v="4562.3999999999996"/>
    <n v="18249.599999999999"/>
    <n v="14768.67"/>
    <n v="3480.93"/>
    <x v="5"/>
    <n v="1434.86"/>
    <s v="Bank Transfer"/>
    <s v="Express"/>
    <n v="2"/>
    <n v="4"/>
    <s v="Yes"/>
    <x v="0"/>
    <n v="1"/>
    <n v="0"/>
    <n v="2046.07"/>
    <n v="12.718732141114813"/>
    <n v="7.8624189023321064E-2"/>
    <n v="1"/>
    <n v="1"/>
  </r>
  <r>
    <s v="ORD01745"/>
    <x v="216"/>
    <s v="CUST0468"/>
    <x v="0"/>
    <x v="2"/>
    <x v="4"/>
    <s v="Bedsheet"/>
    <n v="1"/>
    <n v="23047"/>
    <n v="5"/>
    <n v="1152.3499999999999"/>
    <n v="21894.65"/>
    <n v="15255.62"/>
    <n v="6639.03"/>
    <x v="4"/>
    <n v="2149.1"/>
    <s v="Mobile Money"/>
    <s v="Express"/>
    <n v="2"/>
    <n v="1"/>
    <s v="No"/>
    <x v="0"/>
    <n v="5"/>
    <n v="0"/>
    <n v="4489.93"/>
    <n v="10.187822809548184"/>
    <n v="9.8156398937640013E-2"/>
    <n v="1"/>
    <n v="1"/>
  </r>
  <r>
    <s v="ORD01746"/>
    <x v="7"/>
    <s v="CUST0049"/>
    <x v="4"/>
    <x v="2"/>
    <x v="0"/>
    <s v="Lip Gloss"/>
    <n v="2"/>
    <n v="14356"/>
    <n v="15"/>
    <n v="4306.8"/>
    <n v="24405.200000000001"/>
    <n v="15905.15"/>
    <n v="8500.0499999999993"/>
    <x v="4"/>
    <n v="1829.9"/>
    <s v="USSD"/>
    <s v="Express"/>
    <n v="2"/>
    <n v="2"/>
    <s v="No"/>
    <x v="0"/>
    <n v="3"/>
    <n v="0"/>
    <n v="6670.15"/>
    <n v="13.336903655937483"/>
    <n v="7.4979922311638511E-2"/>
    <n v="1"/>
    <n v="1"/>
  </r>
  <r>
    <s v="ORD01747"/>
    <x v="351"/>
    <s v="CUST0030"/>
    <x v="9"/>
    <x v="1"/>
    <x v="3"/>
    <s v="Phone Charger"/>
    <n v="2"/>
    <n v="32071"/>
    <n v="25"/>
    <n v="16035.5"/>
    <n v="48106.5"/>
    <n v="35614.26"/>
    <n v="12492.24"/>
    <x v="2"/>
    <n v="68.680000000000007"/>
    <s v="USSD"/>
    <s v="Express"/>
    <n v="2"/>
    <n v="3"/>
    <s v="Yes"/>
    <x v="0"/>
    <n v="5"/>
    <n v="0"/>
    <n v="12423.56"/>
    <n v="700.44408852649963"/>
    <n v="1.4276657000613223E-3"/>
    <n v="1"/>
    <n v="1"/>
  </r>
  <r>
    <s v="ORD01748"/>
    <x v="319"/>
    <s v="CUST0400"/>
    <x v="1"/>
    <x v="0"/>
    <x v="1"/>
    <s v="Wallet"/>
    <n v="2"/>
    <n v="38905"/>
    <n v="10"/>
    <n v="7781"/>
    <n v="70029"/>
    <n v="47005.71"/>
    <n v="23023.29"/>
    <x v="2"/>
    <n v="70.010000000000005"/>
    <s v="Card"/>
    <s v="Express"/>
    <n v="2"/>
    <n v="3"/>
    <s v="Yes"/>
    <x v="0"/>
    <n v="2"/>
    <n v="0"/>
    <n v="22953.280000000002"/>
    <n v="1000.2713898014568"/>
    <n v="9.9972868383098432E-4"/>
    <n v="1"/>
    <n v="1"/>
  </r>
  <r>
    <s v="ORD01749"/>
    <x v="22"/>
    <s v="CUST0554"/>
    <x v="7"/>
    <x v="2"/>
    <x v="2"/>
    <s v="Hoodie"/>
    <n v="2"/>
    <n v="20736"/>
    <n v="15"/>
    <n v="6220.8"/>
    <n v="35251.199999999997"/>
    <n v="28379.13"/>
    <n v="6872.07"/>
    <x v="4"/>
    <n v="491.58"/>
    <s v="Cash on Delivery"/>
    <s v="Express"/>
    <n v="2"/>
    <n v="2"/>
    <s v="No"/>
    <x v="1"/>
    <m/>
    <n v="0"/>
    <n v="6380.49"/>
    <n v="71.709996338337604"/>
    <n v="1.3945057189542484E-2"/>
    <n v="1"/>
    <n v="1"/>
  </r>
  <r>
    <s v="ORD01750"/>
    <x v="342"/>
    <s v="CUST0399"/>
    <x v="9"/>
    <x v="1"/>
    <x v="0"/>
    <s v="Lip Gloss"/>
    <n v="2"/>
    <n v="18940"/>
    <n v="25"/>
    <n v="9470"/>
    <n v="28410"/>
    <n v="19175.259999999998"/>
    <n v="9234.74"/>
    <x v="4"/>
    <n v="759.36"/>
    <s v="Card"/>
    <s v="Standard"/>
    <n v="5"/>
    <n v="7"/>
    <s v="Yes"/>
    <x v="0"/>
    <n v="5"/>
    <n v="0"/>
    <n v="8475.3799999999992"/>
    <n v="37.41308470290771"/>
    <n v="2.6728616684266102E-2"/>
    <n v="1"/>
    <n v="1"/>
  </r>
  <r>
    <s v="ORD01751"/>
    <x v="19"/>
    <s v="CUST0460"/>
    <x v="7"/>
    <x v="1"/>
    <x v="1"/>
    <s v="Phone Case"/>
    <n v="1"/>
    <n v="39189"/>
    <n v="5"/>
    <n v="1959.45"/>
    <n v="37229.550000000003"/>
    <n v="28757.87"/>
    <n v="8471.68"/>
    <x v="5"/>
    <n v="2201.1999999999998"/>
    <s v="USSD"/>
    <s v="Express"/>
    <n v="2"/>
    <n v="1"/>
    <s v="No"/>
    <x v="0"/>
    <n v="5"/>
    <n v="0"/>
    <n v="6270.4800000000005"/>
    <n v="16.913297292385973"/>
    <n v="5.9125076719971088E-2"/>
    <n v="1"/>
    <n v="1"/>
  </r>
  <r>
    <s v="ORD01752"/>
    <x v="111"/>
    <s v="CUST0351"/>
    <x v="4"/>
    <x v="2"/>
    <x v="0"/>
    <s v="Perfume"/>
    <n v="2"/>
    <n v="24612"/>
    <n v="0"/>
    <n v="0"/>
    <n v="49224"/>
    <n v="30458.15"/>
    <n v="18765.849999999999"/>
    <x v="5"/>
    <n v="1019.84"/>
    <s v="Mobile Money"/>
    <s v="Express"/>
    <n v="2"/>
    <n v="3"/>
    <s v="Yes"/>
    <x v="0"/>
    <n v="5"/>
    <n v="0"/>
    <n v="17746.009999999998"/>
    <n v="48.266394728584878"/>
    <n v="2.0718348772956283E-2"/>
    <n v="1"/>
    <n v="1"/>
  </r>
  <r>
    <s v="ORD01753"/>
    <x v="92"/>
    <s v="CUST0063"/>
    <x v="9"/>
    <x v="2"/>
    <x v="0"/>
    <s v="Perfume"/>
    <n v="2"/>
    <n v="21547"/>
    <n v="20"/>
    <n v="8618.7999999999993"/>
    <n v="34475.199999999997"/>
    <n v="27550.89"/>
    <n v="6924.31"/>
    <x v="4"/>
    <n v="575.4"/>
    <s v="USSD"/>
    <s v="Express"/>
    <n v="2"/>
    <n v="1"/>
    <s v="No"/>
    <x v="0"/>
    <n v="5"/>
    <n v="0"/>
    <n v="6348.9100000000008"/>
    <n v="59.915189433437604"/>
    <n v="1.6690258504664223E-2"/>
    <n v="0"/>
    <n v="1"/>
  </r>
  <r>
    <s v="ORD01754"/>
    <x v="194"/>
    <s v="CUST0340"/>
    <x v="0"/>
    <x v="2"/>
    <x v="3"/>
    <s v="Smart Watch"/>
    <n v="1"/>
    <n v="88119"/>
    <n v="20"/>
    <n v="17623.8"/>
    <n v="70495.199999999997"/>
    <n v="51129.78"/>
    <n v="19365.419999999998"/>
    <x v="1"/>
    <n v="1155.81"/>
    <s v="Mobile Money"/>
    <s v="Standard"/>
    <n v="5"/>
    <n v="1"/>
    <s v="No"/>
    <x v="0"/>
    <n v="1"/>
    <n v="0"/>
    <n v="18209.609999999997"/>
    <n v="60.992031562280999"/>
    <n v="1.6395584380213119E-2"/>
    <n v="1"/>
    <n v="1"/>
  </r>
  <r>
    <s v="ORD01755"/>
    <x v="257"/>
    <s v="CUST0369"/>
    <x v="1"/>
    <x v="0"/>
    <x v="1"/>
    <s v="Backpack"/>
    <n v="3"/>
    <n v="38579"/>
    <n v="15"/>
    <n v="17360.55"/>
    <n v="98376.45"/>
    <n v="76456.25"/>
    <n v="21920.2"/>
    <x v="4"/>
    <n v="223.37"/>
    <s v="USSD"/>
    <s v="Express"/>
    <n v="2"/>
    <n v="3"/>
    <s v="Yes"/>
    <x v="0"/>
    <n v="5"/>
    <n v="0"/>
    <n v="21696.83"/>
    <n v="440.41925952455563"/>
    <n v="2.2705637375611746E-3"/>
    <n v="1"/>
    <n v="1"/>
  </r>
  <r>
    <s v="ORD01756"/>
    <x v="51"/>
    <s v="CUST0442"/>
    <x v="3"/>
    <x v="2"/>
    <x v="1"/>
    <s v="Wallet"/>
    <n v="1"/>
    <n v="14684"/>
    <n v="10"/>
    <n v="1468.4"/>
    <n v="13215.6"/>
    <n v="9210.98"/>
    <n v="4004.62"/>
    <x v="2"/>
    <n v="259.36"/>
    <s v="Cash on Delivery"/>
    <s v="Express"/>
    <n v="2"/>
    <n v="4"/>
    <s v="Yes"/>
    <x v="0"/>
    <n v="5"/>
    <n v="0"/>
    <n v="3745.2599999999998"/>
    <n v="50.954657618753856"/>
    <n v="1.9625291322376587E-2"/>
    <n v="0"/>
    <n v="1"/>
  </r>
  <r>
    <s v="ORD01757"/>
    <x v="107"/>
    <s v="CUST0434"/>
    <x v="9"/>
    <x v="0"/>
    <x v="3"/>
    <s v="Wireless Earbuds"/>
    <n v="1"/>
    <n v="49997"/>
    <n v="0"/>
    <n v="0"/>
    <n v="49997"/>
    <n v="33191.58"/>
    <n v="16805.419999999998"/>
    <x v="5"/>
    <n v="255.27"/>
    <s v="Mobile Money"/>
    <s v="Express"/>
    <n v="2"/>
    <n v="1"/>
    <s v="No"/>
    <x v="0"/>
    <n v="4"/>
    <n v="0"/>
    <n v="16550.149999999998"/>
    <n v="195.85928624593566"/>
    <n v="5.105706342380543E-3"/>
    <n v="1"/>
    <n v="1"/>
  </r>
  <r>
    <s v="ORD01758"/>
    <x v="299"/>
    <s v="CUST0212"/>
    <x v="6"/>
    <x v="2"/>
    <x v="1"/>
    <s v="Wallet"/>
    <n v="2"/>
    <n v="5896"/>
    <n v="0"/>
    <n v="0"/>
    <n v="11792"/>
    <n v="7253.94"/>
    <n v="4538.0600000000004"/>
    <x v="3"/>
    <n v="2194.4299999999998"/>
    <s v="Cash on Delivery"/>
    <s v="Express"/>
    <n v="2"/>
    <n v="0"/>
    <s v="No"/>
    <x v="1"/>
    <m/>
    <n v="0"/>
    <n v="2343.6300000000006"/>
    <n v="5.3736049908176611"/>
    <n v="0.18609481004070555"/>
    <n v="1"/>
    <n v="1"/>
  </r>
  <r>
    <s v="ORD01759"/>
    <x v="229"/>
    <s v="CUST0230"/>
    <x v="8"/>
    <x v="2"/>
    <x v="2"/>
    <s v="Joggers"/>
    <n v="2"/>
    <n v="42921"/>
    <n v="0"/>
    <n v="0"/>
    <n v="85842"/>
    <n v="69153.83"/>
    <n v="16688.169999999998"/>
    <x v="6"/>
    <n v="1251.18"/>
    <s v="Bank Transfer"/>
    <s v="Standard"/>
    <n v="5"/>
    <n v="8"/>
    <s v="Yes"/>
    <x v="0"/>
    <n v="2"/>
    <n v="0"/>
    <n v="15436.989999999998"/>
    <n v="68.60883326140123"/>
    <n v="1.4575382679807089E-2"/>
    <n v="1"/>
    <n v="1"/>
  </r>
  <r>
    <s v="ORD01760"/>
    <x v="207"/>
    <s v="CUST0470"/>
    <x v="6"/>
    <x v="0"/>
    <x v="4"/>
    <s v="Table Lamp"/>
    <n v="1"/>
    <n v="66398"/>
    <n v="15"/>
    <n v="9959.7000000000007"/>
    <n v="56438.3"/>
    <n v="36615.47"/>
    <n v="19822.830000000002"/>
    <x v="5"/>
    <n v="1802.73"/>
    <s v="Mobile Money"/>
    <s v="Express"/>
    <n v="2"/>
    <n v="4"/>
    <s v="Yes"/>
    <x v="0"/>
    <n v="4"/>
    <n v="0"/>
    <n v="18020.100000000002"/>
    <n v="31.307128632684872"/>
    <n v="3.1941607029269133E-2"/>
    <n v="0"/>
    <n v="1"/>
  </r>
  <r>
    <s v="ORD01761"/>
    <x v="27"/>
    <s v="CUST0507"/>
    <x v="0"/>
    <x v="2"/>
    <x v="4"/>
    <s v="Bedsheet"/>
    <n v="2"/>
    <n v="50905"/>
    <n v="15"/>
    <n v="15271.5"/>
    <n v="86538.5"/>
    <n v="50727.23"/>
    <n v="35811.269999999997"/>
    <x v="0"/>
    <n v="890.83"/>
    <s v="USSD"/>
    <s v="Standard"/>
    <n v="5"/>
    <n v="3"/>
    <s v="No"/>
    <x v="2"/>
    <n v="1"/>
    <n v="0"/>
    <n v="34920.439999999995"/>
    <n v="97.143674999719352"/>
    <n v="1.0294030980430675E-2"/>
    <n v="0"/>
    <n v="1"/>
  </r>
  <r>
    <s v="ORD01762"/>
    <x v="112"/>
    <s v="CUST0573"/>
    <x v="8"/>
    <x v="2"/>
    <x v="4"/>
    <s v="Air Fryer"/>
    <n v="1"/>
    <n v="54099"/>
    <n v="20"/>
    <n v="10819.8"/>
    <n v="43279.199999999997"/>
    <n v="34252.86"/>
    <n v="9026.34"/>
    <x v="0"/>
    <n v="1946.41"/>
    <s v="Cash on Delivery"/>
    <s v="Standard"/>
    <n v="5"/>
    <n v="6"/>
    <s v="No"/>
    <x v="1"/>
    <m/>
    <n v="0"/>
    <n v="7079.93"/>
    <n v="22.235397475352055"/>
    <n v="4.4973335921181544E-2"/>
    <n v="1"/>
    <n v="1"/>
  </r>
  <r>
    <s v="ORD01763"/>
    <x v="221"/>
    <s v="CUST0069"/>
    <x v="1"/>
    <x v="0"/>
    <x v="4"/>
    <s v="Air Fryer"/>
    <n v="1"/>
    <n v="70412"/>
    <n v="10"/>
    <n v="7041.2"/>
    <n v="63370.8"/>
    <n v="37402.28"/>
    <n v="25968.52"/>
    <x v="2"/>
    <n v="413.07"/>
    <s v="Bank Transfer"/>
    <s v="Standard"/>
    <n v="5"/>
    <n v="5"/>
    <s v="No"/>
    <x v="0"/>
    <n v="5"/>
    <n v="0"/>
    <n v="25555.45"/>
    <n v="153.41419129929554"/>
    <n v="6.518301804616637E-3"/>
    <n v="1"/>
    <n v="1"/>
  </r>
  <r>
    <s v="ORD01764"/>
    <x v="95"/>
    <s v="CUST0269"/>
    <x v="3"/>
    <x v="2"/>
    <x v="0"/>
    <s v="Face Cream"/>
    <n v="2"/>
    <n v="5357"/>
    <n v="10"/>
    <n v="1071.4000000000001"/>
    <n v="9642.6"/>
    <n v="7082.15"/>
    <n v="2560.4499999999998"/>
    <x v="5"/>
    <n v="2355.54"/>
    <s v="Bank Transfer"/>
    <s v="Standard"/>
    <n v="5"/>
    <n v="1"/>
    <s v="No"/>
    <x v="0"/>
    <n v="5"/>
    <n v="0"/>
    <n v="204.90999999999985"/>
    <n v="4.093583636873074"/>
    <n v="0.24428473648186172"/>
    <n v="0"/>
    <n v="1"/>
  </r>
  <r>
    <s v="ORD01765"/>
    <x v="64"/>
    <s v="CUST0010"/>
    <x v="9"/>
    <x v="2"/>
    <x v="4"/>
    <s v="Bedsheet"/>
    <n v="2"/>
    <n v="8890"/>
    <n v="0"/>
    <n v="0"/>
    <n v="17780"/>
    <n v="10624.04"/>
    <n v="7155.96"/>
    <x v="0"/>
    <n v="2272.71"/>
    <s v="USSD"/>
    <s v="Standard"/>
    <n v="5"/>
    <n v="6"/>
    <s v="No"/>
    <x v="2"/>
    <n v="5"/>
    <n v="0"/>
    <n v="4883.25"/>
    <n v="7.8232594567718712"/>
    <n v="0.12782395950506187"/>
    <n v="1"/>
    <n v="1"/>
  </r>
  <r>
    <s v="ORD01766"/>
    <x v="274"/>
    <s v="CUST0490"/>
    <x v="1"/>
    <x v="0"/>
    <x v="2"/>
    <s v="T-Shirt"/>
    <n v="1"/>
    <n v="25501"/>
    <n v="0"/>
    <n v="0"/>
    <n v="25501"/>
    <n v="14963.98"/>
    <n v="10537.02"/>
    <x v="1"/>
    <n v="895.72"/>
    <s v="Card"/>
    <s v="Standard"/>
    <n v="5"/>
    <n v="1"/>
    <s v="No"/>
    <x v="2"/>
    <n v="3"/>
    <n v="0"/>
    <n v="9641.3000000000011"/>
    <n v="28.469834323226006"/>
    <n v="3.5124897062860282E-2"/>
    <n v="1"/>
    <n v="1"/>
  </r>
  <r>
    <s v="ORD01767"/>
    <x v="139"/>
    <s v="CUST0090"/>
    <x v="5"/>
    <x v="0"/>
    <x v="3"/>
    <s v="Phone Charger"/>
    <n v="2"/>
    <n v="104664"/>
    <n v="10"/>
    <n v="20932.8"/>
    <n v="188395.2"/>
    <n v="127676.88"/>
    <n v="60718.32"/>
    <x v="5"/>
    <n v="1964.42"/>
    <s v="Mobile Money"/>
    <s v="Standard"/>
    <n v="5"/>
    <n v="9"/>
    <s v="Yes"/>
    <x v="0"/>
    <n v="5"/>
    <n v="0"/>
    <n v="58753.9"/>
    <n v="95.903727308823974"/>
    <n v="1.042712340866434E-2"/>
    <n v="1"/>
    <n v="1"/>
  </r>
  <r>
    <s v="ORD01768"/>
    <x v="51"/>
    <s v="CUST0473"/>
    <x v="4"/>
    <x v="2"/>
    <x v="0"/>
    <s v="Perfume"/>
    <n v="1"/>
    <n v="7300"/>
    <n v="0"/>
    <n v="0"/>
    <n v="7300"/>
    <n v="4066.09"/>
    <n v="3233.91"/>
    <x v="0"/>
    <n v="1827.82"/>
    <s v="Mobile Money"/>
    <s v="Standard"/>
    <n v="5"/>
    <n v="4"/>
    <s v="No"/>
    <x v="0"/>
    <n v="5"/>
    <n v="0"/>
    <n v="1406.09"/>
    <n v="3.9938287139871544"/>
    <n v="0.25038630136986301"/>
    <n v="1"/>
    <n v="1"/>
  </r>
  <r>
    <s v="ORD01769"/>
    <x v="86"/>
    <s v="CUST0041"/>
    <x v="5"/>
    <x v="0"/>
    <x v="3"/>
    <s v="Smart Watch"/>
    <n v="1"/>
    <n v="13504"/>
    <n v="25"/>
    <n v="3376"/>
    <n v="10128"/>
    <n v="7060.83"/>
    <n v="3067.17"/>
    <x v="1"/>
    <n v="1073.6500000000001"/>
    <s v="Cash on Delivery"/>
    <s v="Standard"/>
    <n v="5"/>
    <n v="4"/>
    <s v="No"/>
    <x v="1"/>
    <m/>
    <n v="0"/>
    <n v="1993.52"/>
    <n v="9.4332417454477699"/>
    <n v="0.10600809636650869"/>
    <n v="1"/>
    <n v="1"/>
  </r>
  <r>
    <s v="ORD01770"/>
    <x v="308"/>
    <s v="CUST0162"/>
    <x v="8"/>
    <x v="1"/>
    <x v="4"/>
    <s v="Bedsheet"/>
    <n v="1"/>
    <n v="10731"/>
    <n v="0"/>
    <n v="0"/>
    <n v="10731"/>
    <n v="7845.32"/>
    <n v="2885.68"/>
    <x v="3"/>
    <n v="2417.7199999999998"/>
    <s v="Bank Transfer"/>
    <s v="Express"/>
    <n v="2"/>
    <n v="3"/>
    <s v="Yes"/>
    <x v="0"/>
    <n v="4"/>
    <n v="0"/>
    <n v="467.96000000000004"/>
    <n v="4.4384792283639136"/>
    <n v="0.22530239493057494"/>
    <n v="1"/>
    <n v="1"/>
  </r>
  <r>
    <s v="ORD01771"/>
    <x v="305"/>
    <s v="CUST0156"/>
    <x v="8"/>
    <x v="1"/>
    <x v="3"/>
    <s v="Power Bank"/>
    <n v="2"/>
    <n v="73101"/>
    <n v="20"/>
    <n v="29240.400000000001"/>
    <n v="116961.60000000001"/>
    <n v="67015.55"/>
    <n v="49946.05"/>
    <x v="4"/>
    <n v="2274.4"/>
    <s v="Card"/>
    <s v="Standard"/>
    <n v="5"/>
    <n v="5"/>
    <s v="No"/>
    <x v="2"/>
    <n v="5"/>
    <n v="0"/>
    <n v="47671.65"/>
    <n v="51.425255012310942"/>
    <n v="1.9445698417258312E-2"/>
    <n v="1"/>
    <n v="1"/>
  </r>
  <r>
    <s v="ORD01772"/>
    <x v="169"/>
    <s v="CUST0519"/>
    <x v="3"/>
    <x v="2"/>
    <x v="1"/>
    <s v="Backpack"/>
    <n v="2"/>
    <n v="17496"/>
    <n v="0"/>
    <n v="0"/>
    <n v="34992"/>
    <n v="19462.2"/>
    <n v="15529.8"/>
    <x v="1"/>
    <n v="806.04"/>
    <s v="USSD"/>
    <s v="Express"/>
    <n v="2"/>
    <n v="5"/>
    <s v="Yes"/>
    <x v="0"/>
    <n v="5"/>
    <n v="0"/>
    <n v="14723.759999999998"/>
    <n v="43.412237606074143"/>
    <n v="2.3034979423868313E-2"/>
    <n v="0"/>
    <n v="1"/>
  </r>
  <r>
    <s v="ORD01773"/>
    <x v="260"/>
    <s v="CUST0505"/>
    <x v="5"/>
    <x v="1"/>
    <x v="0"/>
    <s v="Body Lotion"/>
    <n v="1"/>
    <n v="26947"/>
    <n v="20"/>
    <n v="5389.4"/>
    <n v="21557.599999999999"/>
    <n v="13874.97"/>
    <n v="7682.63"/>
    <x v="1"/>
    <n v="2177.23"/>
    <s v="Cash on Delivery"/>
    <s v="Standard"/>
    <n v="5"/>
    <n v="2"/>
    <s v="No"/>
    <x v="2"/>
    <n v="5"/>
    <n v="0"/>
    <n v="5505.4"/>
    <n v="9.9013884614854639"/>
    <n v="0.10099593646788141"/>
    <n v="0"/>
    <n v="1"/>
  </r>
  <r>
    <s v="ORD01774"/>
    <x v="195"/>
    <s v="CUST0078"/>
    <x v="4"/>
    <x v="2"/>
    <x v="2"/>
    <s v="Hoodie"/>
    <n v="1"/>
    <n v="19834"/>
    <n v="0"/>
    <n v="0"/>
    <n v="19834"/>
    <n v="11405.78"/>
    <n v="8428.2199999999993"/>
    <x v="2"/>
    <n v="449.97"/>
    <s v="Cash on Delivery"/>
    <s v="Standard"/>
    <n v="5"/>
    <n v="2"/>
    <s v="No"/>
    <x v="2"/>
    <n v="5"/>
    <n v="0"/>
    <n v="7978.2499999999991"/>
    <n v="44.078494121830339"/>
    <n v="2.2686800443682566E-2"/>
    <n v="1"/>
    <n v="1"/>
  </r>
  <r>
    <s v="ORD01775"/>
    <x v="167"/>
    <s v="CUST0588"/>
    <x v="1"/>
    <x v="1"/>
    <x v="3"/>
    <s v="Smart Watch"/>
    <n v="1"/>
    <n v="64643"/>
    <n v="10"/>
    <n v="6464.3"/>
    <n v="58178.7"/>
    <n v="41325.97"/>
    <n v="16852.73"/>
    <x v="4"/>
    <n v="2184.12"/>
    <s v="Cash on Delivery"/>
    <s v="Express"/>
    <n v="2"/>
    <n v="1"/>
    <s v="No"/>
    <x v="0"/>
    <n v="5"/>
    <n v="0"/>
    <n v="14668.61"/>
    <n v="26.637135322235043"/>
    <n v="3.7541574493758022E-2"/>
    <n v="0"/>
    <n v="1"/>
  </r>
  <r>
    <s v="ORD01776"/>
    <x v="283"/>
    <s v="CUST0252"/>
    <x v="9"/>
    <x v="2"/>
    <x v="0"/>
    <s v="Lip Gloss"/>
    <n v="1"/>
    <n v="27820"/>
    <n v="25"/>
    <n v="6955"/>
    <n v="20865"/>
    <n v="16088.46"/>
    <n v="4776.54"/>
    <x v="5"/>
    <n v="2300.06"/>
    <s v="USSD"/>
    <s v="Express"/>
    <n v="2"/>
    <n v="1"/>
    <s v="No"/>
    <x v="0"/>
    <n v="5"/>
    <n v="0"/>
    <n v="2476.48"/>
    <n v="9.0715024825439343"/>
    <n v="0.11023532231008866"/>
    <n v="0"/>
    <n v="1"/>
  </r>
  <r>
    <s v="ORD01777"/>
    <x v="3"/>
    <s v="CUST0431"/>
    <x v="8"/>
    <x v="2"/>
    <x v="3"/>
    <s v="Phone Charger"/>
    <n v="1"/>
    <n v="119674"/>
    <n v="20"/>
    <n v="23934.799999999999"/>
    <n v="95739.199999999997"/>
    <n v="60234.43"/>
    <n v="35504.769999999997"/>
    <x v="5"/>
    <n v="593.53"/>
    <s v="Cash on Delivery"/>
    <s v="Standard"/>
    <n v="5"/>
    <n v="4"/>
    <s v="No"/>
    <x v="2"/>
    <n v="5"/>
    <n v="0"/>
    <n v="34911.24"/>
    <n v="161.30473607062828"/>
    <n v="6.1994459949529556E-3"/>
    <n v="1"/>
    <n v="1"/>
  </r>
  <r>
    <s v="ORD01778"/>
    <x v="11"/>
    <s v="CUST0006"/>
    <x v="1"/>
    <x v="2"/>
    <x v="4"/>
    <s v="Storage Box"/>
    <n v="1"/>
    <n v="24530"/>
    <n v="25"/>
    <n v="6132.5"/>
    <n v="18397.5"/>
    <n v="14815.48"/>
    <n v="3582.02"/>
    <x v="4"/>
    <n v="2497.5500000000002"/>
    <s v="Card"/>
    <s v="Express"/>
    <n v="2"/>
    <n v="2"/>
    <s v="No"/>
    <x v="2"/>
    <n v="3"/>
    <n v="0"/>
    <n v="1084.4699999999998"/>
    <n v="7.366218894516626"/>
    <n v="0.13575485799701048"/>
    <n v="0"/>
    <n v="1"/>
  </r>
  <r>
    <s v="ORD01779"/>
    <x v="84"/>
    <s v="CUST0118"/>
    <x v="1"/>
    <x v="0"/>
    <x v="2"/>
    <s v="Joggers"/>
    <n v="3"/>
    <n v="41038"/>
    <n v="15"/>
    <n v="18467.099999999999"/>
    <n v="104646.9"/>
    <n v="71559.06"/>
    <n v="33087.839999999997"/>
    <x v="4"/>
    <n v="1834"/>
    <s v="Bank Transfer"/>
    <s v="Standard"/>
    <n v="5"/>
    <n v="4"/>
    <s v="No"/>
    <x v="1"/>
    <m/>
    <n v="0"/>
    <n v="31253.839999999997"/>
    <n v="57.059378407851689"/>
    <n v="1.752560276510819E-2"/>
    <n v="1"/>
    <n v="1"/>
  </r>
  <r>
    <s v="ORD01780"/>
    <x v="312"/>
    <s v="CUST0198"/>
    <x v="9"/>
    <x v="0"/>
    <x v="0"/>
    <s v="Lip Gloss"/>
    <n v="1"/>
    <n v="11866"/>
    <n v="10"/>
    <n v="1186.5999999999999"/>
    <n v="10679.4"/>
    <n v="7369.83"/>
    <n v="3309.57"/>
    <x v="5"/>
    <n v="828.98"/>
    <s v="Cash on Delivery"/>
    <s v="Express"/>
    <n v="2"/>
    <n v="1"/>
    <s v="No"/>
    <x v="0"/>
    <n v="5"/>
    <n v="0"/>
    <n v="2480.59"/>
    <n v="12.882578590557069"/>
    <n v="7.7624211098001758E-2"/>
    <n v="0"/>
    <n v="1"/>
  </r>
  <r>
    <s v="ORD01781"/>
    <x v="129"/>
    <s v="CUST0101"/>
    <x v="4"/>
    <x v="0"/>
    <x v="0"/>
    <s v="Hair Dryer"/>
    <n v="1"/>
    <n v="6961"/>
    <n v="10"/>
    <n v="696.1"/>
    <n v="6264.9"/>
    <n v="4029.62"/>
    <n v="2235.2800000000002"/>
    <x v="5"/>
    <n v="1119.1600000000001"/>
    <s v="Card"/>
    <s v="Express"/>
    <n v="2"/>
    <n v="1"/>
    <s v="No"/>
    <x v="0"/>
    <n v="4"/>
    <n v="0"/>
    <n v="1116.1200000000001"/>
    <n v="5.5978591086171763"/>
    <n v="0.17863972290060498"/>
    <n v="0"/>
    <n v="1"/>
  </r>
  <r>
    <s v="ORD01782"/>
    <x v="226"/>
    <s v="CUST0526"/>
    <x v="2"/>
    <x v="0"/>
    <x v="4"/>
    <s v="Bedsheet"/>
    <n v="1"/>
    <n v="39169"/>
    <n v="10"/>
    <n v="3916.9"/>
    <n v="35252.1"/>
    <n v="23571.01"/>
    <n v="11681.09"/>
    <x v="3"/>
    <n v="916.69"/>
    <s v="Bank Transfer"/>
    <s v="Standard"/>
    <n v="5"/>
    <n v="5"/>
    <s v="No"/>
    <x v="1"/>
    <m/>
    <n v="0"/>
    <n v="10764.4"/>
    <n v="38.455857487263955"/>
    <n v="2.6003840905931847E-2"/>
    <n v="1"/>
    <n v="1"/>
  </r>
  <r>
    <s v="ORD01783"/>
    <x v="275"/>
    <s v="CUST0075"/>
    <x v="4"/>
    <x v="2"/>
    <x v="0"/>
    <s v="Body Lotion"/>
    <n v="1"/>
    <n v="15789"/>
    <n v="0"/>
    <n v="0"/>
    <n v="15789"/>
    <n v="10885.37"/>
    <n v="4903.63"/>
    <x v="0"/>
    <n v="1921.19"/>
    <s v="USSD"/>
    <s v="Express"/>
    <n v="2"/>
    <n v="1"/>
    <s v="No"/>
    <x v="0"/>
    <n v="5"/>
    <n v="0"/>
    <n v="2982.44"/>
    <n v="8.2183438389748016"/>
    <n v="0.12167901703717779"/>
    <n v="0"/>
    <n v="1"/>
  </r>
  <r>
    <s v="ORD01784"/>
    <x v="78"/>
    <s v="CUST0277"/>
    <x v="4"/>
    <x v="1"/>
    <x v="4"/>
    <s v="Bedsheet"/>
    <n v="1"/>
    <n v="38348"/>
    <n v="10"/>
    <n v="3834.8"/>
    <n v="34513.199999999997"/>
    <n v="27600.99"/>
    <n v="6912.21"/>
    <x v="1"/>
    <n v="405.86"/>
    <s v="USSD"/>
    <s v="Express"/>
    <n v="2"/>
    <n v="3"/>
    <s v="Yes"/>
    <x v="0"/>
    <n v="4"/>
    <n v="0"/>
    <n v="6506.35"/>
    <n v="85.037204947518845"/>
    <n v="1.1759558661613529E-2"/>
    <n v="1"/>
    <n v="1"/>
  </r>
  <r>
    <s v="ORD01785"/>
    <x v="161"/>
    <s v="CUST0298"/>
    <x v="2"/>
    <x v="0"/>
    <x v="3"/>
    <s v="Smart Watch"/>
    <n v="1"/>
    <n v="53297"/>
    <n v="15"/>
    <n v="7994.55"/>
    <n v="45302.45"/>
    <n v="25266.93"/>
    <n v="20035.52"/>
    <x v="2"/>
    <n v="88.8"/>
    <s v="Mobile Money"/>
    <s v="Standard"/>
    <n v="5"/>
    <n v="5"/>
    <s v="No"/>
    <x v="0"/>
    <n v="5"/>
    <n v="0"/>
    <n v="19946.72"/>
    <n v="510.16272522522519"/>
    <n v="1.960158887653979E-3"/>
    <n v="1"/>
    <n v="1"/>
  </r>
  <r>
    <s v="ORD01786"/>
    <x v="259"/>
    <s v="CUST0156"/>
    <x v="3"/>
    <x v="1"/>
    <x v="0"/>
    <s v="Perfume"/>
    <n v="3"/>
    <n v="12250"/>
    <n v="0"/>
    <n v="0"/>
    <n v="36750"/>
    <n v="26678.33"/>
    <n v="10071.67"/>
    <x v="5"/>
    <n v="2046.72"/>
    <s v="Cash on Delivery"/>
    <s v="Express"/>
    <n v="2"/>
    <n v="5"/>
    <s v="No"/>
    <x v="2"/>
    <n v="5"/>
    <n v="0"/>
    <n v="8024.95"/>
    <n v="17.955558161350844"/>
    <n v="5.5693061224489797E-2"/>
    <n v="0"/>
    <n v="1"/>
  </r>
  <r>
    <s v="ORD01787"/>
    <x v="144"/>
    <s v="CUST0548"/>
    <x v="0"/>
    <x v="0"/>
    <x v="1"/>
    <s v="Sunglasses"/>
    <n v="1"/>
    <n v="16692"/>
    <n v="10"/>
    <n v="1669.2"/>
    <n v="15022.8"/>
    <n v="8381.7000000000007"/>
    <n v="6641.1"/>
    <x v="2"/>
    <n v="463.42"/>
    <s v="USSD"/>
    <s v="Standard"/>
    <n v="5"/>
    <n v="3"/>
    <s v="No"/>
    <x v="2"/>
    <n v="5"/>
    <n v="0"/>
    <n v="6177.68"/>
    <n v="32.417245695049843"/>
    <n v="3.084777804403973E-2"/>
    <n v="1"/>
    <n v="1"/>
  </r>
  <r>
    <s v="ORD01788"/>
    <x v="320"/>
    <s v="CUST0117"/>
    <x v="5"/>
    <x v="2"/>
    <x v="3"/>
    <s v="Phone Charger"/>
    <n v="2"/>
    <n v="43029"/>
    <n v="10"/>
    <n v="8605.7999999999993"/>
    <n v="77452.2"/>
    <n v="54350.74"/>
    <n v="23101.46"/>
    <x v="5"/>
    <n v="1265.82"/>
    <s v="Card"/>
    <s v="Express"/>
    <n v="2"/>
    <n v="1"/>
    <s v="No"/>
    <x v="0"/>
    <n v="5"/>
    <n v="0"/>
    <n v="21835.64"/>
    <n v="61.187372612219747"/>
    <n v="1.6343241379844602E-2"/>
    <n v="1"/>
    <n v="1"/>
  </r>
  <r>
    <s v="ORD01789"/>
    <x v="202"/>
    <s v="CUST0499"/>
    <x v="1"/>
    <x v="0"/>
    <x v="0"/>
    <s v="Perfume"/>
    <n v="2"/>
    <n v="9438"/>
    <n v="10"/>
    <n v="1887.6"/>
    <n v="16988.400000000001"/>
    <n v="10651.26"/>
    <n v="6337.14"/>
    <x v="1"/>
    <n v="957.4"/>
    <s v="Bank Transfer"/>
    <s v="Express"/>
    <n v="2"/>
    <n v="3"/>
    <s v="No"/>
    <x v="2"/>
    <n v="5"/>
    <n v="0"/>
    <n v="5379.7400000000007"/>
    <n v="17.744307499477753"/>
    <n v="5.6356101810647256E-2"/>
    <n v="1"/>
    <n v="1"/>
  </r>
  <r>
    <s v="ORD01790"/>
    <x v="306"/>
    <s v="CUST0363"/>
    <x v="4"/>
    <x v="0"/>
    <x v="3"/>
    <s v="Power Bank"/>
    <n v="1"/>
    <n v="10016"/>
    <n v="20"/>
    <n v="2003.2"/>
    <n v="8012.8"/>
    <n v="4849.8900000000003"/>
    <n v="3162.91"/>
    <x v="5"/>
    <n v="1723.21"/>
    <s v="USSD"/>
    <s v="Express"/>
    <n v="2"/>
    <n v="4"/>
    <s v="Yes"/>
    <x v="0"/>
    <n v="5"/>
    <n v="0"/>
    <n v="1439.6999999999998"/>
    <n v="4.6499265904910025"/>
    <n v="0.21505715854632587"/>
    <n v="0"/>
    <n v="1"/>
  </r>
  <r>
    <s v="ORD01791"/>
    <x v="187"/>
    <s v="CUST0189"/>
    <x v="8"/>
    <x v="0"/>
    <x v="4"/>
    <s v="Storage Box"/>
    <n v="2"/>
    <n v="78194"/>
    <n v="15"/>
    <n v="23458.2"/>
    <n v="132929.79999999999"/>
    <n v="83106.97"/>
    <n v="49822.83"/>
    <x v="1"/>
    <n v="1779.76"/>
    <s v="Card"/>
    <s v="Express"/>
    <n v="2"/>
    <n v="5"/>
    <s v="No"/>
    <x v="2"/>
    <n v="1"/>
    <n v="0"/>
    <n v="48043.07"/>
    <n v="74.689733447206365"/>
    <n v="1.338872096399754E-2"/>
    <n v="0"/>
    <n v="1"/>
  </r>
  <r>
    <s v="ORD01792"/>
    <x v="108"/>
    <s v="CUST0456"/>
    <x v="6"/>
    <x v="0"/>
    <x v="3"/>
    <s v="Wireless Earbuds"/>
    <n v="3"/>
    <n v="25442"/>
    <n v="20"/>
    <n v="15265.2"/>
    <n v="61060.800000000003"/>
    <n v="40261.03"/>
    <n v="20799.77"/>
    <x v="4"/>
    <n v="2169.8000000000002"/>
    <s v="Mobile Money"/>
    <s v="Standard"/>
    <n v="5"/>
    <n v="5"/>
    <s v="No"/>
    <x v="0"/>
    <n v="1"/>
    <n v="0"/>
    <n v="18629.97"/>
    <n v="28.141211171536547"/>
    <n v="3.5535073238477058E-2"/>
    <n v="1"/>
    <n v="1"/>
  </r>
  <r>
    <s v="ORD01793"/>
    <x v="361"/>
    <s v="CUST0289"/>
    <x v="5"/>
    <x v="1"/>
    <x v="4"/>
    <s v="Storage Box"/>
    <n v="1"/>
    <n v="38141"/>
    <n v="0"/>
    <n v="0"/>
    <n v="38141"/>
    <n v="29083.94"/>
    <n v="9057.06"/>
    <x v="2"/>
    <n v="145.97"/>
    <s v="Bank Transfer"/>
    <s v="Standard"/>
    <n v="5"/>
    <n v="5"/>
    <s v="No"/>
    <x v="1"/>
    <m/>
    <n v="0"/>
    <n v="8911.09"/>
    <n v="261.29341645543604"/>
    <n v="3.8271151778925564E-3"/>
    <n v="0"/>
    <n v="1"/>
  </r>
  <r>
    <s v="ORD01794"/>
    <x v="214"/>
    <s v="CUST0368"/>
    <x v="4"/>
    <x v="0"/>
    <x v="1"/>
    <s v="Phone Case"/>
    <n v="4"/>
    <n v="13078"/>
    <n v="15"/>
    <n v="7846.8"/>
    <n v="44465.2"/>
    <n v="35083.94"/>
    <n v="9381.26"/>
    <x v="2"/>
    <n v="255.36"/>
    <s v="Cash on Delivery"/>
    <s v="Express"/>
    <n v="2"/>
    <n v="3"/>
    <s v="Yes"/>
    <x v="0"/>
    <n v="5"/>
    <n v="0"/>
    <n v="9125.9"/>
    <n v="174.12750626566415"/>
    <n v="5.7429180572672565E-3"/>
    <n v="0"/>
    <n v="1"/>
  </r>
  <r>
    <s v="ORD01795"/>
    <x v="129"/>
    <s v="CUST0350"/>
    <x v="7"/>
    <x v="2"/>
    <x v="3"/>
    <s v="Wireless Earbuds"/>
    <n v="2"/>
    <n v="17486"/>
    <n v="10"/>
    <n v="3497.2"/>
    <n v="31474.799999999999"/>
    <n v="17931.38"/>
    <n v="13543.42"/>
    <x v="0"/>
    <n v="1526.77"/>
    <s v="Card"/>
    <s v="Standard"/>
    <n v="5"/>
    <n v="3"/>
    <s v="No"/>
    <x v="2"/>
    <n v="5"/>
    <n v="0"/>
    <n v="12016.65"/>
    <n v="20.615285864930538"/>
    <n v="4.8507695044924831E-2"/>
    <n v="1"/>
    <n v="1"/>
  </r>
  <r>
    <s v="ORD01796"/>
    <x v="294"/>
    <s v="CUST0078"/>
    <x v="2"/>
    <x v="2"/>
    <x v="0"/>
    <s v="Body Lotion"/>
    <n v="1"/>
    <n v="22588"/>
    <n v="5"/>
    <n v="1129.4000000000001"/>
    <n v="21458.6"/>
    <n v="12151.89"/>
    <n v="9306.7099999999991"/>
    <x v="4"/>
    <n v="2040.56"/>
    <s v="Bank Transfer"/>
    <s v="Express"/>
    <n v="2"/>
    <n v="2"/>
    <s v="No"/>
    <x v="1"/>
    <m/>
    <n v="0"/>
    <n v="7266.15"/>
    <n v="10.516034813972635"/>
    <n v="9.5092876515709329E-2"/>
    <n v="1"/>
    <n v="1"/>
  </r>
  <r>
    <s v="ORD01797"/>
    <x v="78"/>
    <s v="CUST0218"/>
    <x v="7"/>
    <x v="1"/>
    <x v="4"/>
    <s v="Table Lamp"/>
    <n v="2"/>
    <n v="37611"/>
    <n v="10"/>
    <n v="7522.2"/>
    <n v="67699.8"/>
    <n v="47463.199999999997"/>
    <n v="20236.599999999999"/>
    <x v="0"/>
    <n v="329.96"/>
    <s v="Mobile Money"/>
    <s v="Express"/>
    <n v="2"/>
    <n v="3"/>
    <s v="No"/>
    <x v="2"/>
    <n v="1"/>
    <n v="0"/>
    <n v="19906.64"/>
    <n v="205.1757788822888"/>
    <n v="4.8738696421555157E-3"/>
    <n v="1"/>
    <n v="1"/>
  </r>
  <r>
    <s v="ORD01798"/>
    <x v="267"/>
    <s v="CUST0151"/>
    <x v="0"/>
    <x v="2"/>
    <x v="1"/>
    <s v="Backpack"/>
    <n v="3"/>
    <n v="14710"/>
    <n v="0"/>
    <n v="0"/>
    <n v="44130"/>
    <n v="29111.16"/>
    <n v="15018.84"/>
    <x v="5"/>
    <n v="1140.93"/>
    <s v="Cash on Delivery"/>
    <s v="Standard"/>
    <n v="5"/>
    <n v="4"/>
    <s v="No"/>
    <x v="1"/>
    <m/>
    <n v="0"/>
    <n v="13877.91"/>
    <n v="38.678972417238569"/>
    <n v="2.5853840924541131E-2"/>
    <n v="1"/>
    <n v="1"/>
  </r>
  <r>
    <s v="ORD01799"/>
    <x v="120"/>
    <s v="CUST0152"/>
    <x v="7"/>
    <x v="2"/>
    <x v="0"/>
    <s v="Body Lotion"/>
    <n v="2"/>
    <n v="22213"/>
    <n v="20"/>
    <n v="8885.2000000000007"/>
    <n v="35540.800000000003"/>
    <n v="20153.689999999999"/>
    <n v="15387.11"/>
    <x v="4"/>
    <n v="2098.13"/>
    <s v="Mobile Money"/>
    <s v="Express"/>
    <n v="2"/>
    <n v="4"/>
    <s v="Yes"/>
    <x v="0"/>
    <n v="5"/>
    <n v="0"/>
    <n v="13288.98"/>
    <n v="16.93927449681383"/>
    <n v="5.903440552829424E-2"/>
    <n v="0"/>
    <n v="1"/>
  </r>
  <r>
    <s v="ORD01800"/>
    <x v="255"/>
    <s v="CUST0002"/>
    <x v="6"/>
    <x v="0"/>
    <x v="2"/>
    <s v="Sneakers"/>
    <n v="2"/>
    <n v="45910"/>
    <n v="5"/>
    <n v="4591"/>
    <n v="87229"/>
    <n v="59455.54"/>
    <n v="27773.46"/>
    <x v="5"/>
    <n v="1821.61"/>
    <s v="Cash on Delivery"/>
    <s v="Express"/>
    <n v="2"/>
    <n v="2"/>
    <s v="No"/>
    <x v="0"/>
    <n v="5"/>
    <n v="0"/>
    <n v="25951.85"/>
    <n v="47.88566158508133"/>
    <n v="2.0883077875477191E-2"/>
    <n v="1"/>
    <n v="1"/>
  </r>
  <r>
    <s v="ORD00059"/>
    <x v="53"/>
    <s v="CUST0445"/>
    <x v="0"/>
    <x v="1"/>
    <x v="3"/>
    <s v="Power Bank"/>
    <n v="4"/>
    <n v="78226"/>
    <n v="10"/>
    <n v="31290.400000000001"/>
    <n v="281613.59999999998"/>
    <n v="158427.85"/>
    <n v="123185.75"/>
    <x v="0"/>
    <n v="1496.07"/>
    <s v="Card"/>
    <s v="Express"/>
    <n v="2"/>
    <n v="2"/>
    <s v="No"/>
    <x v="0"/>
    <n v="5"/>
    <n v="0"/>
    <n v="121689.68"/>
    <n v="188.23557721229622"/>
    <n v="5.3124920103290469E-3"/>
    <n v="0"/>
    <n v="0"/>
  </r>
  <r>
    <s v="ORD00979"/>
    <x v="303"/>
    <s v="CUST0386"/>
    <x v="8"/>
    <x v="1"/>
    <x v="2"/>
    <s v="T-Shirt"/>
    <n v="3"/>
    <n v="42418"/>
    <n v="0"/>
    <n v="0"/>
    <n v="127254"/>
    <n v="79190.91"/>
    <n v="48063.09"/>
    <x v="3"/>
    <n v="1233.92"/>
    <s v="Mobile Money"/>
    <s v="Standard"/>
    <n v="5"/>
    <n v="1"/>
    <s v="No"/>
    <x v="0"/>
    <n v="5"/>
    <n v="0"/>
    <n v="46829.17"/>
    <n v="103.12986255186722"/>
    <n v="9.6965124868373491E-3"/>
    <n v="0"/>
    <n v="0"/>
  </r>
  <r>
    <s v="ORD01553"/>
    <x v="169"/>
    <s v="CUST0565"/>
    <x v="8"/>
    <x v="1"/>
    <x v="4"/>
    <s v="Bedsheet"/>
    <n v="2"/>
    <n v="81345"/>
    <n v="0"/>
    <n v="0"/>
    <n v="162690"/>
    <n v="92965.03"/>
    <n v="69724.97"/>
    <x v="4"/>
    <n v="2356.5500000000002"/>
    <s v="USSD"/>
    <s v="Standard"/>
    <n v="5"/>
    <n v="3"/>
    <s v="No"/>
    <x v="0"/>
    <n v="1"/>
    <n v="0"/>
    <n v="67368.42"/>
    <n v="69.037363943052341"/>
    <n v="1.4484909951441393E-2"/>
    <n v="0"/>
    <n v="0"/>
  </r>
  <r>
    <s v="ORD00636"/>
    <x v="152"/>
    <s v="CUST0031"/>
    <x v="9"/>
    <x v="0"/>
    <x v="0"/>
    <s v="Face Cream"/>
    <n v="2"/>
    <n v="28565"/>
    <n v="10"/>
    <n v="5713"/>
    <n v="51417"/>
    <n v="36004.17"/>
    <n v="15412.83"/>
    <x v="0"/>
    <n v="2318.71"/>
    <s v="Bank Transfer"/>
    <s v="Standard"/>
    <n v="5"/>
    <n v="1"/>
    <s v="No"/>
    <x v="0"/>
    <n v="4"/>
    <n v="0"/>
    <n v="13094.119999999999"/>
    <n v="22.174829970112693"/>
    <n v="4.5096174417021608E-2"/>
    <n v="0"/>
    <n v="0"/>
  </r>
  <r>
    <s v="ORD00373"/>
    <x v="174"/>
    <s v="CUST0517"/>
    <x v="3"/>
    <x v="0"/>
    <x v="2"/>
    <s v="Hoodie"/>
    <n v="1"/>
    <n v="28313"/>
    <n v="15"/>
    <n v="4246.95"/>
    <n v="24066.05"/>
    <n v="14749.17"/>
    <n v="9316.8799999999992"/>
    <x v="4"/>
    <n v="305.39"/>
    <s v="Cash on Delivery"/>
    <s v="Express"/>
    <n v="2"/>
    <n v="4"/>
    <s v="Yes"/>
    <x v="0"/>
    <n v="5"/>
    <n v="0"/>
    <n v="9011.49"/>
    <n v="78.804315792920534"/>
    <n v="1.2689660330631741E-2"/>
    <n v="0"/>
    <n v="0"/>
  </r>
  <r>
    <s v="ORD01674"/>
    <x v="233"/>
    <s v="CUST0053"/>
    <x v="7"/>
    <x v="0"/>
    <x v="0"/>
    <s v="Lip Gloss"/>
    <n v="1"/>
    <n v="12140"/>
    <n v="25"/>
    <n v="3035"/>
    <n v="9105"/>
    <n v="5314.72"/>
    <n v="3790.28"/>
    <x v="4"/>
    <n v="1644.7"/>
    <s v="Cash on Delivery"/>
    <s v="Express"/>
    <n v="2"/>
    <n v="5"/>
    <s v="No"/>
    <x v="2"/>
    <m/>
    <n v="0"/>
    <n v="2145.58"/>
    <n v="5.5359640055937254"/>
    <n v="0.18063701263042284"/>
    <n v="0"/>
    <n v="0"/>
  </r>
  <r>
    <s v="ORD01268"/>
    <x v="125"/>
    <s v="CUST0356"/>
    <x v="5"/>
    <x v="2"/>
    <x v="1"/>
    <s v="Cap"/>
    <n v="1"/>
    <n v="27200"/>
    <n v="25"/>
    <n v="6800"/>
    <n v="20400"/>
    <n v="11228.02"/>
    <n v="9171.98"/>
    <x v="1"/>
    <n v="1894.19"/>
    <s v="Card"/>
    <s v="Standard"/>
    <n v="5"/>
    <n v="3"/>
    <s v="No"/>
    <x v="0"/>
    <n v="5"/>
    <n v="0"/>
    <n v="7277.7899999999991"/>
    <n v="10.769774943379492"/>
    <n v="9.2852450980392159E-2"/>
    <n v="0"/>
    <n v="0"/>
  </r>
  <r>
    <s v="ORD00411"/>
    <x v="18"/>
    <s v="CUST0515"/>
    <x v="3"/>
    <x v="2"/>
    <x v="1"/>
    <s v="Sunglasses"/>
    <n v="4"/>
    <n v="20176"/>
    <n v="25"/>
    <n v="20176"/>
    <n v="60528"/>
    <n v="38665.33"/>
    <n v="21862.67"/>
    <x v="1"/>
    <n v="1264.2"/>
    <s v="Card"/>
    <s v="Express"/>
    <n v="2"/>
    <n v="3"/>
    <s v="No"/>
    <x v="1"/>
    <m/>
    <n v="0"/>
    <n v="20598.469999999998"/>
    <n v="47.878500237304223"/>
    <n v="2.0886201427438543E-2"/>
    <n v="0"/>
    <n v="0"/>
  </r>
  <r>
    <s v="ORD00883"/>
    <x v="162"/>
    <s v="CUST0230"/>
    <x v="6"/>
    <x v="0"/>
    <x v="2"/>
    <s v="Handbag"/>
    <n v="1"/>
    <n v="32603"/>
    <n v="0"/>
    <n v="0"/>
    <n v="32603"/>
    <n v="25270.639999999999"/>
    <n v="7332.36"/>
    <x v="3"/>
    <n v="386.79"/>
    <s v="Bank Transfer"/>
    <s v="Standard"/>
    <n v="5"/>
    <n v="4"/>
    <s v="No"/>
    <x v="0"/>
    <n v="1"/>
    <n v="0"/>
    <n v="6945.57"/>
    <n v="84.291217456500945"/>
    <n v="1.186363218108763E-2"/>
    <n v="0"/>
    <n v="0"/>
  </r>
  <r>
    <s v="ORD01638"/>
    <x v="34"/>
    <s v="CUST0571"/>
    <x v="5"/>
    <x v="0"/>
    <x v="1"/>
    <s v="Cap"/>
    <n v="1"/>
    <n v="19930"/>
    <n v="25"/>
    <n v="4982.5"/>
    <n v="14947.5"/>
    <n v="10331.870000000001"/>
    <n v="4615.63"/>
    <x v="0"/>
    <n v="1432.01"/>
    <s v="USSD"/>
    <s v="Express"/>
    <n v="2"/>
    <n v="2"/>
    <s v="No"/>
    <x v="0"/>
    <n v="5"/>
    <n v="0"/>
    <n v="3183.62"/>
    <n v="10.438125432084972"/>
    <n v="9.580264258237163E-2"/>
    <n v="0"/>
    <n v="0"/>
  </r>
  <r>
    <s v="ORD01761"/>
    <x v="27"/>
    <s v="CUST0507"/>
    <x v="0"/>
    <x v="2"/>
    <x v="4"/>
    <s v="Bedsheet"/>
    <n v="2"/>
    <n v="50905"/>
    <n v="15"/>
    <n v="15271.5"/>
    <n v="86538.5"/>
    <n v="50727.23"/>
    <n v="35811.269999999997"/>
    <x v="0"/>
    <n v="890.83"/>
    <s v="USSD"/>
    <s v="Standard"/>
    <n v="5"/>
    <n v="3"/>
    <s v="No"/>
    <x v="2"/>
    <n v="1"/>
    <n v="0"/>
    <n v="34920.439999999995"/>
    <n v="97.143674999719352"/>
    <n v="1.0294030980430675E-2"/>
    <n v="0"/>
    <n v="0"/>
  </r>
  <r>
    <s v="ORD01722"/>
    <x v="178"/>
    <s v="CUST0453"/>
    <x v="6"/>
    <x v="0"/>
    <x v="4"/>
    <s v="Air Fryer"/>
    <n v="1"/>
    <n v="67355"/>
    <n v="15"/>
    <n v="10103.25"/>
    <n v="57251.75"/>
    <n v="32824.199999999997"/>
    <n v="24427.55"/>
    <x v="2"/>
    <n v="295.58999999999997"/>
    <s v="Bank Transfer"/>
    <s v="Express"/>
    <n v="2"/>
    <n v="1"/>
    <s v="No"/>
    <x v="1"/>
    <m/>
    <n v="0"/>
    <n v="24131.96"/>
    <n v="193.68635610135664"/>
    <n v="5.1629862842620527E-3"/>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G13" firstHeaderRow="1" firstDataRow="3" firstDataCol="1"/>
  <pivotFields count="37">
    <pivotField dataField="1" showAll="0"/>
    <pivotField numFmtId="14" showAll="0">
      <items count="15">
        <item x="0"/>
        <item x="1"/>
        <item x="2"/>
        <item x="3"/>
        <item x="4"/>
        <item x="5"/>
        <item x="6"/>
        <item x="7"/>
        <item x="8"/>
        <item x="9"/>
        <item x="10"/>
        <item x="11"/>
        <item x="12"/>
        <item x="13"/>
        <item t="default"/>
      </items>
    </pivotField>
    <pivotField dataField="1" showAll="0"/>
    <pivotField showAll="0"/>
    <pivotField axis="axisCol" showAll="0">
      <items count="4">
        <item x="1"/>
        <item x="2"/>
        <item x="0"/>
        <item t="default"/>
      </items>
    </pivotField>
    <pivotField showAll="0"/>
    <pivotField showAll="0"/>
    <pivotField showAll="0"/>
    <pivotField showAll="0"/>
    <pivotField showAll="0"/>
    <pivotField showAll="0"/>
    <pivotField dataField="1" showAll="0"/>
    <pivotField showAll="0"/>
    <pivotField dataField="1" showAll="0"/>
    <pivotField axis="axisRow" showAll="0">
      <items count="9">
        <item x="1"/>
        <item x="5"/>
        <item x="3"/>
        <item x="2"/>
        <item x="0"/>
        <item x="4"/>
        <item m="1" x="7"/>
        <item x="6"/>
        <item t="default"/>
      </items>
    </pivotField>
    <pivotField dataField="1" showAll="0"/>
    <pivotField showAll="0"/>
    <pivotField showAll="0"/>
    <pivotField showAll="0"/>
    <pivotField showAll="0"/>
    <pivotField showAll="0"/>
    <pivotField showAll="0"/>
    <pivotField showAll="0"/>
    <pivotField showAll="0"/>
    <pivotField dataField="1" showAll="0"/>
    <pivotField numFmtId="2" showAll="0"/>
    <pivotField numFmtId="10"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i>
    <i>
      <x v="1"/>
    </i>
    <i>
      <x v="2"/>
    </i>
    <i>
      <x v="3"/>
    </i>
    <i>
      <x v="4"/>
    </i>
    <i>
      <x v="5"/>
    </i>
    <i>
      <x v="7"/>
    </i>
    <i t="grand">
      <x/>
    </i>
  </rowItems>
  <colFields count="2">
    <field x="4"/>
    <field x="-2"/>
  </colFields>
  <colItems count="32">
    <i>
      <x/>
      <x/>
    </i>
    <i r="1" i="1">
      <x v="1"/>
    </i>
    <i r="1" i="2">
      <x v="2"/>
    </i>
    <i r="1" i="3">
      <x v="3"/>
    </i>
    <i r="1" i="4">
      <x v="4"/>
    </i>
    <i r="1" i="5">
      <x v="5"/>
    </i>
    <i r="1" i="6">
      <x v="6"/>
    </i>
    <i r="1" i="7">
      <x v="7"/>
    </i>
    <i>
      <x v="1"/>
      <x/>
    </i>
    <i r="1" i="1">
      <x v="1"/>
    </i>
    <i r="1" i="2">
      <x v="2"/>
    </i>
    <i r="1" i="3">
      <x v="3"/>
    </i>
    <i r="1" i="4">
      <x v="4"/>
    </i>
    <i r="1" i="5">
      <x v="5"/>
    </i>
    <i r="1" i="6">
      <x v="6"/>
    </i>
    <i r="1" i="7">
      <x v="7"/>
    </i>
    <i>
      <x v="2"/>
      <x/>
    </i>
    <i r="1" i="1">
      <x v="1"/>
    </i>
    <i r="1" i="2">
      <x v="2"/>
    </i>
    <i r="1" i="3">
      <x v="3"/>
    </i>
    <i r="1" i="4">
      <x v="4"/>
    </i>
    <i r="1" i="5">
      <x v="5"/>
    </i>
    <i r="1" i="6">
      <x v="6"/>
    </i>
    <i r="1" i="7">
      <x v="7"/>
    </i>
    <i t="grand">
      <x/>
    </i>
    <i t="grand" i="1">
      <x/>
    </i>
    <i t="grand" i="2">
      <x/>
    </i>
    <i t="grand" i="3">
      <x/>
    </i>
    <i t="grand" i="4">
      <x/>
    </i>
    <i t="grand" i="5">
      <x/>
    </i>
    <i t="grand" i="6">
      <x/>
    </i>
    <i t="grand" i="7">
      <x/>
    </i>
  </colItems>
  <dataFields count="8">
    <dataField name="Count of Customer_ID" fld="2" subtotal="count" baseField="0" baseItem="0"/>
    <dataField name="Count of Order_ID" fld="0" subtotal="count" baseField="0" baseItem="0"/>
    <dataField name="Sum of Revenue" fld="11" baseField="0" baseItem="0"/>
    <dataField name="Sum of Gross_Profit" fld="13" baseField="0" baseItem="0"/>
    <dataField name="Sum of Marketing_Cost" fld="15" baseField="0" baseItem="0"/>
    <dataField name="Sum of Net Contribution" fld="24" baseField="0" baseItem="0"/>
    <dataField name="Sum of ROAS by Customer Segment" fld="30" baseField="0" baseItem="0"/>
    <dataField name="Sum of AOV By Customer Segments" fld="32" baseField="0" baseItem="0"/>
  </dataFields>
  <formats count="2">
    <format dxfId="20">
      <pivotArea dataOnly="0" outline="0" fieldPosition="0">
        <references count="1">
          <reference field="4294967294" count="1">
            <x v="6"/>
          </reference>
        </references>
      </pivotArea>
    </format>
    <format dxfId="19">
      <pivotArea dataOnly="0" outline="0" fieldPosition="0">
        <references count="1">
          <reference field="429496729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H11" firstHeaderRow="0"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axis="axisRow" showAll="0" sortType="descending">
      <items count="9">
        <item x="1"/>
        <item x="5"/>
        <item x="3"/>
        <item x="2"/>
        <item x="0"/>
        <item x="4"/>
        <item n="Unknown" m="1" x="7"/>
        <item n="Unknown2" x="6"/>
        <item t="default"/>
      </items>
      <autoSortScope>
        <pivotArea dataOnly="0" outline="0" fieldPosition="0">
          <references count="1">
            <reference field="4294967294" count="1" selected="0">
              <x v="2"/>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numFmtId="2" showAll="0"/>
    <pivotField numFmtId="10" showAll="0"/>
    <pivotField dataField="1" showAll="0"/>
    <pivotField dataField="1"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v="5"/>
    </i>
    <i>
      <x v="1"/>
    </i>
    <i>
      <x v="4"/>
    </i>
    <i>
      <x v="3"/>
    </i>
    <i>
      <x/>
    </i>
    <i>
      <x v="2"/>
    </i>
    <i>
      <x v="7"/>
    </i>
    <i t="grand">
      <x/>
    </i>
  </rowItems>
  <colFields count="1">
    <field x="-2"/>
  </colFields>
  <colItems count="7">
    <i>
      <x/>
    </i>
    <i i="1">
      <x v="1"/>
    </i>
    <i i="2">
      <x v="2"/>
    </i>
    <i i="3">
      <x v="3"/>
    </i>
    <i i="4">
      <x v="4"/>
    </i>
    <i i="5">
      <x v="5"/>
    </i>
    <i i="6">
      <x v="6"/>
    </i>
  </colItems>
  <dataFields count="7">
    <dataField name="Sum of Unique Customers" fld="27" baseField="0" baseItem="0"/>
    <dataField name="Sum of Unique Orders" fld="28" baseField="0" baseItem="0"/>
    <dataField name="Sum of Revenue" fld="11" baseField="14" baseItem="0"/>
    <dataField name="Sum of Revenue2" fld="11" showDataAs="percentOfTotal" baseField="14" baseItem="5" numFmtId="10"/>
    <dataField name="Sum of Gross_Profit" fld="13" baseField="0" baseItem="0"/>
    <dataField name="Sum of Marketing_Cost" fld="15" baseField="0" baseItem="0"/>
    <dataField name="Sum of Net Contribution" fld="24" baseField="0" baseItem="0"/>
  </dataFields>
  <formats count="3">
    <format dxfId="18">
      <pivotArea dataOnly="0" outline="0" fieldPosition="0">
        <references count="1">
          <reference field="4294967294" count="1">
            <x v="2"/>
          </reference>
        </references>
      </pivotArea>
    </format>
    <format dxfId="17">
      <pivotArea outline="0" fieldPosition="0">
        <references count="1">
          <reference field="4294967294" count="1">
            <x v="3"/>
          </reference>
        </references>
      </pivotArea>
    </format>
    <format dxfId="16">
      <pivotArea dataOnly="0"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W17" firstHeaderRow="1" firstDataRow="3" firstDataCol="1"/>
  <pivotFields count="37">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13">
        <item x="5"/>
        <item x="7"/>
        <item x="1"/>
        <item x="4"/>
        <item x="0"/>
        <item x="2"/>
        <item x="6"/>
        <item x="3"/>
        <item x="8"/>
        <item x="9"/>
        <item m="1" x="11"/>
        <item x="10"/>
        <item t="default"/>
      </items>
    </pivotField>
    <pivotField showAll="0"/>
    <pivotField showAll="0"/>
    <pivotField showAll="0"/>
    <pivotField showAll="0"/>
    <pivotField showAll="0"/>
    <pivotField showAll="0"/>
    <pivotField showAll="0"/>
    <pivotField dataField="1" showAll="0"/>
    <pivotField showAll="0"/>
    <pivotField dataField="1" showAll="0"/>
    <pivotField axis="axisCol" showAll="0">
      <items count="9">
        <item x="1"/>
        <item x="5"/>
        <item x="3"/>
        <item x="2"/>
        <item x="0"/>
        <item x="4"/>
        <item m="1" x="7"/>
        <item x="6"/>
        <item t="default"/>
      </items>
    </pivotField>
    <pivotField dataField="1" showAll="0"/>
    <pivotField showAll="0"/>
    <pivotField showAll="0"/>
    <pivotField showAll="0"/>
    <pivotField showAll="0"/>
    <pivotField showAll="0"/>
    <pivotField showAll="0"/>
    <pivotField showAll="0"/>
    <pivotField showAll="0"/>
    <pivotField dataField="1" showAll="0"/>
    <pivotField numFmtId="2" showAll="0"/>
    <pivotField numFmtId="10"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2">
    <i>
      <x/>
    </i>
    <i>
      <x v="1"/>
    </i>
    <i>
      <x v="2"/>
    </i>
    <i>
      <x v="3"/>
    </i>
    <i>
      <x v="4"/>
    </i>
    <i>
      <x v="5"/>
    </i>
    <i>
      <x v="6"/>
    </i>
    <i>
      <x v="7"/>
    </i>
    <i>
      <x v="8"/>
    </i>
    <i>
      <x v="9"/>
    </i>
    <i>
      <x v="11"/>
    </i>
    <i t="grand">
      <x/>
    </i>
  </rowItems>
  <colFields count="2">
    <field x="14"/>
    <field x="-2"/>
  </colFields>
  <colItems count="48">
    <i>
      <x/>
      <x/>
    </i>
    <i r="1" i="1">
      <x v="1"/>
    </i>
    <i r="1" i="2">
      <x v="2"/>
    </i>
    <i r="1" i="3">
      <x v="3"/>
    </i>
    <i r="1" i="4">
      <x v="4"/>
    </i>
    <i r="1" i="5">
      <x v="5"/>
    </i>
    <i>
      <x v="1"/>
      <x/>
    </i>
    <i r="1" i="1">
      <x v="1"/>
    </i>
    <i r="1" i="2">
      <x v="2"/>
    </i>
    <i r="1" i="3">
      <x v="3"/>
    </i>
    <i r="1" i="4">
      <x v="4"/>
    </i>
    <i r="1" i="5">
      <x v="5"/>
    </i>
    <i>
      <x v="2"/>
      <x/>
    </i>
    <i r="1" i="1">
      <x v="1"/>
    </i>
    <i r="1" i="2">
      <x v="2"/>
    </i>
    <i r="1" i="3">
      <x v="3"/>
    </i>
    <i r="1" i="4">
      <x v="4"/>
    </i>
    <i r="1" i="5">
      <x v="5"/>
    </i>
    <i>
      <x v="3"/>
      <x/>
    </i>
    <i r="1" i="1">
      <x v="1"/>
    </i>
    <i r="1" i="2">
      <x v="2"/>
    </i>
    <i r="1" i="3">
      <x v="3"/>
    </i>
    <i r="1" i="4">
      <x v="4"/>
    </i>
    <i r="1" i="5">
      <x v="5"/>
    </i>
    <i>
      <x v="4"/>
      <x/>
    </i>
    <i r="1" i="1">
      <x v="1"/>
    </i>
    <i r="1" i="2">
      <x v="2"/>
    </i>
    <i r="1" i="3">
      <x v="3"/>
    </i>
    <i r="1" i="4">
      <x v="4"/>
    </i>
    <i r="1" i="5">
      <x v="5"/>
    </i>
    <i>
      <x v="5"/>
      <x/>
    </i>
    <i r="1" i="1">
      <x v="1"/>
    </i>
    <i r="1" i="2">
      <x v="2"/>
    </i>
    <i r="1" i="3">
      <x v="3"/>
    </i>
    <i r="1" i="4">
      <x v="4"/>
    </i>
    <i r="1" i="5">
      <x v="5"/>
    </i>
    <i>
      <x v="7"/>
      <x/>
    </i>
    <i r="1" i="1">
      <x v="1"/>
    </i>
    <i r="1" i="2">
      <x v="2"/>
    </i>
    <i r="1" i="3">
      <x v="3"/>
    </i>
    <i r="1" i="4">
      <x v="4"/>
    </i>
    <i r="1" i="5">
      <x v="5"/>
    </i>
    <i t="grand">
      <x/>
    </i>
    <i t="grand" i="1">
      <x/>
    </i>
    <i t="grand" i="2">
      <x/>
    </i>
    <i t="grand" i="3">
      <x/>
    </i>
    <i t="grand" i="4">
      <x/>
    </i>
    <i t="grand" i="5">
      <x/>
    </i>
  </colItems>
  <dataFields count="6">
    <dataField name="Sum of Gross_Profit" fld="13" baseField="0" baseItem="0"/>
    <dataField name="Sum of Revenue" fld="11" baseField="0" baseItem="0"/>
    <dataField name="Sum of Marketing_Cost" fld="15" baseField="0" baseItem="0"/>
    <dataField name="Sum of Net Contribution" fld="24" baseField="0" baseItem="0"/>
    <dataField name="Count of Order_ID" fld="0" subtotal="count" baseField="0" baseItem="0"/>
    <dataField name="Sum of ROAS by Region" fld="29" baseField="0" baseItem="0"/>
  </dataFields>
  <formats count="1">
    <format dxfId="15">
      <pivotArea dataOnly="0"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_Order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H4" firstHeaderRow="0" firstDataRow="1" firstDataCol="0"/>
  <pivotFields count="37">
    <pivotField dataField="1"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items count="9">
        <item x="1"/>
        <item x="5"/>
        <item x="3"/>
        <item x="2"/>
        <item x="0"/>
        <item x="6"/>
        <item x="4"/>
        <item m="1"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Count of Order_ID" fld="0" subtotal="count" baseField="0" baseItem="0" numFmtId="169"/>
    <dataField name="Sum of Overall ROAS" fld="33" baseField="0" baseItem="1" numFmtId="168"/>
  </dataFields>
  <formats count="2">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_MArketing_Cos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items count="9">
        <item x="1"/>
        <item x="5"/>
        <item x="3"/>
        <item x="2"/>
        <item x="0"/>
        <item x="6"/>
        <item x="4"/>
        <item m="1" x="7"/>
        <item t="default"/>
      </items>
    </pivotField>
    <pivotField dataField="1"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Marketing_Cost" fld="15" baseField="0" baseItem="14151688"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ROAS_by_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7:I15"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axis="axisRow" showAll="0" sortType="ascending">
      <items count="9">
        <item x="1"/>
        <item x="5"/>
        <item x="3"/>
        <item x="2"/>
        <item x="0"/>
        <item x="6"/>
        <item x="4"/>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4"/>
  </rowFields>
  <rowItems count="8">
    <i>
      <x v="2"/>
    </i>
    <i>
      <x/>
    </i>
    <i>
      <x v="4"/>
    </i>
    <i>
      <x v="6"/>
    </i>
    <i>
      <x v="1"/>
    </i>
    <i>
      <x v="5"/>
    </i>
    <i>
      <x v="3"/>
    </i>
    <i t="grand">
      <x/>
    </i>
  </rowItems>
  <colItems count="1">
    <i/>
  </colItems>
  <dataFields count="1">
    <dataField name="Sum of ROAS by Channel" fld="34" baseField="14" baseItem="1"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Net_Contribution_by_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9:B27"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axis="axisRow" showAll="0">
      <items count="9">
        <item x="1"/>
        <item x="5"/>
        <item x="3"/>
        <item x="2"/>
        <item x="0"/>
        <item x="6"/>
        <item x="4"/>
        <item m="1"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i>
    <i>
      <x v="1"/>
    </i>
    <i>
      <x v="2"/>
    </i>
    <i>
      <x v="3"/>
    </i>
    <i>
      <x v="4"/>
    </i>
    <i>
      <x v="5"/>
    </i>
    <i>
      <x v="6"/>
    </i>
    <i t="grand">
      <x/>
    </i>
  </rowItems>
  <colItems count="1">
    <i/>
  </colItems>
  <dataFields count="1">
    <dataField name="Sum of Net Contribution" fld="24" baseField="14" baseItem="2" numFmtId="166"/>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_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pivotField showAll="0"/>
    <pivotField showAll="0"/>
    <pivotField showAll="0"/>
    <pivotField showAll="0"/>
    <pivotField showAll="0"/>
    <pivotField dataField="1" showAll="0"/>
    <pivotField showAll="0"/>
    <pivotField showAll="0"/>
    <pivotField showAll="0">
      <items count="9">
        <item x="1"/>
        <item x="5"/>
        <item x="3"/>
        <item x="2"/>
        <item x="0"/>
        <item x="6"/>
        <item x="4"/>
        <item m="1"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venue" fld="11" baseField="0" baseItem="14151688" numFmtId="166"/>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_Gross_Pro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3:E4" firstHeaderRow="1" firstDataRow="1" firstDataCol="0"/>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dataField="1" showAll="0"/>
    <pivotField showAll="0">
      <items count="9">
        <item x="1"/>
        <item x="5"/>
        <item x="3"/>
        <item x="2"/>
        <item x="0"/>
        <item x="6"/>
        <item x="4"/>
        <item m="1"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Gross_Profit" fld="13" baseField="0" baseItem="14151688"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Revenue_vs_Net_Contribution_by_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4:C42" firstHeaderRow="0"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dataField="1" showAll="0"/>
    <pivotField showAll="0"/>
    <pivotField showAll="0"/>
    <pivotField axis="axisRow" showAll="0">
      <items count="9">
        <item x="1"/>
        <item x="5"/>
        <item x="3"/>
        <item x="2"/>
        <item x="0"/>
        <item x="6"/>
        <item x="4"/>
        <item m="1"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i>
    <i>
      <x v="1"/>
    </i>
    <i>
      <x v="2"/>
    </i>
    <i>
      <x v="3"/>
    </i>
    <i>
      <x v="4"/>
    </i>
    <i>
      <x v="5"/>
    </i>
    <i>
      <x v="6"/>
    </i>
    <i t="grand">
      <x/>
    </i>
  </rowItems>
  <colFields count="1">
    <field x="-2"/>
  </colFields>
  <colItems count="2">
    <i>
      <x/>
    </i>
    <i i="1">
      <x v="1"/>
    </i>
  </colItems>
  <dataFields count="2">
    <dataField name="Sum of Revenue" fld="11" baseField="14" baseItem="0" numFmtId="166"/>
    <dataField name="Sum of Net Contribution" fld="24" baseField="14" baseItem="1" numFmtId="166"/>
  </dataFields>
  <formats count="2">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Revenue_by_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7:B15" firstHeaderRow="1"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dataField="1" showAll="0"/>
    <pivotField showAll="0"/>
    <pivotField showAll="0"/>
    <pivotField axis="axisRow" showAll="0" sortType="ascending">
      <items count="9">
        <item x="1"/>
        <item x="5"/>
        <item x="3"/>
        <item x="2"/>
        <item x="0"/>
        <item x="6"/>
        <item x="4"/>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v="5"/>
    </i>
    <i>
      <x v="2"/>
    </i>
    <i>
      <x/>
    </i>
    <i>
      <x v="3"/>
    </i>
    <i>
      <x v="4"/>
    </i>
    <i>
      <x v="1"/>
    </i>
    <i>
      <x v="6"/>
    </i>
    <i t="grand">
      <x/>
    </i>
  </rowItems>
  <colItems count="1">
    <i/>
  </colItems>
  <dataFields count="1">
    <dataField name="Sum of Revenue" fld="11" baseField="0" baseItem="14151688" numFmtId="166"/>
  </dataFields>
  <formats count="2">
    <format dxfId="12">
      <pivotArea outline="0" collapsedLevelsAreSubtotals="1" fieldPosition="0"/>
    </format>
    <format dxfId="1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Channel_ROAS_by_Reg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19:L32" firstHeaderRow="1" firstDataRow="2" firstDataCol="1"/>
  <pivotFields count="37">
    <pivotField showAll="0"/>
    <pivotField numFmtId="14" showAll="0">
      <items count="15">
        <item x="0"/>
        <item x="1"/>
        <item x="2"/>
        <item x="3"/>
        <item x="4"/>
        <item x="5"/>
        <item x="6"/>
        <item x="7"/>
        <item x="8"/>
        <item x="9"/>
        <item x="10"/>
        <item x="11"/>
        <item x="12"/>
        <item x="13"/>
        <item t="default"/>
      </items>
    </pivotField>
    <pivotField showAll="0"/>
    <pivotField axis="axisRow" showAll="0">
      <items count="13">
        <item x="5"/>
        <item x="7"/>
        <item x="1"/>
        <item x="4"/>
        <item x="0"/>
        <item x="2"/>
        <item x="6"/>
        <item x="3"/>
        <item x="8"/>
        <item x="9"/>
        <item x="10"/>
        <item m="1" x="11"/>
        <item t="default"/>
      </items>
    </pivotField>
    <pivotField showAll="0">
      <items count="4">
        <item x="1"/>
        <item x="2"/>
        <item x="0"/>
        <item t="default"/>
      </items>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axis="axisCol" showAll="0">
      <items count="9">
        <item x="1"/>
        <item x="5"/>
        <item x="3"/>
        <item x="2"/>
        <item x="0"/>
        <item x="6"/>
        <item x="4"/>
        <item m="1"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12">
    <i>
      <x/>
    </i>
    <i>
      <x v="1"/>
    </i>
    <i>
      <x v="2"/>
    </i>
    <i>
      <x v="3"/>
    </i>
    <i>
      <x v="4"/>
    </i>
    <i>
      <x v="5"/>
    </i>
    <i>
      <x v="6"/>
    </i>
    <i>
      <x v="7"/>
    </i>
    <i>
      <x v="8"/>
    </i>
    <i>
      <x v="9"/>
    </i>
    <i>
      <x v="10"/>
    </i>
    <i t="grand">
      <x/>
    </i>
  </rowItems>
  <colFields count="1">
    <field x="14"/>
  </colFields>
  <colItems count="8">
    <i>
      <x/>
    </i>
    <i>
      <x v="1"/>
    </i>
    <i>
      <x v="2"/>
    </i>
    <i>
      <x v="3"/>
    </i>
    <i>
      <x v="4"/>
    </i>
    <i>
      <x v="5"/>
    </i>
    <i>
      <x v="6"/>
    </i>
    <i t="grand">
      <x/>
    </i>
  </colItems>
  <dataFields count="1">
    <dataField name="Sum of Channel ROAS by Region" fld="35" baseField="3" baseItem="4"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7:F15" firstHeaderRow="0" firstDataRow="1" firstDataCol="1"/>
  <pivotFields count="3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9">
        <item x="1"/>
        <item x="5"/>
        <item x="3"/>
        <item x="2"/>
        <item x="0"/>
        <item x="6"/>
        <item x="4"/>
        <item m="1" x="7"/>
        <item t="default"/>
      </items>
    </pivotField>
    <pivotField dataField="1" showAll="0"/>
    <pivotField showAll="0"/>
    <pivotField showAll="0"/>
    <pivotField showAll="0"/>
    <pivotField showAll="0"/>
    <pivotField showAll="0"/>
    <pivotField showAll="0"/>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i>
    <i>
      <x v="1"/>
    </i>
    <i>
      <x v="2"/>
    </i>
    <i>
      <x v="3"/>
    </i>
    <i>
      <x v="4"/>
    </i>
    <i>
      <x v="5"/>
    </i>
    <i>
      <x v="6"/>
    </i>
    <i t="grand">
      <x/>
    </i>
  </rowItems>
  <colFields count="1">
    <field x="-2"/>
  </colFields>
  <colItems count="2">
    <i>
      <x/>
    </i>
    <i i="1">
      <x v="1"/>
    </i>
  </colItems>
  <dataFields count="2">
    <dataField name="Sum of Revenue" fld="11" baseField="0" baseItem="14151688" numFmtId="166"/>
    <dataField name="Sum of Marketing_Cost" fld="15" baseField="14" baseItem="1" numFmtId="166"/>
  </dataFields>
  <formats count="2">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4:I38" firstHeaderRow="1" firstDataRow="2" firstDataCol="1"/>
  <pivotFields count="37">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9">
        <item x="1"/>
        <item x="5"/>
        <item x="3"/>
        <item x="2"/>
        <item x="0"/>
        <item x="6"/>
        <item x="4"/>
        <item m="1" x="7"/>
        <item t="default"/>
      </items>
    </pivotField>
    <pivotField showAll="0"/>
    <pivotField showAll="0"/>
    <pivotField showAll="0"/>
    <pivotField showAll="0"/>
    <pivotField showAll="0"/>
    <pivotField showAll="0"/>
    <pivotField showAll="0"/>
    <pivotField showAll="0"/>
    <pivotField showAll="0"/>
    <pivotField showAll="0"/>
    <pivotField numFmtId="2" showAll="0"/>
    <pivotField numFmtId="10"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14"/>
  </colFields>
  <colItems count="8">
    <i>
      <x/>
    </i>
    <i>
      <x v="1"/>
    </i>
    <i>
      <x v="2"/>
    </i>
    <i>
      <x v="3"/>
    </i>
    <i>
      <x v="4"/>
    </i>
    <i>
      <x v="5"/>
    </i>
    <i>
      <x v="6"/>
    </i>
    <i t="grand">
      <x/>
    </i>
  </colItems>
  <dataFields count="1">
    <dataField name="Sum of Trend of ROAS" fld="36" baseField="1" baseItem="11" numFmtId="168"/>
  </dataFields>
  <formats count="1">
    <format dxfId="0">
      <pivotArea outline="0" collapsedLevelsAreSubtotals="1" fieldPosition="0"/>
    </format>
  </formats>
  <chartFormats count="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13" name="Total_Gross_Profit"/>
    <pivotTable tabId="13" name="Channel_ROAS_by_Region"/>
    <pivotTable tabId="13" name="Net_Contribution_by_Channel"/>
    <pivotTable tabId="13" name="Revenue_by_Channel"/>
    <pivotTable tabId="13" name="Revenue_vs_Net_Contribution_by_Channel"/>
    <pivotTable tabId="13" name="ROAS_by_Channel"/>
    <pivotTable tabId="13" name="Total_MArketing_Cost"/>
    <pivotTable tabId="13" name="Total_Orders"/>
    <pivotTable tabId="13" name="Total_Revenue"/>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3" name="Total_Gross_Profit"/>
    <pivotTable tabId="13" name="Channel_ROAS_by_Region"/>
    <pivotTable tabId="13" name="Net_Contribution_by_Channel"/>
    <pivotTable tabId="13" name="Revenue_by_Channel"/>
    <pivotTable tabId="13" name="Revenue_vs_Net_Contribution_by_Channel"/>
    <pivotTable tabId="13" name="ROAS_by_Channel"/>
    <pivotTable tabId="13" name="Total_MArketing_Cost"/>
    <pivotTable tabId="13" name="Total_Orders"/>
  </pivotTables>
  <data>
    <tabular pivotCacheId="1">
      <items count="5">
        <i x="1"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quisition_Channel" sourceName="Acquisition_Channel">
  <pivotTables>
    <pivotTable tabId="13" name="Total_Gross_Profit"/>
    <pivotTable tabId="13" name="Channel_ROAS_by_Region"/>
    <pivotTable tabId="13" name="Net_Contribution_by_Channel"/>
    <pivotTable tabId="13" name="Revenue_by_Channel"/>
    <pivotTable tabId="13" name="Revenue_vs_Net_Contribution_by_Channel"/>
    <pivotTable tabId="13" name="ROAS_by_Channel"/>
    <pivotTable tabId="13" name="Total_MArketing_Cost"/>
    <pivotTable tabId="13" name="Total_Orders"/>
    <pivotTable tabId="13" name="Total_Revenue"/>
  </pivotTables>
  <data>
    <tabular pivotCacheId="1">
      <items count="8">
        <i x="1" s="1"/>
        <i x="5" s="1"/>
        <i x="3" s="1"/>
        <i x="2" s="1"/>
        <i x="0" s="1"/>
        <i x="6" s="1"/>
        <i x="4"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_Status" sourceName="Order_Status">
  <pivotTables>
    <pivotTable tabId="13" name="Total_Gross_Profit"/>
    <pivotTable tabId="13" name="Channel_ROAS_by_Region"/>
    <pivotTable tabId="13" name="Net_Contribution_by_Channel"/>
    <pivotTable tabId="13" name="Revenue_by_Channel"/>
    <pivotTable tabId="13" name="Revenue_vs_Net_Contribution_by_Channel"/>
    <pivotTable tabId="13" name="ROAS_by_Channel"/>
    <pivotTable tabId="13" name="Total_MArketing_Cost"/>
    <pivotTable tabId="13" name="Total_Orders"/>
    <pivotTable tabId="13" name="Total_Revenue"/>
  </pivotTables>
  <data>
    <tabular pivotCacheId="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3" name="Total_Gross_Profit"/>
    <pivotTable tabId="13" name="Channel_ROAS_by_Region"/>
    <pivotTable tabId="13" name="Net_Contribution_by_Channel"/>
    <pivotTable tabId="13" name="Revenue_by_Channel"/>
    <pivotTable tabId="13" name="Revenue_vs_Net_Contribution_by_Channel"/>
    <pivotTable tabId="13" name="ROAS_by_Channel"/>
    <pivotTable tabId="13" name="Total_MArketing_Cost"/>
    <pivotTable tabId="13" name="Total_Orders"/>
    <pivotTable tabId="13" name="Total_Revenue"/>
  </pivotTables>
  <data>
    <tabular pivotCacheId="1">
      <items count="12">
        <i x="5" s="1"/>
        <i x="7" s="1"/>
        <i x="1" s="1"/>
        <i x="4" s="1"/>
        <i x="0" s="1"/>
        <i x="2" s="1"/>
        <i x="6" s="1"/>
        <i x="3" s="1"/>
        <i x="8" s="1"/>
        <i x="9" s="1"/>
        <i x="10"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Segment" cache="Slicer_Customer_Segment" caption="Customer Segment" columnCount="3" style="SlicerStyleOther2" rowHeight="241300"/>
  <slicer name="Category" cache="Slicer_Category" caption="Category" columnCount="3" style="SlicerStyleOther2" rowHeight="241300"/>
  <slicer name="Acquisition_Channel" cache="Slicer_Acquisition_Channel" caption="Acquisition Channel" columnCount="4" style="SlicerStyleOther2" rowHeight="241300"/>
  <slicer name="Order_Status" cache="Slicer_Order_Status" caption="Order Status" columnCount="3" style="SlicerStyleOther2" rowHeight="241300"/>
  <slicer name="Region" cache="Slicer_Region" caption="Region" startItem="4" columnCount="4" style="SlicerStyleOther2" rowHeight="241300"/>
</slicers>
</file>

<file path=xl/tables/table1.xml><?xml version="1.0" encoding="utf-8"?>
<table xmlns="http://schemas.openxmlformats.org/spreadsheetml/2006/main" id="1" name="BoyCodeAfrica_Ecommerce_Datasets" displayName="BoyCodeAfrica_Ecommerce_Datasets" ref="A1:W1813" totalsRowShown="0">
  <autoFilter ref="A1:W1813"/>
  <tableColumns count="23">
    <tableColumn id="1" name="Order_ID"/>
    <tableColumn id="2" name="Order_Date" dataDxfId="28"/>
    <tableColumn id="3" name="Customer_ID"/>
    <tableColumn id="4" name="Region"/>
    <tableColumn id="5" name="Customer_Segment"/>
    <tableColumn id="6" name="Category"/>
    <tableColumn id="7" name="Product"/>
    <tableColumn id="8" name="Quantity"/>
    <tableColumn id="9" name="Unit_Price"/>
    <tableColumn id="10" name="Discount_Pct"/>
    <tableColumn id="11" name="Discount_Amount"/>
    <tableColumn id="12" name="Revenue"/>
    <tableColumn id="13" name="Cost"/>
    <tableColumn id="14" name="Gross_Profit"/>
    <tableColumn id="15" name="Acquisition_Channel"/>
    <tableColumn id="16" name="Marketing_Cost"/>
    <tableColumn id="17" name="Payment_Method"/>
    <tableColumn id="18" name="Delivery_Type"/>
    <tableColumn id="19" name="Promised_Days"/>
    <tableColumn id="20" name="Delivery_Days"/>
    <tableColumn id="21" name="Late_Delivery"/>
    <tableColumn id="22" name="Order_Status"/>
    <tableColumn id="23" name="Customer_Rating"/>
  </tableColumns>
  <tableStyleInfo name="TableStyleMedium2" showFirstColumn="0" showLastColumn="0" showRowStripes="1" showColumnStripes="0"/>
</table>
</file>

<file path=xl/tables/table2.xml><?xml version="1.0" encoding="utf-8"?>
<table xmlns="http://schemas.openxmlformats.org/spreadsheetml/2006/main" id="2" name="BoyCodeAfrica_Ecommerce_Datasets3" displayName="BoyCodeAfrica_Ecommerce_Datasets3" ref="A1:AC1813" totalsRowShown="0">
  <autoFilter ref="A1:AC1813"/>
  <tableColumns count="29">
    <tableColumn id="1" name="Order_ID"/>
    <tableColumn id="2" name="Order_Date" dataDxfId="27"/>
    <tableColumn id="3" name="Customer_ID"/>
    <tableColumn id="4" name="Region"/>
    <tableColumn id="5" name="Customer_Segment"/>
    <tableColumn id="6" name="Category"/>
    <tableColumn id="7" name="Product"/>
    <tableColumn id="8" name="Quantity"/>
    <tableColumn id="9" name="Unit_Price"/>
    <tableColumn id="10" name="Discount_Pct"/>
    <tableColumn id="11" name="Discount_Amount"/>
    <tableColumn id="12" name="Revenue"/>
    <tableColumn id="13" name="Cost"/>
    <tableColumn id="14" name="Gross_Profit"/>
    <tableColumn id="15" name="Acquisition_Channel"/>
    <tableColumn id="16" name="Marketing_Cost"/>
    <tableColumn id="17" name="Payment_Method"/>
    <tableColumn id="18" name="Delivery_Type"/>
    <tableColumn id="19" name="Promised_Days"/>
    <tableColumn id="20" name="Delivery_Days"/>
    <tableColumn id="21" name="Late_Delivery"/>
    <tableColumn id="22" name="Order_Status"/>
    <tableColumn id="23" name="Customer_Rating"/>
    <tableColumn id="24" name="Validation Column" dataDxfId="26">
      <calculatedColumnFormula>L2-M2-N2</calculatedColumnFormula>
    </tableColumn>
    <tableColumn id="25" name="Net Contribution" dataDxfId="25">
      <calculatedColumnFormula>N2-P2</calculatedColumnFormula>
    </tableColumn>
    <tableColumn id="26" name="ROAS" dataDxfId="24">
      <calculatedColumnFormula>IF(BoyCodeAfrica_Ecommerce_Datasets3[Marketing_Cost] = 0, "N/A", L2/P2)</calculatedColumnFormula>
    </tableColumn>
    <tableColumn id="27" name="Marketing Cost %" dataDxfId="23">
      <calculatedColumnFormula>BoyCodeAfrica_Ecommerce_Datasets3[Marketing_Cost]/BoyCodeAfrica_Ecommerce_Datasets3[Revenue]</calculatedColumnFormula>
    </tableColumn>
    <tableColumn id="28" name="Unique Customers" dataDxfId="22">
      <calculatedColumnFormula>IF(COUNTIFS($C$2:C2,C2, $O$2:O2,O2)= 1,1,0)</calculatedColumnFormula>
    </tableColumn>
    <tableColumn id="29" name="Unique Orders" dataDxfId="21">
      <calculatedColumnFormula>IF(COUNTIFS($A$2:A2,A2, $O$2:O2,O2)= 1,1,0)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E34:G41" totalsRowShown="0">
  <autoFilter ref="E34:G41"/>
  <tableColumns count="3">
    <tableColumn id="1" name="Channel">
      <calculatedColumnFormula>A35</calculatedColumnFormula>
    </tableColumn>
    <tableColumn id="2" name="Sum Of Revenue" dataDxfId="2">
      <calculatedColumnFormula>B35</calculatedColumnFormula>
    </tableColumn>
    <tableColumn id="3" name="Sum Of Net Contribution" dataDxfId="1">
      <calculatedColumnFormula>C35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table" Target="../tables/table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rinterSettings" Target="../printerSettings/printerSettings4.bin"/><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13"/>
  <sheetViews>
    <sheetView topLeftCell="F1" workbookViewId="0">
      <selection activeCell="G23" sqref="A1:XFD1048576"/>
    </sheetView>
  </sheetViews>
  <sheetFormatPr defaultRowHeight="15" x14ac:dyDescent="0.25"/>
  <cols>
    <col min="1" max="1" width="11.140625" customWidth="1"/>
    <col min="2" max="2" width="13.42578125" customWidth="1"/>
    <col min="3" max="3" width="14.5703125" customWidth="1"/>
    <col min="4" max="4" width="9.28515625" customWidth="1"/>
    <col min="5" max="5" width="20.5703125" customWidth="1"/>
    <col min="6" max="6" width="11.28515625" bestFit="1" customWidth="1"/>
    <col min="7" max="7" width="17.7109375" bestFit="1" customWidth="1"/>
    <col min="8" max="8" width="10.85546875" customWidth="1"/>
    <col min="9" max="9" width="12.42578125" customWidth="1"/>
    <col min="10" max="10" width="14.5703125" customWidth="1"/>
    <col min="11" max="11" width="19" customWidth="1"/>
    <col min="12" max="12" width="11" customWidth="1"/>
    <col min="13" max="13" width="10" bestFit="1" customWidth="1"/>
    <col min="14" max="14" width="14.140625" customWidth="1"/>
    <col min="15" max="15" width="21.42578125" customWidth="1"/>
    <col min="16" max="16" width="17.140625" customWidth="1"/>
    <col min="17" max="17" width="19.140625" customWidth="1"/>
    <col min="18" max="18" width="15.85546875" customWidth="1"/>
    <col min="19" max="19" width="16.7109375" customWidth="1"/>
    <col min="20" max="20" width="15.7109375" customWidth="1"/>
    <col min="21" max="21" width="15.28515625" customWidth="1"/>
    <col min="22" max="22" width="14.7109375" customWidth="1"/>
    <col min="23" max="23" width="18.28515625" customWidth="1"/>
    <col min="26" max="26" width="13.710937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Z1" t="s">
        <v>2464</v>
      </c>
    </row>
    <row r="2" spans="1:26" x14ac:dyDescent="0.25">
      <c r="A2" t="s">
        <v>23</v>
      </c>
      <c r="B2" s="1">
        <v>45985</v>
      </c>
      <c r="C2" t="s">
        <v>24</v>
      </c>
      <c r="D2" t="s">
        <v>25</v>
      </c>
      <c r="E2" t="s">
        <v>26</v>
      </c>
      <c r="F2" t="s">
        <v>27</v>
      </c>
      <c r="G2" t="s">
        <v>28</v>
      </c>
      <c r="H2">
        <v>1</v>
      </c>
      <c r="I2">
        <v>14753</v>
      </c>
      <c r="J2">
        <v>25</v>
      </c>
      <c r="K2">
        <v>3688.25</v>
      </c>
      <c r="L2">
        <v>11064.75</v>
      </c>
      <c r="M2">
        <v>8015.91</v>
      </c>
      <c r="N2">
        <v>3048.84</v>
      </c>
      <c r="O2" t="s">
        <v>29</v>
      </c>
      <c r="P2">
        <v>1206.8399999999999</v>
      </c>
      <c r="Q2" t="s">
        <v>30</v>
      </c>
      <c r="R2" t="s">
        <v>31</v>
      </c>
      <c r="S2">
        <v>5</v>
      </c>
      <c r="T2">
        <v>5</v>
      </c>
      <c r="U2" t="s">
        <v>32</v>
      </c>
      <c r="V2" t="s">
        <v>33</v>
      </c>
      <c r="W2">
        <v>5</v>
      </c>
      <c r="Z2" t="b">
        <f>COUNTIF($A:$A, A2)&gt;1</f>
        <v>0</v>
      </c>
    </row>
    <row r="3" spans="1:26" x14ac:dyDescent="0.25">
      <c r="A3" t="s">
        <v>34</v>
      </c>
      <c r="B3" s="1">
        <v>45715</v>
      </c>
      <c r="C3" t="s">
        <v>35</v>
      </c>
      <c r="D3" t="s">
        <v>25</v>
      </c>
      <c r="E3" t="s">
        <v>36</v>
      </c>
      <c r="F3" t="s">
        <v>37</v>
      </c>
      <c r="G3" t="s">
        <v>38</v>
      </c>
      <c r="H3">
        <v>1</v>
      </c>
      <c r="I3">
        <v>25931</v>
      </c>
      <c r="J3">
        <v>0</v>
      </c>
      <c r="K3">
        <v>0</v>
      </c>
      <c r="L3">
        <v>25931</v>
      </c>
      <c r="M3">
        <v>16570.34</v>
      </c>
      <c r="N3">
        <v>9360.66</v>
      </c>
      <c r="O3" t="s">
        <v>39</v>
      </c>
      <c r="P3">
        <v>779.59</v>
      </c>
      <c r="Q3" t="s">
        <v>40</v>
      </c>
      <c r="R3" t="s">
        <v>41</v>
      </c>
      <c r="S3">
        <v>2</v>
      </c>
      <c r="T3">
        <v>2</v>
      </c>
      <c r="U3" t="s">
        <v>32</v>
      </c>
      <c r="V3" t="s">
        <v>42</v>
      </c>
      <c r="Z3" t="b">
        <f t="shared" ref="Z3:Z66" si="0">COUNTIF($A:$A, A3)&gt;1</f>
        <v>0</v>
      </c>
    </row>
    <row r="4" spans="1:26" x14ac:dyDescent="0.25">
      <c r="A4" t="s">
        <v>43</v>
      </c>
      <c r="B4" s="1">
        <v>45670</v>
      </c>
      <c r="C4" t="s">
        <v>44</v>
      </c>
      <c r="D4" t="s">
        <v>45</v>
      </c>
      <c r="E4" t="s">
        <v>46</v>
      </c>
      <c r="F4" t="s">
        <v>47</v>
      </c>
      <c r="G4" t="s">
        <v>48</v>
      </c>
      <c r="H4">
        <v>1</v>
      </c>
      <c r="I4">
        <v>52775</v>
      </c>
      <c r="J4">
        <v>10</v>
      </c>
      <c r="K4">
        <v>5277.5</v>
      </c>
      <c r="L4">
        <v>47497.5</v>
      </c>
      <c r="M4">
        <v>33291.42</v>
      </c>
      <c r="N4">
        <v>14206.08</v>
      </c>
      <c r="O4" t="s">
        <v>49</v>
      </c>
      <c r="P4">
        <v>351.55</v>
      </c>
      <c r="Q4" t="s">
        <v>40</v>
      </c>
      <c r="R4" t="s">
        <v>41</v>
      </c>
      <c r="S4">
        <v>2</v>
      </c>
      <c r="T4">
        <v>6</v>
      </c>
      <c r="U4" t="s">
        <v>32</v>
      </c>
      <c r="V4" t="s">
        <v>50</v>
      </c>
      <c r="W4">
        <v>2</v>
      </c>
      <c r="Z4" t="b">
        <f t="shared" si="0"/>
        <v>0</v>
      </c>
    </row>
    <row r="5" spans="1:26" x14ac:dyDescent="0.25">
      <c r="A5" t="s">
        <v>51</v>
      </c>
      <c r="B5" s="1">
        <v>45798</v>
      </c>
      <c r="C5" t="s">
        <v>52</v>
      </c>
      <c r="D5" t="s">
        <v>25</v>
      </c>
      <c r="E5" t="s">
        <v>46</v>
      </c>
      <c r="F5" t="s">
        <v>53</v>
      </c>
      <c r="G5" t="s">
        <v>54</v>
      </c>
      <c r="H5">
        <v>1</v>
      </c>
      <c r="I5">
        <v>37074</v>
      </c>
      <c r="J5">
        <v>0</v>
      </c>
      <c r="K5">
        <v>0</v>
      </c>
      <c r="L5">
        <v>37074</v>
      </c>
      <c r="M5">
        <v>21941.7</v>
      </c>
      <c r="N5">
        <v>15132.3</v>
      </c>
      <c r="O5" t="s">
        <v>55</v>
      </c>
      <c r="P5">
        <v>1973.01</v>
      </c>
      <c r="Q5" t="s">
        <v>40</v>
      </c>
      <c r="R5" t="s">
        <v>31</v>
      </c>
      <c r="S5">
        <v>5</v>
      </c>
      <c r="T5">
        <v>8</v>
      </c>
      <c r="U5" t="s">
        <v>56</v>
      </c>
      <c r="V5" t="s">
        <v>33</v>
      </c>
      <c r="W5">
        <v>5</v>
      </c>
      <c r="Z5" t="b">
        <f t="shared" si="0"/>
        <v>0</v>
      </c>
    </row>
    <row r="6" spans="1:26" x14ac:dyDescent="0.25">
      <c r="A6" t="s">
        <v>57</v>
      </c>
      <c r="B6" s="1">
        <v>45783</v>
      </c>
      <c r="C6" t="s">
        <v>58</v>
      </c>
      <c r="D6" t="s">
        <v>45</v>
      </c>
      <c r="E6" t="s">
        <v>46</v>
      </c>
      <c r="F6" t="s">
        <v>53</v>
      </c>
      <c r="G6" t="s">
        <v>59</v>
      </c>
      <c r="H6">
        <v>1</v>
      </c>
      <c r="I6">
        <v>99812</v>
      </c>
      <c r="J6">
        <v>0</v>
      </c>
      <c r="K6">
        <v>0</v>
      </c>
      <c r="L6">
        <v>99812</v>
      </c>
      <c r="M6">
        <v>65968.929999999993</v>
      </c>
      <c r="N6">
        <v>33843.07</v>
      </c>
      <c r="O6" t="s">
        <v>60</v>
      </c>
      <c r="P6">
        <v>855.33</v>
      </c>
      <c r="Q6" t="s">
        <v>30</v>
      </c>
      <c r="R6" t="s">
        <v>31</v>
      </c>
      <c r="S6">
        <v>5</v>
      </c>
      <c r="T6">
        <v>3</v>
      </c>
      <c r="U6" t="s">
        <v>32</v>
      </c>
      <c r="V6" t="s">
        <v>50</v>
      </c>
      <c r="W6">
        <v>5</v>
      </c>
      <c r="Z6" t="b">
        <f t="shared" si="0"/>
        <v>0</v>
      </c>
    </row>
    <row r="7" spans="1:26" x14ac:dyDescent="0.25">
      <c r="A7" t="s">
        <v>61</v>
      </c>
      <c r="B7" s="1">
        <v>45772</v>
      </c>
      <c r="C7" t="s">
        <v>62</v>
      </c>
      <c r="D7" t="s">
        <v>63</v>
      </c>
      <c r="E7" t="s">
        <v>36</v>
      </c>
      <c r="F7" t="s">
        <v>47</v>
      </c>
      <c r="G7" t="s">
        <v>64</v>
      </c>
      <c r="H7">
        <v>1</v>
      </c>
      <c r="I7">
        <v>44383</v>
      </c>
      <c r="J7">
        <v>15</v>
      </c>
      <c r="K7">
        <v>6657.45</v>
      </c>
      <c r="L7">
        <v>37725.550000000003</v>
      </c>
      <c r="M7">
        <v>25871.61</v>
      </c>
      <c r="N7">
        <v>11853.94</v>
      </c>
      <c r="O7" t="s">
        <v>60</v>
      </c>
      <c r="P7">
        <v>659.3</v>
      </c>
      <c r="Q7" t="s">
        <v>40</v>
      </c>
      <c r="R7" t="s">
        <v>31</v>
      </c>
      <c r="S7">
        <v>5</v>
      </c>
      <c r="T7">
        <v>4</v>
      </c>
      <c r="U7" t="s">
        <v>32</v>
      </c>
      <c r="V7" t="s">
        <v>33</v>
      </c>
      <c r="W7">
        <v>5</v>
      </c>
      <c r="Z7" t="b">
        <f t="shared" si="0"/>
        <v>0</v>
      </c>
    </row>
    <row r="8" spans="1:26" x14ac:dyDescent="0.25">
      <c r="A8" t="s">
        <v>65</v>
      </c>
      <c r="B8" s="1">
        <v>45729</v>
      </c>
      <c r="C8" t="s">
        <v>66</v>
      </c>
      <c r="D8" t="s">
        <v>67</v>
      </c>
      <c r="E8" t="s">
        <v>26</v>
      </c>
      <c r="F8" t="s">
        <v>47</v>
      </c>
      <c r="G8" t="s">
        <v>48</v>
      </c>
      <c r="H8">
        <v>1</v>
      </c>
      <c r="I8">
        <v>40810</v>
      </c>
      <c r="J8">
        <v>0</v>
      </c>
      <c r="K8">
        <v>0</v>
      </c>
      <c r="L8">
        <v>40810</v>
      </c>
      <c r="M8">
        <v>25451.31</v>
      </c>
      <c r="N8">
        <v>15358.69</v>
      </c>
      <c r="O8" t="s">
        <v>39</v>
      </c>
      <c r="P8">
        <v>1206.19</v>
      </c>
      <c r="Q8" t="s">
        <v>68</v>
      </c>
      <c r="R8" t="s">
        <v>31</v>
      </c>
      <c r="S8">
        <v>5</v>
      </c>
      <c r="T8">
        <v>6</v>
      </c>
      <c r="U8" t="s">
        <v>32</v>
      </c>
      <c r="V8" t="s">
        <v>42</v>
      </c>
      <c r="Z8" t="b">
        <f t="shared" si="0"/>
        <v>0</v>
      </c>
    </row>
    <row r="9" spans="1:26" x14ac:dyDescent="0.25">
      <c r="A9" t="s">
        <v>69</v>
      </c>
      <c r="B9" s="1">
        <v>45710</v>
      </c>
      <c r="C9" t="s">
        <v>70</v>
      </c>
      <c r="D9" t="s">
        <v>71</v>
      </c>
      <c r="E9" t="s">
        <v>46</v>
      </c>
      <c r="F9" t="s">
        <v>27</v>
      </c>
      <c r="G9" t="s">
        <v>72</v>
      </c>
      <c r="H9">
        <v>1</v>
      </c>
      <c r="I9">
        <v>10857</v>
      </c>
      <c r="J9">
        <v>10</v>
      </c>
      <c r="K9">
        <v>1085.7</v>
      </c>
      <c r="L9">
        <v>9771.2999999999993</v>
      </c>
      <c r="M9">
        <v>7829.97</v>
      </c>
      <c r="N9">
        <v>1941.33</v>
      </c>
      <c r="O9" t="s">
        <v>55</v>
      </c>
      <c r="P9">
        <v>516.48</v>
      </c>
      <c r="Q9" t="s">
        <v>73</v>
      </c>
      <c r="R9" t="s">
        <v>41</v>
      </c>
      <c r="S9">
        <v>2</v>
      </c>
      <c r="T9">
        <v>6</v>
      </c>
      <c r="U9" t="s">
        <v>32</v>
      </c>
      <c r="V9" t="s">
        <v>50</v>
      </c>
      <c r="W9">
        <v>2</v>
      </c>
      <c r="Z9" t="b">
        <f t="shared" si="0"/>
        <v>0</v>
      </c>
    </row>
    <row r="10" spans="1:26" x14ac:dyDescent="0.25">
      <c r="A10" t="s">
        <v>74</v>
      </c>
      <c r="B10" s="1">
        <v>46004</v>
      </c>
      <c r="C10" t="s">
        <v>75</v>
      </c>
      <c r="D10" t="s">
        <v>67</v>
      </c>
      <c r="E10" t="s">
        <v>46</v>
      </c>
      <c r="F10" t="s">
        <v>27</v>
      </c>
      <c r="G10" t="s">
        <v>76</v>
      </c>
      <c r="H10">
        <v>1</v>
      </c>
      <c r="I10">
        <v>21483</v>
      </c>
      <c r="J10">
        <v>15</v>
      </c>
      <c r="K10">
        <v>3222.45</v>
      </c>
      <c r="L10">
        <v>18260.55</v>
      </c>
      <c r="M10">
        <v>10591.49</v>
      </c>
      <c r="N10">
        <v>7669.06</v>
      </c>
      <c r="O10" t="s">
        <v>29</v>
      </c>
      <c r="P10">
        <v>480.25</v>
      </c>
      <c r="Q10" t="s">
        <v>68</v>
      </c>
      <c r="R10" t="s">
        <v>31</v>
      </c>
      <c r="S10">
        <v>5</v>
      </c>
      <c r="T10">
        <v>4</v>
      </c>
      <c r="U10" t="s">
        <v>32</v>
      </c>
      <c r="V10" t="s">
        <v>33</v>
      </c>
      <c r="W10">
        <v>3</v>
      </c>
      <c r="Z10" t="b">
        <f t="shared" si="0"/>
        <v>0</v>
      </c>
    </row>
    <row r="11" spans="1:26" x14ac:dyDescent="0.25">
      <c r="A11" t="s">
        <v>77</v>
      </c>
      <c r="B11" s="1">
        <v>45937</v>
      </c>
      <c r="C11" t="s">
        <v>78</v>
      </c>
      <c r="D11" t="s">
        <v>79</v>
      </c>
      <c r="E11" t="s">
        <v>36</v>
      </c>
      <c r="F11" t="s">
        <v>27</v>
      </c>
      <c r="G11" t="s">
        <v>28</v>
      </c>
      <c r="H11">
        <v>1</v>
      </c>
      <c r="I11">
        <v>22343</v>
      </c>
      <c r="J11">
        <v>0</v>
      </c>
      <c r="K11">
        <v>0</v>
      </c>
      <c r="L11">
        <v>22343</v>
      </c>
      <c r="M11">
        <v>14045.78</v>
      </c>
      <c r="N11">
        <v>8297.2199999999993</v>
      </c>
      <c r="O11" t="s">
        <v>55</v>
      </c>
      <c r="P11">
        <v>1512.53</v>
      </c>
      <c r="Q11" t="s">
        <v>68</v>
      </c>
      <c r="R11" t="s">
        <v>41</v>
      </c>
      <c r="S11">
        <v>2</v>
      </c>
      <c r="T11">
        <v>3</v>
      </c>
      <c r="U11" t="s">
        <v>56</v>
      </c>
      <c r="V11" t="s">
        <v>33</v>
      </c>
      <c r="W11">
        <v>2</v>
      </c>
      <c r="Z11" t="b">
        <f t="shared" si="0"/>
        <v>0</v>
      </c>
    </row>
    <row r="12" spans="1:26" x14ac:dyDescent="0.25">
      <c r="A12" t="s">
        <v>80</v>
      </c>
      <c r="B12" s="1">
        <v>45702</v>
      </c>
      <c r="C12" t="s">
        <v>81</v>
      </c>
      <c r="D12" t="s">
        <v>79</v>
      </c>
      <c r="E12" t="s">
        <v>26</v>
      </c>
      <c r="F12" t="s">
        <v>53</v>
      </c>
      <c r="G12" t="s">
        <v>82</v>
      </c>
      <c r="H12">
        <v>2</v>
      </c>
      <c r="I12">
        <v>75535</v>
      </c>
      <c r="J12">
        <v>0</v>
      </c>
      <c r="K12">
        <v>0</v>
      </c>
      <c r="L12">
        <v>151070</v>
      </c>
      <c r="M12">
        <v>109016.81</v>
      </c>
      <c r="N12">
        <v>42053.19</v>
      </c>
      <c r="O12" t="s">
        <v>29</v>
      </c>
      <c r="P12">
        <v>237.36</v>
      </c>
      <c r="Q12" t="s">
        <v>83</v>
      </c>
      <c r="R12" t="s">
        <v>41</v>
      </c>
      <c r="S12">
        <v>2</v>
      </c>
      <c r="T12">
        <v>1</v>
      </c>
      <c r="U12" t="s">
        <v>32</v>
      </c>
      <c r="V12" t="s">
        <v>33</v>
      </c>
      <c r="W12">
        <v>5</v>
      </c>
      <c r="Z12" t="b">
        <f t="shared" si="0"/>
        <v>0</v>
      </c>
    </row>
    <row r="13" spans="1:26" x14ac:dyDescent="0.25">
      <c r="A13" t="s">
        <v>84</v>
      </c>
      <c r="B13" s="1">
        <v>45960</v>
      </c>
      <c r="C13" t="s">
        <v>85</v>
      </c>
      <c r="D13" t="s">
        <v>45</v>
      </c>
      <c r="E13" t="s">
        <v>26</v>
      </c>
      <c r="F13" t="s">
        <v>86</v>
      </c>
      <c r="G13" t="s">
        <v>87</v>
      </c>
      <c r="H13">
        <v>1</v>
      </c>
      <c r="I13">
        <v>50374</v>
      </c>
      <c r="J13">
        <v>20</v>
      </c>
      <c r="K13">
        <v>10074.799999999999</v>
      </c>
      <c r="L13">
        <v>40299.199999999997</v>
      </c>
      <c r="M13">
        <v>32836.639999999999</v>
      </c>
      <c r="N13">
        <v>7462.56</v>
      </c>
      <c r="O13" t="s">
        <v>49</v>
      </c>
      <c r="P13">
        <v>110.68</v>
      </c>
      <c r="Q13" t="s">
        <v>30</v>
      </c>
      <c r="R13" t="s">
        <v>31</v>
      </c>
      <c r="S13">
        <v>5</v>
      </c>
      <c r="T13">
        <v>4</v>
      </c>
      <c r="U13" t="s">
        <v>32</v>
      </c>
      <c r="V13" t="s">
        <v>33</v>
      </c>
      <c r="W13">
        <v>5</v>
      </c>
      <c r="Z13" t="b">
        <f t="shared" si="0"/>
        <v>0</v>
      </c>
    </row>
    <row r="14" spans="1:26" x14ac:dyDescent="0.25">
      <c r="A14" t="s">
        <v>88</v>
      </c>
      <c r="B14" s="1">
        <v>45874</v>
      </c>
      <c r="C14" t="s">
        <v>89</v>
      </c>
      <c r="D14" t="s">
        <v>90</v>
      </c>
      <c r="E14" t="s">
        <v>36</v>
      </c>
      <c r="F14" t="s">
        <v>53</v>
      </c>
      <c r="G14" t="s">
        <v>59</v>
      </c>
      <c r="H14">
        <v>1</v>
      </c>
      <c r="I14">
        <v>49642</v>
      </c>
      <c r="J14">
        <v>10</v>
      </c>
      <c r="K14">
        <v>4964.2</v>
      </c>
      <c r="L14">
        <v>44677.8</v>
      </c>
      <c r="M14">
        <v>25014.55</v>
      </c>
      <c r="N14">
        <v>19663.25</v>
      </c>
      <c r="O14" t="s">
        <v>91</v>
      </c>
      <c r="P14">
        <v>2182.92</v>
      </c>
      <c r="Q14" t="s">
        <v>83</v>
      </c>
      <c r="R14" t="s">
        <v>31</v>
      </c>
      <c r="S14">
        <v>5</v>
      </c>
      <c r="T14">
        <v>2</v>
      </c>
      <c r="U14" t="s">
        <v>32</v>
      </c>
      <c r="V14" t="s">
        <v>50</v>
      </c>
      <c r="W14">
        <v>3</v>
      </c>
      <c r="Z14" t="b">
        <f t="shared" si="0"/>
        <v>0</v>
      </c>
    </row>
    <row r="15" spans="1:26" x14ac:dyDescent="0.25">
      <c r="A15" t="s">
        <v>92</v>
      </c>
      <c r="B15" s="1">
        <v>45674</v>
      </c>
      <c r="C15" t="s">
        <v>93</v>
      </c>
      <c r="D15" t="s">
        <v>25</v>
      </c>
      <c r="E15" t="s">
        <v>36</v>
      </c>
      <c r="F15" t="s">
        <v>86</v>
      </c>
      <c r="G15" t="s">
        <v>94</v>
      </c>
      <c r="H15">
        <v>2</v>
      </c>
      <c r="I15">
        <v>30486</v>
      </c>
      <c r="J15">
        <v>10</v>
      </c>
      <c r="K15">
        <v>6097.2</v>
      </c>
      <c r="L15">
        <v>54874.8</v>
      </c>
      <c r="M15">
        <v>43875.91</v>
      </c>
      <c r="N15">
        <v>10998.89</v>
      </c>
      <c r="O15" t="s">
        <v>60</v>
      </c>
      <c r="P15">
        <v>390.01</v>
      </c>
      <c r="Q15" t="s">
        <v>30</v>
      </c>
      <c r="R15" t="s">
        <v>41</v>
      </c>
      <c r="S15">
        <v>2</v>
      </c>
      <c r="T15">
        <v>6</v>
      </c>
      <c r="U15" t="s">
        <v>32</v>
      </c>
      <c r="V15" t="s">
        <v>42</v>
      </c>
      <c r="Z15" t="b">
        <f t="shared" si="0"/>
        <v>0</v>
      </c>
    </row>
    <row r="16" spans="1:26" x14ac:dyDescent="0.25">
      <c r="A16" t="s">
        <v>95</v>
      </c>
      <c r="B16" s="1">
        <v>45673</v>
      </c>
      <c r="C16" t="s">
        <v>96</v>
      </c>
      <c r="D16" t="s">
        <v>97</v>
      </c>
      <c r="E16" t="s">
        <v>46</v>
      </c>
      <c r="F16" t="s">
        <v>53</v>
      </c>
      <c r="G16" t="s">
        <v>54</v>
      </c>
      <c r="H16">
        <v>1</v>
      </c>
      <c r="I16">
        <v>95628</v>
      </c>
      <c r="J16">
        <v>0</v>
      </c>
      <c r="K16">
        <v>0</v>
      </c>
      <c r="L16">
        <v>95628</v>
      </c>
      <c r="M16">
        <v>70404.820000000007</v>
      </c>
      <c r="N16">
        <v>25223.18</v>
      </c>
      <c r="O16" t="s">
        <v>39</v>
      </c>
      <c r="P16">
        <v>1871.67</v>
      </c>
      <c r="Q16" t="s">
        <v>73</v>
      </c>
      <c r="R16" t="s">
        <v>41</v>
      </c>
      <c r="S16">
        <v>2</v>
      </c>
      <c r="T16">
        <v>1</v>
      </c>
      <c r="U16" t="s">
        <v>32</v>
      </c>
      <c r="V16" t="s">
        <v>33</v>
      </c>
      <c r="W16">
        <v>1</v>
      </c>
      <c r="Z16" t="b">
        <f t="shared" si="0"/>
        <v>0</v>
      </c>
    </row>
    <row r="17" spans="1:26" x14ac:dyDescent="0.25">
      <c r="A17" t="s">
        <v>98</v>
      </c>
      <c r="B17" s="1">
        <v>45705</v>
      </c>
      <c r="C17" t="s">
        <v>99</v>
      </c>
      <c r="D17" t="s">
        <v>90</v>
      </c>
      <c r="E17" t="s">
        <v>26</v>
      </c>
      <c r="F17" t="s">
        <v>37</v>
      </c>
      <c r="G17" t="s">
        <v>100</v>
      </c>
      <c r="H17">
        <v>1</v>
      </c>
      <c r="I17">
        <v>13357</v>
      </c>
      <c r="J17">
        <v>20</v>
      </c>
      <c r="K17">
        <v>2671.4</v>
      </c>
      <c r="L17">
        <v>10685.6</v>
      </c>
      <c r="M17">
        <v>5977.48</v>
      </c>
      <c r="N17">
        <v>4708.12</v>
      </c>
      <c r="O17" t="s">
        <v>55</v>
      </c>
      <c r="P17">
        <v>1683.87</v>
      </c>
      <c r="Q17" t="s">
        <v>73</v>
      </c>
      <c r="R17" t="s">
        <v>31</v>
      </c>
      <c r="S17">
        <v>5</v>
      </c>
      <c r="T17">
        <v>3</v>
      </c>
      <c r="U17" t="s">
        <v>32</v>
      </c>
      <c r="V17" t="s">
        <v>33</v>
      </c>
      <c r="W17">
        <v>5</v>
      </c>
      <c r="Z17" t="b">
        <f t="shared" si="0"/>
        <v>0</v>
      </c>
    </row>
    <row r="18" spans="1:26" x14ac:dyDescent="0.25">
      <c r="A18" t="s">
        <v>101</v>
      </c>
      <c r="B18" s="1">
        <v>45769</v>
      </c>
      <c r="C18" t="s">
        <v>102</v>
      </c>
      <c r="D18" t="s">
        <v>45</v>
      </c>
      <c r="E18" t="s">
        <v>26</v>
      </c>
      <c r="F18" t="s">
        <v>27</v>
      </c>
      <c r="G18" t="s">
        <v>28</v>
      </c>
      <c r="H18">
        <v>3</v>
      </c>
      <c r="I18">
        <v>22306</v>
      </c>
      <c r="J18">
        <v>25</v>
      </c>
      <c r="K18">
        <v>16729.5</v>
      </c>
      <c r="L18">
        <v>50188.5</v>
      </c>
      <c r="M18">
        <v>32576.18</v>
      </c>
      <c r="N18">
        <v>17612.32</v>
      </c>
      <c r="O18" t="s">
        <v>91</v>
      </c>
      <c r="P18">
        <v>2409.1999999999998</v>
      </c>
      <c r="Q18" t="s">
        <v>83</v>
      </c>
      <c r="R18" t="s">
        <v>41</v>
      </c>
      <c r="S18">
        <v>2</v>
      </c>
      <c r="T18">
        <v>1</v>
      </c>
      <c r="U18" t="s">
        <v>32</v>
      </c>
      <c r="V18" t="s">
        <v>33</v>
      </c>
      <c r="W18">
        <v>2</v>
      </c>
      <c r="Z18" t="b">
        <f t="shared" si="0"/>
        <v>0</v>
      </c>
    </row>
    <row r="19" spans="1:26" x14ac:dyDescent="0.25">
      <c r="A19" t="s">
        <v>103</v>
      </c>
      <c r="B19" s="1">
        <v>45777</v>
      </c>
      <c r="C19" t="s">
        <v>104</v>
      </c>
      <c r="D19" t="s">
        <v>71</v>
      </c>
      <c r="E19" t="s">
        <v>46</v>
      </c>
      <c r="F19" t="s">
        <v>47</v>
      </c>
      <c r="G19" t="s">
        <v>105</v>
      </c>
      <c r="H19">
        <v>2</v>
      </c>
      <c r="I19">
        <v>36246</v>
      </c>
      <c r="J19">
        <v>20</v>
      </c>
      <c r="K19">
        <v>14498.4</v>
      </c>
      <c r="L19">
        <v>57993.599999999999</v>
      </c>
      <c r="M19">
        <v>35030.93</v>
      </c>
      <c r="N19">
        <v>22962.67</v>
      </c>
      <c r="O19" t="s">
        <v>29</v>
      </c>
      <c r="P19">
        <v>597.11</v>
      </c>
      <c r="Q19" t="s">
        <v>30</v>
      </c>
      <c r="R19" t="s">
        <v>31</v>
      </c>
      <c r="S19">
        <v>5</v>
      </c>
      <c r="T19">
        <v>5</v>
      </c>
      <c r="U19" t="s">
        <v>32</v>
      </c>
      <c r="V19" t="s">
        <v>33</v>
      </c>
      <c r="W19">
        <v>4</v>
      </c>
      <c r="Z19" t="b">
        <f t="shared" si="0"/>
        <v>0</v>
      </c>
    </row>
    <row r="20" spans="1:26" x14ac:dyDescent="0.25">
      <c r="A20" t="s">
        <v>106</v>
      </c>
      <c r="B20" s="1">
        <v>45916</v>
      </c>
      <c r="C20" t="s">
        <v>107</v>
      </c>
      <c r="D20" t="s">
        <v>79</v>
      </c>
      <c r="E20" t="s">
        <v>26</v>
      </c>
      <c r="F20" t="s">
        <v>53</v>
      </c>
      <c r="G20" t="s">
        <v>59</v>
      </c>
      <c r="H20">
        <v>3</v>
      </c>
      <c r="I20">
        <v>29644</v>
      </c>
      <c r="J20">
        <v>25</v>
      </c>
      <c r="K20">
        <v>22233</v>
      </c>
      <c r="L20">
        <v>66699</v>
      </c>
      <c r="M20">
        <v>40722.76</v>
      </c>
      <c r="N20">
        <v>25976.240000000002</v>
      </c>
      <c r="O20" t="s">
        <v>29</v>
      </c>
      <c r="P20">
        <v>2017.86</v>
      </c>
      <c r="Q20" t="s">
        <v>83</v>
      </c>
      <c r="R20" t="s">
        <v>31</v>
      </c>
      <c r="S20">
        <v>5</v>
      </c>
      <c r="T20">
        <v>3</v>
      </c>
      <c r="U20" t="s">
        <v>32</v>
      </c>
      <c r="V20" t="s">
        <v>33</v>
      </c>
      <c r="W20">
        <v>2</v>
      </c>
      <c r="Z20" t="b">
        <f t="shared" si="0"/>
        <v>0</v>
      </c>
    </row>
    <row r="21" spans="1:26" x14ac:dyDescent="0.25">
      <c r="A21" t="s">
        <v>108</v>
      </c>
      <c r="B21" s="1">
        <v>45966</v>
      </c>
      <c r="C21" t="s">
        <v>109</v>
      </c>
      <c r="D21" t="s">
        <v>25</v>
      </c>
      <c r="E21" t="s">
        <v>36</v>
      </c>
      <c r="F21" t="s">
        <v>86</v>
      </c>
      <c r="G21" t="s">
        <v>110</v>
      </c>
      <c r="H21">
        <v>2</v>
      </c>
      <c r="I21">
        <v>14617</v>
      </c>
      <c r="J21">
        <v>20</v>
      </c>
      <c r="K21">
        <v>5846.8</v>
      </c>
      <c r="L21">
        <v>23387.200000000001</v>
      </c>
      <c r="M21">
        <v>16182.49</v>
      </c>
      <c r="N21">
        <v>7204.71</v>
      </c>
      <c r="O21" t="s">
        <v>60</v>
      </c>
      <c r="P21">
        <v>2436.4699999999998</v>
      </c>
      <c r="Q21" t="s">
        <v>83</v>
      </c>
      <c r="R21" t="s">
        <v>31</v>
      </c>
      <c r="S21">
        <v>5</v>
      </c>
      <c r="T21">
        <v>2</v>
      </c>
      <c r="U21" t="s">
        <v>32</v>
      </c>
      <c r="V21" t="s">
        <v>33</v>
      </c>
      <c r="W21">
        <v>2</v>
      </c>
      <c r="Z21" t="b">
        <f t="shared" si="0"/>
        <v>0</v>
      </c>
    </row>
    <row r="22" spans="1:26" x14ac:dyDescent="0.25">
      <c r="A22" t="s">
        <v>111</v>
      </c>
      <c r="B22" s="1">
        <v>45671</v>
      </c>
      <c r="C22" t="s">
        <v>112</v>
      </c>
      <c r="D22" t="s">
        <v>25</v>
      </c>
      <c r="E22" t="s">
        <v>36</v>
      </c>
      <c r="F22" t="s">
        <v>27</v>
      </c>
      <c r="G22" t="s">
        <v>113</v>
      </c>
      <c r="H22">
        <v>2</v>
      </c>
      <c r="I22">
        <v>28658</v>
      </c>
      <c r="J22">
        <v>15</v>
      </c>
      <c r="K22">
        <v>8597.4</v>
      </c>
      <c r="L22">
        <v>48718.6</v>
      </c>
      <c r="M22">
        <v>33409.910000000003</v>
      </c>
      <c r="N22">
        <v>15308.69</v>
      </c>
      <c r="O22" t="s">
        <v>91</v>
      </c>
      <c r="P22">
        <v>551.94000000000005</v>
      </c>
      <c r="Q22" t="s">
        <v>68</v>
      </c>
      <c r="R22" t="s">
        <v>31</v>
      </c>
      <c r="S22">
        <v>5</v>
      </c>
      <c r="T22">
        <v>7</v>
      </c>
      <c r="U22" t="s">
        <v>56</v>
      </c>
      <c r="V22" t="s">
        <v>33</v>
      </c>
      <c r="W22">
        <v>5</v>
      </c>
      <c r="Z22" t="b">
        <f t="shared" si="0"/>
        <v>0</v>
      </c>
    </row>
    <row r="23" spans="1:26" x14ac:dyDescent="0.25">
      <c r="A23" t="s">
        <v>114</v>
      </c>
      <c r="B23" s="1">
        <v>45945</v>
      </c>
      <c r="C23" t="s">
        <v>115</v>
      </c>
      <c r="D23" t="s">
        <v>25</v>
      </c>
      <c r="E23" t="s">
        <v>36</v>
      </c>
      <c r="F23" t="s">
        <v>47</v>
      </c>
      <c r="G23" t="s">
        <v>48</v>
      </c>
      <c r="H23">
        <v>2</v>
      </c>
      <c r="I23">
        <v>19864</v>
      </c>
      <c r="J23">
        <v>10</v>
      </c>
      <c r="K23">
        <v>3972.8</v>
      </c>
      <c r="L23">
        <v>35755.199999999997</v>
      </c>
      <c r="M23">
        <v>25596.99</v>
      </c>
      <c r="N23">
        <v>10158.209999999999</v>
      </c>
      <c r="O23" t="s">
        <v>29</v>
      </c>
      <c r="P23">
        <v>2365.6999999999998</v>
      </c>
      <c r="Q23" t="s">
        <v>68</v>
      </c>
      <c r="R23" t="s">
        <v>31</v>
      </c>
      <c r="S23">
        <v>5</v>
      </c>
      <c r="T23">
        <v>4</v>
      </c>
      <c r="U23" t="s">
        <v>32</v>
      </c>
      <c r="V23" t="s">
        <v>33</v>
      </c>
      <c r="W23">
        <v>5</v>
      </c>
      <c r="Z23" t="b">
        <f t="shared" si="0"/>
        <v>0</v>
      </c>
    </row>
    <row r="24" spans="1:26" x14ac:dyDescent="0.25">
      <c r="A24" t="s">
        <v>116</v>
      </c>
      <c r="B24" s="1">
        <v>45759</v>
      </c>
      <c r="C24" t="s">
        <v>117</v>
      </c>
      <c r="D24" t="s">
        <v>45</v>
      </c>
      <c r="E24" t="s">
        <v>36</v>
      </c>
      <c r="F24" t="s">
        <v>47</v>
      </c>
      <c r="G24" t="s">
        <v>64</v>
      </c>
      <c r="H24">
        <v>1</v>
      </c>
      <c r="I24">
        <v>49038</v>
      </c>
      <c r="J24">
        <v>15</v>
      </c>
      <c r="K24">
        <v>7355.7</v>
      </c>
      <c r="L24">
        <v>41682.300000000003</v>
      </c>
      <c r="M24">
        <v>29881.59</v>
      </c>
      <c r="N24">
        <v>11800.71</v>
      </c>
      <c r="O24" t="s">
        <v>55</v>
      </c>
      <c r="P24">
        <v>1454.83</v>
      </c>
      <c r="Q24" t="s">
        <v>73</v>
      </c>
      <c r="R24" t="s">
        <v>41</v>
      </c>
      <c r="S24">
        <v>2</v>
      </c>
      <c r="T24">
        <v>2</v>
      </c>
      <c r="U24" t="s">
        <v>32</v>
      </c>
      <c r="V24" t="s">
        <v>33</v>
      </c>
      <c r="W24">
        <v>5</v>
      </c>
      <c r="Z24" t="b">
        <f t="shared" si="0"/>
        <v>0</v>
      </c>
    </row>
    <row r="25" spans="1:26" x14ac:dyDescent="0.25">
      <c r="A25" t="s">
        <v>118</v>
      </c>
      <c r="B25" s="1">
        <v>45990</v>
      </c>
      <c r="C25" t="s">
        <v>119</v>
      </c>
      <c r="D25" t="s">
        <v>63</v>
      </c>
      <c r="E25" t="s">
        <v>46</v>
      </c>
      <c r="F25" t="s">
        <v>27</v>
      </c>
      <c r="G25" t="s">
        <v>76</v>
      </c>
      <c r="H25">
        <v>1</v>
      </c>
      <c r="I25">
        <v>18718</v>
      </c>
      <c r="J25">
        <v>10</v>
      </c>
      <c r="K25">
        <v>1871.8</v>
      </c>
      <c r="L25">
        <v>16846.2</v>
      </c>
      <c r="M25">
        <v>12024.79</v>
      </c>
      <c r="N25">
        <v>4821.41</v>
      </c>
      <c r="O25" t="s">
        <v>60</v>
      </c>
      <c r="P25">
        <v>2472.4499999999998</v>
      </c>
      <c r="Q25" t="s">
        <v>73</v>
      </c>
      <c r="R25" t="s">
        <v>41</v>
      </c>
      <c r="S25">
        <v>2</v>
      </c>
      <c r="T25">
        <v>1</v>
      </c>
      <c r="U25" t="s">
        <v>32</v>
      </c>
      <c r="V25" t="s">
        <v>33</v>
      </c>
      <c r="W25">
        <v>5</v>
      </c>
      <c r="Z25" t="b">
        <f t="shared" si="0"/>
        <v>0</v>
      </c>
    </row>
    <row r="26" spans="1:26" x14ac:dyDescent="0.25">
      <c r="A26" t="s">
        <v>120</v>
      </c>
      <c r="B26" s="1">
        <v>46017</v>
      </c>
      <c r="C26" t="s">
        <v>121</v>
      </c>
      <c r="D26" t="s">
        <v>97</v>
      </c>
      <c r="E26" t="s">
        <v>46</v>
      </c>
      <c r="F26" t="s">
        <v>27</v>
      </c>
      <c r="G26" t="s">
        <v>76</v>
      </c>
      <c r="H26">
        <v>1</v>
      </c>
      <c r="I26">
        <v>11623</v>
      </c>
      <c r="J26">
        <v>0</v>
      </c>
      <c r="K26">
        <v>0</v>
      </c>
      <c r="L26">
        <v>11623</v>
      </c>
      <c r="M26">
        <v>6551.46</v>
      </c>
      <c r="N26">
        <v>5071.54</v>
      </c>
      <c r="O26" t="s">
        <v>29</v>
      </c>
      <c r="P26">
        <v>2414.1799999999998</v>
      </c>
      <c r="Q26" t="s">
        <v>68</v>
      </c>
      <c r="R26" t="s">
        <v>41</v>
      </c>
      <c r="S26">
        <v>2</v>
      </c>
      <c r="T26">
        <v>1</v>
      </c>
      <c r="U26" t="s">
        <v>32</v>
      </c>
      <c r="V26" t="s">
        <v>33</v>
      </c>
      <c r="W26">
        <v>2</v>
      </c>
      <c r="Z26" t="b">
        <f t="shared" si="0"/>
        <v>0</v>
      </c>
    </row>
    <row r="27" spans="1:26" x14ac:dyDescent="0.25">
      <c r="A27" t="s">
        <v>122</v>
      </c>
      <c r="B27" s="1">
        <v>45937</v>
      </c>
      <c r="C27" t="s">
        <v>123</v>
      </c>
      <c r="D27" t="s">
        <v>124</v>
      </c>
      <c r="E27" t="s">
        <v>26</v>
      </c>
      <c r="F27" t="s">
        <v>86</v>
      </c>
      <c r="G27" t="s">
        <v>110</v>
      </c>
      <c r="H27">
        <v>1</v>
      </c>
      <c r="I27">
        <v>71191</v>
      </c>
      <c r="J27">
        <v>15</v>
      </c>
      <c r="K27">
        <v>10678.65</v>
      </c>
      <c r="L27">
        <v>60512.35</v>
      </c>
      <c r="M27">
        <v>41539.910000000003</v>
      </c>
      <c r="N27">
        <v>18972.439999999999</v>
      </c>
      <c r="O27" t="s">
        <v>91</v>
      </c>
      <c r="P27">
        <v>1011.66</v>
      </c>
      <c r="Q27" t="s">
        <v>83</v>
      </c>
      <c r="R27" t="s">
        <v>31</v>
      </c>
      <c r="S27">
        <v>5</v>
      </c>
      <c r="T27">
        <v>5</v>
      </c>
      <c r="U27" t="s">
        <v>32</v>
      </c>
      <c r="V27" t="s">
        <v>33</v>
      </c>
      <c r="W27">
        <v>5</v>
      </c>
      <c r="Z27" t="b">
        <f t="shared" si="0"/>
        <v>0</v>
      </c>
    </row>
    <row r="28" spans="1:26" x14ac:dyDescent="0.25">
      <c r="A28" t="s">
        <v>125</v>
      </c>
      <c r="B28" s="1">
        <v>45872</v>
      </c>
      <c r="C28" t="s">
        <v>126</v>
      </c>
      <c r="D28" t="s">
        <v>63</v>
      </c>
      <c r="E28" t="s">
        <v>46</v>
      </c>
      <c r="F28" t="s">
        <v>86</v>
      </c>
      <c r="G28" t="s">
        <v>127</v>
      </c>
      <c r="H28">
        <v>1</v>
      </c>
      <c r="I28">
        <v>53943</v>
      </c>
      <c r="J28">
        <v>10</v>
      </c>
      <c r="K28">
        <v>5394.3</v>
      </c>
      <c r="L28">
        <v>48548.7</v>
      </c>
      <c r="M28">
        <v>27294.83</v>
      </c>
      <c r="N28">
        <v>21253.87</v>
      </c>
      <c r="O28" t="s">
        <v>29</v>
      </c>
      <c r="P28">
        <v>1472.41</v>
      </c>
      <c r="Q28" t="s">
        <v>83</v>
      </c>
      <c r="R28" t="s">
        <v>31</v>
      </c>
      <c r="S28">
        <v>5</v>
      </c>
      <c r="T28">
        <v>2</v>
      </c>
      <c r="U28" t="s">
        <v>32</v>
      </c>
      <c r="V28" t="s">
        <v>33</v>
      </c>
      <c r="W28">
        <v>3</v>
      </c>
      <c r="Z28" t="b">
        <f t="shared" si="0"/>
        <v>0</v>
      </c>
    </row>
    <row r="29" spans="1:26" x14ac:dyDescent="0.25">
      <c r="A29" t="s">
        <v>128</v>
      </c>
      <c r="B29" s="1">
        <v>45770</v>
      </c>
      <c r="C29" t="s">
        <v>129</v>
      </c>
      <c r="D29" t="s">
        <v>97</v>
      </c>
      <c r="E29" t="s">
        <v>36</v>
      </c>
      <c r="F29" t="s">
        <v>27</v>
      </c>
      <c r="G29" t="s">
        <v>28</v>
      </c>
      <c r="H29">
        <v>2</v>
      </c>
      <c r="I29">
        <v>6668</v>
      </c>
      <c r="J29">
        <v>10</v>
      </c>
      <c r="K29">
        <v>1333.6</v>
      </c>
      <c r="L29">
        <v>12002.4</v>
      </c>
      <c r="M29">
        <v>9177.2999999999993</v>
      </c>
      <c r="N29">
        <v>2825.1</v>
      </c>
      <c r="O29" t="s">
        <v>39</v>
      </c>
      <c r="P29">
        <v>531.80999999999995</v>
      </c>
      <c r="Q29" t="s">
        <v>40</v>
      </c>
      <c r="R29" t="s">
        <v>41</v>
      </c>
      <c r="S29">
        <v>2</v>
      </c>
      <c r="T29">
        <v>2</v>
      </c>
      <c r="U29" t="s">
        <v>32</v>
      </c>
      <c r="V29" t="s">
        <v>33</v>
      </c>
      <c r="W29">
        <v>5</v>
      </c>
      <c r="Z29" t="b">
        <f t="shared" si="0"/>
        <v>0</v>
      </c>
    </row>
    <row r="30" spans="1:26" x14ac:dyDescent="0.25">
      <c r="A30" t="s">
        <v>130</v>
      </c>
      <c r="B30" s="1">
        <v>45887</v>
      </c>
      <c r="C30" t="s">
        <v>131</v>
      </c>
      <c r="D30" t="s">
        <v>90</v>
      </c>
      <c r="E30" t="s">
        <v>46</v>
      </c>
      <c r="F30" t="s">
        <v>37</v>
      </c>
      <c r="G30" t="s">
        <v>100</v>
      </c>
      <c r="H30">
        <v>2</v>
      </c>
      <c r="I30">
        <v>13760</v>
      </c>
      <c r="J30">
        <v>25</v>
      </c>
      <c r="K30">
        <v>6880</v>
      </c>
      <c r="L30">
        <v>20640</v>
      </c>
      <c r="M30">
        <v>12130.97</v>
      </c>
      <c r="N30">
        <v>8509.0300000000007</v>
      </c>
      <c r="O30" t="s">
        <v>55</v>
      </c>
      <c r="P30">
        <v>1103.8</v>
      </c>
      <c r="Q30" t="s">
        <v>40</v>
      </c>
      <c r="R30" t="s">
        <v>41</v>
      </c>
      <c r="S30">
        <v>2</v>
      </c>
      <c r="T30">
        <v>1</v>
      </c>
      <c r="U30" t="s">
        <v>32</v>
      </c>
      <c r="V30" t="s">
        <v>42</v>
      </c>
      <c r="Z30" t="b">
        <f t="shared" si="0"/>
        <v>0</v>
      </c>
    </row>
    <row r="31" spans="1:26" x14ac:dyDescent="0.25">
      <c r="A31" t="s">
        <v>132</v>
      </c>
      <c r="B31" s="1">
        <v>45959</v>
      </c>
      <c r="C31" t="s">
        <v>133</v>
      </c>
      <c r="D31" t="s">
        <v>97</v>
      </c>
      <c r="E31" t="s">
        <v>26</v>
      </c>
      <c r="F31" t="s">
        <v>86</v>
      </c>
      <c r="G31" t="s">
        <v>110</v>
      </c>
      <c r="H31">
        <v>2</v>
      </c>
      <c r="I31">
        <v>8180</v>
      </c>
      <c r="J31">
        <v>0</v>
      </c>
      <c r="K31">
        <v>0</v>
      </c>
      <c r="L31">
        <v>16360</v>
      </c>
      <c r="M31">
        <v>13326.41</v>
      </c>
      <c r="N31">
        <v>3033.59</v>
      </c>
      <c r="O31" t="s">
        <v>29</v>
      </c>
      <c r="P31">
        <v>2267.16</v>
      </c>
      <c r="Q31" t="s">
        <v>83</v>
      </c>
      <c r="R31" t="s">
        <v>41</v>
      </c>
      <c r="S31">
        <v>2</v>
      </c>
      <c r="T31">
        <v>6</v>
      </c>
      <c r="U31" t="s">
        <v>32</v>
      </c>
      <c r="V31" t="s">
        <v>42</v>
      </c>
      <c r="Z31" t="b">
        <f t="shared" si="0"/>
        <v>0</v>
      </c>
    </row>
    <row r="32" spans="1:26" x14ac:dyDescent="0.25">
      <c r="A32" t="s">
        <v>134</v>
      </c>
      <c r="B32" s="1">
        <v>45800</v>
      </c>
      <c r="C32" t="s">
        <v>135</v>
      </c>
      <c r="D32" t="s">
        <v>45</v>
      </c>
      <c r="E32" t="s">
        <v>46</v>
      </c>
      <c r="F32" t="s">
        <v>37</v>
      </c>
      <c r="G32" t="s">
        <v>100</v>
      </c>
      <c r="H32">
        <v>1</v>
      </c>
      <c r="I32">
        <v>28916</v>
      </c>
      <c r="J32">
        <v>0</v>
      </c>
      <c r="K32">
        <v>0</v>
      </c>
      <c r="L32">
        <v>28916</v>
      </c>
      <c r="M32">
        <v>22318.77</v>
      </c>
      <c r="N32">
        <v>6597.23</v>
      </c>
      <c r="O32" t="s">
        <v>29</v>
      </c>
      <c r="P32">
        <v>2380.87</v>
      </c>
      <c r="Q32" t="s">
        <v>83</v>
      </c>
      <c r="R32" t="s">
        <v>31</v>
      </c>
      <c r="S32">
        <v>5</v>
      </c>
      <c r="T32">
        <v>3</v>
      </c>
      <c r="U32" t="s">
        <v>32</v>
      </c>
      <c r="V32" t="s">
        <v>33</v>
      </c>
      <c r="W32">
        <v>5</v>
      </c>
      <c r="Z32" t="b">
        <f t="shared" si="0"/>
        <v>0</v>
      </c>
    </row>
    <row r="33" spans="1:26" x14ac:dyDescent="0.25">
      <c r="A33" t="s">
        <v>136</v>
      </c>
      <c r="B33" s="1">
        <v>45661</v>
      </c>
      <c r="C33" t="s">
        <v>137</v>
      </c>
      <c r="D33" t="s">
        <v>25</v>
      </c>
      <c r="E33" t="s">
        <v>46</v>
      </c>
      <c r="F33" t="s">
        <v>47</v>
      </c>
      <c r="G33" t="s">
        <v>138</v>
      </c>
      <c r="H33">
        <v>2</v>
      </c>
      <c r="I33">
        <v>39887</v>
      </c>
      <c r="J33">
        <v>0</v>
      </c>
      <c r="K33">
        <v>0</v>
      </c>
      <c r="L33">
        <v>79774</v>
      </c>
      <c r="M33">
        <v>55047.61</v>
      </c>
      <c r="N33">
        <v>24726.39</v>
      </c>
      <c r="O33" t="s">
        <v>60</v>
      </c>
      <c r="P33">
        <v>1300.25</v>
      </c>
      <c r="Q33" t="s">
        <v>30</v>
      </c>
      <c r="R33" t="s">
        <v>41</v>
      </c>
      <c r="S33">
        <v>2</v>
      </c>
      <c r="T33">
        <v>5</v>
      </c>
      <c r="U33" t="s">
        <v>32</v>
      </c>
      <c r="V33" t="s">
        <v>42</v>
      </c>
      <c r="Z33" t="b">
        <f t="shared" si="0"/>
        <v>0</v>
      </c>
    </row>
    <row r="34" spans="1:26" x14ac:dyDescent="0.25">
      <c r="A34" t="s">
        <v>139</v>
      </c>
      <c r="B34" s="1">
        <v>45739</v>
      </c>
      <c r="C34" t="s">
        <v>140</v>
      </c>
      <c r="D34" t="s">
        <v>97</v>
      </c>
      <c r="E34" t="s">
        <v>26</v>
      </c>
      <c r="F34" t="s">
        <v>86</v>
      </c>
      <c r="G34" t="s">
        <v>87</v>
      </c>
      <c r="H34">
        <v>2</v>
      </c>
      <c r="I34">
        <v>40650</v>
      </c>
      <c r="J34">
        <v>5</v>
      </c>
      <c r="K34">
        <v>4065</v>
      </c>
      <c r="L34">
        <v>77235</v>
      </c>
      <c r="M34">
        <v>62443.040000000001</v>
      </c>
      <c r="N34">
        <v>14791.96</v>
      </c>
      <c r="O34" t="s">
        <v>39</v>
      </c>
      <c r="P34">
        <v>2365.42</v>
      </c>
      <c r="Q34" t="s">
        <v>73</v>
      </c>
      <c r="R34" t="s">
        <v>41</v>
      </c>
      <c r="S34">
        <v>2</v>
      </c>
      <c r="T34">
        <v>1</v>
      </c>
      <c r="U34" t="s">
        <v>32</v>
      </c>
      <c r="V34" t="s">
        <v>33</v>
      </c>
      <c r="W34">
        <v>2</v>
      </c>
      <c r="Z34" t="b">
        <f t="shared" si="0"/>
        <v>0</v>
      </c>
    </row>
    <row r="35" spans="1:26" x14ac:dyDescent="0.25">
      <c r="A35" t="s">
        <v>141</v>
      </c>
      <c r="B35" s="1">
        <v>46015</v>
      </c>
      <c r="C35" t="s">
        <v>142</v>
      </c>
      <c r="D35" t="s">
        <v>25</v>
      </c>
      <c r="E35" t="s">
        <v>46</v>
      </c>
      <c r="F35" t="s">
        <v>86</v>
      </c>
      <c r="G35" t="s">
        <v>87</v>
      </c>
      <c r="H35">
        <v>3</v>
      </c>
      <c r="I35">
        <v>41842</v>
      </c>
      <c r="J35">
        <v>25</v>
      </c>
      <c r="K35">
        <v>31381.5</v>
      </c>
      <c r="L35">
        <v>94144.5</v>
      </c>
      <c r="M35">
        <v>61430.93</v>
      </c>
      <c r="N35">
        <v>32713.57</v>
      </c>
      <c r="O35" t="s">
        <v>60</v>
      </c>
      <c r="P35">
        <v>2050.62</v>
      </c>
      <c r="Q35" t="s">
        <v>73</v>
      </c>
      <c r="R35" t="s">
        <v>41</v>
      </c>
      <c r="S35">
        <v>2</v>
      </c>
      <c r="T35">
        <v>1</v>
      </c>
      <c r="U35" t="s">
        <v>32</v>
      </c>
      <c r="V35" t="s">
        <v>33</v>
      </c>
      <c r="W35">
        <v>5</v>
      </c>
      <c r="Z35" t="b">
        <f t="shared" si="0"/>
        <v>0</v>
      </c>
    </row>
    <row r="36" spans="1:26" x14ac:dyDescent="0.25">
      <c r="A36" t="s">
        <v>143</v>
      </c>
      <c r="B36" s="1">
        <v>45874</v>
      </c>
      <c r="C36" t="s">
        <v>144</v>
      </c>
      <c r="D36" t="s">
        <v>25</v>
      </c>
      <c r="E36" t="s">
        <v>26</v>
      </c>
      <c r="F36" t="s">
        <v>53</v>
      </c>
      <c r="G36" t="s">
        <v>59</v>
      </c>
      <c r="H36">
        <v>2</v>
      </c>
      <c r="I36">
        <v>37047</v>
      </c>
      <c r="J36">
        <v>0</v>
      </c>
      <c r="K36">
        <v>0</v>
      </c>
      <c r="L36">
        <v>74094</v>
      </c>
      <c r="M36">
        <v>42936.82</v>
      </c>
      <c r="N36">
        <v>31157.18</v>
      </c>
      <c r="O36" t="s">
        <v>60</v>
      </c>
      <c r="P36">
        <v>1740.62</v>
      </c>
      <c r="Q36" t="s">
        <v>40</v>
      </c>
      <c r="R36" t="s">
        <v>31</v>
      </c>
      <c r="S36">
        <v>5</v>
      </c>
      <c r="T36">
        <v>1</v>
      </c>
      <c r="U36" t="s">
        <v>32</v>
      </c>
      <c r="V36" t="s">
        <v>50</v>
      </c>
      <c r="W36">
        <v>1</v>
      </c>
      <c r="Z36" t="b">
        <f t="shared" si="0"/>
        <v>0</v>
      </c>
    </row>
    <row r="37" spans="1:26" x14ac:dyDescent="0.25">
      <c r="A37" t="s">
        <v>145</v>
      </c>
      <c r="B37" s="1">
        <v>45832</v>
      </c>
      <c r="C37" t="s">
        <v>66</v>
      </c>
      <c r="D37" t="s">
        <v>79</v>
      </c>
      <c r="E37" t="s">
        <v>46</v>
      </c>
      <c r="F37" t="s">
        <v>47</v>
      </c>
      <c r="G37" t="s">
        <v>146</v>
      </c>
      <c r="H37">
        <v>1</v>
      </c>
      <c r="I37">
        <v>16009</v>
      </c>
      <c r="J37">
        <v>15</v>
      </c>
      <c r="K37">
        <v>2401.35</v>
      </c>
      <c r="L37">
        <v>13607.65</v>
      </c>
      <c r="M37">
        <v>9882.98</v>
      </c>
      <c r="N37">
        <v>3724.67</v>
      </c>
      <c r="O37" t="s">
        <v>60</v>
      </c>
      <c r="P37">
        <v>658.75</v>
      </c>
      <c r="Q37" t="s">
        <v>73</v>
      </c>
      <c r="R37" t="s">
        <v>41</v>
      </c>
      <c r="S37">
        <v>2</v>
      </c>
      <c r="T37">
        <v>1</v>
      </c>
      <c r="U37" t="s">
        <v>32</v>
      </c>
      <c r="V37" t="s">
        <v>33</v>
      </c>
      <c r="W37">
        <v>5</v>
      </c>
      <c r="Z37" t="b">
        <f t="shared" si="0"/>
        <v>0</v>
      </c>
    </row>
    <row r="38" spans="1:26" x14ac:dyDescent="0.25">
      <c r="A38" t="s">
        <v>147</v>
      </c>
      <c r="B38" s="1">
        <v>45800</v>
      </c>
      <c r="C38" t="s">
        <v>148</v>
      </c>
      <c r="D38" t="s">
        <v>79</v>
      </c>
      <c r="E38" t="s">
        <v>26</v>
      </c>
      <c r="F38" t="s">
        <v>86</v>
      </c>
      <c r="G38" t="s">
        <v>94</v>
      </c>
      <c r="H38">
        <v>1</v>
      </c>
      <c r="I38">
        <v>28946</v>
      </c>
      <c r="J38">
        <v>0</v>
      </c>
      <c r="K38">
        <v>0</v>
      </c>
      <c r="L38">
        <v>28946</v>
      </c>
      <c r="M38">
        <v>23713.62</v>
      </c>
      <c r="N38">
        <v>5232.38</v>
      </c>
      <c r="O38" t="s">
        <v>49</v>
      </c>
      <c r="P38">
        <v>471.47</v>
      </c>
      <c r="Q38" t="s">
        <v>73</v>
      </c>
      <c r="R38" t="s">
        <v>41</v>
      </c>
      <c r="S38">
        <v>2</v>
      </c>
      <c r="T38">
        <v>2</v>
      </c>
      <c r="U38" t="s">
        <v>32</v>
      </c>
      <c r="V38" t="s">
        <v>33</v>
      </c>
      <c r="W38">
        <v>2</v>
      </c>
      <c r="Z38" t="b">
        <f t="shared" si="0"/>
        <v>0</v>
      </c>
    </row>
    <row r="39" spans="1:26" x14ac:dyDescent="0.25">
      <c r="A39" t="s">
        <v>149</v>
      </c>
      <c r="B39" s="1">
        <v>45737</v>
      </c>
      <c r="C39" t="s">
        <v>150</v>
      </c>
      <c r="D39" t="s">
        <v>45</v>
      </c>
      <c r="E39" t="s">
        <v>46</v>
      </c>
      <c r="F39" t="s">
        <v>53</v>
      </c>
      <c r="G39" t="s">
        <v>151</v>
      </c>
      <c r="H39">
        <v>4</v>
      </c>
      <c r="I39">
        <v>46298</v>
      </c>
      <c r="J39">
        <v>0</v>
      </c>
      <c r="K39">
        <v>0</v>
      </c>
      <c r="L39">
        <v>185192</v>
      </c>
      <c r="M39">
        <v>144410.15</v>
      </c>
      <c r="N39">
        <v>40781.85</v>
      </c>
      <c r="O39" t="s">
        <v>29</v>
      </c>
      <c r="P39">
        <v>2060.27</v>
      </c>
      <c r="Q39" t="s">
        <v>73</v>
      </c>
      <c r="R39" t="s">
        <v>41</v>
      </c>
      <c r="S39">
        <v>2</v>
      </c>
      <c r="T39">
        <v>1</v>
      </c>
      <c r="U39" t="s">
        <v>32</v>
      </c>
      <c r="V39" t="s">
        <v>33</v>
      </c>
      <c r="W39">
        <v>2</v>
      </c>
      <c r="Z39" t="b">
        <f t="shared" si="0"/>
        <v>0</v>
      </c>
    </row>
    <row r="40" spans="1:26" x14ac:dyDescent="0.25">
      <c r="A40" t="s">
        <v>152</v>
      </c>
      <c r="B40" s="1">
        <v>45768</v>
      </c>
      <c r="C40" t="s">
        <v>153</v>
      </c>
      <c r="D40" t="s">
        <v>154</v>
      </c>
      <c r="E40" t="s">
        <v>26</v>
      </c>
      <c r="F40" t="s">
        <v>47</v>
      </c>
      <c r="G40" t="s">
        <v>105</v>
      </c>
      <c r="H40">
        <v>2</v>
      </c>
      <c r="I40">
        <v>51197</v>
      </c>
      <c r="J40">
        <v>15</v>
      </c>
      <c r="K40">
        <v>15359.1</v>
      </c>
      <c r="L40">
        <v>87034.9</v>
      </c>
      <c r="M40">
        <v>59977.99</v>
      </c>
      <c r="N40">
        <v>27056.91</v>
      </c>
      <c r="O40" t="s">
        <v>55</v>
      </c>
      <c r="P40">
        <v>419.39</v>
      </c>
      <c r="Q40" t="s">
        <v>68</v>
      </c>
      <c r="R40" t="s">
        <v>41</v>
      </c>
      <c r="S40">
        <v>2</v>
      </c>
      <c r="T40">
        <v>1</v>
      </c>
      <c r="U40" t="s">
        <v>32</v>
      </c>
      <c r="V40" t="s">
        <v>33</v>
      </c>
      <c r="W40">
        <v>5</v>
      </c>
      <c r="Z40" t="b">
        <f t="shared" si="0"/>
        <v>0</v>
      </c>
    </row>
    <row r="41" spans="1:26" x14ac:dyDescent="0.25">
      <c r="A41" t="s">
        <v>155</v>
      </c>
      <c r="B41" s="1">
        <v>45830</v>
      </c>
      <c r="C41" t="s">
        <v>156</v>
      </c>
      <c r="D41" t="s">
        <v>90</v>
      </c>
      <c r="E41" t="s">
        <v>46</v>
      </c>
      <c r="F41" t="s">
        <v>27</v>
      </c>
      <c r="G41" t="s">
        <v>72</v>
      </c>
      <c r="H41">
        <v>1</v>
      </c>
      <c r="I41">
        <v>22586</v>
      </c>
      <c r="J41">
        <v>10</v>
      </c>
      <c r="K41">
        <v>2258.6</v>
      </c>
      <c r="L41">
        <v>20327.400000000001</v>
      </c>
      <c r="M41">
        <v>14767.74</v>
      </c>
      <c r="N41">
        <v>5559.66</v>
      </c>
      <c r="O41" t="s">
        <v>39</v>
      </c>
      <c r="P41">
        <v>471.92</v>
      </c>
      <c r="Q41" t="s">
        <v>73</v>
      </c>
      <c r="R41" t="s">
        <v>31</v>
      </c>
      <c r="S41">
        <v>5</v>
      </c>
      <c r="T41">
        <v>0</v>
      </c>
      <c r="U41" t="s">
        <v>32</v>
      </c>
      <c r="V41" t="s">
        <v>50</v>
      </c>
      <c r="W41">
        <v>5</v>
      </c>
      <c r="Z41" t="b">
        <f t="shared" si="0"/>
        <v>0</v>
      </c>
    </row>
    <row r="42" spans="1:26" x14ac:dyDescent="0.25">
      <c r="A42" t="s">
        <v>157</v>
      </c>
      <c r="B42" s="1">
        <v>45710</v>
      </c>
      <c r="C42" t="s">
        <v>158</v>
      </c>
      <c r="D42" t="s">
        <v>63</v>
      </c>
      <c r="E42" t="s">
        <v>46</v>
      </c>
      <c r="F42" t="s">
        <v>47</v>
      </c>
      <c r="G42" t="s">
        <v>105</v>
      </c>
      <c r="H42">
        <v>3</v>
      </c>
      <c r="I42">
        <v>31087</v>
      </c>
      <c r="J42">
        <v>20</v>
      </c>
      <c r="K42">
        <v>18652.2</v>
      </c>
      <c r="L42">
        <v>74608.800000000003</v>
      </c>
      <c r="M42">
        <v>44120.67</v>
      </c>
      <c r="N42">
        <v>30488.13</v>
      </c>
      <c r="O42" t="s">
        <v>49</v>
      </c>
      <c r="P42">
        <v>297.16000000000003</v>
      </c>
      <c r="Q42" t="s">
        <v>30</v>
      </c>
      <c r="R42" t="s">
        <v>41</v>
      </c>
      <c r="S42">
        <v>2</v>
      </c>
      <c r="T42">
        <v>3</v>
      </c>
      <c r="U42" t="s">
        <v>32</v>
      </c>
      <c r="V42" t="s">
        <v>50</v>
      </c>
      <c r="W42">
        <v>5</v>
      </c>
      <c r="Z42" t="b">
        <f t="shared" si="0"/>
        <v>0</v>
      </c>
    </row>
    <row r="43" spans="1:26" x14ac:dyDescent="0.25">
      <c r="A43" t="s">
        <v>159</v>
      </c>
      <c r="B43" s="1">
        <v>45705</v>
      </c>
      <c r="C43" t="s">
        <v>160</v>
      </c>
      <c r="D43" t="s">
        <v>45</v>
      </c>
      <c r="E43" t="s">
        <v>26</v>
      </c>
      <c r="F43" t="s">
        <v>37</v>
      </c>
      <c r="G43" t="s">
        <v>161</v>
      </c>
      <c r="H43">
        <v>1</v>
      </c>
      <c r="I43">
        <v>8047</v>
      </c>
      <c r="J43">
        <v>25</v>
      </c>
      <c r="K43">
        <v>2011.75</v>
      </c>
      <c r="L43">
        <v>6035.25</v>
      </c>
      <c r="M43">
        <v>4790.66</v>
      </c>
      <c r="N43">
        <v>1244.5899999999999</v>
      </c>
      <c r="O43" t="s">
        <v>55</v>
      </c>
      <c r="P43">
        <v>954.67</v>
      </c>
      <c r="Q43" t="s">
        <v>40</v>
      </c>
      <c r="R43" t="s">
        <v>31</v>
      </c>
      <c r="S43">
        <v>5</v>
      </c>
      <c r="T43">
        <v>5</v>
      </c>
      <c r="U43" t="s">
        <v>32</v>
      </c>
      <c r="V43" t="s">
        <v>33</v>
      </c>
      <c r="W43">
        <v>2</v>
      </c>
      <c r="Z43" t="b">
        <f t="shared" si="0"/>
        <v>0</v>
      </c>
    </row>
    <row r="44" spans="1:26" x14ac:dyDescent="0.25">
      <c r="A44" t="s">
        <v>162</v>
      </c>
      <c r="B44" s="1">
        <v>45852</v>
      </c>
      <c r="C44" t="s">
        <v>163</v>
      </c>
      <c r="D44" t="s">
        <v>45</v>
      </c>
      <c r="E44" t="s">
        <v>46</v>
      </c>
      <c r="F44" t="s">
        <v>27</v>
      </c>
      <c r="G44" t="s">
        <v>164</v>
      </c>
      <c r="H44">
        <v>1</v>
      </c>
      <c r="I44">
        <v>7823</v>
      </c>
      <c r="J44">
        <v>15</v>
      </c>
      <c r="K44">
        <v>1173.45</v>
      </c>
      <c r="L44">
        <v>6649.55</v>
      </c>
      <c r="M44">
        <v>4477.38</v>
      </c>
      <c r="N44">
        <v>2172.17</v>
      </c>
      <c r="O44" t="s">
        <v>60</v>
      </c>
      <c r="P44">
        <v>2055.91</v>
      </c>
      <c r="Q44" t="s">
        <v>83</v>
      </c>
      <c r="R44" t="s">
        <v>41</v>
      </c>
      <c r="S44">
        <v>2</v>
      </c>
      <c r="T44">
        <v>1</v>
      </c>
      <c r="U44" t="s">
        <v>32</v>
      </c>
      <c r="V44" t="s">
        <v>33</v>
      </c>
      <c r="W44">
        <v>5</v>
      </c>
      <c r="Z44" t="b">
        <f t="shared" si="0"/>
        <v>0</v>
      </c>
    </row>
    <row r="45" spans="1:26" x14ac:dyDescent="0.25">
      <c r="A45" t="s">
        <v>165</v>
      </c>
      <c r="B45" s="1">
        <v>45707</v>
      </c>
      <c r="C45" t="s">
        <v>166</v>
      </c>
      <c r="D45" t="s">
        <v>124</v>
      </c>
      <c r="E45" t="s">
        <v>46</v>
      </c>
      <c r="F45" t="s">
        <v>27</v>
      </c>
      <c r="G45" t="s">
        <v>72</v>
      </c>
      <c r="H45">
        <v>1</v>
      </c>
      <c r="I45">
        <v>5474</v>
      </c>
      <c r="J45">
        <v>20</v>
      </c>
      <c r="K45">
        <v>1094.8</v>
      </c>
      <c r="L45">
        <v>4379.2</v>
      </c>
      <c r="M45">
        <v>2446.08</v>
      </c>
      <c r="N45">
        <v>1933.12</v>
      </c>
      <c r="O45" t="s">
        <v>29</v>
      </c>
      <c r="P45">
        <v>511.49</v>
      </c>
      <c r="Q45" t="s">
        <v>30</v>
      </c>
      <c r="R45" t="s">
        <v>31</v>
      </c>
      <c r="S45">
        <v>5</v>
      </c>
      <c r="T45">
        <v>4</v>
      </c>
      <c r="U45" t="s">
        <v>32</v>
      </c>
      <c r="V45" t="s">
        <v>33</v>
      </c>
      <c r="W45">
        <v>5</v>
      </c>
      <c r="Z45" t="b">
        <f t="shared" si="0"/>
        <v>0</v>
      </c>
    </row>
    <row r="46" spans="1:26" x14ac:dyDescent="0.25">
      <c r="A46" t="s">
        <v>167</v>
      </c>
      <c r="B46" s="1">
        <v>45841</v>
      </c>
      <c r="C46" t="s">
        <v>168</v>
      </c>
      <c r="D46" t="s">
        <v>71</v>
      </c>
      <c r="E46" t="s">
        <v>46</v>
      </c>
      <c r="F46" t="s">
        <v>86</v>
      </c>
      <c r="G46" t="s">
        <v>127</v>
      </c>
      <c r="H46">
        <v>3</v>
      </c>
      <c r="I46">
        <v>51582</v>
      </c>
      <c r="J46">
        <v>25</v>
      </c>
      <c r="K46">
        <v>38686.5</v>
      </c>
      <c r="L46">
        <v>116059.5</v>
      </c>
      <c r="M46">
        <v>76149.64</v>
      </c>
      <c r="N46">
        <v>39909.86</v>
      </c>
      <c r="O46" t="s">
        <v>60</v>
      </c>
      <c r="P46">
        <v>207.99</v>
      </c>
      <c r="Q46" t="s">
        <v>83</v>
      </c>
      <c r="R46" t="s">
        <v>31</v>
      </c>
      <c r="S46">
        <v>5</v>
      </c>
      <c r="T46">
        <v>2</v>
      </c>
      <c r="U46" t="s">
        <v>32</v>
      </c>
      <c r="V46" t="s">
        <v>33</v>
      </c>
      <c r="W46">
        <v>5</v>
      </c>
      <c r="Z46" t="b">
        <f t="shared" si="0"/>
        <v>0</v>
      </c>
    </row>
    <row r="47" spans="1:26" x14ac:dyDescent="0.25">
      <c r="A47" t="s">
        <v>169</v>
      </c>
      <c r="B47" s="1">
        <v>45834</v>
      </c>
      <c r="C47" t="s">
        <v>170</v>
      </c>
      <c r="D47" t="s">
        <v>71</v>
      </c>
      <c r="E47" t="s">
        <v>46</v>
      </c>
      <c r="F47" t="s">
        <v>86</v>
      </c>
      <c r="G47" t="s">
        <v>127</v>
      </c>
      <c r="H47">
        <v>1</v>
      </c>
      <c r="I47">
        <v>26332</v>
      </c>
      <c r="J47">
        <v>0</v>
      </c>
      <c r="K47">
        <v>0</v>
      </c>
      <c r="L47">
        <v>26332</v>
      </c>
      <c r="M47">
        <v>14711.65</v>
      </c>
      <c r="N47">
        <v>11620.35</v>
      </c>
      <c r="O47" t="s">
        <v>29</v>
      </c>
      <c r="P47">
        <v>2353.35</v>
      </c>
      <c r="Q47" t="s">
        <v>83</v>
      </c>
      <c r="R47" t="s">
        <v>41</v>
      </c>
      <c r="S47">
        <v>2</v>
      </c>
      <c r="T47">
        <v>4</v>
      </c>
      <c r="U47" t="s">
        <v>32</v>
      </c>
      <c r="V47" t="s">
        <v>50</v>
      </c>
      <c r="W47">
        <v>5</v>
      </c>
      <c r="Z47" t="b">
        <f t="shared" si="0"/>
        <v>0</v>
      </c>
    </row>
    <row r="48" spans="1:26" x14ac:dyDescent="0.25">
      <c r="A48" t="s">
        <v>171</v>
      </c>
      <c r="B48" s="1">
        <v>45967</v>
      </c>
      <c r="C48" t="s">
        <v>172</v>
      </c>
      <c r="D48" t="s">
        <v>79</v>
      </c>
      <c r="E48" t="s">
        <v>46</v>
      </c>
      <c r="F48" t="s">
        <v>47</v>
      </c>
      <c r="G48" t="s">
        <v>146</v>
      </c>
      <c r="H48">
        <v>2</v>
      </c>
      <c r="I48">
        <v>10190</v>
      </c>
      <c r="J48">
        <v>15</v>
      </c>
      <c r="K48">
        <v>3057</v>
      </c>
      <c r="L48">
        <v>17323</v>
      </c>
      <c r="M48">
        <v>11580.77</v>
      </c>
      <c r="N48">
        <v>5742.23</v>
      </c>
      <c r="O48" t="s">
        <v>29</v>
      </c>
      <c r="P48">
        <v>2186.58</v>
      </c>
      <c r="Q48" t="s">
        <v>83</v>
      </c>
      <c r="R48" t="s">
        <v>31</v>
      </c>
      <c r="S48">
        <v>5</v>
      </c>
      <c r="T48">
        <v>6</v>
      </c>
      <c r="U48" t="s">
        <v>32</v>
      </c>
      <c r="V48" t="s">
        <v>42</v>
      </c>
      <c r="Z48" t="b">
        <f t="shared" si="0"/>
        <v>0</v>
      </c>
    </row>
    <row r="49" spans="1:26" x14ac:dyDescent="0.25">
      <c r="A49" t="s">
        <v>173</v>
      </c>
      <c r="B49" s="1">
        <v>45793</v>
      </c>
      <c r="C49" t="s">
        <v>174</v>
      </c>
      <c r="D49" t="s">
        <v>124</v>
      </c>
      <c r="E49" t="s">
        <v>26</v>
      </c>
      <c r="F49" t="s">
        <v>47</v>
      </c>
      <c r="G49" t="s">
        <v>64</v>
      </c>
      <c r="H49">
        <v>2</v>
      </c>
      <c r="I49">
        <v>51075</v>
      </c>
      <c r="J49">
        <v>0</v>
      </c>
      <c r="K49">
        <v>0</v>
      </c>
      <c r="L49">
        <v>102150</v>
      </c>
      <c r="M49">
        <v>83368.479999999996</v>
      </c>
      <c r="N49">
        <v>18781.52</v>
      </c>
      <c r="O49" t="s">
        <v>49</v>
      </c>
      <c r="P49">
        <v>185.23</v>
      </c>
      <c r="Q49" t="s">
        <v>83</v>
      </c>
      <c r="R49" t="s">
        <v>31</v>
      </c>
      <c r="S49">
        <v>5</v>
      </c>
      <c r="T49">
        <v>3</v>
      </c>
      <c r="U49" t="s">
        <v>32</v>
      </c>
      <c r="V49" t="s">
        <v>42</v>
      </c>
      <c r="Z49" t="b">
        <f t="shared" si="0"/>
        <v>0</v>
      </c>
    </row>
    <row r="50" spans="1:26" x14ac:dyDescent="0.25">
      <c r="A50" t="s">
        <v>175</v>
      </c>
      <c r="B50" s="1">
        <v>45680</v>
      </c>
      <c r="C50" t="s">
        <v>176</v>
      </c>
      <c r="D50" t="s">
        <v>71</v>
      </c>
      <c r="E50" t="s">
        <v>26</v>
      </c>
      <c r="F50" t="s">
        <v>37</v>
      </c>
      <c r="G50" t="s">
        <v>38</v>
      </c>
      <c r="H50">
        <v>4</v>
      </c>
      <c r="I50">
        <v>38371</v>
      </c>
      <c r="J50">
        <v>10</v>
      </c>
      <c r="K50">
        <v>15348.4</v>
      </c>
      <c r="L50">
        <v>138135.6</v>
      </c>
      <c r="M50">
        <v>101944.52</v>
      </c>
      <c r="N50">
        <v>36191.08</v>
      </c>
      <c r="O50" t="s">
        <v>29</v>
      </c>
      <c r="P50">
        <v>1065.8599999999999</v>
      </c>
      <c r="Q50" t="s">
        <v>40</v>
      </c>
      <c r="R50" t="s">
        <v>31</v>
      </c>
      <c r="S50">
        <v>5</v>
      </c>
      <c r="T50">
        <v>5</v>
      </c>
      <c r="U50" t="s">
        <v>32</v>
      </c>
      <c r="V50" t="s">
        <v>33</v>
      </c>
      <c r="W50">
        <v>3</v>
      </c>
      <c r="Z50" t="b">
        <f t="shared" si="0"/>
        <v>0</v>
      </c>
    </row>
    <row r="51" spans="1:26" x14ac:dyDescent="0.25">
      <c r="A51" t="s">
        <v>177</v>
      </c>
      <c r="B51" s="1">
        <v>45893</v>
      </c>
      <c r="C51" t="s">
        <v>115</v>
      </c>
      <c r="D51" t="s">
        <v>63</v>
      </c>
      <c r="E51" t="s">
        <v>46</v>
      </c>
      <c r="F51" t="s">
        <v>27</v>
      </c>
      <c r="G51" t="s">
        <v>76</v>
      </c>
      <c r="H51">
        <v>1</v>
      </c>
      <c r="I51">
        <v>17148</v>
      </c>
      <c r="J51">
        <v>0</v>
      </c>
      <c r="K51">
        <v>0</v>
      </c>
      <c r="L51">
        <v>17148</v>
      </c>
      <c r="M51">
        <v>11229.76</v>
      </c>
      <c r="N51">
        <v>5918.24</v>
      </c>
      <c r="O51" t="s">
        <v>49</v>
      </c>
      <c r="P51">
        <v>341.02</v>
      </c>
      <c r="Q51" t="s">
        <v>30</v>
      </c>
      <c r="R51" t="s">
        <v>31</v>
      </c>
      <c r="S51">
        <v>5</v>
      </c>
      <c r="T51">
        <v>1</v>
      </c>
      <c r="U51" t="s">
        <v>32</v>
      </c>
      <c r="V51" t="s">
        <v>33</v>
      </c>
      <c r="W51">
        <v>3</v>
      </c>
      <c r="Z51" t="b">
        <f t="shared" si="0"/>
        <v>0</v>
      </c>
    </row>
    <row r="52" spans="1:26" x14ac:dyDescent="0.25">
      <c r="A52" t="s">
        <v>178</v>
      </c>
      <c r="B52" s="1">
        <v>45932</v>
      </c>
      <c r="C52" t="s">
        <v>179</v>
      </c>
      <c r="D52" t="s">
        <v>124</v>
      </c>
      <c r="E52" t="s">
        <v>46</v>
      </c>
      <c r="F52" t="s">
        <v>86</v>
      </c>
      <c r="G52" t="s">
        <v>180</v>
      </c>
      <c r="H52">
        <v>2</v>
      </c>
      <c r="I52">
        <v>15539</v>
      </c>
      <c r="J52">
        <v>20</v>
      </c>
      <c r="K52">
        <v>6215.6</v>
      </c>
      <c r="L52">
        <v>24862.400000000001</v>
      </c>
      <c r="M52">
        <v>15076.56</v>
      </c>
      <c r="N52">
        <v>9785.84</v>
      </c>
      <c r="O52" t="s">
        <v>55</v>
      </c>
      <c r="P52">
        <v>687.16</v>
      </c>
      <c r="Q52" t="s">
        <v>68</v>
      </c>
      <c r="R52" t="s">
        <v>41</v>
      </c>
      <c r="S52">
        <v>2</v>
      </c>
      <c r="T52">
        <v>2</v>
      </c>
      <c r="U52" t="s">
        <v>32</v>
      </c>
      <c r="V52" t="s">
        <v>33</v>
      </c>
      <c r="W52">
        <v>1</v>
      </c>
      <c r="Z52" t="b">
        <f t="shared" si="0"/>
        <v>0</v>
      </c>
    </row>
    <row r="53" spans="1:26" x14ac:dyDescent="0.25">
      <c r="A53" t="s">
        <v>181</v>
      </c>
      <c r="B53" s="1">
        <v>45721</v>
      </c>
      <c r="C53" t="s">
        <v>182</v>
      </c>
      <c r="D53" t="s">
        <v>45</v>
      </c>
      <c r="E53" t="s">
        <v>46</v>
      </c>
      <c r="F53" t="s">
        <v>53</v>
      </c>
      <c r="G53" t="s">
        <v>54</v>
      </c>
      <c r="H53">
        <v>3</v>
      </c>
      <c r="I53">
        <v>81362</v>
      </c>
      <c r="J53">
        <v>25</v>
      </c>
      <c r="K53">
        <v>61021.5</v>
      </c>
      <c r="L53">
        <v>183064.5</v>
      </c>
      <c r="M53">
        <v>132750.09</v>
      </c>
      <c r="N53">
        <v>50314.41</v>
      </c>
      <c r="O53" t="s">
        <v>49</v>
      </c>
      <c r="P53">
        <v>280.77</v>
      </c>
      <c r="Q53" t="s">
        <v>30</v>
      </c>
      <c r="R53" t="s">
        <v>41</v>
      </c>
      <c r="S53">
        <v>2</v>
      </c>
      <c r="T53">
        <v>1</v>
      </c>
      <c r="U53" t="s">
        <v>32</v>
      </c>
      <c r="V53" t="s">
        <v>33</v>
      </c>
      <c r="W53">
        <v>3</v>
      </c>
      <c r="Z53" t="b">
        <f t="shared" si="0"/>
        <v>0</v>
      </c>
    </row>
    <row r="54" spans="1:26" x14ac:dyDescent="0.25">
      <c r="A54" t="s">
        <v>183</v>
      </c>
      <c r="B54" s="1">
        <v>45851</v>
      </c>
      <c r="C54" t="s">
        <v>75</v>
      </c>
      <c r="D54" t="s">
        <v>25</v>
      </c>
      <c r="E54" t="s">
        <v>46</v>
      </c>
      <c r="F54" t="s">
        <v>27</v>
      </c>
      <c r="G54" t="s">
        <v>164</v>
      </c>
      <c r="H54">
        <v>1</v>
      </c>
      <c r="I54">
        <v>4031</v>
      </c>
      <c r="J54">
        <v>25</v>
      </c>
      <c r="K54">
        <v>1007.75</v>
      </c>
      <c r="L54">
        <v>3023.25</v>
      </c>
      <c r="M54">
        <v>2425.81</v>
      </c>
      <c r="N54">
        <v>597.44000000000005</v>
      </c>
      <c r="O54" t="s">
        <v>91</v>
      </c>
      <c r="P54">
        <v>550.54999999999995</v>
      </c>
      <c r="Q54" t="s">
        <v>73</v>
      </c>
      <c r="R54" t="s">
        <v>41</v>
      </c>
      <c r="S54">
        <v>2</v>
      </c>
      <c r="T54">
        <v>2</v>
      </c>
      <c r="U54" t="s">
        <v>32</v>
      </c>
      <c r="V54" t="s">
        <v>42</v>
      </c>
      <c r="Z54" t="b">
        <f t="shared" si="0"/>
        <v>0</v>
      </c>
    </row>
    <row r="55" spans="1:26" x14ac:dyDescent="0.25">
      <c r="A55" t="s">
        <v>184</v>
      </c>
      <c r="B55" s="1">
        <v>45698</v>
      </c>
      <c r="C55" t="s">
        <v>185</v>
      </c>
      <c r="D55" t="s">
        <v>124</v>
      </c>
      <c r="E55" t="s">
        <v>26</v>
      </c>
      <c r="F55" t="s">
        <v>47</v>
      </c>
      <c r="G55" t="s">
        <v>105</v>
      </c>
      <c r="H55">
        <v>3</v>
      </c>
      <c r="I55">
        <v>23864</v>
      </c>
      <c r="J55">
        <v>20</v>
      </c>
      <c r="K55">
        <v>14318.4</v>
      </c>
      <c r="L55">
        <v>57273.599999999999</v>
      </c>
      <c r="M55">
        <v>34102.019999999997</v>
      </c>
      <c r="N55">
        <v>23171.58</v>
      </c>
      <c r="O55" t="s">
        <v>60</v>
      </c>
      <c r="P55">
        <v>1856.72</v>
      </c>
      <c r="Q55" t="s">
        <v>30</v>
      </c>
      <c r="R55" t="s">
        <v>31</v>
      </c>
      <c r="S55">
        <v>5</v>
      </c>
      <c r="T55">
        <v>6</v>
      </c>
      <c r="U55" t="s">
        <v>56</v>
      </c>
      <c r="V55" t="s">
        <v>33</v>
      </c>
      <c r="W55">
        <v>2</v>
      </c>
      <c r="Z55" t="b">
        <f t="shared" si="0"/>
        <v>0</v>
      </c>
    </row>
    <row r="56" spans="1:26" x14ac:dyDescent="0.25">
      <c r="A56" t="s">
        <v>186</v>
      </c>
      <c r="B56" s="1">
        <v>45940</v>
      </c>
      <c r="C56" t="s">
        <v>148</v>
      </c>
      <c r="D56" t="s">
        <v>97</v>
      </c>
      <c r="E56" t="s">
        <v>36</v>
      </c>
      <c r="F56" t="s">
        <v>47</v>
      </c>
      <c r="G56" t="s">
        <v>64</v>
      </c>
      <c r="H56">
        <v>1</v>
      </c>
      <c r="I56">
        <v>50792</v>
      </c>
      <c r="J56">
        <v>15</v>
      </c>
      <c r="K56">
        <v>7618.8</v>
      </c>
      <c r="L56">
        <v>43173.2</v>
      </c>
      <c r="M56">
        <v>25347.97</v>
      </c>
      <c r="N56">
        <v>17825.23</v>
      </c>
      <c r="O56" t="s">
        <v>55</v>
      </c>
      <c r="P56">
        <v>547.37</v>
      </c>
      <c r="Q56" t="s">
        <v>68</v>
      </c>
      <c r="R56" t="s">
        <v>31</v>
      </c>
      <c r="S56">
        <v>5</v>
      </c>
      <c r="T56">
        <v>0</v>
      </c>
      <c r="U56" t="s">
        <v>32</v>
      </c>
      <c r="V56" t="s">
        <v>50</v>
      </c>
      <c r="W56">
        <v>5</v>
      </c>
      <c r="Z56" t="b">
        <f t="shared" si="0"/>
        <v>0</v>
      </c>
    </row>
    <row r="57" spans="1:26" x14ac:dyDescent="0.25">
      <c r="A57" t="s">
        <v>187</v>
      </c>
      <c r="B57" s="1">
        <v>45808</v>
      </c>
      <c r="C57" t="s">
        <v>188</v>
      </c>
      <c r="D57" t="s">
        <v>90</v>
      </c>
      <c r="E57" t="s">
        <v>26</v>
      </c>
      <c r="F57" t="s">
        <v>37</v>
      </c>
      <c r="G57" t="s">
        <v>100</v>
      </c>
      <c r="H57">
        <v>3</v>
      </c>
      <c r="I57">
        <v>4433</v>
      </c>
      <c r="J57">
        <v>25</v>
      </c>
      <c r="K57">
        <v>3324.75</v>
      </c>
      <c r="L57">
        <v>9974.25</v>
      </c>
      <c r="M57">
        <v>6971.44</v>
      </c>
      <c r="N57">
        <v>3002.81</v>
      </c>
      <c r="O57" t="s">
        <v>29</v>
      </c>
      <c r="P57">
        <v>1861.04</v>
      </c>
      <c r="Q57" t="s">
        <v>40</v>
      </c>
      <c r="R57" t="s">
        <v>31</v>
      </c>
      <c r="S57">
        <v>5</v>
      </c>
      <c r="T57">
        <v>6</v>
      </c>
      <c r="U57" t="s">
        <v>56</v>
      </c>
      <c r="V57" t="s">
        <v>33</v>
      </c>
      <c r="W57">
        <v>5</v>
      </c>
      <c r="Z57" t="b">
        <f t="shared" si="0"/>
        <v>0</v>
      </c>
    </row>
    <row r="58" spans="1:26" x14ac:dyDescent="0.25">
      <c r="A58" t="s">
        <v>189</v>
      </c>
      <c r="B58" s="1">
        <v>45979</v>
      </c>
      <c r="C58" t="s">
        <v>158</v>
      </c>
      <c r="D58" t="s">
        <v>71</v>
      </c>
      <c r="E58" t="s">
        <v>46</v>
      </c>
      <c r="F58" t="s">
        <v>86</v>
      </c>
      <c r="G58" t="s">
        <v>180</v>
      </c>
      <c r="H58">
        <v>1</v>
      </c>
      <c r="I58">
        <v>31156</v>
      </c>
      <c r="J58">
        <v>10</v>
      </c>
      <c r="K58">
        <v>3115.6</v>
      </c>
      <c r="L58">
        <v>28040.400000000001</v>
      </c>
      <c r="M58">
        <v>21594.13</v>
      </c>
      <c r="N58">
        <v>6446.27</v>
      </c>
      <c r="O58" t="s">
        <v>91</v>
      </c>
      <c r="P58">
        <v>1058.02</v>
      </c>
      <c r="Q58" t="s">
        <v>30</v>
      </c>
      <c r="R58" t="s">
        <v>41</v>
      </c>
      <c r="S58">
        <v>2</v>
      </c>
      <c r="T58">
        <v>1</v>
      </c>
      <c r="U58" t="s">
        <v>32</v>
      </c>
      <c r="V58" t="s">
        <v>33</v>
      </c>
      <c r="W58">
        <v>1</v>
      </c>
      <c r="Z58" t="b">
        <f t="shared" si="0"/>
        <v>0</v>
      </c>
    </row>
    <row r="59" spans="1:26" x14ac:dyDescent="0.25">
      <c r="A59" t="s">
        <v>190</v>
      </c>
      <c r="B59" s="1">
        <v>45974</v>
      </c>
      <c r="C59" t="s">
        <v>191</v>
      </c>
      <c r="D59" t="s">
        <v>124</v>
      </c>
      <c r="E59" t="s">
        <v>26</v>
      </c>
      <c r="F59" t="s">
        <v>27</v>
      </c>
      <c r="G59" t="s">
        <v>28</v>
      </c>
      <c r="H59">
        <v>2</v>
      </c>
      <c r="I59">
        <v>6563</v>
      </c>
      <c r="J59">
        <v>15</v>
      </c>
      <c r="K59">
        <v>1968.9</v>
      </c>
      <c r="L59">
        <v>11157.1</v>
      </c>
      <c r="M59">
        <v>7272.6</v>
      </c>
      <c r="N59">
        <v>3884.5</v>
      </c>
      <c r="O59" t="s">
        <v>39</v>
      </c>
      <c r="P59">
        <v>221.74</v>
      </c>
      <c r="Q59" t="s">
        <v>68</v>
      </c>
      <c r="R59" t="s">
        <v>31</v>
      </c>
      <c r="S59">
        <v>5</v>
      </c>
      <c r="T59">
        <v>4</v>
      </c>
      <c r="U59" t="s">
        <v>32</v>
      </c>
      <c r="V59" t="s">
        <v>33</v>
      </c>
      <c r="W59">
        <v>5</v>
      </c>
      <c r="Z59" t="b">
        <f t="shared" si="0"/>
        <v>0</v>
      </c>
    </row>
    <row r="60" spans="1:26" x14ac:dyDescent="0.25">
      <c r="A60" t="s">
        <v>192</v>
      </c>
      <c r="B60" s="1">
        <v>45843</v>
      </c>
      <c r="C60" t="s">
        <v>193</v>
      </c>
      <c r="D60" t="s">
        <v>25</v>
      </c>
      <c r="E60" t="s">
        <v>36</v>
      </c>
      <c r="F60" t="s">
        <v>53</v>
      </c>
      <c r="G60" t="s">
        <v>54</v>
      </c>
      <c r="H60">
        <v>4</v>
      </c>
      <c r="I60">
        <v>78226</v>
      </c>
      <c r="J60">
        <v>10</v>
      </c>
      <c r="K60">
        <v>31290.400000000001</v>
      </c>
      <c r="L60">
        <v>281613.59999999998</v>
      </c>
      <c r="M60">
        <v>158427.85</v>
      </c>
      <c r="N60">
        <v>123185.75</v>
      </c>
      <c r="O60" t="s">
        <v>29</v>
      </c>
      <c r="P60">
        <v>1496.07</v>
      </c>
      <c r="Q60" t="s">
        <v>83</v>
      </c>
      <c r="R60" t="s">
        <v>41</v>
      </c>
      <c r="S60">
        <v>2</v>
      </c>
      <c r="T60">
        <v>2</v>
      </c>
      <c r="U60" t="s">
        <v>32</v>
      </c>
      <c r="V60" t="s">
        <v>33</v>
      </c>
      <c r="W60">
        <v>5</v>
      </c>
      <c r="Z60" t="b">
        <f t="shared" si="0"/>
        <v>1</v>
      </c>
    </row>
    <row r="61" spans="1:26" x14ac:dyDescent="0.25">
      <c r="A61" t="s">
        <v>194</v>
      </c>
      <c r="B61" s="1">
        <v>45953</v>
      </c>
      <c r="C61" t="s">
        <v>195</v>
      </c>
      <c r="D61" t="s">
        <v>124</v>
      </c>
      <c r="E61" t="s">
        <v>46</v>
      </c>
      <c r="F61" t="s">
        <v>47</v>
      </c>
      <c r="G61" t="s">
        <v>48</v>
      </c>
      <c r="H61">
        <v>2</v>
      </c>
      <c r="I61">
        <v>33102</v>
      </c>
      <c r="J61">
        <v>5</v>
      </c>
      <c r="K61">
        <v>3310.2</v>
      </c>
      <c r="L61">
        <v>62893.8</v>
      </c>
      <c r="M61">
        <v>44214.84</v>
      </c>
      <c r="N61">
        <v>18678.96</v>
      </c>
      <c r="O61" t="s">
        <v>29</v>
      </c>
      <c r="P61">
        <v>1937.9</v>
      </c>
      <c r="Q61" t="s">
        <v>68</v>
      </c>
      <c r="R61" t="s">
        <v>41</v>
      </c>
      <c r="S61">
        <v>2</v>
      </c>
      <c r="T61">
        <v>3</v>
      </c>
      <c r="U61" t="s">
        <v>56</v>
      </c>
      <c r="V61" t="s">
        <v>33</v>
      </c>
      <c r="W61">
        <v>4</v>
      </c>
      <c r="Z61" t="b">
        <f t="shared" si="0"/>
        <v>0</v>
      </c>
    </row>
    <row r="62" spans="1:26" x14ac:dyDescent="0.25">
      <c r="A62" t="s">
        <v>196</v>
      </c>
      <c r="B62" s="1">
        <v>45756</v>
      </c>
      <c r="C62" t="s">
        <v>197</v>
      </c>
      <c r="D62" t="s">
        <v>90</v>
      </c>
      <c r="E62" t="s">
        <v>46</v>
      </c>
      <c r="F62" t="s">
        <v>53</v>
      </c>
      <c r="G62" t="s">
        <v>82</v>
      </c>
      <c r="H62">
        <v>2</v>
      </c>
      <c r="I62">
        <v>53642</v>
      </c>
      <c r="J62">
        <v>0</v>
      </c>
      <c r="K62">
        <v>0</v>
      </c>
      <c r="L62">
        <v>107284</v>
      </c>
      <c r="M62">
        <v>77374.64</v>
      </c>
      <c r="N62">
        <v>29909.360000000001</v>
      </c>
      <c r="O62" t="s">
        <v>55</v>
      </c>
      <c r="P62">
        <v>1018.37</v>
      </c>
      <c r="Q62" t="s">
        <v>30</v>
      </c>
      <c r="R62" t="s">
        <v>41</v>
      </c>
      <c r="S62">
        <v>2</v>
      </c>
      <c r="T62">
        <v>1</v>
      </c>
      <c r="U62" t="s">
        <v>32</v>
      </c>
      <c r="V62" t="s">
        <v>33</v>
      </c>
      <c r="W62">
        <v>2</v>
      </c>
      <c r="Z62" t="b">
        <f t="shared" si="0"/>
        <v>0</v>
      </c>
    </row>
    <row r="63" spans="1:26" x14ac:dyDescent="0.25">
      <c r="A63" t="s">
        <v>198</v>
      </c>
      <c r="B63" s="1">
        <v>46018</v>
      </c>
      <c r="C63" t="s">
        <v>199</v>
      </c>
      <c r="D63" t="s">
        <v>71</v>
      </c>
      <c r="E63" t="s">
        <v>26</v>
      </c>
      <c r="F63" t="s">
        <v>27</v>
      </c>
      <c r="G63" t="s">
        <v>76</v>
      </c>
      <c r="H63">
        <v>1</v>
      </c>
      <c r="I63">
        <v>6188</v>
      </c>
      <c r="J63">
        <v>0</v>
      </c>
      <c r="K63">
        <v>0</v>
      </c>
      <c r="L63">
        <v>6188</v>
      </c>
      <c r="M63">
        <v>4038.29</v>
      </c>
      <c r="N63">
        <v>2149.71</v>
      </c>
      <c r="O63" t="s">
        <v>55</v>
      </c>
      <c r="P63">
        <v>928.36</v>
      </c>
      <c r="Q63" t="s">
        <v>83</v>
      </c>
      <c r="R63" t="s">
        <v>31</v>
      </c>
      <c r="S63">
        <v>5</v>
      </c>
      <c r="T63">
        <v>5</v>
      </c>
      <c r="U63" t="s">
        <v>32</v>
      </c>
      <c r="V63" t="s">
        <v>50</v>
      </c>
      <c r="W63">
        <v>4</v>
      </c>
      <c r="Z63" t="b">
        <f t="shared" si="0"/>
        <v>0</v>
      </c>
    </row>
    <row r="64" spans="1:26" x14ac:dyDescent="0.25">
      <c r="A64" t="s">
        <v>200</v>
      </c>
      <c r="B64" s="1">
        <v>45693</v>
      </c>
      <c r="C64" t="s">
        <v>201</v>
      </c>
      <c r="D64" t="s">
        <v>67</v>
      </c>
      <c r="E64" t="s">
        <v>26</v>
      </c>
      <c r="F64" t="s">
        <v>53</v>
      </c>
      <c r="G64" t="s">
        <v>151</v>
      </c>
      <c r="H64">
        <v>1</v>
      </c>
      <c r="I64">
        <v>20442</v>
      </c>
      <c r="J64">
        <v>15</v>
      </c>
      <c r="K64">
        <v>3066.3</v>
      </c>
      <c r="L64">
        <v>17375.7</v>
      </c>
      <c r="M64">
        <v>10041.23</v>
      </c>
      <c r="N64">
        <v>7334.47</v>
      </c>
      <c r="O64" t="s">
        <v>39</v>
      </c>
      <c r="P64">
        <v>414.05</v>
      </c>
      <c r="Q64" t="s">
        <v>40</v>
      </c>
      <c r="R64" t="s">
        <v>41</v>
      </c>
      <c r="S64">
        <v>2</v>
      </c>
      <c r="T64">
        <v>1</v>
      </c>
      <c r="U64" t="s">
        <v>32</v>
      </c>
      <c r="V64" t="s">
        <v>33</v>
      </c>
      <c r="W64">
        <v>5</v>
      </c>
      <c r="Z64" t="b">
        <f t="shared" si="0"/>
        <v>0</v>
      </c>
    </row>
    <row r="65" spans="1:26" x14ac:dyDescent="0.25">
      <c r="A65" t="s">
        <v>202</v>
      </c>
      <c r="B65" s="1">
        <v>45681</v>
      </c>
      <c r="C65" t="s">
        <v>203</v>
      </c>
      <c r="D65" t="s">
        <v>63</v>
      </c>
      <c r="E65" t="s">
        <v>46</v>
      </c>
      <c r="F65" t="s">
        <v>86</v>
      </c>
      <c r="G65" t="s">
        <v>127</v>
      </c>
      <c r="H65">
        <v>1</v>
      </c>
      <c r="I65">
        <v>80967</v>
      </c>
      <c r="J65">
        <v>15</v>
      </c>
      <c r="K65">
        <v>12145.05</v>
      </c>
      <c r="L65">
        <v>68821.95</v>
      </c>
      <c r="M65">
        <v>41001.74</v>
      </c>
      <c r="N65">
        <v>27820.21</v>
      </c>
      <c r="O65" t="s">
        <v>60</v>
      </c>
      <c r="P65">
        <v>1334.19</v>
      </c>
      <c r="Q65" t="s">
        <v>83</v>
      </c>
      <c r="R65" t="s">
        <v>41</v>
      </c>
      <c r="S65">
        <v>2</v>
      </c>
      <c r="T65">
        <v>1</v>
      </c>
      <c r="U65" t="s">
        <v>32</v>
      </c>
      <c r="V65" t="s">
        <v>33</v>
      </c>
      <c r="W65">
        <v>3</v>
      </c>
      <c r="Z65" t="b">
        <f t="shared" si="0"/>
        <v>0</v>
      </c>
    </row>
    <row r="66" spans="1:26" x14ac:dyDescent="0.25">
      <c r="A66" t="s">
        <v>204</v>
      </c>
      <c r="B66" s="1">
        <v>45996</v>
      </c>
      <c r="C66" t="s">
        <v>205</v>
      </c>
      <c r="D66" t="s">
        <v>71</v>
      </c>
      <c r="E66" t="s">
        <v>26</v>
      </c>
      <c r="F66" t="s">
        <v>47</v>
      </c>
      <c r="G66" t="s">
        <v>105</v>
      </c>
      <c r="H66">
        <v>1</v>
      </c>
      <c r="I66">
        <v>23160</v>
      </c>
      <c r="J66">
        <v>20</v>
      </c>
      <c r="K66">
        <v>4632</v>
      </c>
      <c r="L66">
        <v>18528</v>
      </c>
      <c r="M66">
        <v>10725.54</v>
      </c>
      <c r="N66">
        <v>7802.46</v>
      </c>
      <c r="O66" t="s">
        <v>39</v>
      </c>
      <c r="P66">
        <v>964.1</v>
      </c>
      <c r="Q66" t="s">
        <v>40</v>
      </c>
      <c r="R66" t="s">
        <v>31</v>
      </c>
      <c r="S66">
        <v>5</v>
      </c>
      <c r="T66">
        <v>6</v>
      </c>
      <c r="U66" t="s">
        <v>56</v>
      </c>
      <c r="V66" t="s">
        <v>33</v>
      </c>
      <c r="W66">
        <v>4</v>
      </c>
      <c r="Z66" t="b">
        <f t="shared" si="0"/>
        <v>0</v>
      </c>
    </row>
    <row r="67" spans="1:26" x14ac:dyDescent="0.25">
      <c r="A67" t="s">
        <v>206</v>
      </c>
      <c r="B67" s="1">
        <v>45774</v>
      </c>
      <c r="C67" t="s">
        <v>207</v>
      </c>
      <c r="D67" t="s">
        <v>25</v>
      </c>
      <c r="E67" t="s">
        <v>36</v>
      </c>
      <c r="F67" t="s">
        <v>27</v>
      </c>
      <c r="G67" t="s">
        <v>72</v>
      </c>
      <c r="H67">
        <v>3</v>
      </c>
      <c r="I67">
        <v>14007</v>
      </c>
      <c r="J67">
        <v>20</v>
      </c>
      <c r="K67">
        <v>8404.2000000000007</v>
      </c>
      <c r="L67">
        <v>33616.800000000003</v>
      </c>
      <c r="M67">
        <v>21340.94</v>
      </c>
      <c r="N67">
        <v>12275.86</v>
      </c>
      <c r="O67" t="s">
        <v>60</v>
      </c>
      <c r="P67">
        <v>1890.21</v>
      </c>
      <c r="Q67" t="s">
        <v>30</v>
      </c>
      <c r="R67" t="s">
        <v>41</v>
      </c>
      <c r="S67">
        <v>2</v>
      </c>
      <c r="T67">
        <v>4</v>
      </c>
      <c r="U67" t="s">
        <v>56</v>
      </c>
      <c r="V67" t="s">
        <v>33</v>
      </c>
      <c r="W67">
        <v>3</v>
      </c>
      <c r="Z67" t="b">
        <f t="shared" ref="Z67:Z130" si="1">COUNTIF($A:$A, A67)&gt;1</f>
        <v>0</v>
      </c>
    </row>
    <row r="68" spans="1:26" x14ac:dyDescent="0.25">
      <c r="A68" t="s">
        <v>208</v>
      </c>
      <c r="B68" s="1">
        <v>45806</v>
      </c>
      <c r="C68" t="s">
        <v>209</v>
      </c>
      <c r="D68" t="s">
        <v>71</v>
      </c>
      <c r="E68" t="s">
        <v>36</v>
      </c>
      <c r="F68" t="s">
        <v>37</v>
      </c>
      <c r="G68" t="s">
        <v>161</v>
      </c>
      <c r="H68">
        <v>1</v>
      </c>
      <c r="I68">
        <v>39758</v>
      </c>
      <c r="J68">
        <v>0</v>
      </c>
      <c r="K68">
        <v>0</v>
      </c>
      <c r="L68">
        <v>39758</v>
      </c>
      <c r="M68">
        <v>29184.85</v>
      </c>
      <c r="N68">
        <v>10573.15</v>
      </c>
      <c r="O68" t="s">
        <v>39</v>
      </c>
      <c r="P68">
        <v>1261.73</v>
      </c>
      <c r="Q68" t="s">
        <v>68</v>
      </c>
      <c r="R68" t="s">
        <v>31</v>
      </c>
      <c r="S68">
        <v>5</v>
      </c>
      <c r="T68">
        <v>5</v>
      </c>
      <c r="U68" t="s">
        <v>32</v>
      </c>
      <c r="V68" t="s">
        <v>42</v>
      </c>
      <c r="Z68" t="b">
        <f t="shared" si="1"/>
        <v>0</v>
      </c>
    </row>
    <row r="69" spans="1:26" x14ac:dyDescent="0.25">
      <c r="A69" t="s">
        <v>210</v>
      </c>
      <c r="B69" s="1">
        <v>45698</v>
      </c>
      <c r="C69" t="s">
        <v>211</v>
      </c>
      <c r="D69" t="s">
        <v>71</v>
      </c>
      <c r="E69" t="s">
        <v>26</v>
      </c>
      <c r="F69" t="s">
        <v>27</v>
      </c>
      <c r="G69" t="s">
        <v>72</v>
      </c>
      <c r="H69">
        <v>2</v>
      </c>
      <c r="I69">
        <v>26936</v>
      </c>
      <c r="J69">
        <v>15</v>
      </c>
      <c r="K69">
        <v>8080.8</v>
      </c>
      <c r="L69">
        <v>45791.199999999997</v>
      </c>
      <c r="M69">
        <v>26099.64</v>
      </c>
      <c r="N69">
        <v>19691.560000000001</v>
      </c>
      <c r="O69" t="s">
        <v>49</v>
      </c>
      <c r="P69">
        <v>230.36</v>
      </c>
      <c r="Q69" t="s">
        <v>40</v>
      </c>
      <c r="R69" t="s">
        <v>41</v>
      </c>
      <c r="S69">
        <v>2</v>
      </c>
      <c r="T69">
        <v>4</v>
      </c>
      <c r="U69" t="s">
        <v>32</v>
      </c>
      <c r="V69" t="s">
        <v>42</v>
      </c>
      <c r="Z69" t="b">
        <f t="shared" si="1"/>
        <v>0</v>
      </c>
    </row>
    <row r="70" spans="1:26" x14ac:dyDescent="0.25">
      <c r="A70" t="s">
        <v>212</v>
      </c>
      <c r="B70" s="1">
        <v>45777</v>
      </c>
      <c r="C70" t="s">
        <v>213</v>
      </c>
      <c r="D70" t="s">
        <v>25</v>
      </c>
      <c r="E70" t="s">
        <v>36</v>
      </c>
      <c r="F70" t="s">
        <v>27</v>
      </c>
      <c r="G70" t="s">
        <v>28</v>
      </c>
      <c r="H70">
        <v>1</v>
      </c>
      <c r="I70">
        <v>28697</v>
      </c>
      <c r="J70">
        <v>10</v>
      </c>
      <c r="K70">
        <v>2869.7</v>
      </c>
      <c r="L70">
        <v>25827.3</v>
      </c>
      <c r="M70">
        <v>15364.96</v>
      </c>
      <c r="N70">
        <v>10462.34</v>
      </c>
      <c r="O70" t="s">
        <v>49</v>
      </c>
      <c r="P70">
        <v>492.62</v>
      </c>
      <c r="Q70" t="s">
        <v>30</v>
      </c>
      <c r="R70" t="s">
        <v>31</v>
      </c>
      <c r="S70">
        <v>5</v>
      </c>
      <c r="T70">
        <v>4</v>
      </c>
      <c r="U70" t="s">
        <v>32</v>
      </c>
      <c r="V70" t="s">
        <v>42</v>
      </c>
      <c r="Z70" t="b">
        <f t="shared" si="1"/>
        <v>0</v>
      </c>
    </row>
    <row r="71" spans="1:26" x14ac:dyDescent="0.25">
      <c r="A71" t="s">
        <v>214</v>
      </c>
      <c r="B71" s="1">
        <v>45709</v>
      </c>
      <c r="C71" t="s">
        <v>215</v>
      </c>
      <c r="D71" t="s">
        <v>90</v>
      </c>
      <c r="E71" t="s">
        <v>46</v>
      </c>
      <c r="F71" t="s">
        <v>86</v>
      </c>
      <c r="G71" t="s">
        <v>127</v>
      </c>
      <c r="H71">
        <v>1</v>
      </c>
      <c r="I71">
        <v>82089</v>
      </c>
      <c r="J71">
        <v>20</v>
      </c>
      <c r="K71">
        <v>16417.8</v>
      </c>
      <c r="L71">
        <v>65671.199999999997</v>
      </c>
      <c r="M71">
        <v>42752.76</v>
      </c>
      <c r="N71">
        <v>22918.44</v>
      </c>
      <c r="O71" t="s">
        <v>55</v>
      </c>
      <c r="P71">
        <v>2494.7199999999998</v>
      </c>
      <c r="Q71" t="s">
        <v>30</v>
      </c>
      <c r="R71" t="s">
        <v>31</v>
      </c>
      <c r="S71">
        <v>5</v>
      </c>
      <c r="T71">
        <v>3</v>
      </c>
      <c r="U71" t="s">
        <v>32</v>
      </c>
      <c r="V71" t="s">
        <v>33</v>
      </c>
      <c r="W71">
        <v>3</v>
      </c>
      <c r="Z71" t="b">
        <f t="shared" si="1"/>
        <v>0</v>
      </c>
    </row>
    <row r="72" spans="1:26" x14ac:dyDescent="0.25">
      <c r="A72" t="s">
        <v>216</v>
      </c>
      <c r="B72" s="1">
        <v>45852</v>
      </c>
      <c r="C72" t="s">
        <v>217</v>
      </c>
      <c r="D72" t="s">
        <v>79</v>
      </c>
      <c r="E72" t="s">
        <v>36</v>
      </c>
      <c r="F72" t="s">
        <v>53</v>
      </c>
      <c r="G72" t="s">
        <v>59</v>
      </c>
      <c r="H72">
        <v>2</v>
      </c>
      <c r="I72">
        <v>54656</v>
      </c>
      <c r="J72">
        <v>25</v>
      </c>
      <c r="K72">
        <v>27328</v>
      </c>
      <c r="L72">
        <v>81984</v>
      </c>
      <c r="M72">
        <v>55781.1</v>
      </c>
      <c r="N72">
        <v>26202.9</v>
      </c>
      <c r="O72" t="s">
        <v>55</v>
      </c>
      <c r="P72">
        <v>1860.59</v>
      </c>
      <c r="Q72" t="s">
        <v>30</v>
      </c>
      <c r="R72" t="s">
        <v>31</v>
      </c>
      <c r="S72">
        <v>5</v>
      </c>
      <c r="T72">
        <v>5</v>
      </c>
      <c r="U72" t="s">
        <v>32</v>
      </c>
      <c r="V72" t="s">
        <v>33</v>
      </c>
      <c r="W72">
        <v>4</v>
      </c>
      <c r="Z72" t="b">
        <f t="shared" si="1"/>
        <v>0</v>
      </c>
    </row>
    <row r="73" spans="1:26" x14ac:dyDescent="0.25">
      <c r="A73" t="s">
        <v>218</v>
      </c>
      <c r="B73" s="1">
        <v>45800</v>
      </c>
      <c r="C73" t="s">
        <v>219</v>
      </c>
      <c r="D73" t="s">
        <v>90</v>
      </c>
      <c r="E73" t="s">
        <v>46</v>
      </c>
      <c r="F73" t="s">
        <v>86</v>
      </c>
      <c r="G73" t="s">
        <v>180</v>
      </c>
      <c r="H73">
        <v>2</v>
      </c>
      <c r="I73">
        <v>27542</v>
      </c>
      <c r="J73">
        <v>25</v>
      </c>
      <c r="K73">
        <v>13771</v>
      </c>
      <c r="L73">
        <v>41313</v>
      </c>
      <c r="M73">
        <v>24668.09</v>
      </c>
      <c r="N73">
        <v>16644.91</v>
      </c>
      <c r="O73" t="s">
        <v>49</v>
      </c>
      <c r="P73">
        <v>241.87</v>
      </c>
      <c r="Q73" t="s">
        <v>30</v>
      </c>
      <c r="R73" t="s">
        <v>41</v>
      </c>
      <c r="S73">
        <v>2</v>
      </c>
      <c r="T73">
        <v>5</v>
      </c>
      <c r="U73" t="s">
        <v>56</v>
      </c>
      <c r="V73" t="s">
        <v>33</v>
      </c>
      <c r="W73">
        <v>5</v>
      </c>
      <c r="Z73" t="b">
        <f t="shared" si="1"/>
        <v>0</v>
      </c>
    </row>
    <row r="74" spans="1:26" x14ac:dyDescent="0.25">
      <c r="A74" t="s">
        <v>220</v>
      </c>
      <c r="B74" s="1">
        <v>45890</v>
      </c>
      <c r="C74" t="s">
        <v>221</v>
      </c>
      <c r="D74" t="s">
        <v>154</v>
      </c>
      <c r="E74" t="s">
        <v>26</v>
      </c>
      <c r="F74" t="s">
        <v>47</v>
      </c>
      <c r="G74" t="s">
        <v>105</v>
      </c>
      <c r="H74">
        <v>1</v>
      </c>
      <c r="I74">
        <v>47246</v>
      </c>
      <c r="J74">
        <v>15</v>
      </c>
      <c r="K74">
        <v>7086.9</v>
      </c>
      <c r="L74">
        <v>40159.1</v>
      </c>
      <c r="M74">
        <v>22135.759999999998</v>
      </c>
      <c r="N74">
        <v>18023.34</v>
      </c>
      <c r="O74" t="s">
        <v>49</v>
      </c>
      <c r="P74">
        <v>388.55</v>
      </c>
      <c r="Q74" t="s">
        <v>83</v>
      </c>
      <c r="R74" t="s">
        <v>31</v>
      </c>
      <c r="S74">
        <v>5</v>
      </c>
      <c r="T74">
        <v>4</v>
      </c>
      <c r="U74" t="s">
        <v>32</v>
      </c>
      <c r="V74" t="s">
        <v>33</v>
      </c>
      <c r="W74">
        <v>3</v>
      </c>
      <c r="Z74" t="b">
        <f t="shared" si="1"/>
        <v>0</v>
      </c>
    </row>
    <row r="75" spans="1:26" x14ac:dyDescent="0.25">
      <c r="A75" t="s">
        <v>222</v>
      </c>
      <c r="B75" s="1">
        <v>45983</v>
      </c>
      <c r="C75" t="s">
        <v>223</v>
      </c>
      <c r="D75" t="s">
        <v>154</v>
      </c>
      <c r="E75" t="s">
        <v>46</v>
      </c>
      <c r="F75" t="s">
        <v>37</v>
      </c>
      <c r="G75" t="s">
        <v>224</v>
      </c>
      <c r="H75">
        <v>1</v>
      </c>
      <c r="I75">
        <v>24539</v>
      </c>
      <c r="J75">
        <v>15</v>
      </c>
      <c r="K75">
        <v>3680.85</v>
      </c>
      <c r="L75">
        <v>20858.150000000001</v>
      </c>
      <c r="M75">
        <v>14914.69</v>
      </c>
      <c r="N75">
        <v>5943.46</v>
      </c>
      <c r="O75" t="s">
        <v>39</v>
      </c>
      <c r="P75">
        <v>1009.57</v>
      </c>
      <c r="Q75" t="s">
        <v>30</v>
      </c>
      <c r="R75" t="s">
        <v>31</v>
      </c>
      <c r="S75">
        <v>5</v>
      </c>
      <c r="T75">
        <v>2</v>
      </c>
      <c r="U75" t="s">
        <v>32</v>
      </c>
      <c r="V75" t="s">
        <v>42</v>
      </c>
      <c r="Z75" t="b">
        <f t="shared" si="1"/>
        <v>0</v>
      </c>
    </row>
    <row r="76" spans="1:26" x14ac:dyDescent="0.25">
      <c r="A76" t="s">
        <v>225</v>
      </c>
      <c r="B76" s="1">
        <v>45844</v>
      </c>
      <c r="C76" t="s">
        <v>226</v>
      </c>
      <c r="D76" t="s">
        <v>45</v>
      </c>
      <c r="E76" t="s">
        <v>46</v>
      </c>
      <c r="F76" t="s">
        <v>37</v>
      </c>
      <c r="G76" t="s">
        <v>161</v>
      </c>
      <c r="H76">
        <v>1</v>
      </c>
      <c r="I76">
        <v>15996</v>
      </c>
      <c r="J76">
        <v>10</v>
      </c>
      <c r="K76">
        <v>1599.6</v>
      </c>
      <c r="L76">
        <v>14396.4</v>
      </c>
      <c r="M76">
        <v>10613.43</v>
      </c>
      <c r="N76">
        <v>3782.97</v>
      </c>
      <c r="O76" t="s">
        <v>29</v>
      </c>
      <c r="P76">
        <v>1571.78</v>
      </c>
      <c r="Q76" t="s">
        <v>40</v>
      </c>
      <c r="R76" t="s">
        <v>41</v>
      </c>
      <c r="S76">
        <v>2</v>
      </c>
      <c r="T76">
        <v>3</v>
      </c>
      <c r="U76" t="s">
        <v>32</v>
      </c>
      <c r="V76" t="s">
        <v>42</v>
      </c>
      <c r="Z76" t="b">
        <f t="shared" si="1"/>
        <v>0</v>
      </c>
    </row>
    <row r="77" spans="1:26" x14ac:dyDescent="0.25">
      <c r="A77" t="s">
        <v>227</v>
      </c>
      <c r="B77" s="1">
        <v>45741</v>
      </c>
      <c r="C77" t="s">
        <v>228</v>
      </c>
      <c r="D77" t="s">
        <v>67</v>
      </c>
      <c r="E77" t="s">
        <v>26</v>
      </c>
      <c r="F77" t="s">
        <v>27</v>
      </c>
      <c r="G77" t="s">
        <v>113</v>
      </c>
      <c r="H77">
        <v>3</v>
      </c>
      <c r="I77">
        <v>19544</v>
      </c>
      <c r="J77">
        <v>0</v>
      </c>
      <c r="K77">
        <v>0</v>
      </c>
      <c r="L77">
        <v>58632</v>
      </c>
      <c r="M77">
        <v>35209.49</v>
      </c>
      <c r="N77">
        <v>23422.51</v>
      </c>
      <c r="O77" t="s">
        <v>49</v>
      </c>
      <c r="P77">
        <v>211.57</v>
      </c>
      <c r="Q77" t="s">
        <v>83</v>
      </c>
      <c r="R77" t="s">
        <v>31</v>
      </c>
      <c r="S77">
        <v>5</v>
      </c>
      <c r="T77">
        <v>6</v>
      </c>
      <c r="U77" t="s">
        <v>56</v>
      </c>
      <c r="V77" t="s">
        <v>33</v>
      </c>
      <c r="W77">
        <v>5</v>
      </c>
      <c r="Z77" t="b">
        <f t="shared" si="1"/>
        <v>0</v>
      </c>
    </row>
    <row r="78" spans="1:26" x14ac:dyDescent="0.25">
      <c r="A78" t="s">
        <v>229</v>
      </c>
      <c r="B78" s="1">
        <v>45847</v>
      </c>
      <c r="C78" t="s">
        <v>230</v>
      </c>
      <c r="D78" t="s">
        <v>71</v>
      </c>
      <c r="E78" t="s">
        <v>26</v>
      </c>
      <c r="F78" t="s">
        <v>27</v>
      </c>
      <c r="G78" t="s">
        <v>76</v>
      </c>
      <c r="H78">
        <v>1</v>
      </c>
      <c r="I78">
        <v>26769</v>
      </c>
      <c r="J78">
        <v>20</v>
      </c>
      <c r="K78">
        <v>5353.8</v>
      </c>
      <c r="L78">
        <v>21415.200000000001</v>
      </c>
      <c r="M78">
        <v>12745.44</v>
      </c>
      <c r="N78">
        <v>8669.76</v>
      </c>
      <c r="O78" t="s">
        <v>29</v>
      </c>
      <c r="P78">
        <v>1950.43</v>
      </c>
      <c r="Q78" t="s">
        <v>73</v>
      </c>
      <c r="R78" t="s">
        <v>31</v>
      </c>
      <c r="S78">
        <v>5</v>
      </c>
      <c r="T78">
        <v>6</v>
      </c>
      <c r="U78" t="s">
        <v>32</v>
      </c>
      <c r="V78" t="s">
        <v>42</v>
      </c>
      <c r="Z78" t="b">
        <f t="shared" si="1"/>
        <v>0</v>
      </c>
    </row>
    <row r="79" spans="1:26" x14ac:dyDescent="0.25">
      <c r="A79" t="s">
        <v>231</v>
      </c>
      <c r="B79" s="1">
        <v>45839</v>
      </c>
      <c r="C79" t="s">
        <v>115</v>
      </c>
      <c r="D79" t="s">
        <v>97</v>
      </c>
      <c r="E79" t="s">
        <v>46</v>
      </c>
      <c r="F79" t="s">
        <v>53</v>
      </c>
      <c r="G79" t="s">
        <v>59</v>
      </c>
      <c r="H79">
        <v>1</v>
      </c>
      <c r="I79">
        <v>106323</v>
      </c>
      <c r="J79">
        <v>0</v>
      </c>
      <c r="K79">
        <v>0</v>
      </c>
      <c r="L79">
        <v>106323</v>
      </c>
      <c r="M79">
        <v>66167.990000000005</v>
      </c>
      <c r="N79">
        <v>40155.01</v>
      </c>
      <c r="O79" t="s">
        <v>39</v>
      </c>
      <c r="P79">
        <v>2092.0100000000002</v>
      </c>
      <c r="Q79" t="s">
        <v>83</v>
      </c>
      <c r="R79" t="s">
        <v>41</v>
      </c>
      <c r="S79">
        <v>2</v>
      </c>
      <c r="T79">
        <v>4</v>
      </c>
      <c r="U79" t="s">
        <v>32</v>
      </c>
      <c r="V79" t="s">
        <v>42</v>
      </c>
      <c r="Z79" t="b">
        <f t="shared" si="1"/>
        <v>0</v>
      </c>
    </row>
    <row r="80" spans="1:26" x14ac:dyDescent="0.25">
      <c r="A80" t="s">
        <v>232</v>
      </c>
      <c r="B80" s="1">
        <v>45765</v>
      </c>
      <c r="C80" t="s">
        <v>233</v>
      </c>
      <c r="D80" t="s">
        <v>71</v>
      </c>
      <c r="E80" t="s">
        <v>26</v>
      </c>
      <c r="F80" t="s">
        <v>27</v>
      </c>
      <c r="G80" t="s">
        <v>28</v>
      </c>
      <c r="H80">
        <v>2</v>
      </c>
      <c r="I80">
        <v>18236</v>
      </c>
      <c r="J80">
        <v>10</v>
      </c>
      <c r="K80">
        <v>3647.2</v>
      </c>
      <c r="L80">
        <v>32824.800000000003</v>
      </c>
      <c r="M80">
        <v>25695.05</v>
      </c>
      <c r="N80">
        <v>7129.75</v>
      </c>
      <c r="O80" t="s">
        <v>55</v>
      </c>
      <c r="P80">
        <v>2486.1</v>
      </c>
      <c r="Q80" t="s">
        <v>68</v>
      </c>
      <c r="R80" t="s">
        <v>41</v>
      </c>
      <c r="S80">
        <v>2</v>
      </c>
      <c r="T80">
        <v>2</v>
      </c>
      <c r="U80" t="s">
        <v>32</v>
      </c>
      <c r="V80" t="s">
        <v>33</v>
      </c>
      <c r="W80">
        <v>5</v>
      </c>
      <c r="Z80" t="b">
        <f t="shared" si="1"/>
        <v>0</v>
      </c>
    </row>
    <row r="81" spans="1:26" x14ac:dyDescent="0.25">
      <c r="A81" t="s">
        <v>234</v>
      </c>
      <c r="B81" s="1">
        <v>46001</v>
      </c>
      <c r="C81" t="s">
        <v>235</v>
      </c>
      <c r="E81" t="s">
        <v>46</v>
      </c>
      <c r="F81" t="s">
        <v>47</v>
      </c>
      <c r="G81" t="s">
        <v>64</v>
      </c>
      <c r="H81">
        <v>2</v>
      </c>
      <c r="I81">
        <v>20541</v>
      </c>
      <c r="J81">
        <v>10</v>
      </c>
      <c r="K81">
        <v>4108.2</v>
      </c>
      <c r="L81">
        <v>36973.800000000003</v>
      </c>
      <c r="M81">
        <v>25649.31</v>
      </c>
      <c r="N81">
        <v>11324.49</v>
      </c>
      <c r="O81" t="s">
        <v>49</v>
      </c>
      <c r="P81">
        <v>490.55</v>
      </c>
      <c r="Q81" t="s">
        <v>73</v>
      </c>
      <c r="R81" t="s">
        <v>31</v>
      </c>
      <c r="S81">
        <v>5</v>
      </c>
      <c r="T81">
        <v>2</v>
      </c>
      <c r="U81" t="s">
        <v>32</v>
      </c>
      <c r="V81" t="s">
        <v>42</v>
      </c>
      <c r="Z81" t="b">
        <f t="shared" si="1"/>
        <v>0</v>
      </c>
    </row>
    <row r="82" spans="1:26" x14ac:dyDescent="0.25">
      <c r="A82" t="s">
        <v>236</v>
      </c>
      <c r="B82" s="1">
        <v>45794</v>
      </c>
      <c r="C82" t="s">
        <v>237</v>
      </c>
      <c r="D82" t="s">
        <v>97</v>
      </c>
      <c r="E82" t="s">
        <v>36</v>
      </c>
      <c r="F82" t="s">
        <v>86</v>
      </c>
      <c r="G82" t="s">
        <v>110</v>
      </c>
      <c r="H82">
        <v>1</v>
      </c>
      <c r="I82">
        <v>13770</v>
      </c>
      <c r="J82">
        <v>0</v>
      </c>
      <c r="K82">
        <v>0</v>
      </c>
      <c r="L82">
        <v>13770</v>
      </c>
      <c r="M82">
        <v>8501.7800000000007</v>
      </c>
      <c r="N82">
        <v>5268.22</v>
      </c>
      <c r="O82" t="s">
        <v>49</v>
      </c>
      <c r="P82">
        <v>392.66</v>
      </c>
      <c r="Q82" t="s">
        <v>30</v>
      </c>
      <c r="R82" t="s">
        <v>41</v>
      </c>
      <c r="S82">
        <v>2</v>
      </c>
      <c r="T82">
        <v>6</v>
      </c>
      <c r="U82" t="s">
        <v>32</v>
      </c>
      <c r="V82" t="s">
        <v>50</v>
      </c>
      <c r="W82">
        <v>2</v>
      </c>
      <c r="Z82" t="b">
        <f t="shared" si="1"/>
        <v>0</v>
      </c>
    </row>
    <row r="83" spans="1:26" x14ac:dyDescent="0.25">
      <c r="A83" t="s">
        <v>238</v>
      </c>
      <c r="B83" s="1">
        <v>46017</v>
      </c>
      <c r="C83" t="s">
        <v>239</v>
      </c>
      <c r="D83" t="s">
        <v>63</v>
      </c>
      <c r="E83" t="s">
        <v>46</v>
      </c>
      <c r="F83" t="s">
        <v>27</v>
      </c>
      <c r="G83" t="s">
        <v>76</v>
      </c>
      <c r="H83">
        <v>1</v>
      </c>
      <c r="I83">
        <v>20395</v>
      </c>
      <c r="J83">
        <v>10</v>
      </c>
      <c r="K83">
        <v>2039.5</v>
      </c>
      <c r="L83">
        <v>18355.5</v>
      </c>
      <c r="M83">
        <v>12348.99</v>
      </c>
      <c r="N83">
        <v>6006.51</v>
      </c>
      <c r="O83" t="s">
        <v>49</v>
      </c>
      <c r="P83">
        <v>51.11</v>
      </c>
      <c r="Q83" t="s">
        <v>83</v>
      </c>
      <c r="R83" t="s">
        <v>41</v>
      </c>
      <c r="S83">
        <v>2</v>
      </c>
      <c r="T83">
        <v>2</v>
      </c>
      <c r="U83" t="s">
        <v>32</v>
      </c>
      <c r="V83" t="s">
        <v>33</v>
      </c>
      <c r="W83">
        <v>5</v>
      </c>
      <c r="Z83" t="b">
        <f t="shared" si="1"/>
        <v>0</v>
      </c>
    </row>
    <row r="84" spans="1:26" x14ac:dyDescent="0.25">
      <c r="A84" t="s">
        <v>240</v>
      </c>
      <c r="B84" s="1">
        <v>46007</v>
      </c>
      <c r="C84" t="s">
        <v>241</v>
      </c>
      <c r="D84" t="s">
        <v>97</v>
      </c>
      <c r="E84" t="s">
        <v>46</v>
      </c>
      <c r="F84" t="s">
        <v>27</v>
      </c>
      <c r="G84" t="s">
        <v>72</v>
      </c>
      <c r="H84">
        <v>1</v>
      </c>
      <c r="I84">
        <v>14079</v>
      </c>
      <c r="J84">
        <v>10</v>
      </c>
      <c r="K84">
        <v>1407.9</v>
      </c>
      <c r="L84">
        <v>12671.1</v>
      </c>
      <c r="M84">
        <v>8841.56</v>
      </c>
      <c r="N84">
        <v>3829.54</v>
      </c>
      <c r="O84" t="s">
        <v>60</v>
      </c>
      <c r="P84">
        <v>990.6</v>
      </c>
      <c r="Q84" t="s">
        <v>83</v>
      </c>
      <c r="R84" t="s">
        <v>41</v>
      </c>
      <c r="S84">
        <v>2</v>
      </c>
      <c r="T84">
        <v>4</v>
      </c>
      <c r="U84" t="s">
        <v>56</v>
      </c>
      <c r="V84" t="s">
        <v>33</v>
      </c>
      <c r="W84">
        <v>5</v>
      </c>
      <c r="Z84" t="b">
        <f t="shared" si="1"/>
        <v>0</v>
      </c>
    </row>
    <row r="85" spans="1:26" x14ac:dyDescent="0.25">
      <c r="A85" t="s">
        <v>242</v>
      </c>
      <c r="B85" s="1">
        <v>45989</v>
      </c>
      <c r="C85" t="s">
        <v>140</v>
      </c>
      <c r="D85" t="s">
        <v>90</v>
      </c>
      <c r="E85" t="s">
        <v>36</v>
      </c>
      <c r="F85" t="s">
        <v>53</v>
      </c>
      <c r="G85" t="s">
        <v>151</v>
      </c>
      <c r="H85">
        <v>1</v>
      </c>
      <c r="I85">
        <v>68836</v>
      </c>
      <c r="J85">
        <v>10</v>
      </c>
      <c r="K85">
        <v>6883.6</v>
      </c>
      <c r="L85">
        <v>61952.4</v>
      </c>
      <c r="M85">
        <v>36733.06</v>
      </c>
      <c r="N85">
        <v>25219.34</v>
      </c>
      <c r="O85" t="s">
        <v>55</v>
      </c>
      <c r="P85">
        <v>1029</v>
      </c>
      <c r="Q85" t="s">
        <v>83</v>
      </c>
      <c r="R85" t="s">
        <v>31</v>
      </c>
      <c r="S85">
        <v>5</v>
      </c>
      <c r="T85">
        <v>3</v>
      </c>
      <c r="U85" t="s">
        <v>32</v>
      </c>
      <c r="V85" t="s">
        <v>33</v>
      </c>
      <c r="W85">
        <v>5</v>
      </c>
      <c r="Z85" t="b">
        <f t="shared" si="1"/>
        <v>0</v>
      </c>
    </row>
    <row r="86" spans="1:26" x14ac:dyDescent="0.25">
      <c r="A86" t="s">
        <v>243</v>
      </c>
      <c r="B86" s="1">
        <v>45694</v>
      </c>
      <c r="C86" t="s">
        <v>66</v>
      </c>
      <c r="D86" t="s">
        <v>71</v>
      </c>
      <c r="E86" t="s">
        <v>46</v>
      </c>
      <c r="F86" t="s">
        <v>86</v>
      </c>
      <c r="G86" t="s">
        <v>87</v>
      </c>
      <c r="H86">
        <v>2</v>
      </c>
      <c r="I86">
        <v>17953</v>
      </c>
      <c r="J86">
        <v>0</v>
      </c>
      <c r="K86">
        <v>0</v>
      </c>
      <c r="L86">
        <v>35906</v>
      </c>
      <c r="M86">
        <v>21817.34</v>
      </c>
      <c r="N86">
        <v>14088.66</v>
      </c>
      <c r="O86" t="s">
        <v>49</v>
      </c>
      <c r="P86">
        <v>151.79</v>
      </c>
      <c r="Q86" t="s">
        <v>30</v>
      </c>
      <c r="R86" t="s">
        <v>31</v>
      </c>
      <c r="S86">
        <v>5</v>
      </c>
      <c r="T86">
        <v>3</v>
      </c>
      <c r="U86" t="s">
        <v>32</v>
      </c>
      <c r="V86" t="s">
        <v>33</v>
      </c>
      <c r="W86">
        <v>5</v>
      </c>
      <c r="Z86" t="b">
        <f t="shared" si="1"/>
        <v>0</v>
      </c>
    </row>
    <row r="87" spans="1:26" x14ac:dyDescent="0.25">
      <c r="A87" t="s">
        <v>244</v>
      </c>
      <c r="B87" s="1">
        <v>45969</v>
      </c>
      <c r="C87" t="s">
        <v>245</v>
      </c>
      <c r="D87" t="s">
        <v>79</v>
      </c>
      <c r="E87" t="s">
        <v>26</v>
      </c>
      <c r="F87" t="s">
        <v>53</v>
      </c>
      <c r="G87" t="s">
        <v>151</v>
      </c>
      <c r="H87">
        <v>1</v>
      </c>
      <c r="I87">
        <v>39008</v>
      </c>
      <c r="J87">
        <v>0</v>
      </c>
      <c r="K87">
        <v>0</v>
      </c>
      <c r="L87">
        <v>39008</v>
      </c>
      <c r="M87">
        <v>24754.67</v>
      </c>
      <c r="N87">
        <v>14253.33</v>
      </c>
      <c r="O87" t="s">
        <v>60</v>
      </c>
      <c r="P87">
        <v>1978.96</v>
      </c>
      <c r="Q87" t="s">
        <v>68</v>
      </c>
      <c r="R87" t="s">
        <v>31</v>
      </c>
      <c r="S87">
        <v>5</v>
      </c>
      <c r="T87">
        <v>3</v>
      </c>
      <c r="U87" t="s">
        <v>32</v>
      </c>
      <c r="V87" t="s">
        <v>33</v>
      </c>
      <c r="W87">
        <v>4</v>
      </c>
      <c r="Z87" t="b">
        <f t="shared" si="1"/>
        <v>0</v>
      </c>
    </row>
    <row r="88" spans="1:26" x14ac:dyDescent="0.25">
      <c r="A88" t="s">
        <v>246</v>
      </c>
      <c r="B88" s="1">
        <v>45983</v>
      </c>
      <c r="C88" t="s">
        <v>247</v>
      </c>
      <c r="D88" t="s">
        <v>45</v>
      </c>
      <c r="E88" t="s">
        <v>26</v>
      </c>
      <c r="F88" t="s">
        <v>47</v>
      </c>
      <c r="G88" t="s">
        <v>138</v>
      </c>
      <c r="H88">
        <v>1</v>
      </c>
      <c r="I88">
        <v>54345</v>
      </c>
      <c r="J88">
        <v>15</v>
      </c>
      <c r="K88">
        <v>8151.75</v>
      </c>
      <c r="L88">
        <v>46193.25</v>
      </c>
      <c r="M88">
        <v>33090.1</v>
      </c>
      <c r="N88">
        <v>13103.15</v>
      </c>
      <c r="O88" t="s">
        <v>55</v>
      </c>
      <c r="P88">
        <v>2262.16</v>
      </c>
      <c r="Q88" t="s">
        <v>68</v>
      </c>
      <c r="R88" t="s">
        <v>31</v>
      </c>
      <c r="S88">
        <v>5</v>
      </c>
      <c r="T88">
        <v>6</v>
      </c>
      <c r="U88" t="s">
        <v>56</v>
      </c>
      <c r="V88" t="s">
        <v>33</v>
      </c>
      <c r="W88">
        <v>1</v>
      </c>
      <c r="Z88" t="b">
        <f t="shared" si="1"/>
        <v>0</v>
      </c>
    </row>
    <row r="89" spans="1:26" x14ac:dyDescent="0.25">
      <c r="A89" t="s">
        <v>248</v>
      </c>
      <c r="B89" s="1">
        <v>45745</v>
      </c>
      <c r="C89" t="s">
        <v>249</v>
      </c>
      <c r="D89" t="s">
        <v>25</v>
      </c>
      <c r="E89" t="s">
        <v>46</v>
      </c>
      <c r="F89" t="s">
        <v>53</v>
      </c>
      <c r="G89" t="s">
        <v>82</v>
      </c>
      <c r="H89">
        <v>1</v>
      </c>
      <c r="I89">
        <v>45302</v>
      </c>
      <c r="J89">
        <v>0</v>
      </c>
      <c r="K89">
        <v>0</v>
      </c>
      <c r="L89">
        <v>45302</v>
      </c>
      <c r="M89">
        <v>35287.129999999997</v>
      </c>
      <c r="N89">
        <v>10014.870000000001</v>
      </c>
      <c r="O89" t="s">
        <v>60</v>
      </c>
      <c r="P89">
        <v>1595.93</v>
      </c>
      <c r="Q89" t="s">
        <v>68</v>
      </c>
      <c r="R89" t="s">
        <v>41</v>
      </c>
      <c r="S89">
        <v>2</v>
      </c>
      <c r="T89">
        <v>1</v>
      </c>
      <c r="U89" t="s">
        <v>32</v>
      </c>
      <c r="V89" t="s">
        <v>50</v>
      </c>
      <c r="W89">
        <v>5</v>
      </c>
      <c r="Z89" t="b">
        <f t="shared" si="1"/>
        <v>0</v>
      </c>
    </row>
    <row r="90" spans="1:26" x14ac:dyDescent="0.25">
      <c r="A90" t="s">
        <v>250</v>
      </c>
      <c r="B90" s="1">
        <v>45931</v>
      </c>
      <c r="C90" t="s">
        <v>251</v>
      </c>
      <c r="D90" t="s">
        <v>124</v>
      </c>
      <c r="E90" t="s">
        <v>46</v>
      </c>
      <c r="F90" t="s">
        <v>27</v>
      </c>
      <c r="G90" t="s">
        <v>72</v>
      </c>
      <c r="H90">
        <v>1</v>
      </c>
      <c r="I90">
        <v>20810</v>
      </c>
      <c r="J90">
        <v>10</v>
      </c>
      <c r="K90">
        <v>2081</v>
      </c>
      <c r="L90">
        <v>18729</v>
      </c>
      <c r="M90">
        <v>15023.65</v>
      </c>
      <c r="N90">
        <v>3705.35</v>
      </c>
      <c r="O90" t="s">
        <v>60</v>
      </c>
      <c r="P90">
        <v>2129.64</v>
      </c>
      <c r="Q90" t="s">
        <v>30</v>
      </c>
      <c r="R90" t="s">
        <v>41</v>
      </c>
      <c r="S90">
        <v>2</v>
      </c>
      <c r="T90">
        <v>1</v>
      </c>
      <c r="U90" t="s">
        <v>32</v>
      </c>
      <c r="V90" t="s">
        <v>33</v>
      </c>
      <c r="W90">
        <v>5</v>
      </c>
      <c r="Z90" t="b">
        <f t="shared" si="1"/>
        <v>0</v>
      </c>
    </row>
    <row r="91" spans="1:26" x14ac:dyDescent="0.25">
      <c r="A91" t="s">
        <v>252</v>
      </c>
      <c r="B91" s="1">
        <v>45783</v>
      </c>
      <c r="C91" t="s">
        <v>253</v>
      </c>
      <c r="D91" t="s">
        <v>67</v>
      </c>
      <c r="E91" t="s">
        <v>46</v>
      </c>
      <c r="F91" t="s">
        <v>86</v>
      </c>
      <c r="G91" t="s">
        <v>110</v>
      </c>
      <c r="H91">
        <v>1</v>
      </c>
      <c r="I91">
        <v>11220</v>
      </c>
      <c r="J91">
        <v>25</v>
      </c>
      <c r="K91">
        <v>2805</v>
      </c>
      <c r="L91">
        <v>8415</v>
      </c>
      <c r="M91">
        <v>5279.16</v>
      </c>
      <c r="N91">
        <v>3135.84</v>
      </c>
      <c r="O91" t="s">
        <v>55</v>
      </c>
      <c r="P91">
        <v>1125.24</v>
      </c>
      <c r="Q91" t="s">
        <v>40</v>
      </c>
      <c r="R91" t="s">
        <v>41</v>
      </c>
      <c r="S91">
        <v>2</v>
      </c>
      <c r="T91">
        <v>3</v>
      </c>
      <c r="U91" t="s">
        <v>32</v>
      </c>
      <c r="V91" t="s">
        <v>50</v>
      </c>
      <c r="W91">
        <v>5</v>
      </c>
      <c r="Z91" t="b">
        <f t="shared" si="1"/>
        <v>0</v>
      </c>
    </row>
    <row r="92" spans="1:26" x14ac:dyDescent="0.25">
      <c r="A92" t="s">
        <v>254</v>
      </c>
      <c r="B92" s="1">
        <v>45741</v>
      </c>
      <c r="C92" t="s">
        <v>255</v>
      </c>
      <c r="D92" t="s">
        <v>63</v>
      </c>
      <c r="E92" t="s">
        <v>46</v>
      </c>
      <c r="F92" t="s">
        <v>37</v>
      </c>
      <c r="G92" t="s">
        <v>38</v>
      </c>
      <c r="H92">
        <v>1</v>
      </c>
      <c r="I92">
        <v>29606</v>
      </c>
      <c r="J92">
        <v>0</v>
      </c>
      <c r="K92">
        <v>0</v>
      </c>
      <c r="L92">
        <v>29606</v>
      </c>
      <c r="M92">
        <v>18762.68</v>
      </c>
      <c r="N92">
        <v>10843.32</v>
      </c>
      <c r="O92" t="s">
        <v>55</v>
      </c>
      <c r="P92">
        <v>762.3</v>
      </c>
      <c r="Q92" t="s">
        <v>30</v>
      </c>
      <c r="R92" t="s">
        <v>31</v>
      </c>
      <c r="S92">
        <v>5</v>
      </c>
      <c r="T92">
        <v>5</v>
      </c>
      <c r="U92" t="s">
        <v>32</v>
      </c>
      <c r="V92" t="s">
        <v>33</v>
      </c>
      <c r="W92">
        <v>1</v>
      </c>
      <c r="Z92" t="b">
        <f t="shared" si="1"/>
        <v>0</v>
      </c>
    </row>
    <row r="93" spans="1:26" x14ac:dyDescent="0.25">
      <c r="A93" t="s">
        <v>256</v>
      </c>
      <c r="B93" s="1">
        <v>45894</v>
      </c>
      <c r="C93" t="s">
        <v>257</v>
      </c>
      <c r="D93" t="s">
        <v>63</v>
      </c>
      <c r="E93" t="s">
        <v>26</v>
      </c>
      <c r="F93" t="s">
        <v>53</v>
      </c>
      <c r="G93" t="s">
        <v>54</v>
      </c>
      <c r="H93">
        <v>2</v>
      </c>
      <c r="I93">
        <v>24655</v>
      </c>
      <c r="J93">
        <v>0</v>
      </c>
      <c r="K93">
        <v>0</v>
      </c>
      <c r="L93">
        <v>49310</v>
      </c>
      <c r="M93">
        <v>33729.589999999997</v>
      </c>
      <c r="N93">
        <v>15580.41</v>
      </c>
      <c r="O93" t="s">
        <v>49</v>
      </c>
      <c r="P93">
        <v>217.34</v>
      </c>
      <c r="Q93" t="s">
        <v>73</v>
      </c>
      <c r="R93" t="s">
        <v>41</v>
      </c>
      <c r="S93">
        <v>2</v>
      </c>
      <c r="T93">
        <v>3</v>
      </c>
      <c r="U93" t="s">
        <v>56</v>
      </c>
      <c r="V93" t="s">
        <v>33</v>
      </c>
      <c r="W93">
        <v>2</v>
      </c>
      <c r="Z93" t="b">
        <f t="shared" si="1"/>
        <v>0</v>
      </c>
    </row>
    <row r="94" spans="1:26" x14ac:dyDescent="0.25">
      <c r="A94" t="s">
        <v>258</v>
      </c>
      <c r="B94" s="1">
        <v>45852</v>
      </c>
      <c r="C94" t="s">
        <v>259</v>
      </c>
      <c r="D94" t="s">
        <v>71</v>
      </c>
      <c r="E94" t="s">
        <v>26</v>
      </c>
      <c r="F94" t="s">
        <v>53</v>
      </c>
      <c r="G94" t="s">
        <v>151</v>
      </c>
      <c r="H94">
        <v>1</v>
      </c>
      <c r="I94">
        <v>84582</v>
      </c>
      <c r="J94">
        <v>25</v>
      </c>
      <c r="K94">
        <v>21145.5</v>
      </c>
      <c r="L94">
        <v>63436.5</v>
      </c>
      <c r="M94">
        <v>41058.22</v>
      </c>
      <c r="N94">
        <v>22378.28</v>
      </c>
      <c r="O94" t="s">
        <v>39</v>
      </c>
      <c r="P94">
        <v>561.80999999999995</v>
      </c>
      <c r="Q94" t="s">
        <v>83</v>
      </c>
      <c r="R94" t="s">
        <v>31</v>
      </c>
      <c r="S94">
        <v>5</v>
      </c>
      <c r="T94">
        <v>3</v>
      </c>
      <c r="U94" t="s">
        <v>32</v>
      </c>
      <c r="V94" t="s">
        <v>33</v>
      </c>
      <c r="W94">
        <v>3</v>
      </c>
      <c r="Z94" t="b">
        <f t="shared" si="1"/>
        <v>0</v>
      </c>
    </row>
    <row r="95" spans="1:26" x14ac:dyDescent="0.25">
      <c r="A95" t="s">
        <v>260</v>
      </c>
      <c r="B95" s="1">
        <v>45796</v>
      </c>
      <c r="C95" t="s">
        <v>261</v>
      </c>
      <c r="D95" t="s">
        <v>97</v>
      </c>
      <c r="E95" t="s">
        <v>46</v>
      </c>
      <c r="F95" t="s">
        <v>37</v>
      </c>
      <c r="G95" t="s">
        <v>224</v>
      </c>
      <c r="H95">
        <v>3</v>
      </c>
      <c r="I95">
        <v>29098</v>
      </c>
      <c r="J95">
        <v>0</v>
      </c>
      <c r="K95">
        <v>0</v>
      </c>
      <c r="L95">
        <v>87294</v>
      </c>
      <c r="M95">
        <v>52229.7</v>
      </c>
      <c r="N95">
        <v>35064.300000000003</v>
      </c>
      <c r="O95" t="s">
        <v>55</v>
      </c>
      <c r="P95">
        <v>940.14</v>
      </c>
      <c r="Q95" t="s">
        <v>30</v>
      </c>
      <c r="R95" t="s">
        <v>41</v>
      </c>
      <c r="S95">
        <v>2</v>
      </c>
      <c r="T95">
        <v>1</v>
      </c>
      <c r="U95" t="s">
        <v>32</v>
      </c>
      <c r="V95" t="s">
        <v>33</v>
      </c>
      <c r="W95">
        <v>2</v>
      </c>
      <c r="Z95" t="b">
        <f t="shared" si="1"/>
        <v>0</v>
      </c>
    </row>
    <row r="96" spans="1:26" x14ac:dyDescent="0.25">
      <c r="A96" t="s">
        <v>262</v>
      </c>
      <c r="B96" s="1">
        <v>45985</v>
      </c>
      <c r="C96" t="s">
        <v>263</v>
      </c>
      <c r="D96" t="s">
        <v>45</v>
      </c>
      <c r="E96" t="s">
        <v>46</v>
      </c>
      <c r="F96" t="s">
        <v>86</v>
      </c>
      <c r="G96" t="s">
        <v>94</v>
      </c>
      <c r="H96">
        <v>2</v>
      </c>
      <c r="I96">
        <v>35253</v>
      </c>
      <c r="J96">
        <v>0</v>
      </c>
      <c r="K96">
        <v>0</v>
      </c>
      <c r="L96">
        <v>70506</v>
      </c>
      <c r="M96">
        <v>56940.75</v>
      </c>
      <c r="N96">
        <v>13565.25</v>
      </c>
      <c r="O96" t="s">
        <v>39</v>
      </c>
      <c r="P96">
        <v>849.31</v>
      </c>
      <c r="Q96" t="s">
        <v>73</v>
      </c>
      <c r="R96" t="s">
        <v>41</v>
      </c>
      <c r="S96">
        <v>2</v>
      </c>
      <c r="T96">
        <v>1</v>
      </c>
      <c r="U96" t="s">
        <v>32</v>
      </c>
      <c r="V96" t="s">
        <v>33</v>
      </c>
      <c r="W96">
        <v>5</v>
      </c>
      <c r="Z96" t="b">
        <f t="shared" si="1"/>
        <v>0</v>
      </c>
    </row>
    <row r="97" spans="1:26" x14ac:dyDescent="0.25">
      <c r="A97" t="s">
        <v>264</v>
      </c>
      <c r="B97" s="1">
        <v>46010</v>
      </c>
      <c r="C97" t="s">
        <v>265</v>
      </c>
      <c r="D97" t="s">
        <v>67</v>
      </c>
      <c r="E97" t="s">
        <v>46</v>
      </c>
      <c r="F97" t="s">
        <v>86</v>
      </c>
      <c r="G97" t="s">
        <v>180</v>
      </c>
      <c r="H97">
        <v>1</v>
      </c>
      <c r="I97">
        <v>37795</v>
      </c>
      <c r="J97">
        <v>20</v>
      </c>
      <c r="K97">
        <v>7559</v>
      </c>
      <c r="L97">
        <v>30236</v>
      </c>
      <c r="M97">
        <v>24775.45</v>
      </c>
      <c r="N97">
        <v>5460.55</v>
      </c>
      <c r="O97" t="s">
        <v>55</v>
      </c>
      <c r="P97">
        <v>214.67</v>
      </c>
      <c r="Q97" t="s">
        <v>30</v>
      </c>
      <c r="R97" t="s">
        <v>31</v>
      </c>
      <c r="S97">
        <v>5</v>
      </c>
      <c r="T97">
        <v>2</v>
      </c>
      <c r="U97" t="s">
        <v>32</v>
      </c>
      <c r="V97" t="s">
        <v>33</v>
      </c>
      <c r="W97">
        <v>2</v>
      </c>
      <c r="Z97" t="b">
        <f t="shared" si="1"/>
        <v>0</v>
      </c>
    </row>
    <row r="98" spans="1:26" x14ac:dyDescent="0.25">
      <c r="A98" t="s">
        <v>266</v>
      </c>
      <c r="B98" s="1">
        <v>45943</v>
      </c>
      <c r="C98" t="s">
        <v>267</v>
      </c>
      <c r="D98" t="s">
        <v>25</v>
      </c>
      <c r="E98" t="s">
        <v>36</v>
      </c>
      <c r="F98" t="s">
        <v>53</v>
      </c>
      <c r="G98" t="s">
        <v>268</v>
      </c>
      <c r="H98">
        <v>3</v>
      </c>
      <c r="I98">
        <v>52911</v>
      </c>
      <c r="J98">
        <v>0</v>
      </c>
      <c r="K98">
        <v>0</v>
      </c>
      <c r="L98">
        <v>158733</v>
      </c>
      <c r="M98">
        <v>96097.35</v>
      </c>
      <c r="N98">
        <v>62635.65</v>
      </c>
      <c r="O98" t="s">
        <v>49</v>
      </c>
      <c r="P98">
        <v>482.53</v>
      </c>
      <c r="Q98" t="s">
        <v>68</v>
      </c>
      <c r="R98" t="s">
        <v>41</v>
      </c>
      <c r="S98">
        <v>2</v>
      </c>
      <c r="T98">
        <v>2</v>
      </c>
      <c r="U98" t="s">
        <v>32</v>
      </c>
      <c r="V98" t="s">
        <v>33</v>
      </c>
      <c r="W98">
        <v>4</v>
      </c>
      <c r="Z98" t="b">
        <f t="shared" si="1"/>
        <v>0</v>
      </c>
    </row>
    <row r="99" spans="1:26" x14ac:dyDescent="0.25">
      <c r="A99" t="s">
        <v>269</v>
      </c>
      <c r="B99" s="1">
        <v>45770</v>
      </c>
      <c r="C99" t="s">
        <v>270</v>
      </c>
      <c r="D99" t="s">
        <v>124</v>
      </c>
      <c r="E99" t="s">
        <v>46</v>
      </c>
      <c r="F99" t="s">
        <v>86</v>
      </c>
      <c r="G99" t="s">
        <v>180</v>
      </c>
      <c r="H99">
        <v>3</v>
      </c>
      <c r="I99">
        <v>82122</v>
      </c>
      <c r="J99">
        <v>0</v>
      </c>
      <c r="K99">
        <v>0</v>
      </c>
      <c r="L99">
        <v>246366</v>
      </c>
      <c r="M99">
        <v>177888.14</v>
      </c>
      <c r="N99">
        <v>68477.86</v>
      </c>
      <c r="O99" t="s">
        <v>29</v>
      </c>
      <c r="P99">
        <v>1505.99</v>
      </c>
      <c r="Q99" t="s">
        <v>30</v>
      </c>
      <c r="R99" t="s">
        <v>31</v>
      </c>
      <c r="S99">
        <v>5</v>
      </c>
      <c r="T99">
        <v>5</v>
      </c>
      <c r="U99" t="s">
        <v>32</v>
      </c>
      <c r="V99" t="s">
        <v>33</v>
      </c>
      <c r="W99">
        <v>5</v>
      </c>
      <c r="Z99" t="b">
        <f t="shared" si="1"/>
        <v>0</v>
      </c>
    </row>
    <row r="100" spans="1:26" x14ac:dyDescent="0.25">
      <c r="A100" t="s">
        <v>271</v>
      </c>
      <c r="B100" s="1">
        <v>46008</v>
      </c>
      <c r="C100" t="s">
        <v>272</v>
      </c>
      <c r="D100" t="s">
        <v>63</v>
      </c>
      <c r="E100" t="s">
        <v>36</v>
      </c>
      <c r="F100" t="s">
        <v>47</v>
      </c>
      <c r="G100" t="s">
        <v>146</v>
      </c>
      <c r="H100">
        <v>1</v>
      </c>
      <c r="I100">
        <v>28381</v>
      </c>
      <c r="J100">
        <v>5</v>
      </c>
      <c r="K100">
        <v>1419.05</v>
      </c>
      <c r="L100">
        <v>26961.95</v>
      </c>
      <c r="M100">
        <v>15372.78</v>
      </c>
      <c r="N100">
        <v>11589.17</v>
      </c>
      <c r="O100" t="s">
        <v>39</v>
      </c>
      <c r="P100">
        <v>1971.34</v>
      </c>
      <c r="Q100" t="s">
        <v>83</v>
      </c>
      <c r="R100" t="s">
        <v>31</v>
      </c>
      <c r="S100">
        <v>5</v>
      </c>
      <c r="T100">
        <v>5</v>
      </c>
      <c r="U100" t="s">
        <v>32</v>
      </c>
      <c r="V100" t="s">
        <v>33</v>
      </c>
      <c r="W100">
        <v>5</v>
      </c>
      <c r="Z100" t="b">
        <f t="shared" si="1"/>
        <v>0</v>
      </c>
    </row>
    <row r="101" spans="1:26" x14ac:dyDescent="0.25">
      <c r="A101" t="s">
        <v>273</v>
      </c>
      <c r="B101" s="1">
        <v>45824</v>
      </c>
      <c r="C101" t="s">
        <v>274</v>
      </c>
      <c r="D101" t="s">
        <v>67</v>
      </c>
      <c r="E101" t="s">
        <v>46</v>
      </c>
      <c r="F101" t="s">
        <v>47</v>
      </c>
      <c r="G101" t="s">
        <v>138</v>
      </c>
      <c r="H101">
        <v>1</v>
      </c>
      <c r="I101">
        <v>20607</v>
      </c>
      <c r="J101">
        <v>10</v>
      </c>
      <c r="K101">
        <v>2060.6999999999998</v>
      </c>
      <c r="L101">
        <v>18546.3</v>
      </c>
      <c r="M101">
        <v>14469.27</v>
      </c>
      <c r="N101">
        <v>4077.03</v>
      </c>
      <c r="O101" t="s">
        <v>60</v>
      </c>
      <c r="P101">
        <v>1777.93</v>
      </c>
      <c r="Q101" t="s">
        <v>40</v>
      </c>
      <c r="R101" t="s">
        <v>31</v>
      </c>
      <c r="S101">
        <v>5</v>
      </c>
      <c r="T101">
        <v>4</v>
      </c>
      <c r="U101" t="s">
        <v>32</v>
      </c>
      <c r="V101" t="s">
        <v>33</v>
      </c>
      <c r="W101">
        <v>5</v>
      </c>
      <c r="Z101" t="b">
        <f t="shared" si="1"/>
        <v>0</v>
      </c>
    </row>
    <row r="102" spans="1:26" x14ac:dyDescent="0.25">
      <c r="A102" t="s">
        <v>275</v>
      </c>
      <c r="B102" s="1">
        <v>45686</v>
      </c>
      <c r="C102" t="s">
        <v>276</v>
      </c>
      <c r="D102" t="s">
        <v>154</v>
      </c>
      <c r="E102" t="s">
        <v>26</v>
      </c>
      <c r="F102" t="s">
        <v>53</v>
      </c>
      <c r="G102" t="s">
        <v>268</v>
      </c>
      <c r="H102">
        <v>3</v>
      </c>
      <c r="I102">
        <v>60936</v>
      </c>
      <c r="J102">
        <v>10</v>
      </c>
      <c r="K102">
        <v>18280.8</v>
      </c>
      <c r="L102">
        <v>164527.20000000001</v>
      </c>
      <c r="M102">
        <v>126920.26</v>
      </c>
      <c r="N102">
        <v>37606.94</v>
      </c>
      <c r="O102" t="s">
        <v>55</v>
      </c>
      <c r="P102">
        <v>2165.58</v>
      </c>
      <c r="Q102" t="s">
        <v>40</v>
      </c>
      <c r="R102" t="s">
        <v>31</v>
      </c>
      <c r="S102">
        <v>5</v>
      </c>
      <c r="T102">
        <v>2</v>
      </c>
      <c r="U102" t="s">
        <v>32</v>
      </c>
      <c r="V102" t="s">
        <v>33</v>
      </c>
      <c r="W102">
        <v>4</v>
      </c>
      <c r="Z102" t="b">
        <f t="shared" si="1"/>
        <v>0</v>
      </c>
    </row>
    <row r="103" spans="1:26" x14ac:dyDescent="0.25">
      <c r="A103" t="s">
        <v>277</v>
      </c>
      <c r="B103" s="1">
        <v>45775</v>
      </c>
      <c r="C103" t="s">
        <v>278</v>
      </c>
      <c r="D103" t="s">
        <v>67</v>
      </c>
      <c r="E103" t="s">
        <v>36</v>
      </c>
      <c r="F103" t="s">
        <v>37</v>
      </c>
      <c r="G103" t="s">
        <v>161</v>
      </c>
      <c r="H103">
        <v>1</v>
      </c>
      <c r="I103">
        <v>16984</v>
      </c>
      <c r="J103">
        <v>15</v>
      </c>
      <c r="K103">
        <v>2547.6</v>
      </c>
      <c r="L103">
        <v>14436.4</v>
      </c>
      <c r="M103">
        <v>9390.9500000000007</v>
      </c>
      <c r="N103">
        <v>5045.45</v>
      </c>
      <c r="O103" t="s">
        <v>55</v>
      </c>
      <c r="P103">
        <v>795.29</v>
      </c>
      <c r="Q103" t="s">
        <v>83</v>
      </c>
      <c r="R103" t="s">
        <v>31</v>
      </c>
      <c r="S103">
        <v>5</v>
      </c>
      <c r="T103">
        <v>4</v>
      </c>
      <c r="U103" t="s">
        <v>32</v>
      </c>
      <c r="V103" t="s">
        <v>50</v>
      </c>
      <c r="W103">
        <v>5</v>
      </c>
      <c r="Z103" t="b">
        <f t="shared" si="1"/>
        <v>0</v>
      </c>
    </row>
    <row r="104" spans="1:26" x14ac:dyDescent="0.25">
      <c r="A104" t="s">
        <v>279</v>
      </c>
      <c r="B104" s="1">
        <v>45674</v>
      </c>
      <c r="C104" t="s">
        <v>280</v>
      </c>
      <c r="D104" t="s">
        <v>67</v>
      </c>
      <c r="E104" t="s">
        <v>46</v>
      </c>
      <c r="F104" t="s">
        <v>53</v>
      </c>
      <c r="G104" t="s">
        <v>151</v>
      </c>
      <c r="H104">
        <v>2</v>
      </c>
      <c r="I104">
        <v>115022</v>
      </c>
      <c r="J104">
        <v>0</v>
      </c>
      <c r="K104">
        <v>0</v>
      </c>
      <c r="L104">
        <v>230044</v>
      </c>
      <c r="M104">
        <v>136958.32999999999</v>
      </c>
      <c r="N104">
        <v>93085.67</v>
      </c>
      <c r="O104" t="s">
        <v>91</v>
      </c>
      <c r="P104">
        <v>1866.19</v>
      </c>
      <c r="Q104" t="s">
        <v>30</v>
      </c>
      <c r="R104" t="s">
        <v>41</v>
      </c>
      <c r="S104">
        <v>2</v>
      </c>
      <c r="T104">
        <v>6</v>
      </c>
      <c r="U104" t="s">
        <v>32</v>
      </c>
      <c r="V104" t="s">
        <v>42</v>
      </c>
      <c r="Z104" t="b">
        <f t="shared" si="1"/>
        <v>0</v>
      </c>
    </row>
    <row r="105" spans="1:26" x14ac:dyDescent="0.25">
      <c r="A105" t="s">
        <v>281</v>
      </c>
      <c r="B105" s="1">
        <v>45819</v>
      </c>
      <c r="C105" t="s">
        <v>282</v>
      </c>
      <c r="D105" t="s">
        <v>154</v>
      </c>
      <c r="E105" t="s">
        <v>46</v>
      </c>
      <c r="F105" t="s">
        <v>53</v>
      </c>
      <c r="G105" t="s">
        <v>54</v>
      </c>
      <c r="H105">
        <v>1</v>
      </c>
      <c r="I105">
        <v>45681</v>
      </c>
      <c r="J105">
        <v>10</v>
      </c>
      <c r="K105">
        <v>4568.1000000000004</v>
      </c>
      <c r="L105">
        <v>41112.9</v>
      </c>
      <c r="M105">
        <v>28150.03</v>
      </c>
      <c r="N105">
        <v>12962.87</v>
      </c>
      <c r="O105" t="s">
        <v>39</v>
      </c>
      <c r="P105">
        <v>401.76</v>
      </c>
      <c r="Q105" t="s">
        <v>30</v>
      </c>
      <c r="R105" t="s">
        <v>41</v>
      </c>
      <c r="S105">
        <v>2</v>
      </c>
      <c r="T105">
        <v>0</v>
      </c>
      <c r="U105" t="s">
        <v>32</v>
      </c>
      <c r="V105" t="s">
        <v>42</v>
      </c>
      <c r="Z105" t="b">
        <f t="shared" si="1"/>
        <v>0</v>
      </c>
    </row>
    <row r="106" spans="1:26" x14ac:dyDescent="0.25">
      <c r="A106" t="s">
        <v>283</v>
      </c>
      <c r="B106" s="1">
        <v>45863</v>
      </c>
      <c r="C106" t="s">
        <v>284</v>
      </c>
      <c r="D106" t="s">
        <v>97</v>
      </c>
      <c r="E106" t="s">
        <v>26</v>
      </c>
      <c r="F106" t="s">
        <v>47</v>
      </c>
      <c r="G106" t="s">
        <v>105</v>
      </c>
      <c r="H106">
        <v>2</v>
      </c>
      <c r="I106">
        <v>8279</v>
      </c>
      <c r="J106">
        <v>20</v>
      </c>
      <c r="K106">
        <v>3311.6</v>
      </c>
      <c r="L106">
        <v>13246.4</v>
      </c>
      <c r="M106">
        <v>9233</v>
      </c>
      <c r="N106">
        <v>4013.4</v>
      </c>
      <c r="O106" t="s">
        <v>91</v>
      </c>
      <c r="P106">
        <v>1355.5</v>
      </c>
      <c r="Q106" t="s">
        <v>30</v>
      </c>
      <c r="R106" t="s">
        <v>41</v>
      </c>
      <c r="S106">
        <v>2</v>
      </c>
      <c r="T106">
        <v>1</v>
      </c>
      <c r="U106" t="s">
        <v>32</v>
      </c>
      <c r="V106" t="s">
        <v>33</v>
      </c>
      <c r="W106">
        <v>5</v>
      </c>
      <c r="Z106" t="b">
        <f t="shared" si="1"/>
        <v>0</v>
      </c>
    </row>
    <row r="107" spans="1:26" x14ac:dyDescent="0.25">
      <c r="A107" t="s">
        <v>285</v>
      </c>
      <c r="B107" s="1">
        <v>45795</v>
      </c>
      <c r="C107" t="s">
        <v>286</v>
      </c>
      <c r="D107" t="s">
        <v>25</v>
      </c>
      <c r="E107" t="s">
        <v>46</v>
      </c>
      <c r="F107" t="s">
        <v>86</v>
      </c>
      <c r="G107" t="s">
        <v>87</v>
      </c>
      <c r="H107">
        <v>3</v>
      </c>
      <c r="I107">
        <v>13679</v>
      </c>
      <c r="J107">
        <v>25</v>
      </c>
      <c r="K107">
        <v>10259.25</v>
      </c>
      <c r="L107">
        <v>30777.75</v>
      </c>
      <c r="M107">
        <v>19898.03</v>
      </c>
      <c r="N107">
        <v>10879.72</v>
      </c>
      <c r="O107" t="s">
        <v>29</v>
      </c>
      <c r="P107">
        <v>430.31</v>
      </c>
      <c r="Q107" t="s">
        <v>68</v>
      </c>
      <c r="R107" t="s">
        <v>31</v>
      </c>
      <c r="S107">
        <v>5</v>
      </c>
      <c r="T107">
        <v>1</v>
      </c>
      <c r="U107" t="s">
        <v>32</v>
      </c>
      <c r="V107" t="s">
        <v>42</v>
      </c>
      <c r="Z107" t="b">
        <f t="shared" si="1"/>
        <v>0</v>
      </c>
    </row>
    <row r="108" spans="1:26" x14ac:dyDescent="0.25">
      <c r="A108" t="s">
        <v>287</v>
      </c>
      <c r="B108" s="1">
        <v>45691</v>
      </c>
      <c r="C108" t="s">
        <v>288</v>
      </c>
      <c r="D108" t="s">
        <v>124</v>
      </c>
      <c r="E108" t="s">
        <v>36</v>
      </c>
      <c r="F108" t="s">
        <v>86</v>
      </c>
      <c r="G108" t="s">
        <v>110</v>
      </c>
      <c r="H108">
        <v>2</v>
      </c>
      <c r="I108">
        <v>29081</v>
      </c>
      <c r="J108">
        <v>10</v>
      </c>
      <c r="K108">
        <v>5816.2</v>
      </c>
      <c r="L108">
        <v>52345.8</v>
      </c>
      <c r="M108">
        <v>41707.800000000003</v>
      </c>
      <c r="N108">
        <v>10638</v>
      </c>
      <c r="O108" t="s">
        <v>29</v>
      </c>
      <c r="P108">
        <v>1496.29</v>
      </c>
      <c r="Q108" t="s">
        <v>40</v>
      </c>
      <c r="R108" t="s">
        <v>41</v>
      </c>
      <c r="S108">
        <v>2</v>
      </c>
      <c r="T108">
        <v>5</v>
      </c>
      <c r="U108" t="s">
        <v>56</v>
      </c>
      <c r="V108" t="s">
        <v>33</v>
      </c>
      <c r="W108">
        <v>5</v>
      </c>
      <c r="Z108" t="b">
        <f t="shared" si="1"/>
        <v>0</v>
      </c>
    </row>
    <row r="109" spans="1:26" x14ac:dyDescent="0.25">
      <c r="A109" t="s">
        <v>289</v>
      </c>
      <c r="B109" s="1">
        <v>45766</v>
      </c>
      <c r="C109" t="s">
        <v>290</v>
      </c>
      <c r="D109" t="s">
        <v>63</v>
      </c>
      <c r="E109" t="s">
        <v>26</v>
      </c>
      <c r="F109" t="s">
        <v>47</v>
      </c>
      <c r="G109" t="s">
        <v>105</v>
      </c>
      <c r="H109">
        <v>1</v>
      </c>
      <c r="I109">
        <v>46430</v>
      </c>
      <c r="J109">
        <v>20</v>
      </c>
      <c r="K109">
        <v>9286</v>
      </c>
      <c r="L109">
        <v>37144</v>
      </c>
      <c r="M109">
        <v>20436.05</v>
      </c>
      <c r="N109">
        <v>16707.95</v>
      </c>
      <c r="O109" t="s">
        <v>91</v>
      </c>
      <c r="P109">
        <v>500.13</v>
      </c>
      <c r="Q109" t="s">
        <v>68</v>
      </c>
      <c r="R109" t="s">
        <v>31</v>
      </c>
      <c r="S109">
        <v>5</v>
      </c>
      <c r="T109">
        <v>6</v>
      </c>
      <c r="U109" t="s">
        <v>32</v>
      </c>
      <c r="V109" t="s">
        <v>42</v>
      </c>
      <c r="Z109" t="b">
        <f t="shared" si="1"/>
        <v>0</v>
      </c>
    </row>
    <row r="110" spans="1:26" x14ac:dyDescent="0.25">
      <c r="A110" t="s">
        <v>291</v>
      </c>
      <c r="B110" s="1">
        <v>45948</v>
      </c>
      <c r="C110" t="s">
        <v>292</v>
      </c>
      <c r="D110" t="s">
        <v>154</v>
      </c>
      <c r="E110" t="s">
        <v>26</v>
      </c>
      <c r="F110" t="s">
        <v>86</v>
      </c>
      <c r="G110" t="s">
        <v>180</v>
      </c>
      <c r="H110">
        <v>1</v>
      </c>
      <c r="I110">
        <v>53826</v>
      </c>
      <c r="J110">
        <v>15</v>
      </c>
      <c r="K110">
        <v>8073.9</v>
      </c>
      <c r="L110">
        <v>45752.1</v>
      </c>
      <c r="M110">
        <v>32402.76</v>
      </c>
      <c r="N110">
        <v>13349.34</v>
      </c>
      <c r="O110" t="s">
        <v>29</v>
      </c>
      <c r="P110">
        <v>513.84</v>
      </c>
      <c r="Q110" t="s">
        <v>68</v>
      </c>
      <c r="R110" t="s">
        <v>41</v>
      </c>
      <c r="S110">
        <v>2</v>
      </c>
      <c r="T110">
        <v>2</v>
      </c>
      <c r="U110" t="s">
        <v>32</v>
      </c>
      <c r="V110" t="s">
        <v>33</v>
      </c>
      <c r="W110">
        <v>3</v>
      </c>
      <c r="Z110" t="b">
        <f t="shared" si="1"/>
        <v>0</v>
      </c>
    </row>
    <row r="111" spans="1:26" x14ac:dyDescent="0.25">
      <c r="A111" t="s">
        <v>293</v>
      </c>
      <c r="B111" s="1">
        <v>45819</v>
      </c>
      <c r="C111" t="s">
        <v>294</v>
      </c>
      <c r="D111" t="s">
        <v>154</v>
      </c>
      <c r="E111" t="s">
        <v>36</v>
      </c>
      <c r="F111" t="s">
        <v>27</v>
      </c>
      <c r="G111" t="s">
        <v>113</v>
      </c>
      <c r="H111">
        <v>2</v>
      </c>
      <c r="I111">
        <v>25308</v>
      </c>
      <c r="J111">
        <v>15</v>
      </c>
      <c r="K111">
        <v>7592.4</v>
      </c>
      <c r="L111">
        <v>43023.6</v>
      </c>
      <c r="M111">
        <v>27227.15</v>
      </c>
      <c r="N111">
        <v>15796.45</v>
      </c>
      <c r="O111" t="s">
        <v>49</v>
      </c>
      <c r="P111">
        <v>377.97</v>
      </c>
      <c r="Q111" t="s">
        <v>40</v>
      </c>
      <c r="R111" t="s">
        <v>41</v>
      </c>
      <c r="S111">
        <v>2</v>
      </c>
      <c r="T111">
        <v>1</v>
      </c>
      <c r="U111" t="s">
        <v>32</v>
      </c>
      <c r="V111" t="s">
        <v>50</v>
      </c>
      <c r="W111">
        <v>2</v>
      </c>
      <c r="Z111" t="b">
        <f t="shared" si="1"/>
        <v>0</v>
      </c>
    </row>
    <row r="112" spans="1:26" x14ac:dyDescent="0.25">
      <c r="A112" t="s">
        <v>295</v>
      </c>
      <c r="B112" s="1">
        <v>45766</v>
      </c>
      <c r="C112" t="s">
        <v>102</v>
      </c>
      <c r="D112" t="s">
        <v>154</v>
      </c>
      <c r="E112" t="s">
        <v>46</v>
      </c>
      <c r="F112" t="s">
        <v>27</v>
      </c>
      <c r="G112" t="s">
        <v>28</v>
      </c>
      <c r="H112">
        <v>2</v>
      </c>
      <c r="I112">
        <v>6911</v>
      </c>
      <c r="J112">
        <v>0</v>
      </c>
      <c r="K112">
        <v>0</v>
      </c>
      <c r="L112">
        <v>13822</v>
      </c>
      <c r="M112">
        <v>8838</v>
      </c>
      <c r="N112">
        <v>4984</v>
      </c>
      <c r="O112" t="s">
        <v>29</v>
      </c>
      <c r="P112">
        <v>2459.4699999999998</v>
      </c>
      <c r="Q112" t="s">
        <v>68</v>
      </c>
      <c r="R112" t="s">
        <v>31</v>
      </c>
      <c r="S112">
        <v>5</v>
      </c>
      <c r="T112">
        <v>1</v>
      </c>
      <c r="U112" t="s">
        <v>32</v>
      </c>
      <c r="V112" t="s">
        <v>33</v>
      </c>
      <c r="W112">
        <v>3</v>
      </c>
      <c r="Z112" t="b">
        <f t="shared" si="1"/>
        <v>0</v>
      </c>
    </row>
    <row r="113" spans="1:26" x14ac:dyDescent="0.25">
      <c r="A113" t="s">
        <v>296</v>
      </c>
      <c r="B113" s="1">
        <v>45993</v>
      </c>
      <c r="C113" t="s">
        <v>297</v>
      </c>
      <c r="D113" t="s">
        <v>90</v>
      </c>
      <c r="E113" t="s">
        <v>46</v>
      </c>
      <c r="F113" t="s">
        <v>53</v>
      </c>
      <c r="G113" t="s">
        <v>59</v>
      </c>
      <c r="H113">
        <v>2</v>
      </c>
      <c r="I113">
        <v>54938</v>
      </c>
      <c r="J113">
        <v>0</v>
      </c>
      <c r="K113">
        <v>0</v>
      </c>
      <c r="L113">
        <v>109876</v>
      </c>
      <c r="M113">
        <v>71881.210000000006</v>
      </c>
      <c r="N113">
        <v>37994.79</v>
      </c>
      <c r="O113" t="s">
        <v>39</v>
      </c>
      <c r="P113">
        <v>1334.09</v>
      </c>
      <c r="Q113" t="s">
        <v>30</v>
      </c>
      <c r="R113" t="s">
        <v>41</v>
      </c>
      <c r="S113">
        <v>2</v>
      </c>
      <c r="T113">
        <v>1</v>
      </c>
      <c r="U113" t="s">
        <v>32</v>
      </c>
      <c r="V113" t="s">
        <v>50</v>
      </c>
      <c r="W113">
        <v>4</v>
      </c>
      <c r="Z113" t="b">
        <f t="shared" si="1"/>
        <v>0</v>
      </c>
    </row>
    <row r="114" spans="1:26" x14ac:dyDescent="0.25">
      <c r="A114" t="s">
        <v>298</v>
      </c>
      <c r="B114" s="1">
        <v>45913</v>
      </c>
      <c r="C114" t="s">
        <v>299</v>
      </c>
      <c r="D114" t="s">
        <v>79</v>
      </c>
      <c r="E114" t="s">
        <v>26</v>
      </c>
      <c r="F114" t="s">
        <v>86</v>
      </c>
      <c r="G114" t="s">
        <v>110</v>
      </c>
      <c r="H114">
        <v>2</v>
      </c>
      <c r="I114">
        <v>35567</v>
      </c>
      <c r="J114">
        <v>0</v>
      </c>
      <c r="K114">
        <v>0</v>
      </c>
      <c r="L114">
        <v>71134</v>
      </c>
      <c r="M114">
        <v>54473.17</v>
      </c>
      <c r="N114">
        <v>16660.830000000002</v>
      </c>
      <c r="O114" t="s">
        <v>60</v>
      </c>
      <c r="P114">
        <v>933.05</v>
      </c>
      <c r="Q114" t="s">
        <v>83</v>
      </c>
      <c r="R114" t="s">
        <v>41</v>
      </c>
      <c r="S114">
        <v>2</v>
      </c>
      <c r="T114">
        <v>2</v>
      </c>
      <c r="U114" t="s">
        <v>32</v>
      </c>
      <c r="V114" t="s">
        <v>33</v>
      </c>
      <c r="W114">
        <v>1</v>
      </c>
      <c r="Z114" t="b">
        <f t="shared" si="1"/>
        <v>0</v>
      </c>
    </row>
    <row r="115" spans="1:26" x14ac:dyDescent="0.25">
      <c r="A115" t="s">
        <v>300</v>
      </c>
      <c r="B115" s="1">
        <v>45860</v>
      </c>
      <c r="C115" t="s">
        <v>301</v>
      </c>
      <c r="D115" t="s">
        <v>71</v>
      </c>
      <c r="E115" t="s">
        <v>26</v>
      </c>
      <c r="F115" t="s">
        <v>53</v>
      </c>
      <c r="G115" t="s">
        <v>59</v>
      </c>
      <c r="H115">
        <v>1</v>
      </c>
      <c r="I115">
        <v>21203</v>
      </c>
      <c r="J115">
        <v>0</v>
      </c>
      <c r="K115">
        <v>0</v>
      </c>
      <c r="L115">
        <v>21203</v>
      </c>
      <c r="M115">
        <v>14130.89</v>
      </c>
      <c r="N115">
        <v>7072.11</v>
      </c>
      <c r="O115" t="s">
        <v>91</v>
      </c>
      <c r="P115">
        <v>561.34</v>
      </c>
      <c r="Q115" t="s">
        <v>83</v>
      </c>
      <c r="R115" t="s">
        <v>31</v>
      </c>
      <c r="S115">
        <v>5</v>
      </c>
      <c r="T115">
        <v>4</v>
      </c>
      <c r="U115" t="s">
        <v>32</v>
      </c>
      <c r="V115" t="s">
        <v>50</v>
      </c>
      <c r="W115">
        <v>4</v>
      </c>
      <c r="Z115" t="b">
        <f t="shared" si="1"/>
        <v>0</v>
      </c>
    </row>
    <row r="116" spans="1:26" x14ac:dyDescent="0.25">
      <c r="A116" t="s">
        <v>302</v>
      </c>
      <c r="B116" s="1">
        <v>45987</v>
      </c>
      <c r="C116" t="s">
        <v>303</v>
      </c>
      <c r="D116" t="s">
        <v>71</v>
      </c>
      <c r="E116" t="s">
        <v>26</v>
      </c>
      <c r="F116" t="s">
        <v>86</v>
      </c>
      <c r="G116" t="s">
        <v>87</v>
      </c>
      <c r="H116">
        <v>3</v>
      </c>
      <c r="I116">
        <v>42899</v>
      </c>
      <c r="J116">
        <v>0</v>
      </c>
      <c r="K116">
        <v>0</v>
      </c>
      <c r="L116">
        <v>128697</v>
      </c>
      <c r="M116">
        <v>72508.09</v>
      </c>
      <c r="N116">
        <v>56188.91</v>
      </c>
      <c r="O116" t="s">
        <v>49</v>
      </c>
      <c r="P116">
        <v>74.53</v>
      </c>
      <c r="Q116" t="s">
        <v>83</v>
      </c>
      <c r="R116" t="s">
        <v>41</v>
      </c>
      <c r="S116">
        <v>2</v>
      </c>
      <c r="T116">
        <v>1</v>
      </c>
      <c r="U116" t="s">
        <v>32</v>
      </c>
      <c r="V116" t="s">
        <v>42</v>
      </c>
      <c r="Z116" t="b">
        <f t="shared" si="1"/>
        <v>0</v>
      </c>
    </row>
    <row r="117" spans="1:26" x14ac:dyDescent="0.25">
      <c r="A117" t="s">
        <v>304</v>
      </c>
      <c r="B117" s="1">
        <v>45892</v>
      </c>
      <c r="C117" t="s">
        <v>305</v>
      </c>
      <c r="D117" t="s">
        <v>45</v>
      </c>
      <c r="E117" t="s">
        <v>46</v>
      </c>
      <c r="F117" t="s">
        <v>27</v>
      </c>
      <c r="G117" t="s">
        <v>164</v>
      </c>
      <c r="H117">
        <v>1</v>
      </c>
      <c r="I117">
        <v>6184</v>
      </c>
      <c r="J117">
        <v>0</v>
      </c>
      <c r="K117">
        <v>0</v>
      </c>
      <c r="L117">
        <v>6184</v>
      </c>
      <c r="M117">
        <v>3916.05</v>
      </c>
      <c r="N117">
        <v>2267.9499999999998</v>
      </c>
      <c r="O117" t="s">
        <v>60</v>
      </c>
      <c r="P117">
        <v>2258.2199999999998</v>
      </c>
      <c r="Q117" t="s">
        <v>73</v>
      </c>
      <c r="R117" t="s">
        <v>41</v>
      </c>
      <c r="S117">
        <v>2</v>
      </c>
      <c r="T117">
        <v>2</v>
      </c>
      <c r="U117" t="s">
        <v>32</v>
      </c>
      <c r="V117" t="s">
        <v>33</v>
      </c>
      <c r="W117">
        <v>4</v>
      </c>
      <c r="Z117" t="b">
        <f t="shared" si="1"/>
        <v>0</v>
      </c>
    </row>
    <row r="118" spans="1:26" x14ac:dyDescent="0.25">
      <c r="A118" t="s">
        <v>306</v>
      </c>
      <c r="B118" s="1">
        <v>45731</v>
      </c>
      <c r="C118" t="s">
        <v>307</v>
      </c>
      <c r="D118" t="s">
        <v>154</v>
      </c>
      <c r="E118" t="s">
        <v>36</v>
      </c>
      <c r="F118" t="s">
        <v>53</v>
      </c>
      <c r="G118" t="s">
        <v>82</v>
      </c>
      <c r="H118">
        <v>1</v>
      </c>
      <c r="I118">
        <v>67428</v>
      </c>
      <c r="J118">
        <v>10</v>
      </c>
      <c r="K118">
        <v>6742.8</v>
      </c>
      <c r="L118">
        <v>60685.2</v>
      </c>
      <c r="M118">
        <v>37083.839999999997</v>
      </c>
      <c r="N118">
        <v>23601.360000000001</v>
      </c>
      <c r="O118" t="s">
        <v>39</v>
      </c>
      <c r="P118">
        <v>1930.14</v>
      </c>
      <c r="Q118" t="s">
        <v>83</v>
      </c>
      <c r="R118" t="s">
        <v>31</v>
      </c>
      <c r="S118">
        <v>5</v>
      </c>
      <c r="T118">
        <v>4</v>
      </c>
      <c r="U118" t="s">
        <v>32</v>
      </c>
      <c r="V118" t="s">
        <v>33</v>
      </c>
      <c r="W118">
        <v>2</v>
      </c>
      <c r="Z118" t="b">
        <f t="shared" si="1"/>
        <v>0</v>
      </c>
    </row>
    <row r="119" spans="1:26" x14ac:dyDescent="0.25">
      <c r="A119" t="s">
        <v>308</v>
      </c>
      <c r="B119" s="1">
        <v>45793</v>
      </c>
      <c r="C119" t="s">
        <v>267</v>
      </c>
      <c r="D119" t="s">
        <v>71</v>
      </c>
      <c r="E119" t="s">
        <v>46</v>
      </c>
      <c r="F119" t="s">
        <v>53</v>
      </c>
      <c r="G119" t="s">
        <v>59</v>
      </c>
      <c r="H119">
        <v>1</v>
      </c>
      <c r="I119">
        <v>59738</v>
      </c>
      <c r="J119">
        <v>5</v>
      </c>
      <c r="K119">
        <v>2986.9</v>
      </c>
      <c r="L119">
        <v>56751.1</v>
      </c>
      <c r="M119">
        <v>38510.78</v>
      </c>
      <c r="N119">
        <v>18240.32</v>
      </c>
      <c r="O119" t="s">
        <v>29</v>
      </c>
      <c r="P119">
        <v>1842.9</v>
      </c>
      <c r="Q119" t="s">
        <v>40</v>
      </c>
      <c r="R119" t="s">
        <v>41</v>
      </c>
      <c r="S119">
        <v>2</v>
      </c>
      <c r="T119">
        <v>1</v>
      </c>
      <c r="U119" t="s">
        <v>32</v>
      </c>
      <c r="V119" t="s">
        <v>33</v>
      </c>
      <c r="W119">
        <v>5</v>
      </c>
      <c r="Z119" t="b">
        <f t="shared" si="1"/>
        <v>0</v>
      </c>
    </row>
    <row r="120" spans="1:26" x14ac:dyDescent="0.25">
      <c r="A120" t="s">
        <v>309</v>
      </c>
      <c r="B120" s="1">
        <v>45729</v>
      </c>
      <c r="C120" t="s">
        <v>310</v>
      </c>
      <c r="D120" t="s">
        <v>45</v>
      </c>
      <c r="E120" t="s">
        <v>46</v>
      </c>
      <c r="F120" t="s">
        <v>37</v>
      </c>
      <c r="G120" t="s">
        <v>38</v>
      </c>
      <c r="H120">
        <v>2</v>
      </c>
      <c r="I120">
        <v>16630</v>
      </c>
      <c r="J120">
        <v>0</v>
      </c>
      <c r="K120">
        <v>0</v>
      </c>
      <c r="L120">
        <v>33260</v>
      </c>
      <c r="M120">
        <v>18676.240000000002</v>
      </c>
      <c r="N120">
        <v>14583.76</v>
      </c>
      <c r="O120" t="s">
        <v>91</v>
      </c>
      <c r="P120">
        <v>2493.7199999999998</v>
      </c>
      <c r="Q120" t="s">
        <v>68</v>
      </c>
      <c r="R120" t="s">
        <v>41</v>
      </c>
      <c r="S120">
        <v>2</v>
      </c>
      <c r="T120">
        <v>4</v>
      </c>
      <c r="U120" t="s">
        <v>56</v>
      </c>
      <c r="V120" t="s">
        <v>33</v>
      </c>
      <c r="W120">
        <v>2</v>
      </c>
      <c r="Z120" t="b">
        <f t="shared" si="1"/>
        <v>0</v>
      </c>
    </row>
    <row r="121" spans="1:26" x14ac:dyDescent="0.25">
      <c r="A121" t="s">
        <v>311</v>
      </c>
      <c r="B121" s="1">
        <v>45784</v>
      </c>
      <c r="C121" t="s">
        <v>312</v>
      </c>
      <c r="D121" t="s">
        <v>79</v>
      </c>
      <c r="E121" t="s">
        <v>46</v>
      </c>
      <c r="F121" t="s">
        <v>37</v>
      </c>
      <c r="G121" t="s">
        <v>313</v>
      </c>
      <c r="H121">
        <v>1</v>
      </c>
      <c r="I121">
        <v>4810</v>
      </c>
      <c r="J121">
        <v>25</v>
      </c>
      <c r="K121">
        <v>1202.5</v>
      </c>
      <c r="L121">
        <v>3607.5</v>
      </c>
      <c r="M121">
        <v>2745.51</v>
      </c>
      <c r="N121">
        <v>861.99</v>
      </c>
      <c r="O121" t="s">
        <v>55</v>
      </c>
      <c r="P121">
        <v>540.86</v>
      </c>
      <c r="Q121" t="s">
        <v>40</v>
      </c>
      <c r="R121" t="s">
        <v>41</v>
      </c>
      <c r="S121">
        <v>2</v>
      </c>
      <c r="T121">
        <v>3</v>
      </c>
      <c r="U121" t="s">
        <v>56</v>
      </c>
      <c r="V121" t="s">
        <v>33</v>
      </c>
      <c r="W121">
        <v>2</v>
      </c>
      <c r="Z121" t="b">
        <f t="shared" si="1"/>
        <v>0</v>
      </c>
    </row>
    <row r="122" spans="1:26" x14ac:dyDescent="0.25">
      <c r="A122" t="s">
        <v>314</v>
      </c>
      <c r="B122" s="1">
        <v>45945</v>
      </c>
      <c r="C122" t="s">
        <v>215</v>
      </c>
      <c r="D122" t="s">
        <v>45</v>
      </c>
      <c r="E122" t="s">
        <v>26</v>
      </c>
      <c r="F122" t="s">
        <v>37</v>
      </c>
      <c r="G122" t="s">
        <v>224</v>
      </c>
      <c r="H122">
        <v>3</v>
      </c>
      <c r="I122">
        <v>35823</v>
      </c>
      <c r="J122">
        <v>20</v>
      </c>
      <c r="K122">
        <v>21493.8</v>
      </c>
      <c r="L122">
        <v>85975.2</v>
      </c>
      <c r="M122">
        <v>48156.06</v>
      </c>
      <c r="N122">
        <v>37819.14</v>
      </c>
      <c r="O122" t="s">
        <v>55</v>
      </c>
      <c r="P122">
        <v>1621.96</v>
      </c>
      <c r="Q122" t="s">
        <v>30</v>
      </c>
      <c r="R122" t="s">
        <v>41</v>
      </c>
      <c r="S122">
        <v>2</v>
      </c>
      <c r="T122">
        <v>3</v>
      </c>
      <c r="U122" t="s">
        <v>56</v>
      </c>
      <c r="V122" t="s">
        <v>33</v>
      </c>
      <c r="W122">
        <v>2</v>
      </c>
      <c r="Z122" t="b">
        <f t="shared" si="1"/>
        <v>0</v>
      </c>
    </row>
    <row r="123" spans="1:26" x14ac:dyDescent="0.25">
      <c r="A123" t="s">
        <v>315</v>
      </c>
      <c r="B123" s="1">
        <v>45933</v>
      </c>
      <c r="C123" t="s">
        <v>316</v>
      </c>
      <c r="D123" t="s">
        <v>124</v>
      </c>
      <c r="E123" t="s">
        <v>26</v>
      </c>
      <c r="F123" t="s">
        <v>53</v>
      </c>
      <c r="G123" t="s">
        <v>54</v>
      </c>
      <c r="H123">
        <v>3</v>
      </c>
      <c r="I123">
        <v>57816</v>
      </c>
      <c r="J123">
        <v>10</v>
      </c>
      <c r="K123">
        <v>17344.8</v>
      </c>
      <c r="L123">
        <v>156103.20000000001</v>
      </c>
      <c r="M123">
        <v>97672.77</v>
      </c>
      <c r="N123">
        <v>58430.43</v>
      </c>
      <c r="O123" t="s">
        <v>55</v>
      </c>
      <c r="P123">
        <v>724.3</v>
      </c>
      <c r="Q123" t="s">
        <v>73</v>
      </c>
      <c r="R123" t="s">
        <v>31</v>
      </c>
      <c r="S123">
        <v>5</v>
      </c>
      <c r="T123">
        <v>3</v>
      </c>
      <c r="U123" t="s">
        <v>32</v>
      </c>
      <c r="V123" t="s">
        <v>33</v>
      </c>
      <c r="W123">
        <v>5</v>
      </c>
      <c r="Z123" t="b">
        <f t="shared" si="1"/>
        <v>0</v>
      </c>
    </row>
    <row r="124" spans="1:26" x14ac:dyDescent="0.25">
      <c r="A124" t="s">
        <v>317</v>
      </c>
      <c r="B124" s="1">
        <v>45792</v>
      </c>
      <c r="C124" t="s">
        <v>318</v>
      </c>
      <c r="D124" t="s">
        <v>71</v>
      </c>
      <c r="E124" t="s">
        <v>26</v>
      </c>
      <c r="F124" t="s">
        <v>27</v>
      </c>
      <c r="G124" t="s">
        <v>72</v>
      </c>
      <c r="H124">
        <v>1</v>
      </c>
      <c r="I124">
        <v>28387</v>
      </c>
      <c r="J124">
        <v>10</v>
      </c>
      <c r="K124">
        <v>2838.7</v>
      </c>
      <c r="L124">
        <v>25548.3</v>
      </c>
      <c r="M124">
        <v>19714.98</v>
      </c>
      <c r="N124">
        <v>5833.32</v>
      </c>
      <c r="O124" t="s">
        <v>29</v>
      </c>
      <c r="P124">
        <v>915.58</v>
      </c>
      <c r="Q124" t="s">
        <v>40</v>
      </c>
      <c r="R124" t="s">
        <v>31</v>
      </c>
      <c r="S124">
        <v>5</v>
      </c>
      <c r="T124">
        <v>0</v>
      </c>
      <c r="U124" t="s">
        <v>32</v>
      </c>
      <c r="V124" t="s">
        <v>42</v>
      </c>
      <c r="Z124" t="b">
        <f t="shared" si="1"/>
        <v>0</v>
      </c>
    </row>
    <row r="125" spans="1:26" x14ac:dyDescent="0.25">
      <c r="A125" t="s">
        <v>319</v>
      </c>
      <c r="B125" s="1">
        <v>45957</v>
      </c>
      <c r="C125" t="s">
        <v>320</v>
      </c>
      <c r="D125" t="s">
        <v>45</v>
      </c>
      <c r="E125" t="s">
        <v>46</v>
      </c>
      <c r="F125" t="s">
        <v>27</v>
      </c>
      <c r="G125" t="s">
        <v>76</v>
      </c>
      <c r="H125">
        <v>3</v>
      </c>
      <c r="I125">
        <v>4583</v>
      </c>
      <c r="J125">
        <v>0</v>
      </c>
      <c r="K125">
        <v>0</v>
      </c>
      <c r="L125">
        <v>13749</v>
      </c>
      <c r="M125">
        <v>10969.89</v>
      </c>
      <c r="N125">
        <v>2779.11</v>
      </c>
      <c r="O125" t="s">
        <v>55</v>
      </c>
      <c r="P125">
        <v>2094.06</v>
      </c>
      <c r="Q125" t="s">
        <v>40</v>
      </c>
      <c r="R125" t="s">
        <v>31</v>
      </c>
      <c r="S125">
        <v>5</v>
      </c>
      <c r="T125">
        <v>2</v>
      </c>
      <c r="U125" t="s">
        <v>32</v>
      </c>
      <c r="V125" t="s">
        <v>50</v>
      </c>
      <c r="W125">
        <v>3</v>
      </c>
      <c r="Z125" t="b">
        <f t="shared" si="1"/>
        <v>0</v>
      </c>
    </row>
    <row r="126" spans="1:26" x14ac:dyDescent="0.25">
      <c r="A126" t="s">
        <v>321</v>
      </c>
      <c r="B126" s="1">
        <v>45877</v>
      </c>
      <c r="C126" t="s">
        <v>322</v>
      </c>
      <c r="D126" t="s">
        <v>124</v>
      </c>
      <c r="E126" t="s">
        <v>26</v>
      </c>
      <c r="F126" t="s">
        <v>27</v>
      </c>
      <c r="G126" t="s">
        <v>164</v>
      </c>
      <c r="H126">
        <v>1</v>
      </c>
      <c r="I126">
        <v>14960</v>
      </c>
      <c r="J126">
        <v>0</v>
      </c>
      <c r="K126">
        <v>0</v>
      </c>
      <c r="L126">
        <v>14960</v>
      </c>
      <c r="M126">
        <v>11611.45</v>
      </c>
      <c r="N126">
        <v>3348.55</v>
      </c>
      <c r="O126" t="s">
        <v>39</v>
      </c>
      <c r="P126">
        <v>263.14</v>
      </c>
      <c r="Q126" t="s">
        <v>83</v>
      </c>
      <c r="R126" t="s">
        <v>31</v>
      </c>
      <c r="S126">
        <v>5</v>
      </c>
      <c r="T126">
        <v>6</v>
      </c>
      <c r="U126" t="s">
        <v>56</v>
      </c>
      <c r="V126" t="s">
        <v>33</v>
      </c>
      <c r="W126">
        <v>3</v>
      </c>
      <c r="Z126" t="b">
        <f t="shared" si="1"/>
        <v>0</v>
      </c>
    </row>
    <row r="127" spans="1:26" x14ac:dyDescent="0.25">
      <c r="A127" t="s">
        <v>323</v>
      </c>
      <c r="B127" s="1">
        <v>45956</v>
      </c>
      <c r="C127" t="s">
        <v>324</v>
      </c>
      <c r="D127" t="s">
        <v>124</v>
      </c>
      <c r="E127" t="s">
        <v>46</v>
      </c>
      <c r="F127" t="s">
        <v>47</v>
      </c>
      <c r="G127" t="s">
        <v>64</v>
      </c>
      <c r="H127">
        <v>1</v>
      </c>
      <c r="I127">
        <v>33837</v>
      </c>
      <c r="J127">
        <v>20</v>
      </c>
      <c r="K127">
        <v>6767.4</v>
      </c>
      <c r="L127">
        <v>27069.599999999999</v>
      </c>
      <c r="M127">
        <v>21550.36</v>
      </c>
      <c r="N127">
        <v>5519.24</v>
      </c>
      <c r="O127" t="s">
        <v>49</v>
      </c>
      <c r="P127">
        <v>53.81</v>
      </c>
      <c r="Q127" t="s">
        <v>73</v>
      </c>
      <c r="R127" t="s">
        <v>31</v>
      </c>
      <c r="S127">
        <v>5</v>
      </c>
      <c r="T127">
        <v>4</v>
      </c>
      <c r="U127" t="s">
        <v>32</v>
      </c>
      <c r="V127" t="s">
        <v>50</v>
      </c>
      <c r="W127">
        <v>5</v>
      </c>
      <c r="Z127" t="b">
        <f t="shared" si="1"/>
        <v>0</v>
      </c>
    </row>
    <row r="128" spans="1:26" x14ac:dyDescent="0.25">
      <c r="A128" t="s">
        <v>325</v>
      </c>
      <c r="B128" s="1">
        <v>45862</v>
      </c>
      <c r="C128" t="s">
        <v>99</v>
      </c>
      <c r="D128" t="s">
        <v>71</v>
      </c>
      <c r="E128" t="s">
        <v>36</v>
      </c>
      <c r="F128" t="s">
        <v>37</v>
      </c>
      <c r="G128" t="s">
        <v>313</v>
      </c>
      <c r="H128">
        <v>1</v>
      </c>
      <c r="I128">
        <v>38120</v>
      </c>
      <c r="J128">
        <v>15</v>
      </c>
      <c r="K128">
        <v>5718</v>
      </c>
      <c r="L128">
        <v>32402</v>
      </c>
      <c r="M128">
        <v>22934.51</v>
      </c>
      <c r="N128">
        <v>9467.49</v>
      </c>
      <c r="O128" t="s">
        <v>60</v>
      </c>
      <c r="P128">
        <v>1688.89</v>
      </c>
      <c r="Q128" t="s">
        <v>40</v>
      </c>
      <c r="R128" t="s">
        <v>41</v>
      </c>
      <c r="S128">
        <v>2</v>
      </c>
      <c r="T128">
        <v>1</v>
      </c>
      <c r="U128" t="s">
        <v>32</v>
      </c>
      <c r="V128" t="s">
        <v>33</v>
      </c>
      <c r="W128">
        <v>5</v>
      </c>
      <c r="Z128" t="b">
        <f t="shared" si="1"/>
        <v>0</v>
      </c>
    </row>
    <row r="129" spans="1:26" x14ac:dyDescent="0.25">
      <c r="A129" t="s">
        <v>326</v>
      </c>
      <c r="B129" s="1">
        <v>45843</v>
      </c>
      <c r="C129" t="s">
        <v>327</v>
      </c>
      <c r="D129" t="s">
        <v>67</v>
      </c>
      <c r="E129" t="s">
        <v>46</v>
      </c>
      <c r="F129" t="s">
        <v>86</v>
      </c>
      <c r="G129" t="s">
        <v>94</v>
      </c>
      <c r="H129">
        <v>1</v>
      </c>
      <c r="I129">
        <v>40229</v>
      </c>
      <c r="J129">
        <v>5</v>
      </c>
      <c r="K129">
        <v>2011.45</v>
      </c>
      <c r="L129">
        <v>38217.550000000003</v>
      </c>
      <c r="M129">
        <v>22566.73</v>
      </c>
      <c r="N129">
        <v>15650.82</v>
      </c>
      <c r="O129" t="s">
        <v>55</v>
      </c>
      <c r="P129">
        <v>2171.83</v>
      </c>
      <c r="Q129" t="s">
        <v>40</v>
      </c>
      <c r="R129" t="s">
        <v>31</v>
      </c>
      <c r="S129">
        <v>5</v>
      </c>
      <c r="T129">
        <v>3</v>
      </c>
      <c r="U129" t="s">
        <v>32</v>
      </c>
      <c r="V129" t="s">
        <v>33</v>
      </c>
      <c r="W129">
        <v>5</v>
      </c>
      <c r="Z129" t="b">
        <f t="shared" si="1"/>
        <v>0</v>
      </c>
    </row>
    <row r="130" spans="1:26" x14ac:dyDescent="0.25">
      <c r="A130" t="s">
        <v>328</v>
      </c>
      <c r="B130" s="1">
        <v>45770</v>
      </c>
      <c r="C130" t="s">
        <v>329</v>
      </c>
      <c r="D130" t="s">
        <v>90</v>
      </c>
      <c r="E130" t="s">
        <v>26</v>
      </c>
      <c r="F130" t="s">
        <v>27</v>
      </c>
      <c r="G130" t="s">
        <v>72</v>
      </c>
      <c r="H130">
        <v>1</v>
      </c>
      <c r="I130">
        <v>27641</v>
      </c>
      <c r="J130">
        <v>5</v>
      </c>
      <c r="K130">
        <v>1382.05</v>
      </c>
      <c r="L130">
        <v>26258.95</v>
      </c>
      <c r="M130">
        <v>16875.45</v>
      </c>
      <c r="N130">
        <v>9383.5</v>
      </c>
      <c r="O130" t="s">
        <v>49</v>
      </c>
      <c r="P130">
        <v>337.24</v>
      </c>
      <c r="Q130" t="s">
        <v>30</v>
      </c>
      <c r="R130" t="s">
        <v>31</v>
      </c>
      <c r="S130">
        <v>5</v>
      </c>
      <c r="T130">
        <v>5</v>
      </c>
      <c r="U130" t="s">
        <v>32</v>
      </c>
      <c r="V130" t="s">
        <v>50</v>
      </c>
      <c r="W130">
        <v>5</v>
      </c>
      <c r="Z130" t="b">
        <f t="shared" si="1"/>
        <v>0</v>
      </c>
    </row>
    <row r="131" spans="1:26" x14ac:dyDescent="0.25">
      <c r="A131" t="s">
        <v>330</v>
      </c>
      <c r="B131" s="1">
        <v>45728</v>
      </c>
      <c r="C131" t="s">
        <v>219</v>
      </c>
      <c r="D131" t="s">
        <v>154</v>
      </c>
      <c r="E131" t="s">
        <v>36</v>
      </c>
      <c r="F131" t="s">
        <v>86</v>
      </c>
      <c r="G131" t="s">
        <v>110</v>
      </c>
      <c r="H131">
        <v>1</v>
      </c>
      <c r="I131">
        <v>22769</v>
      </c>
      <c r="J131">
        <v>25</v>
      </c>
      <c r="K131">
        <v>5692.25</v>
      </c>
      <c r="L131">
        <v>17076.75</v>
      </c>
      <c r="M131">
        <v>12909.82</v>
      </c>
      <c r="N131">
        <v>4166.93</v>
      </c>
      <c r="O131" t="s">
        <v>49</v>
      </c>
      <c r="P131">
        <v>90.18</v>
      </c>
      <c r="Q131" t="s">
        <v>73</v>
      </c>
      <c r="R131" t="s">
        <v>41</v>
      </c>
      <c r="S131">
        <v>2</v>
      </c>
      <c r="T131">
        <v>1</v>
      </c>
      <c r="U131" t="s">
        <v>32</v>
      </c>
      <c r="V131" t="s">
        <v>33</v>
      </c>
      <c r="W131">
        <v>5</v>
      </c>
      <c r="Z131" t="b">
        <f t="shared" ref="Z131:Z194" si="2">COUNTIF($A:$A, A131)&gt;1</f>
        <v>0</v>
      </c>
    </row>
    <row r="132" spans="1:26" x14ac:dyDescent="0.25">
      <c r="A132" t="s">
        <v>331</v>
      </c>
      <c r="B132" s="1">
        <v>45918</v>
      </c>
      <c r="C132" t="s">
        <v>332</v>
      </c>
      <c r="D132" t="s">
        <v>25</v>
      </c>
      <c r="E132" t="s">
        <v>46</v>
      </c>
      <c r="F132" t="s">
        <v>47</v>
      </c>
      <c r="G132" t="s">
        <v>48</v>
      </c>
      <c r="H132">
        <v>1</v>
      </c>
      <c r="I132">
        <v>37837</v>
      </c>
      <c r="J132">
        <v>20</v>
      </c>
      <c r="K132">
        <v>7567.4</v>
      </c>
      <c r="L132">
        <v>30269.599999999999</v>
      </c>
      <c r="M132">
        <v>23917.37</v>
      </c>
      <c r="N132">
        <v>6352.23</v>
      </c>
      <c r="O132" t="s">
        <v>39</v>
      </c>
      <c r="P132">
        <v>1765.6</v>
      </c>
      <c r="Q132" t="s">
        <v>40</v>
      </c>
      <c r="R132" t="s">
        <v>31</v>
      </c>
      <c r="S132">
        <v>5</v>
      </c>
      <c r="T132">
        <v>6</v>
      </c>
      <c r="U132" t="s">
        <v>32</v>
      </c>
      <c r="V132" t="s">
        <v>42</v>
      </c>
      <c r="Z132" t="b">
        <f t="shared" si="2"/>
        <v>0</v>
      </c>
    </row>
    <row r="133" spans="1:26" x14ac:dyDescent="0.25">
      <c r="A133" t="s">
        <v>333</v>
      </c>
      <c r="B133" s="1">
        <v>45910</v>
      </c>
      <c r="C133" t="s">
        <v>251</v>
      </c>
      <c r="D133" t="s">
        <v>154</v>
      </c>
      <c r="E133" t="s">
        <v>36</v>
      </c>
      <c r="F133" t="s">
        <v>86</v>
      </c>
      <c r="G133" t="s">
        <v>127</v>
      </c>
      <c r="H133">
        <v>1</v>
      </c>
      <c r="I133">
        <v>24772</v>
      </c>
      <c r="J133">
        <v>0</v>
      </c>
      <c r="K133">
        <v>0</v>
      </c>
      <c r="L133">
        <v>24772</v>
      </c>
      <c r="M133">
        <v>16885.759999999998</v>
      </c>
      <c r="N133">
        <v>7886.24</v>
      </c>
      <c r="O133" t="s">
        <v>91</v>
      </c>
      <c r="P133">
        <v>333.43</v>
      </c>
      <c r="Q133" t="s">
        <v>30</v>
      </c>
      <c r="R133" t="s">
        <v>31</v>
      </c>
      <c r="S133">
        <v>5</v>
      </c>
      <c r="T133">
        <v>2</v>
      </c>
      <c r="U133" t="s">
        <v>32</v>
      </c>
      <c r="V133" t="s">
        <v>50</v>
      </c>
      <c r="W133">
        <v>5</v>
      </c>
      <c r="Z133" t="b">
        <f t="shared" si="2"/>
        <v>0</v>
      </c>
    </row>
    <row r="134" spans="1:26" x14ac:dyDescent="0.25">
      <c r="A134" t="s">
        <v>334</v>
      </c>
      <c r="B134" s="1">
        <v>45704</v>
      </c>
      <c r="C134" t="s">
        <v>335</v>
      </c>
      <c r="D134" t="s">
        <v>45</v>
      </c>
      <c r="E134" t="s">
        <v>26</v>
      </c>
      <c r="F134" t="s">
        <v>86</v>
      </c>
      <c r="G134" t="s">
        <v>87</v>
      </c>
      <c r="H134">
        <v>2</v>
      </c>
      <c r="I134">
        <v>62847</v>
      </c>
      <c r="J134">
        <v>15</v>
      </c>
      <c r="K134">
        <v>18854.099999999999</v>
      </c>
      <c r="L134">
        <v>106839.9</v>
      </c>
      <c r="M134">
        <v>71137.94</v>
      </c>
      <c r="N134">
        <v>35701.96</v>
      </c>
      <c r="O134" t="s">
        <v>91</v>
      </c>
      <c r="P134">
        <v>286.77</v>
      </c>
      <c r="Q134" t="s">
        <v>68</v>
      </c>
      <c r="R134" t="s">
        <v>41</v>
      </c>
      <c r="S134">
        <v>2</v>
      </c>
      <c r="T134">
        <v>1</v>
      </c>
      <c r="U134" t="s">
        <v>32</v>
      </c>
      <c r="V134" t="s">
        <v>33</v>
      </c>
      <c r="W134">
        <v>1</v>
      </c>
      <c r="Z134" t="b">
        <f t="shared" si="2"/>
        <v>0</v>
      </c>
    </row>
    <row r="135" spans="1:26" x14ac:dyDescent="0.25">
      <c r="A135" t="s">
        <v>336</v>
      </c>
      <c r="B135" s="1">
        <v>45682</v>
      </c>
      <c r="C135" t="s">
        <v>337</v>
      </c>
      <c r="D135" t="s">
        <v>97</v>
      </c>
      <c r="E135" t="s">
        <v>46</v>
      </c>
      <c r="F135" t="s">
        <v>86</v>
      </c>
      <c r="G135" t="s">
        <v>180</v>
      </c>
      <c r="H135">
        <v>1</v>
      </c>
      <c r="I135">
        <v>35657</v>
      </c>
      <c r="J135">
        <v>10</v>
      </c>
      <c r="K135">
        <v>3565.7</v>
      </c>
      <c r="L135">
        <v>32091.3</v>
      </c>
      <c r="M135">
        <v>18767.36</v>
      </c>
      <c r="N135">
        <v>13323.94</v>
      </c>
      <c r="O135" t="s">
        <v>91</v>
      </c>
      <c r="P135">
        <v>350.16</v>
      </c>
      <c r="Q135" t="s">
        <v>83</v>
      </c>
      <c r="R135" t="s">
        <v>41</v>
      </c>
      <c r="S135">
        <v>2</v>
      </c>
      <c r="T135">
        <v>2</v>
      </c>
      <c r="U135" t="s">
        <v>32</v>
      </c>
      <c r="V135" t="s">
        <v>33</v>
      </c>
      <c r="W135">
        <v>2</v>
      </c>
      <c r="Z135" t="b">
        <f t="shared" si="2"/>
        <v>0</v>
      </c>
    </row>
    <row r="136" spans="1:26" x14ac:dyDescent="0.25">
      <c r="A136" t="s">
        <v>338</v>
      </c>
      <c r="B136" s="1">
        <v>45714</v>
      </c>
      <c r="C136" t="s">
        <v>339</v>
      </c>
      <c r="D136" t="s">
        <v>97</v>
      </c>
      <c r="E136" t="s">
        <v>26</v>
      </c>
      <c r="F136" t="s">
        <v>86</v>
      </c>
      <c r="G136" t="s">
        <v>94</v>
      </c>
      <c r="H136">
        <v>1</v>
      </c>
      <c r="I136">
        <v>50922</v>
      </c>
      <c r="J136">
        <v>5</v>
      </c>
      <c r="K136">
        <v>2546.1</v>
      </c>
      <c r="L136">
        <v>48375.9</v>
      </c>
      <c r="M136">
        <v>28760.37</v>
      </c>
      <c r="N136">
        <v>19615.53</v>
      </c>
      <c r="O136" t="s">
        <v>29</v>
      </c>
      <c r="P136">
        <v>715.94</v>
      </c>
      <c r="Q136" t="s">
        <v>68</v>
      </c>
      <c r="R136" t="s">
        <v>31</v>
      </c>
      <c r="S136">
        <v>5</v>
      </c>
      <c r="T136">
        <v>3</v>
      </c>
      <c r="U136" t="s">
        <v>32</v>
      </c>
      <c r="V136" t="s">
        <v>33</v>
      </c>
      <c r="W136">
        <v>2</v>
      </c>
      <c r="Z136" t="b">
        <f t="shared" si="2"/>
        <v>0</v>
      </c>
    </row>
    <row r="137" spans="1:26" x14ac:dyDescent="0.25">
      <c r="A137" t="s">
        <v>340</v>
      </c>
      <c r="B137" s="1">
        <v>45736</v>
      </c>
      <c r="C137" t="s">
        <v>341</v>
      </c>
      <c r="D137" t="s">
        <v>154</v>
      </c>
      <c r="E137" t="s">
        <v>46</v>
      </c>
      <c r="F137" t="s">
        <v>47</v>
      </c>
      <c r="G137" t="s">
        <v>138</v>
      </c>
      <c r="H137">
        <v>2</v>
      </c>
      <c r="I137">
        <v>31588</v>
      </c>
      <c r="J137">
        <v>0</v>
      </c>
      <c r="K137">
        <v>0</v>
      </c>
      <c r="L137">
        <v>63176</v>
      </c>
      <c r="M137">
        <v>44877.67</v>
      </c>
      <c r="N137">
        <v>18298.330000000002</v>
      </c>
      <c r="O137" t="s">
        <v>55</v>
      </c>
      <c r="P137">
        <v>2123.08</v>
      </c>
      <c r="Q137" t="s">
        <v>83</v>
      </c>
      <c r="R137" t="s">
        <v>31</v>
      </c>
      <c r="S137">
        <v>5</v>
      </c>
      <c r="T137">
        <v>8</v>
      </c>
      <c r="U137" t="s">
        <v>56</v>
      </c>
      <c r="V137" t="s">
        <v>33</v>
      </c>
      <c r="W137">
        <v>5</v>
      </c>
      <c r="Z137" t="b">
        <f t="shared" si="2"/>
        <v>0</v>
      </c>
    </row>
    <row r="138" spans="1:26" x14ac:dyDescent="0.25">
      <c r="A138" t="s">
        <v>342</v>
      </c>
      <c r="B138" s="1">
        <v>45979</v>
      </c>
      <c r="C138" t="s">
        <v>343</v>
      </c>
      <c r="D138" t="s">
        <v>71</v>
      </c>
      <c r="E138" t="s">
        <v>26</v>
      </c>
      <c r="F138" t="s">
        <v>53</v>
      </c>
      <c r="G138" t="s">
        <v>54</v>
      </c>
      <c r="H138">
        <v>1</v>
      </c>
      <c r="I138">
        <v>29070</v>
      </c>
      <c r="J138">
        <v>0</v>
      </c>
      <c r="K138">
        <v>0</v>
      </c>
      <c r="L138">
        <v>29070</v>
      </c>
      <c r="M138">
        <v>21188.26</v>
      </c>
      <c r="N138">
        <v>7881.74</v>
      </c>
      <c r="O138" t="s">
        <v>55</v>
      </c>
      <c r="P138">
        <v>2110.5</v>
      </c>
      <c r="Q138" t="s">
        <v>83</v>
      </c>
      <c r="R138" t="s">
        <v>31</v>
      </c>
      <c r="S138">
        <v>5</v>
      </c>
      <c r="T138">
        <v>3</v>
      </c>
      <c r="U138" t="s">
        <v>32</v>
      </c>
      <c r="V138" t="s">
        <v>33</v>
      </c>
      <c r="W138">
        <v>4</v>
      </c>
      <c r="Z138" t="b">
        <f t="shared" si="2"/>
        <v>0</v>
      </c>
    </row>
    <row r="139" spans="1:26" x14ac:dyDescent="0.25">
      <c r="A139" t="s">
        <v>344</v>
      </c>
      <c r="B139" s="1">
        <v>45739</v>
      </c>
      <c r="C139" t="s">
        <v>345</v>
      </c>
      <c r="D139" t="s">
        <v>63</v>
      </c>
      <c r="E139" t="s">
        <v>26</v>
      </c>
      <c r="F139" t="s">
        <v>37</v>
      </c>
      <c r="G139" t="s">
        <v>38</v>
      </c>
      <c r="H139">
        <v>1</v>
      </c>
      <c r="I139">
        <v>17216</v>
      </c>
      <c r="J139">
        <v>10</v>
      </c>
      <c r="K139">
        <v>1721.6</v>
      </c>
      <c r="L139">
        <v>15494.4</v>
      </c>
      <c r="M139">
        <v>11464.74</v>
      </c>
      <c r="N139">
        <v>4029.66</v>
      </c>
      <c r="O139" t="s">
        <v>55</v>
      </c>
      <c r="P139">
        <v>1460.72</v>
      </c>
      <c r="Q139" t="s">
        <v>68</v>
      </c>
      <c r="R139" t="s">
        <v>31</v>
      </c>
      <c r="S139">
        <v>5</v>
      </c>
      <c r="T139">
        <v>4</v>
      </c>
      <c r="U139" t="s">
        <v>32</v>
      </c>
      <c r="V139" t="s">
        <v>33</v>
      </c>
      <c r="W139">
        <v>1</v>
      </c>
      <c r="Z139" t="b">
        <f t="shared" si="2"/>
        <v>0</v>
      </c>
    </row>
    <row r="140" spans="1:26" x14ac:dyDescent="0.25">
      <c r="A140" t="s">
        <v>346</v>
      </c>
      <c r="B140" s="1">
        <v>46006</v>
      </c>
      <c r="C140" t="s">
        <v>347</v>
      </c>
      <c r="D140" t="s">
        <v>90</v>
      </c>
      <c r="E140" t="s">
        <v>26</v>
      </c>
      <c r="F140" t="s">
        <v>27</v>
      </c>
      <c r="G140" t="s">
        <v>72</v>
      </c>
      <c r="H140">
        <v>3</v>
      </c>
      <c r="I140">
        <v>8387</v>
      </c>
      <c r="J140">
        <v>25</v>
      </c>
      <c r="K140">
        <v>6290.25</v>
      </c>
      <c r="L140">
        <v>18870.75</v>
      </c>
      <c r="M140">
        <v>10761.29</v>
      </c>
      <c r="N140">
        <v>8109.46</v>
      </c>
      <c r="O140" t="s">
        <v>55</v>
      </c>
      <c r="P140">
        <v>731.67</v>
      </c>
      <c r="Q140" t="s">
        <v>73</v>
      </c>
      <c r="R140" t="s">
        <v>31</v>
      </c>
      <c r="S140">
        <v>5</v>
      </c>
      <c r="T140">
        <v>2</v>
      </c>
      <c r="U140" t="s">
        <v>32</v>
      </c>
      <c r="V140" t="s">
        <v>50</v>
      </c>
      <c r="W140">
        <v>5</v>
      </c>
      <c r="Z140" t="b">
        <f t="shared" si="2"/>
        <v>0</v>
      </c>
    </row>
    <row r="141" spans="1:26" x14ac:dyDescent="0.25">
      <c r="A141" t="s">
        <v>348</v>
      </c>
      <c r="B141" s="1">
        <v>45874</v>
      </c>
      <c r="C141" t="s">
        <v>349</v>
      </c>
      <c r="D141" t="s">
        <v>79</v>
      </c>
      <c r="E141" t="s">
        <v>36</v>
      </c>
      <c r="F141" t="s">
        <v>86</v>
      </c>
      <c r="G141" t="s">
        <v>127</v>
      </c>
      <c r="H141">
        <v>3</v>
      </c>
      <c r="I141">
        <v>46987</v>
      </c>
      <c r="J141">
        <v>0</v>
      </c>
      <c r="K141">
        <v>0</v>
      </c>
      <c r="L141">
        <v>140961</v>
      </c>
      <c r="M141">
        <v>109926.52</v>
      </c>
      <c r="N141">
        <v>31034.48</v>
      </c>
      <c r="O141" t="s">
        <v>91</v>
      </c>
      <c r="P141">
        <v>518.30999999999995</v>
      </c>
      <c r="Q141" t="s">
        <v>68</v>
      </c>
      <c r="R141" t="s">
        <v>31</v>
      </c>
      <c r="S141">
        <v>5</v>
      </c>
      <c r="T141">
        <v>2</v>
      </c>
      <c r="U141" t="s">
        <v>32</v>
      </c>
      <c r="V141" t="s">
        <v>33</v>
      </c>
      <c r="W141">
        <v>5</v>
      </c>
      <c r="Z141" t="b">
        <f t="shared" si="2"/>
        <v>0</v>
      </c>
    </row>
    <row r="142" spans="1:26" x14ac:dyDescent="0.25">
      <c r="A142" t="s">
        <v>350</v>
      </c>
      <c r="B142" s="1">
        <v>45963</v>
      </c>
      <c r="C142" t="s">
        <v>351</v>
      </c>
      <c r="D142" t="s">
        <v>45</v>
      </c>
      <c r="E142" t="s">
        <v>36</v>
      </c>
      <c r="F142" t="s">
        <v>86</v>
      </c>
      <c r="G142" t="s">
        <v>94</v>
      </c>
      <c r="H142">
        <v>1</v>
      </c>
      <c r="I142">
        <v>29969</v>
      </c>
      <c r="J142">
        <v>15</v>
      </c>
      <c r="K142">
        <v>4495.3500000000004</v>
      </c>
      <c r="L142">
        <v>25473.65</v>
      </c>
      <c r="M142">
        <v>20629.169999999998</v>
      </c>
      <c r="N142">
        <v>4844.4799999999996</v>
      </c>
      <c r="O142" t="s">
        <v>39</v>
      </c>
      <c r="P142">
        <v>2156.54</v>
      </c>
      <c r="Q142" t="s">
        <v>30</v>
      </c>
      <c r="R142" t="s">
        <v>41</v>
      </c>
      <c r="S142">
        <v>2</v>
      </c>
      <c r="T142">
        <v>2</v>
      </c>
      <c r="U142" t="s">
        <v>32</v>
      </c>
      <c r="V142" t="s">
        <v>33</v>
      </c>
      <c r="W142">
        <v>5</v>
      </c>
      <c r="Z142" t="b">
        <f t="shared" si="2"/>
        <v>0</v>
      </c>
    </row>
    <row r="143" spans="1:26" x14ac:dyDescent="0.25">
      <c r="A143" t="s">
        <v>352</v>
      </c>
      <c r="B143" s="1">
        <v>45690</v>
      </c>
      <c r="C143" t="s">
        <v>353</v>
      </c>
      <c r="D143" t="s">
        <v>90</v>
      </c>
      <c r="E143" t="s">
        <v>46</v>
      </c>
      <c r="F143" t="s">
        <v>47</v>
      </c>
      <c r="G143" t="s">
        <v>138</v>
      </c>
      <c r="H143">
        <v>3</v>
      </c>
      <c r="I143">
        <v>44286</v>
      </c>
      <c r="J143">
        <v>10</v>
      </c>
      <c r="K143">
        <v>13285.8</v>
      </c>
      <c r="L143">
        <v>119572.2</v>
      </c>
      <c r="M143">
        <v>85502.11</v>
      </c>
      <c r="N143">
        <v>34070.089999999997</v>
      </c>
      <c r="O143" t="s">
        <v>91</v>
      </c>
      <c r="P143">
        <v>459.76</v>
      </c>
      <c r="Q143" t="s">
        <v>30</v>
      </c>
      <c r="R143" t="s">
        <v>31</v>
      </c>
      <c r="S143">
        <v>5</v>
      </c>
      <c r="T143">
        <v>3</v>
      </c>
      <c r="U143" t="s">
        <v>32</v>
      </c>
      <c r="V143" t="s">
        <v>50</v>
      </c>
      <c r="W143">
        <v>4</v>
      </c>
      <c r="Z143" t="b">
        <f t="shared" si="2"/>
        <v>0</v>
      </c>
    </row>
    <row r="144" spans="1:26" x14ac:dyDescent="0.25">
      <c r="A144" t="s">
        <v>354</v>
      </c>
      <c r="B144" s="1">
        <v>45855</v>
      </c>
      <c r="C144" t="s">
        <v>241</v>
      </c>
      <c r="D144" t="s">
        <v>63</v>
      </c>
      <c r="E144" t="s">
        <v>46</v>
      </c>
      <c r="F144" t="s">
        <v>27</v>
      </c>
      <c r="G144" t="s">
        <v>164</v>
      </c>
      <c r="H144">
        <v>2</v>
      </c>
      <c r="I144">
        <v>27216</v>
      </c>
      <c r="J144">
        <v>10</v>
      </c>
      <c r="K144">
        <v>5443.2</v>
      </c>
      <c r="L144">
        <v>48988.800000000003</v>
      </c>
      <c r="M144">
        <v>33809.96</v>
      </c>
      <c r="N144">
        <v>15178.84</v>
      </c>
      <c r="O144" t="s">
        <v>49</v>
      </c>
      <c r="P144">
        <v>376.99</v>
      </c>
      <c r="Q144" t="s">
        <v>30</v>
      </c>
      <c r="R144" t="s">
        <v>31</v>
      </c>
      <c r="S144">
        <v>5</v>
      </c>
      <c r="T144">
        <v>3</v>
      </c>
      <c r="U144" t="s">
        <v>32</v>
      </c>
      <c r="V144" t="s">
        <v>50</v>
      </c>
      <c r="W144">
        <v>5</v>
      </c>
      <c r="Z144" t="b">
        <f t="shared" si="2"/>
        <v>0</v>
      </c>
    </row>
    <row r="145" spans="1:26" x14ac:dyDescent="0.25">
      <c r="A145" t="s">
        <v>355</v>
      </c>
      <c r="B145" s="1">
        <v>45853</v>
      </c>
      <c r="C145" t="s">
        <v>356</v>
      </c>
      <c r="D145" t="s">
        <v>97</v>
      </c>
      <c r="E145" t="s">
        <v>46</v>
      </c>
      <c r="F145" t="s">
        <v>86</v>
      </c>
      <c r="G145" t="s">
        <v>127</v>
      </c>
      <c r="H145">
        <v>2</v>
      </c>
      <c r="I145">
        <v>67510</v>
      </c>
      <c r="J145">
        <v>0</v>
      </c>
      <c r="K145">
        <v>0</v>
      </c>
      <c r="L145">
        <v>135020</v>
      </c>
      <c r="M145">
        <v>101654.68</v>
      </c>
      <c r="N145">
        <v>33365.32</v>
      </c>
      <c r="O145" t="s">
        <v>29</v>
      </c>
      <c r="P145">
        <v>2431.33</v>
      </c>
      <c r="Q145" t="s">
        <v>83</v>
      </c>
      <c r="R145" t="s">
        <v>31</v>
      </c>
      <c r="S145">
        <v>5</v>
      </c>
      <c r="T145">
        <v>5</v>
      </c>
      <c r="U145" t="s">
        <v>32</v>
      </c>
      <c r="V145" t="s">
        <v>33</v>
      </c>
      <c r="W145">
        <v>3</v>
      </c>
      <c r="Z145" t="b">
        <f t="shared" si="2"/>
        <v>0</v>
      </c>
    </row>
    <row r="146" spans="1:26" x14ac:dyDescent="0.25">
      <c r="A146" t="s">
        <v>357</v>
      </c>
      <c r="B146" s="1">
        <v>45963</v>
      </c>
      <c r="C146" t="s">
        <v>358</v>
      </c>
      <c r="D146" t="s">
        <v>71</v>
      </c>
      <c r="E146" t="s">
        <v>36</v>
      </c>
      <c r="F146" t="s">
        <v>37</v>
      </c>
      <c r="G146" t="s">
        <v>161</v>
      </c>
      <c r="H146">
        <v>1</v>
      </c>
      <c r="I146">
        <v>36666</v>
      </c>
      <c r="J146">
        <v>20</v>
      </c>
      <c r="K146">
        <v>7333.2</v>
      </c>
      <c r="L146">
        <v>29332.799999999999</v>
      </c>
      <c r="M146">
        <v>18636.2</v>
      </c>
      <c r="N146">
        <v>10696.6</v>
      </c>
      <c r="O146" t="s">
        <v>60</v>
      </c>
      <c r="P146">
        <v>1127.9100000000001</v>
      </c>
      <c r="Q146" t="s">
        <v>83</v>
      </c>
      <c r="R146" t="s">
        <v>31</v>
      </c>
      <c r="S146">
        <v>5</v>
      </c>
      <c r="T146">
        <v>5</v>
      </c>
      <c r="U146" t="s">
        <v>32</v>
      </c>
      <c r="V146" t="s">
        <v>33</v>
      </c>
      <c r="W146">
        <v>1</v>
      </c>
      <c r="Z146" t="b">
        <f t="shared" si="2"/>
        <v>0</v>
      </c>
    </row>
    <row r="147" spans="1:26" x14ac:dyDescent="0.25">
      <c r="A147" t="s">
        <v>359</v>
      </c>
      <c r="B147" s="1">
        <v>45897</v>
      </c>
      <c r="C147" t="s">
        <v>360</v>
      </c>
      <c r="D147" t="s">
        <v>79</v>
      </c>
      <c r="E147" t="s">
        <v>36</v>
      </c>
      <c r="F147" t="s">
        <v>37</v>
      </c>
      <c r="G147" t="s">
        <v>38</v>
      </c>
      <c r="H147">
        <v>2</v>
      </c>
      <c r="I147">
        <v>33898</v>
      </c>
      <c r="J147">
        <v>10</v>
      </c>
      <c r="K147">
        <v>6779.6</v>
      </c>
      <c r="L147">
        <v>61016.4</v>
      </c>
      <c r="M147">
        <v>39544.879999999997</v>
      </c>
      <c r="N147">
        <v>21471.52</v>
      </c>
      <c r="O147" t="s">
        <v>29</v>
      </c>
      <c r="P147">
        <v>1245.26</v>
      </c>
      <c r="Q147" t="s">
        <v>40</v>
      </c>
      <c r="R147" t="s">
        <v>31</v>
      </c>
      <c r="S147">
        <v>5</v>
      </c>
      <c r="T147">
        <v>6</v>
      </c>
      <c r="U147" t="s">
        <v>56</v>
      </c>
      <c r="V147" t="s">
        <v>33</v>
      </c>
      <c r="W147">
        <v>5</v>
      </c>
      <c r="Z147" t="b">
        <f t="shared" si="2"/>
        <v>0</v>
      </c>
    </row>
    <row r="148" spans="1:26" x14ac:dyDescent="0.25">
      <c r="A148" t="s">
        <v>361</v>
      </c>
      <c r="B148" s="1">
        <v>45928</v>
      </c>
      <c r="C148" t="s">
        <v>362</v>
      </c>
      <c r="D148" t="s">
        <v>25</v>
      </c>
      <c r="E148" t="s">
        <v>26</v>
      </c>
      <c r="F148" t="s">
        <v>37</v>
      </c>
      <c r="G148" t="s">
        <v>38</v>
      </c>
      <c r="H148">
        <v>1</v>
      </c>
      <c r="I148">
        <v>27274</v>
      </c>
      <c r="J148">
        <v>10</v>
      </c>
      <c r="K148">
        <v>2727.4</v>
      </c>
      <c r="L148">
        <v>24546.6</v>
      </c>
      <c r="M148">
        <v>17130.490000000002</v>
      </c>
      <c r="N148">
        <v>7416.11</v>
      </c>
      <c r="O148" t="s">
        <v>49</v>
      </c>
      <c r="P148">
        <v>453.59</v>
      </c>
      <c r="Q148" t="s">
        <v>30</v>
      </c>
      <c r="R148" t="s">
        <v>31</v>
      </c>
      <c r="S148">
        <v>5</v>
      </c>
      <c r="T148">
        <v>2</v>
      </c>
      <c r="U148" t="s">
        <v>32</v>
      </c>
      <c r="V148" t="s">
        <v>33</v>
      </c>
      <c r="W148">
        <v>1</v>
      </c>
      <c r="Z148" t="b">
        <f t="shared" si="2"/>
        <v>0</v>
      </c>
    </row>
    <row r="149" spans="1:26" x14ac:dyDescent="0.25">
      <c r="A149" t="s">
        <v>363</v>
      </c>
      <c r="B149" s="1">
        <v>45786</v>
      </c>
      <c r="C149" t="s">
        <v>364</v>
      </c>
      <c r="D149" t="s">
        <v>63</v>
      </c>
      <c r="E149" t="s">
        <v>46</v>
      </c>
      <c r="F149" t="s">
        <v>47</v>
      </c>
      <c r="G149" t="s">
        <v>105</v>
      </c>
      <c r="H149">
        <v>1</v>
      </c>
      <c r="I149">
        <v>21128</v>
      </c>
      <c r="J149">
        <v>10</v>
      </c>
      <c r="K149">
        <v>2112.8000000000002</v>
      </c>
      <c r="L149">
        <v>19015.2</v>
      </c>
      <c r="M149">
        <v>11011.64</v>
      </c>
      <c r="N149">
        <v>8003.56</v>
      </c>
      <c r="O149" t="s">
        <v>29</v>
      </c>
      <c r="P149">
        <v>2126.17</v>
      </c>
      <c r="Q149" t="s">
        <v>40</v>
      </c>
      <c r="R149" t="s">
        <v>31</v>
      </c>
      <c r="S149">
        <v>5</v>
      </c>
      <c r="T149">
        <v>2</v>
      </c>
      <c r="U149" t="s">
        <v>32</v>
      </c>
      <c r="V149" t="s">
        <v>33</v>
      </c>
      <c r="W149">
        <v>5</v>
      </c>
      <c r="Z149" t="b">
        <f t="shared" si="2"/>
        <v>0</v>
      </c>
    </row>
    <row r="150" spans="1:26" x14ac:dyDescent="0.25">
      <c r="A150" t="s">
        <v>365</v>
      </c>
      <c r="B150" s="1">
        <v>45941</v>
      </c>
      <c r="C150" t="s">
        <v>78</v>
      </c>
      <c r="D150" t="s">
        <v>45</v>
      </c>
      <c r="E150" t="s">
        <v>46</v>
      </c>
      <c r="F150" t="s">
        <v>53</v>
      </c>
      <c r="G150" t="s">
        <v>54</v>
      </c>
      <c r="H150">
        <v>1</v>
      </c>
      <c r="I150">
        <v>78515</v>
      </c>
      <c r="J150">
        <v>25</v>
      </c>
      <c r="K150">
        <v>19628.75</v>
      </c>
      <c r="L150">
        <v>58886.25</v>
      </c>
      <c r="M150">
        <v>44806.080000000002</v>
      </c>
      <c r="N150">
        <v>14080.17</v>
      </c>
      <c r="O150" t="s">
        <v>29</v>
      </c>
      <c r="P150">
        <v>2075.06</v>
      </c>
      <c r="Q150" t="s">
        <v>83</v>
      </c>
      <c r="R150" t="s">
        <v>31</v>
      </c>
      <c r="S150">
        <v>5</v>
      </c>
      <c r="T150">
        <v>6</v>
      </c>
      <c r="U150" t="s">
        <v>56</v>
      </c>
      <c r="V150" t="s">
        <v>33</v>
      </c>
      <c r="W150">
        <v>5</v>
      </c>
      <c r="Z150" t="b">
        <f t="shared" si="2"/>
        <v>0</v>
      </c>
    </row>
    <row r="151" spans="1:26" x14ac:dyDescent="0.25">
      <c r="A151" t="s">
        <v>366</v>
      </c>
      <c r="B151" s="1">
        <v>45663</v>
      </c>
      <c r="C151" t="s">
        <v>337</v>
      </c>
      <c r="D151" t="s">
        <v>97</v>
      </c>
      <c r="E151" t="s">
        <v>46</v>
      </c>
      <c r="F151" t="s">
        <v>27</v>
      </c>
      <c r="G151" t="s">
        <v>28</v>
      </c>
      <c r="H151">
        <v>2</v>
      </c>
      <c r="I151">
        <v>16537</v>
      </c>
      <c r="J151">
        <v>10</v>
      </c>
      <c r="K151">
        <v>3307.4</v>
      </c>
      <c r="L151">
        <v>29766.6</v>
      </c>
      <c r="M151">
        <v>20011.14</v>
      </c>
      <c r="N151">
        <v>9755.4599999999991</v>
      </c>
      <c r="O151" t="s">
        <v>60</v>
      </c>
      <c r="P151">
        <v>1585.81</v>
      </c>
      <c r="Q151" t="s">
        <v>40</v>
      </c>
      <c r="R151" t="s">
        <v>31</v>
      </c>
      <c r="S151">
        <v>5</v>
      </c>
      <c r="T151">
        <v>5</v>
      </c>
      <c r="U151" t="s">
        <v>32</v>
      </c>
      <c r="V151" t="s">
        <v>33</v>
      </c>
      <c r="W151">
        <v>4</v>
      </c>
      <c r="Z151" t="b">
        <f t="shared" si="2"/>
        <v>0</v>
      </c>
    </row>
    <row r="152" spans="1:26" x14ac:dyDescent="0.25">
      <c r="A152" t="s">
        <v>367</v>
      </c>
      <c r="B152" s="1">
        <v>46006</v>
      </c>
      <c r="C152" t="s">
        <v>368</v>
      </c>
      <c r="D152" t="s">
        <v>97</v>
      </c>
      <c r="E152" t="s">
        <v>46</v>
      </c>
      <c r="F152" t="s">
        <v>86</v>
      </c>
      <c r="G152" t="s">
        <v>110</v>
      </c>
      <c r="H152">
        <v>1</v>
      </c>
      <c r="I152">
        <v>51258</v>
      </c>
      <c r="J152">
        <v>0</v>
      </c>
      <c r="K152">
        <v>0</v>
      </c>
      <c r="L152">
        <v>51258</v>
      </c>
      <c r="M152">
        <v>35165.61</v>
      </c>
      <c r="N152">
        <v>16092.39</v>
      </c>
      <c r="O152" t="s">
        <v>49</v>
      </c>
      <c r="P152">
        <v>392.35</v>
      </c>
      <c r="Q152" t="s">
        <v>40</v>
      </c>
      <c r="R152" t="s">
        <v>41</v>
      </c>
      <c r="S152">
        <v>2</v>
      </c>
      <c r="T152">
        <v>5</v>
      </c>
      <c r="U152" t="s">
        <v>32</v>
      </c>
      <c r="V152" t="s">
        <v>50</v>
      </c>
      <c r="W152">
        <v>1</v>
      </c>
      <c r="Z152" t="b">
        <f t="shared" si="2"/>
        <v>0</v>
      </c>
    </row>
    <row r="153" spans="1:26" x14ac:dyDescent="0.25">
      <c r="A153" t="s">
        <v>369</v>
      </c>
      <c r="B153" s="1">
        <v>45716</v>
      </c>
      <c r="C153" t="s">
        <v>370</v>
      </c>
      <c r="D153" t="s">
        <v>71</v>
      </c>
      <c r="E153" t="s">
        <v>26</v>
      </c>
      <c r="F153" t="s">
        <v>27</v>
      </c>
      <c r="G153" t="s">
        <v>28</v>
      </c>
      <c r="H153">
        <v>2</v>
      </c>
      <c r="I153">
        <v>20628</v>
      </c>
      <c r="J153">
        <v>0</v>
      </c>
      <c r="K153">
        <v>0</v>
      </c>
      <c r="L153">
        <v>41256</v>
      </c>
      <c r="M153">
        <v>26933.360000000001</v>
      </c>
      <c r="N153">
        <v>14322.64</v>
      </c>
      <c r="O153" t="s">
        <v>49</v>
      </c>
      <c r="P153">
        <v>170.14</v>
      </c>
      <c r="Q153" t="s">
        <v>68</v>
      </c>
      <c r="R153" t="s">
        <v>31</v>
      </c>
      <c r="S153">
        <v>5</v>
      </c>
      <c r="T153">
        <v>5</v>
      </c>
      <c r="U153" t="s">
        <v>32</v>
      </c>
      <c r="V153" t="s">
        <v>33</v>
      </c>
      <c r="W153">
        <v>2</v>
      </c>
      <c r="Z153" t="b">
        <f t="shared" si="2"/>
        <v>0</v>
      </c>
    </row>
    <row r="154" spans="1:26" x14ac:dyDescent="0.25">
      <c r="A154" t="s">
        <v>371</v>
      </c>
      <c r="B154" s="1">
        <v>46007</v>
      </c>
      <c r="C154" t="s">
        <v>372</v>
      </c>
      <c r="D154" t="s">
        <v>90</v>
      </c>
      <c r="E154" t="s">
        <v>26</v>
      </c>
      <c r="F154" t="s">
        <v>86</v>
      </c>
      <c r="G154" t="s">
        <v>94</v>
      </c>
      <c r="H154">
        <v>1</v>
      </c>
      <c r="I154">
        <v>53013</v>
      </c>
      <c r="J154">
        <v>25</v>
      </c>
      <c r="K154">
        <v>13253.25</v>
      </c>
      <c r="L154">
        <v>39759.75</v>
      </c>
      <c r="M154">
        <v>31152.05</v>
      </c>
      <c r="N154">
        <v>8607.7000000000007</v>
      </c>
      <c r="O154" t="s">
        <v>49</v>
      </c>
      <c r="P154">
        <v>402.94</v>
      </c>
      <c r="Q154" t="s">
        <v>73</v>
      </c>
      <c r="R154" t="s">
        <v>41</v>
      </c>
      <c r="S154">
        <v>2</v>
      </c>
      <c r="T154">
        <v>1</v>
      </c>
      <c r="U154" t="s">
        <v>32</v>
      </c>
      <c r="V154" t="s">
        <v>50</v>
      </c>
      <c r="W154">
        <v>5</v>
      </c>
      <c r="Z154" t="b">
        <f t="shared" si="2"/>
        <v>0</v>
      </c>
    </row>
    <row r="155" spans="1:26" x14ac:dyDescent="0.25">
      <c r="A155" t="s">
        <v>373</v>
      </c>
      <c r="B155" s="1">
        <v>45932</v>
      </c>
      <c r="C155" t="s">
        <v>307</v>
      </c>
      <c r="D155" t="s">
        <v>71</v>
      </c>
      <c r="E155" t="s">
        <v>46</v>
      </c>
      <c r="F155" t="s">
        <v>53</v>
      </c>
      <c r="G155" t="s">
        <v>54</v>
      </c>
      <c r="H155">
        <v>2</v>
      </c>
      <c r="I155">
        <v>10699</v>
      </c>
      <c r="J155">
        <v>5</v>
      </c>
      <c r="K155">
        <v>1069.9000000000001</v>
      </c>
      <c r="L155">
        <v>20328.099999999999</v>
      </c>
      <c r="M155">
        <v>16183.23</v>
      </c>
      <c r="N155">
        <v>4144.87</v>
      </c>
      <c r="O155" t="s">
        <v>49</v>
      </c>
      <c r="P155">
        <v>295.98</v>
      </c>
      <c r="Q155" t="s">
        <v>40</v>
      </c>
      <c r="R155" t="s">
        <v>41</v>
      </c>
      <c r="S155">
        <v>2</v>
      </c>
      <c r="T155">
        <v>6</v>
      </c>
      <c r="U155" t="s">
        <v>32</v>
      </c>
      <c r="V155" t="s">
        <v>50</v>
      </c>
      <c r="W155">
        <v>5</v>
      </c>
      <c r="Z155" t="b">
        <f t="shared" si="2"/>
        <v>0</v>
      </c>
    </row>
    <row r="156" spans="1:26" x14ac:dyDescent="0.25">
      <c r="A156" t="s">
        <v>374</v>
      </c>
      <c r="B156" s="1">
        <v>45794</v>
      </c>
      <c r="C156" t="s">
        <v>305</v>
      </c>
      <c r="D156" t="s">
        <v>67</v>
      </c>
      <c r="E156" t="s">
        <v>36</v>
      </c>
      <c r="F156" t="s">
        <v>47</v>
      </c>
      <c r="G156" t="s">
        <v>146</v>
      </c>
      <c r="H156">
        <v>1</v>
      </c>
      <c r="I156">
        <v>40675</v>
      </c>
      <c r="J156">
        <v>15</v>
      </c>
      <c r="K156">
        <v>6101.25</v>
      </c>
      <c r="L156">
        <v>34573.75</v>
      </c>
      <c r="M156">
        <v>21621.05</v>
      </c>
      <c r="N156">
        <v>12952.7</v>
      </c>
      <c r="O156" t="s">
        <v>91</v>
      </c>
      <c r="P156">
        <v>1543.17</v>
      </c>
      <c r="Q156" t="s">
        <v>73</v>
      </c>
      <c r="R156" t="s">
        <v>31</v>
      </c>
      <c r="S156">
        <v>5</v>
      </c>
      <c r="T156">
        <v>5</v>
      </c>
      <c r="U156" t="s">
        <v>32</v>
      </c>
      <c r="V156" t="s">
        <v>33</v>
      </c>
      <c r="W156">
        <v>2</v>
      </c>
      <c r="Z156" t="b">
        <f t="shared" si="2"/>
        <v>0</v>
      </c>
    </row>
    <row r="157" spans="1:26" x14ac:dyDescent="0.25">
      <c r="A157" t="s">
        <v>375</v>
      </c>
      <c r="B157" s="1">
        <v>45986</v>
      </c>
      <c r="C157" t="s">
        <v>376</v>
      </c>
      <c r="D157" t="s">
        <v>154</v>
      </c>
      <c r="E157" t="s">
        <v>46</v>
      </c>
      <c r="F157" t="s">
        <v>53</v>
      </c>
      <c r="G157" t="s">
        <v>59</v>
      </c>
      <c r="H157">
        <v>1</v>
      </c>
      <c r="I157">
        <v>15665</v>
      </c>
      <c r="J157">
        <v>0</v>
      </c>
      <c r="K157">
        <v>0</v>
      </c>
      <c r="L157">
        <v>15665</v>
      </c>
      <c r="M157">
        <v>11931.85</v>
      </c>
      <c r="N157">
        <v>3733.15</v>
      </c>
      <c r="O157" t="s">
        <v>55</v>
      </c>
      <c r="P157">
        <v>1397.39</v>
      </c>
      <c r="Q157" t="s">
        <v>40</v>
      </c>
      <c r="R157" t="s">
        <v>31</v>
      </c>
      <c r="S157">
        <v>5</v>
      </c>
      <c r="T157">
        <v>3</v>
      </c>
      <c r="U157" t="s">
        <v>32</v>
      </c>
      <c r="V157" t="s">
        <v>33</v>
      </c>
      <c r="W157">
        <v>2</v>
      </c>
      <c r="Z157" t="b">
        <f t="shared" si="2"/>
        <v>0</v>
      </c>
    </row>
    <row r="158" spans="1:26" x14ac:dyDescent="0.25">
      <c r="A158" t="s">
        <v>377</v>
      </c>
      <c r="B158" s="1">
        <v>45832</v>
      </c>
      <c r="C158" t="s">
        <v>378</v>
      </c>
      <c r="D158" t="s">
        <v>97</v>
      </c>
      <c r="E158" t="s">
        <v>46</v>
      </c>
      <c r="F158" t="s">
        <v>47</v>
      </c>
      <c r="G158" t="s">
        <v>105</v>
      </c>
      <c r="H158">
        <v>1</v>
      </c>
      <c r="I158">
        <v>50472</v>
      </c>
      <c r="J158">
        <v>10</v>
      </c>
      <c r="K158">
        <v>5047.2</v>
      </c>
      <c r="L158">
        <v>45424.800000000003</v>
      </c>
      <c r="M158">
        <v>27662.81</v>
      </c>
      <c r="N158">
        <v>17761.990000000002</v>
      </c>
      <c r="O158" t="s">
        <v>60</v>
      </c>
      <c r="P158">
        <v>2094.48</v>
      </c>
      <c r="Q158" t="s">
        <v>83</v>
      </c>
      <c r="R158" t="s">
        <v>41</v>
      </c>
      <c r="S158">
        <v>2</v>
      </c>
      <c r="T158">
        <v>4</v>
      </c>
      <c r="U158" t="s">
        <v>32</v>
      </c>
      <c r="V158" t="s">
        <v>42</v>
      </c>
      <c r="Z158" t="b">
        <f t="shared" si="2"/>
        <v>0</v>
      </c>
    </row>
    <row r="159" spans="1:26" x14ac:dyDescent="0.25">
      <c r="A159" t="s">
        <v>379</v>
      </c>
      <c r="B159" s="1">
        <v>45715</v>
      </c>
      <c r="C159" t="s">
        <v>380</v>
      </c>
      <c r="D159" t="s">
        <v>124</v>
      </c>
      <c r="E159" t="s">
        <v>26</v>
      </c>
      <c r="F159" t="s">
        <v>53</v>
      </c>
      <c r="G159" t="s">
        <v>59</v>
      </c>
      <c r="H159">
        <v>2</v>
      </c>
      <c r="I159">
        <v>14226</v>
      </c>
      <c r="J159">
        <v>15</v>
      </c>
      <c r="K159">
        <v>4267.8</v>
      </c>
      <c r="L159">
        <v>24184.2</v>
      </c>
      <c r="M159">
        <v>14976.78</v>
      </c>
      <c r="N159">
        <v>9207.42</v>
      </c>
      <c r="O159" t="s">
        <v>49</v>
      </c>
      <c r="P159">
        <v>419.95</v>
      </c>
      <c r="Q159" t="s">
        <v>73</v>
      </c>
      <c r="R159" t="s">
        <v>41</v>
      </c>
      <c r="S159">
        <v>2</v>
      </c>
      <c r="T159">
        <v>0</v>
      </c>
      <c r="U159" t="s">
        <v>32</v>
      </c>
      <c r="V159" t="s">
        <v>50</v>
      </c>
      <c r="W159">
        <v>5</v>
      </c>
      <c r="Z159" t="b">
        <f t="shared" si="2"/>
        <v>0</v>
      </c>
    </row>
    <row r="160" spans="1:26" x14ac:dyDescent="0.25">
      <c r="A160" t="s">
        <v>381</v>
      </c>
      <c r="B160" s="1">
        <v>45808</v>
      </c>
      <c r="C160" t="s">
        <v>380</v>
      </c>
      <c r="D160" t="s">
        <v>67</v>
      </c>
      <c r="E160" t="s">
        <v>46</v>
      </c>
      <c r="F160" t="s">
        <v>37</v>
      </c>
      <c r="G160" t="s">
        <v>38</v>
      </c>
      <c r="H160">
        <v>2</v>
      </c>
      <c r="I160">
        <v>14970</v>
      </c>
      <c r="J160">
        <v>25</v>
      </c>
      <c r="K160">
        <v>7485</v>
      </c>
      <c r="L160">
        <v>22455</v>
      </c>
      <c r="M160">
        <v>15583</v>
      </c>
      <c r="N160">
        <v>6872</v>
      </c>
      <c r="O160" t="s">
        <v>55</v>
      </c>
      <c r="P160">
        <v>1647.88</v>
      </c>
      <c r="Q160" t="s">
        <v>68</v>
      </c>
      <c r="R160" t="s">
        <v>31</v>
      </c>
      <c r="S160">
        <v>5</v>
      </c>
      <c r="T160">
        <v>1</v>
      </c>
      <c r="U160" t="s">
        <v>32</v>
      </c>
      <c r="V160" t="s">
        <v>50</v>
      </c>
      <c r="W160">
        <v>5</v>
      </c>
      <c r="Z160" t="b">
        <f t="shared" si="2"/>
        <v>0</v>
      </c>
    </row>
    <row r="161" spans="1:26" x14ac:dyDescent="0.25">
      <c r="A161" t="s">
        <v>382</v>
      </c>
      <c r="B161" s="1">
        <v>45880</v>
      </c>
      <c r="C161" t="s">
        <v>163</v>
      </c>
      <c r="D161" t="s">
        <v>97</v>
      </c>
      <c r="E161" t="s">
        <v>36</v>
      </c>
      <c r="F161" t="s">
        <v>27</v>
      </c>
      <c r="G161" t="s">
        <v>164</v>
      </c>
      <c r="H161">
        <v>2</v>
      </c>
      <c r="I161">
        <v>27974</v>
      </c>
      <c r="J161">
        <v>0</v>
      </c>
      <c r="K161">
        <v>0</v>
      </c>
      <c r="L161">
        <v>55948</v>
      </c>
      <c r="M161">
        <v>37708.44</v>
      </c>
      <c r="N161">
        <v>18239.560000000001</v>
      </c>
      <c r="O161" t="s">
        <v>49</v>
      </c>
      <c r="P161">
        <v>82.96</v>
      </c>
      <c r="Q161" t="s">
        <v>68</v>
      </c>
      <c r="R161" t="s">
        <v>31</v>
      </c>
      <c r="S161">
        <v>5</v>
      </c>
      <c r="T161">
        <v>6</v>
      </c>
      <c r="U161" t="s">
        <v>56</v>
      </c>
      <c r="V161" t="s">
        <v>33</v>
      </c>
      <c r="W161">
        <v>1</v>
      </c>
      <c r="Z161" t="b">
        <f t="shared" si="2"/>
        <v>0</v>
      </c>
    </row>
    <row r="162" spans="1:26" x14ac:dyDescent="0.25">
      <c r="A162" t="s">
        <v>383</v>
      </c>
      <c r="B162" s="1">
        <v>45738</v>
      </c>
      <c r="C162" t="s">
        <v>384</v>
      </c>
      <c r="D162" t="s">
        <v>45</v>
      </c>
      <c r="E162" t="s">
        <v>36</v>
      </c>
      <c r="F162" t="s">
        <v>86</v>
      </c>
      <c r="G162" t="s">
        <v>110</v>
      </c>
      <c r="H162">
        <v>1</v>
      </c>
      <c r="I162">
        <v>59011</v>
      </c>
      <c r="J162">
        <v>0</v>
      </c>
      <c r="K162">
        <v>0</v>
      </c>
      <c r="L162">
        <v>59011</v>
      </c>
      <c r="M162">
        <v>38661.97</v>
      </c>
      <c r="N162">
        <v>20349.03</v>
      </c>
      <c r="O162" t="s">
        <v>91</v>
      </c>
      <c r="P162">
        <v>1856.66</v>
      </c>
      <c r="Q162" t="s">
        <v>83</v>
      </c>
      <c r="R162" t="s">
        <v>31</v>
      </c>
      <c r="S162">
        <v>5</v>
      </c>
      <c r="T162">
        <v>3</v>
      </c>
      <c r="U162" t="s">
        <v>32</v>
      </c>
      <c r="V162" t="s">
        <v>33</v>
      </c>
      <c r="W162">
        <v>5</v>
      </c>
      <c r="Z162" t="b">
        <f t="shared" si="2"/>
        <v>0</v>
      </c>
    </row>
    <row r="163" spans="1:26" x14ac:dyDescent="0.25">
      <c r="A163" t="s">
        <v>385</v>
      </c>
      <c r="B163" s="1">
        <v>45890</v>
      </c>
      <c r="C163" t="s">
        <v>386</v>
      </c>
      <c r="D163" t="s">
        <v>25</v>
      </c>
      <c r="E163" t="s">
        <v>46</v>
      </c>
      <c r="F163" t="s">
        <v>37</v>
      </c>
      <c r="G163" t="s">
        <v>224</v>
      </c>
      <c r="H163">
        <v>2</v>
      </c>
      <c r="I163">
        <v>32683</v>
      </c>
      <c r="J163">
        <v>15</v>
      </c>
      <c r="K163">
        <v>9804.9</v>
      </c>
      <c r="L163">
        <v>55561.1</v>
      </c>
      <c r="M163">
        <v>36485.9</v>
      </c>
      <c r="N163">
        <v>19075.2</v>
      </c>
      <c r="O163" t="s">
        <v>29</v>
      </c>
      <c r="P163">
        <v>1426.98</v>
      </c>
      <c r="Q163" t="s">
        <v>68</v>
      </c>
      <c r="R163" t="s">
        <v>31</v>
      </c>
      <c r="S163">
        <v>5</v>
      </c>
      <c r="T163">
        <v>3</v>
      </c>
      <c r="U163" t="s">
        <v>32</v>
      </c>
      <c r="V163" t="s">
        <v>50</v>
      </c>
      <c r="W163">
        <v>2</v>
      </c>
      <c r="Z163" t="b">
        <f t="shared" si="2"/>
        <v>0</v>
      </c>
    </row>
    <row r="164" spans="1:26" x14ac:dyDescent="0.25">
      <c r="A164" t="s">
        <v>387</v>
      </c>
      <c r="B164" s="1">
        <v>45659</v>
      </c>
      <c r="C164" t="s">
        <v>388</v>
      </c>
      <c r="D164" t="s">
        <v>154</v>
      </c>
      <c r="E164" t="s">
        <v>26</v>
      </c>
      <c r="F164" t="s">
        <v>27</v>
      </c>
      <c r="G164" t="s">
        <v>28</v>
      </c>
      <c r="H164">
        <v>3</v>
      </c>
      <c r="I164">
        <v>3865</v>
      </c>
      <c r="J164">
        <v>0</v>
      </c>
      <c r="K164">
        <v>0</v>
      </c>
      <c r="L164">
        <v>11595</v>
      </c>
      <c r="M164">
        <v>6508.03</v>
      </c>
      <c r="N164">
        <v>5086.97</v>
      </c>
      <c r="O164" t="s">
        <v>39</v>
      </c>
      <c r="P164">
        <v>1459.31</v>
      </c>
      <c r="Q164" t="s">
        <v>83</v>
      </c>
      <c r="R164" t="s">
        <v>41</v>
      </c>
      <c r="S164">
        <v>2</v>
      </c>
      <c r="T164">
        <v>4</v>
      </c>
      <c r="U164" t="s">
        <v>32</v>
      </c>
      <c r="V164" t="s">
        <v>42</v>
      </c>
      <c r="Z164" t="b">
        <f t="shared" si="2"/>
        <v>0</v>
      </c>
    </row>
    <row r="165" spans="1:26" x14ac:dyDescent="0.25">
      <c r="A165" t="s">
        <v>389</v>
      </c>
      <c r="B165" s="1">
        <v>45792</v>
      </c>
      <c r="C165" t="s">
        <v>390</v>
      </c>
      <c r="D165" t="s">
        <v>124</v>
      </c>
      <c r="E165" t="s">
        <v>36</v>
      </c>
      <c r="F165" t="s">
        <v>86</v>
      </c>
      <c r="G165" t="s">
        <v>87</v>
      </c>
      <c r="H165">
        <v>3</v>
      </c>
      <c r="I165">
        <v>30116</v>
      </c>
      <c r="J165">
        <v>5</v>
      </c>
      <c r="K165">
        <v>4517.3999999999996</v>
      </c>
      <c r="L165">
        <v>85830.6</v>
      </c>
      <c r="M165">
        <v>49863.12</v>
      </c>
      <c r="N165">
        <v>35967.480000000003</v>
      </c>
      <c r="O165" t="s">
        <v>60</v>
      </c>
      <c r="P165">
        <v>2344.4499999999998</v>
      </c>
      <c r="Q165" t="s">
        <v>40</v>
      </c>
      <c r="R165" t="s">
        <v>31</v>
      </c>
      <c r="S165">
        <v>5</v>
      </c>
      <c r="T165">
        <v>6</v>
      </c>
      <c r="U165" t="s">
        <v>32</v>
      </c>
      <c r="V165" t="s">
        <v>50</v>
      </c>
      <c r="W165">
        <v>5</v>
      </c>
      <c r="Z165" t="b">
        <f t="shared" si="2"/>
        <v>0</v>
      </c>
    </row>
    <row r="166" spans="1:26" x14ac:dyDescent="0.25">
      <c r="A166" t="s">
        <v>391</v>
      </c>
      <c r="B166" s="1">
        <v>45914</v>
      </c>
      <c r="C166" t="s">
        <v>386</v>
      </c>
      <c r="D166" t="s">
        <v>63</v>
      </c>
      <c r="E166" t="s">
        <v>46</v>
      </c>
      <c r="F166" t="s">
        <v>27</v>
      </c>
      <c r="G166" t="s">
        <v>28</v>
      </c>
      <c r="H166">
        <v>1</v>
      </c>
      <c r="I166">
        <v>14341</v>
      </c>
      <c r="J166">
        <v>0</v>
      </c>
      <c r="K166">
        <v>0</v>
      </c>
      <c r="L166">
        <v>14341</v>
      </c>
      <c r="M166">
        <v>10486.85</v>
      </c>
      <c r="N166">
        <v>3854.15</v>
      </c>
      <c r="O166" t="s">
        <v>49</v>
      </c>
      <c r="P166">
        <v>328.78</v>
      </c>
      <c r="Q166" t="s">
        <v>68</v>
      </c>
      <c r="R166" t="s">
        <v>31</v>
      </c>
      <c r="S166">
        <v>5</v>
      </c>
      <c r="T166">
        <v>6</v>
      </c>
      <c r="U166" t="s">
        <v>56</v>
      </c>
      <c r="V166" t="s">
        <v>33</v>
      </c>
      <c r="W166">
        <v>3</v>
      </c>
      <c r="Z166" t="b">
        <f t="shared" si="2"/>
        <v>0</v>
      </c>
    </row>
    <row r="167" spans="1:26" x14ac:dyDescent="0.25">
      <c r="A167" t="s">
        <v>392</v>
      </c>
      <c r="B167" s="1">
        <v>45749</v>
      </c>
      <c r="C167" t="s">
        <v>129</v>
      </c>
      <c r="D167" t="s">
        <v>25</v>
      </c>
      <c r="E167" t="s">
        <v>26</v>
      </c>
      <c r="F167" t="s">
        <v>86</v>
      </c>
      <c r="G167" t="s">
        <v>127</v>
      </c>
      <c r="H167">
        <v>2</v>
      </c>
      <c r="I167">
        <v>80299</v>
      </c>
      <c r="J167">
        <v>15</v>
      </c>
      <c r="K167">
        <v>24089.7</v>
      </c>
      <c r="L167">
        <v>136508.29999999999</v>
      </c>
      <c r="M167">
        <v>81295.149999999994</v>
      </c>
      <c r="N167">
        <v>55213.15</v>
      </c>
      <c r="O167" t="s">
        <v>29</v>
      </c>
      <c r="P167">
        <v>709.51</v>
      </c>
      <c r="Q167" t="s">
        <v>30</v>
      </c>
      <c r="R167" t="s">
        <v>31</v>
      </c>
      <c r="S167">
        <v>5</v>
      </c>
      <c r="T167">
        <v>5</v>
      </c>
      <c r="U167" t="s">
        <v>32</v>
      </c>
      <c r="V167" t="s">
        <v>33</v>
      </c>
      <c r="W167">
        <v>5</v>
      </c>
      <c r="Z167" t="b">
        <f t="shared" si="2"/>
        <v>0</v>
      </c>
    </row>
    <row r="168" spans="1:26" x14ac:dyDescent="0.25">
      <c r="A168" t="s">
        <v>393</v>
      </c>
      <c r="B168" s="1">
        <v>45917</v>
      </c>
      <c r="C168" t="s">
        <v>394</v>
      </c>
      <c r="D168" t="s">
        <v>25</v>
      </c>
      <c r="E168" t="s">
        <v>26</v>
      </c>
      <c r="F168" t="s">
        <v>86</v>
      </c>
      <c r="G168" t="s">
        <v>94</v>
      </c>
      <c r="H168">
        <v>1</v>
      </c>
      <c r="I168">
        <v>78308</v>
      </c>
      <c r="J168">
        <v>0</v>
      </c>
      <c r="K168">
        <v>0</v>
      </c>
      <c r="L168">
        <v>78308</v>
      </c>
      <c r="M168">
        <v>60867.56</v>
      </c>
      <c r="N168">
        <v>17440.439999999999</v>
      </c>
      <c r="O168" t="s">
        <v>60</v>
      </c>
      <c r="P168">
        <v>1887.15</v>
      </c>
      <c r="Q168" t="s">
        <v>83</v>
      </c>
      <c r="R168" t="s">
        <v>31</v>
      </c>
      <c r="S168">
        <v>5</v>
      </c>
      <c r="T168">
        <v>6</v>
      </c>
      <c r="U168" t="s">
        <v>56</v>
      </c>
      <c r="V168" t="s">
        <v>33</v>
      </c>
      <c r="W168">
        <v>3</v>
      </c>
      <c r="Z168" t="b">
        <f t="shared" si="2"/>
        <v>0</v>
      </c>
    </row>
    <row r="169" spans="1:26" x14ac:dyDescent="0.25">
      <c r="A169" t="s">
        <v>395</v>
      </c>
      <c r="B169" s="1">
        <v>45712</v>
      </c>
      <c r="C169" t="s">
        <v>396</v>
      </c>
      <c r="D169" t="s">
        <v>90</v>
      </c>
      <c r="E169" t="s">
        <v>26</v>
      </c>
      <c r="F169" t="s">
        <v>53</v>
      </c>
      <c r="G169" t="s">
        <v>151</v>
      </c>
      <c r="H169">
        <v>2</v>
      </c>
      <c r="I169">
        <v>36886</v>
      </c>
      <c r="J169">
        <v>25</v>
      </c>
      <c r="K169">
        <v>18443</v>
      </c>
      <c r="L169">
        <v>55329</v>
      </c>
      <c r="M169">
        <v>37483.629999999997</v>
      </c>
      <c r="N169">
        <v>17845.37</v>
      </c>
      <c r="O169" t="s">
        <v>29</v>
      </c>
      <c r="P169">
        <v>713.61</v>
      </c>
      <c r="Q169" t="s">
        <v>40</v>
      </c>
      <c r="R169" t="s">
        <v>41</v>
      </c>
      <c r="S169">
        <v>2</v>
      </c>
      <c r="T169">
        <v>5</v>
      </c>
      <c r="U169" t="s">
        <v>56</v>
      </c>
      <c r="V169" t="s">
        <v>33</v>
      </c>
      <c r="W169">
        <v>4</v>
      </c>
      <c r="Z169" t="b">
        <f t="shared" si="2"/>
        <v>0</v>
      </c>
    </row>
    <row r="170" spans="1:26" x14ac:dyDescent="0.25">
      <c r="A170" t="s">
        <v>397</v>
      </c>
      <c r="B170" s="1">
        <v>45978</v>
      </c>
      <c r="C170" t="s">
        <v>398</v>
      </c>
      <c r="D170" t="s">
        <v>97</v>
      </c>
      <c r="E170" t="s">
        <v>46</v>
      </c>
      <c r="F170" t="s">
        <v>86</v>
      </c>
      <c r="G170" t="s">
        <v>87</v>
      </c>
      <c r="H170">
        <v>1</v>
      </c>
      <c r="I170">
        <v>37310</v>
      </c>
      <c r="J170">
        <v>25</v>
      </c>
      <c r="K170">
        <v>9327.5</v>
      </c>
      <c r="L170">
        <v>27982.5</v>
      </c>
      <c r="M170">
        <v>16450.91</v>
      </c>
      <c r="N170">
        <v>11531.59</v>
      </c>
      <c r="O170" t="s">
        <v>29</v>
      </c>
      <c r="P170">
        <v>2382.04</v>
      </c>
      <c r="Q170" t="s">
        <v>68</v>
      </c>
      <c r="R170" t="s">
        <v>31</v>
      </c>
      <c r="S170">
        <v>5</v>
      </c>
      <c r="T170">
        <v>4</v>
      </c>
      <c r="U170" t="s">
        <v>32</v>
      </c>
      <c r="V170" t="s">
        <v>33</v>
      </c>
      <c r="W170">
        <v>5</v>
      </c>
      <c r="Z170" t="b">
        <f t="shared" si="2"/>
        <v>0</v>
      </c>
    </row>
    <row r="171" spans="1:26" x14ac:dyDescent="0.25">
      <c r="A171" t="s">
        <v>399</v>
      </c>
      <c r="B171" s="1">
        <v>45810</v>
      </c>
      <c r="C171" t="s">
        <v>400</v>
      </c>
      <c r="D171" t="s">
        <v>124</v>
      </c>
      <c r="E171" t="s">
        <v>46</v>
      </c>
      <c r="F171" t="s">
        <v>27</v>
      </c>
      <c r="G171" t="s">
        <v>72</v>
      </c>
      <c r="H171">
        <v>1</v>
      </c>
      <c r="I171">
        <v>20470</v>
      </c>
      <c r="J171">
        <v>15</v>
      </c>
      <c r="K171">
        <v>3070.5</v>
      </c>
      <c r="L171">
        <v>17399.5</v>
      </c>
      <c r="M171">
        <v>11776.19</v>
      </c>
      <c r="N171">
        <v>5623.31</v>
      </c>
      <c r="O171" t="s">
        <v>60</v>
      </c>
      <c r="P171">
        <v>2455.36</v>
      </c>
      <c r="Q171" t="s">
        <v>73</v>
      </c>
      <c r="R171" t="s">
        <v>31</v>
      </c>
      <c r="S171">
        <v>5</v>
      </c>
      <c r="T171">
        <v>3</v>
      </c>
      <c r="U171" t="s">
        <v>32</v>
      </c>
      <c r="V171" t="s">
        <v>33</v>
      </c>
      <c r="W171">
        <v>1</v>
      </c>
      <c r="Z171" t="b">
        <f t="shared" si="2"/>
        <v>0</v>
      </c>
    </row>
    <row r="172" spans="1:26" x14ac:dyDescent="0.25">
      <c r="A172" t="s">
        <v>401</v>
      </c>
      <c r="B172" s="1">
        <v>45985</v>
      </c>
      <c r="C172" t="s">
        <v>402</v>
      </c>
      <c r="D172" t="s">
        <v>63</v>
      </c>
      <c r="E172" t="s">
        <v>26</v>
      </c>
      <c r="F172" t="s">
        <v>53</v>
      </c>
      <c r="G172" t="s">
        <v>82</v>
      </c>
      <c r="H172">
        <v>1</v>
      </c>
      <c r="I172">
        <v>94678</v>
      </c>
      <c r="J172">
        <v>25</v>
      </c>
      <c r="K172">
        <v>23669.5</v>
      </c>
      <c r="L172">
        <v>71008.5</v>
      </c>
      <c r="M172">
        <v>43878.16</v>
      </c>
      <c r="N172">
        <v>27130.34</v>
      </c>
      <c r="O172" t="s">
        <v>29</v>
      </c>
      <c r="P172">
        <v>2079.64</v>
      </c>
      <c r="Q172" t="s">
        <v>73</v>
      </c>
      <c r="R172" t="s">
        <v>41</v>
      </c>
      <c r="S172">
        <v>2</v>
      </c>
      <c r="T172">
        <v>1</v>
      </c>
      <c r="U172" t="s">
        <v>32</v>
      </c>
      <c r="V172" t="s">
        <v>33</v>
      </c>
      <c r="W172">
        <v>3</v>
      </c>
      <c r="Z172" t="b">
        <f t="shared" si="2"/>
        <v>0</v>
      </c>
    </row>
    <row r="173" spans="1:26" x14ac:dyDescent="0.25">
      <c r="A173" t="s">
        <v>403</v>
      </c>
      <c r="B173" s="1">
        <v>45917</v>
      </c>
      <c r="C173" t="s">
        <v>404</v>
      </c>
      <c r="D173" t="s">
        <v>97</v>
      </c>
      <c r="E173" t="s">
        <v>46</v>
      </c>
      <c r="F173" t="s">
        <v>27</v>
      </c>
      <c r="G173" t="s">
        <v>113</v>
      </c>
      <c r="H173">
        <v>1</v>
      </c>
      <c r="I173">
        <v>10430</v>
      </c>
      <c r="J173">
        <v>0</v>
      </c>
      <c r="K173">
        <v>0</v>
      </c>
      <c r="L173">
        <v>10430</v>
      </c>
      <c r="M173">
        <v>6179.63</v>
      </c>
      <c r="N173">
        <v>4250.37</v>
      </c>
      <c r="O173" t="s">
        <v>91</v>
      </c>
      <c r="P173">
        <v>729.8</v>
      </c>
      <c r="Q173" t="s">
        <v>73</v>
      </c>
      <c r="R173" t="s">
        <v>31</v>
      </c>
      <c r="S173">
        <v>5</v>
      </c>
      <c r="T173">
        <v>5</v>
      </c>
      <c r="U173" t="s">
        <v>32</v>
      </c>
      <c r="V173" t="s">
        <v>42</v>
      </c>
      <c r="Z173" t="b">
        <f t="shared" si="2"/>
        <v>0</v>
      </c>
    </row>
    <row r="174" spans="1:26" x14ac:dyDescent="0.25">
      <c r="A174" t="s">
        <v>405</v>
      </c>
      <c r="B174" s="1">
        <v>45969</v>
      </c>
      <c r="C174" t="s">
        <v>406</v>
      </c>
      <c r="D174" t="s">
        <v>67</v>
      </c>
      <c r="E174" t="s">
        <v>26</v>
      </c>
      <c r="F174" t="s">
        <v>53</v>
      </c>
      <c r="G174" t="s">
        <v>54</v>
      </c>
      <c r="H174">
        <v>2</v>
      </c>
      <c r="I174">
        <v>62857</v>
      </c>
      <c r="J174">
        <v>0</v>
      </c>
      <c r="K174">
        <v>0</v>
      </c>
      <c r="L174">
        <v>125714</v>
      </c>
      <c r="M174">
        <v>73715.61</v>
      </c>
      <c r="N174">
        <v>51998.39</v>
      </c>
      <c r="O174" t="s">
        <v>91</v>
      </c>
      <c r="P174">
        <v>537.79</v>
      </c>
      <c r="Q174" t="s">
        <v>68</v>
      </c>
      <c r="R174" t="s">
        <v>31</v>
      </c>
      <c r="S174">
        <v>5</v>
      </c>
      <c r="T174">
        <v>4</v>
      </c>
      <c r="U174" t="s">
        <v>32</v>
      </c>
      <c r="V174" t="s">
        <v>42</v>
      </c>
      <c r="Z174" t="b">
        <f t="shared" si="2"/>
        <v>0</v>
      </c>
    </row>
    <row r="175" spans="1:26" x14ac:dyDescent="0.25">
      <c r="A175" t="s">
        <v>407</v>
      </c>
      <c r="B175" s="1">
        <v>45759</v>
      </c>
      <c r="C175" t="s">
        <v>112</v>
      </c>
      <c r="D175" t="s">
        <v>71</v>
      </c>
      <c r="E175" t="s">
        <v>36</v>
      </c>
      <c r="F175" t="s">
        <v>86</v>
      </c>
      <c r="G175" t="s">
        <v>87</v>
      </c>
      <c r="H175">
        <v>2</v>
      </c>
      <c r="I175">
        <v>43152</v>
      </c>
      <c r="J175">
        <v>20</v>
      </c>
      <c r="K175">
        <v>17260.8</v>
      </c>
      <c r="L175">
        <v>69043.199999999997</v>
      </c>
      <c r="M175">
        <v>49280.41</v>
      </c>
      <c r="N175">
        <v>19762.79</v>
      </c>
      <c r="O175" t="s">
        <v>29</v>
      </c>
      <c r="P175">
        <v>704.54</v>
      </c>
      <c r="Q175" t="s">
        <v>30</v>
      </c>
      <c r="R175" t="s">
        <v>41</v>
      </c>
      <c r="S175">
        <v>2</v>
      </c>
      <c r="T175">
        <v>2</v>
      </c>
      <c r="U175" t="s">
        <v>32</v>
      </c>
      <c r="V175" t="s">
        <v>33</v>
      </c>
      <c r="W175">
        <v>2</v>
      </c>
      <c r="Z175" t="b">
        <f t="shared" si="2"/>
        <v>0</v>
      </c>
    </row>
    <row r="176" spans="1:26" x14ac:dyDescent="0.25">
      <c r="A176" t="s">
        <v>408</v>
      </c>
      <c r="B176" s="1">
        <v>45736</v>
      </c>
      <c r="C176" t="s">
        <v>409</v>
      </c>
      <c r="D176" t="s">
        <v>154</v>
      </c>
      <c r="E176" t="s">
        <v>26</v>
      </c>
      <c r="F176" t="s">
        <v>37</v>
      </c>
      <c r="G176" t="s">
        <v>161</v>
      </c>
      <c r="H176">
        <v>1</v>
      </c>
      <c r="I176">
        <v>8511</v>
      </c>
      <c r="J176">
        <v>5</v>
      </c>
      <c r="K176">
        <v>425.55</v>
      </c>
      <c r="L176">
        <v>8085.45</v>
      </c>
      <c r="M176">
        <v>5272.66</v>
      </c>
      <c r="N176">
        <v>2812.79</v>
      </c>
      <c r="O176" t="s">
        <v>29</v>
      </c>
      <c r="P176">
        <v>665.4</v>
      </c>
      <c r="Q176" t="s">
        <v>40</v>
      </c>
      <c r="R176" t="s">
        <v>31</v>
      </c>
      <c r="S176">
        <v>5</v>
      </c>
      <c r="T176">
        <v>5</v>
      </c>
      <c r="U176" t="s">
        <v>32</v>
      </c>
      <c r="V176" t="s">
        <v>33</v>
      </c>
      <c r="W176">
        <v>1</v>
      </c>
      <c r="Z176" t="b">
        <f t="shared" si="2"/>
        <v>0</v>
      </c>
    </row>
    <row r="177" spans="1:26" x14ac:dyDescent="0.25">
      <c r="A177" t="s">
        <v>410</v>
      </c>
      <c r="B177" s="1">
        <v>45849</v>
      </c>
      <c r="C177" t="s">
        <v>411</v>
      </c>
      <c r="D177" t="s">
        <v>154</v>
      </c>
      <c r="E177" t="s">
        <v>36</v>
      </c>
      <c r="F177" t="s">
        <v>27</v>
      </c>
      <c r="G177" t="s">
        <v>76</v>
      </c>
      <c r="H177">
        <v>2</v>
      </c>
      <c r="I177">
        <v>28154</v>
      </c>
      <c r="J177">
        <v>0</v>
      </c>
      <c r="K177">
        <v>0</v>
      </c>
      <c r="L177">
        <v>56308</v>
      </c>
      <c r="M177">
        <v>38300.99</v>
      </c>
      <c r="N177">
        <v>18007.009999999998</v>
      </c>
      <c r="O177" t="s">
        <v>60</v>
      </c>
      <c r="P177">
        <v>1760.69</v>
      </c>
      <c r="Q177" t="s">
        <v>30</v>
      </c>
      <c r="R177" t="s">
        <v>31</v>
      </c>
      <c r="S177">
        <v>5</v>
      </c>
      <c r="T177">
        <v>6</v>
      </c>
      <c r="U177" t="s">
        <v>56</v>
      </c>
      <c r="V177" t="s">
        <v>33</v>
      </c>
      <c r="W177">
        <v>5</v>
      </c>
      <c r="Z177" t="b">
        <f t="shared" si="2"/>
        <v>0</v>
      </c>
    </row>
    <row r="178" spans="1:26" x14ac:dyDescent="0.25">
      <c r="A178" t="s">
        <v>412</v>
      </c>
      <c r="B178" s="1">
        <v>45740</v>
      </c>
      <c r="C178" t="s">
        <v>121</v>
      </c>
      <c r="D178" t="s">
        <v>90</v>
      </c>
      <c r="E178" t="s">
        <v>26</v>
      </c>
      <c r="F178" t="s">
        <v>37</v>
      </c>
      <c r="G178" t="s">
        <v>100</v>
      </c>
      <c r="H178">
        <v>1</v>
      </c>
      <c r="I178">
        <v>10403</v>
      </c>
      <c r="J178">
        <v>15</v>
      </c>
      <c r="K178">
        <v>1560.45</v>
      </c>
      <c r="L178">
        <v>8842.5499999999993</v>
      </c>
      <c r="M178">
        <v>5183.05</v>
      </c>
      <c r="N178">
        <v>3659.5</v>
      </c>
      <c r="O178" t="s">
        <v>49</v>
      </c>
      <c r="P178">
        <v>87.72</v>
      </c>
      <c r="Q178" t="s">
        <v>40</v>
      </c>
      <c r="R178" t="s">
        <v>31</v>
      </c>
      <c r="S178">
        <v>5</v>
      </c>
      <c r="T178">
        <v>5</v>
      </c>
      <c r="U178" t="s">
        <v>32</v>
      </c>
      <c r="V178" t="s">
        <v>33</v>
      </c>
      <c r="W178">
        <v>5</v>
      </c>
      <c r="Z178" t="b">
        <f t="shared" si="2"/>
        <v>0</v>
      </c>
    </row>
    <row r="179" spans="1:26" x14ac:dyDescent="0.25">
      <c r="A179" t="s">
        <v>413</v>
      </c>
      <c r="B179" s="1">
        <v>45934</v>
      </c>
      <c r="C179" t="s">
        <v>153</v>
      </c>
      <c r="D179" t="s">
        <v>124</v>
      </c>
      <c r="E179" t="s">
        <v>26</v>
      </c>
      <c r="F179" t="s">
        <v>37</v>
      </c>
      <c r="G179" t="s">
        <v>100</v>
      </c>
      <c r="H179">
        <v>2</v>
      </c>
      <c r="I179">
        <v>4471</v>
      </c>
      <c r="J179">
        <v>15</v>
      </c>
      <c r="K179">
        <v>1341.3</v>
      </c>
      <c r="L179">
        <v>7600.7</v>
      </c>
      <c r="M179">
        <v>5523.64</v>
      </c>
      <c r="N179">
        <v>2077.06</v>
      </c>
      <c r="O179" t="s">
        <v>55</v>
      </c>
      <c r="P179">
        <v>445.14</v>
      </c>
      <c r="Q179" t="s">
        <v>30</v>
      </c>
      <c r="R179" t="s">
        <v>41</v>
      </c>
      <c r="S179">
        <v>2</v>
      </c>
      <c r="T179">
        <v>3</v>
      </c>
      <c r="U179" t="s">
        <v>32</v>
      </c>
      <c r="V179" t="s">
        <v>50</v>
      </c>
      <c r="W179">
        <v>3</v>
      </c>
      <c r="Z179" t="b">
        <f t="shared" si="2"/>
        <v>0</v>
      </c>
    </row>
    <row r="180" spans="1:26" x14ac:dyDescent="0.25">
      <c r="A180" t="s">
        <v>414</v>
      </c>
      <c r="B180" s="1">
        <v>45929</v>
      </c>
      <c r="C180" t="s">
        <v>415</v>
      </c>
      <c r="D180" t="s">
        <v>97</v>
      </c>
      <c r="E180" t="s">
        <v>26</v>
      </c>
      <c r="F180" t="s">
        <v>37</v>
      </c>
      <c r="G180" t="s">
        <v>313</v>
      </c>
      <c r="H180">
        <v>2</v>
      </c>
      <c r="I180">
        <v>35619</v>
      </c>
      <c r="J180">
        <v>0</v>
      </c>
      <c r="K180">
        <v>0</v>
      </c>
      <c r="L180">
        <v>71238</v>
      </c>
      <c r="M180">
        <v>46301.67</v>
      </c>
      <c r="N180">
        <v>24936.33</v>
      </c>
      <c r="O180" t="s">
        <v>60</v>
      </c>
      <c r="P180">
        <v>2473.5700000000002</v>
      </c>
      <c r="Q180" t="s">
        <v>40</v>
      </c>
      <c r="R180" t="s">
        <v>41</v>
      </c>
      <c r="S180">
        <v>2</v>
      </c>
      <c r="T180">
        <v>2</v>
      </c>
      <c r="U180" t="s">
        <v>32</v>
      </c>
      <c r="V180" t="s">
        <v>42</v>
      </c>
      <c r="Z180" t="b">
        <f t="shared" si="2"/>
        <v>0</v>
      </c>
    </row>
    <row r="181" spans="1:26" x14ac:dyDescent="0.25">
      <c r="A181" t="s">
        <v>416</v>
      </c>
      <c r="B181" s="1">
        <v>45658</v>
      </c>
      <c r="C181" t="s">
        <v>417</v>
      </c>
      <c r="D181" t="s">
        <v>79</v>
      </c>
      <c r="E181" t="s">
        <v>46</v>
      </c>
      <c r="F181" t="s">
        <v>86</v>
      </c>
      <c r="G181" t="s">
        <v>127</v>
      </c>
      <c r="H181">
        <v>2</v>
      </c>
      <c r="I181">
        <v>34109</v>
      </c>
      <c r="J181">
        <v>10</v>
      </c>
      <c r="K181">
        <v>6821.8</v>
      </c>
      <c r="L181">
        <v>61396.2</v>
      </c>
      <c r="M181">
        <v>47043.64</v>
      </c>
      <c r="N181">
        <v>14352.56</v>
      </c>
      <c r="O181" t="s">
        <v>49</v>
      </c>
      <c r="P181">
        <v>225.1</v>
      </c>
      <c r="Q181" t="s">
        <v>83</v>
      </c>
      <c r="R181" t="s">
        <v>31</v>
      </c>
      <c r="S181">
        <v>5</v>
      </c>
      <c r="T181">
        <v>1</v>
      </c>
      <c r="U181" t="s">
        <v>32</v>
      </c>
      <c r="V181" t="s">
        <v>42</v>
      </c>
      <c r="Z181" t="b">
        <f t="shared" si="2"/>
        <v>0</v>
      </c>
    </row>
    <row r="182" spans="1:26" x14ac:dyDescent="0.25">
      <c r="A182" t="s">
        <v>418</v>
      </c>
      <c r="B182" s="1">
        <v>45964</v>
      </c>
      <c r="C182" t="s">
        <v>419</v>
      </c>
      <c r="D182" t="s">
        <v>45</v>
      </c>
      <c r="E182" t="s">
        <v>46</v>
      </c>
      <c r="F182" t="s">
        <v>53</v>
      </c>
      <c r="G182" t="s">
        <v>268</v>
      </c>
      <c r="H182">
        <v>1</v>
      </c>
      <c r="I182">
        <v>57606</v>
      </c>
      <c r="J182">
        <v>15</v>
      </c>
      <c r="K182">
        <v>8640.9</v>
      </c>
      <c r="L182">
        <v>48965.1</v>
      </c>
      <c r="M182">
        <v>35047.78</v>
      </c>
      <c r="N182">
        <v>13917.32</v>
      </c>
      <c r="O182" t="s">
        <v>60</v>
      </c>
      <c r="P182">
        <v>2416.12</v>
      </c>
      <c r="Q182" t="s">
        <v>83</v>
      </c>
      <c r="R182" t="s">
        <v>41</v>
      </c>
      <c r="S182">
        <v>2</v>
      </c>
      <c r="T182">
        <v>5</v>
      </c>
      <c r="U182" t="s">
        <v>32</v>
      </c>
      <c r="V182" t="s">
        <v>42</v>
      </c>
      <c r="Z182" t="b">
        <f t="shared" si="2"/>
        <v>0</v>
      </c>
    </row>
    <row r="183" spans="1:26" x14ac:dyDescent="0.25">
      <c r="A183" t="s">
        <v>420</v>
      </c>
      <c r="B183" s="1">
        <v>45823</v>
      </c>
      <c r="C183" t="s">
        <v>421</v>
      </c>
      <c r="D183" t="s">
        <v>90</v>
      </c>
      <c r="E183" t="s">
        <v>36</v>
      </c>
      <c r="F183" t="s">
        <v>47</v>
      </c>
      <c r="G183" t="s">
        <v>105</v>
      </c>
      <c r="H183">
        <v>3</v>
      </c>
      <c r="I183">
        <v>25743</v>
      </c>
      <c r="J183">
        <v>25</v>
      </c>
      <c r="K183">
        <v>19307.25</v>
      </c>
      <c r="L183">
        <v>57921.75</v>
      </c>
      <c r="M183">
        <v>42779.93</v>
      </c>
      <c r="N183">
        <v>15141.82</v>
      </c>
      <c r="O183" t="s">
        <v>91</v>
      </c>
      <c r="P183">
        <v>282.94</v>
      </c>
      <c r="Q183" t="s">
        <v>68</v>
      </c>
      <c r="R183" t="s">
        <v>31</v>
      </c>
      <c r="S183">
        <v>5</v>
      </c>
      <c r="T183">
        <v>5</v>
      </c>
      <c r="U183" t="s">
        <v>32</v>
      </c>
      <c r="V183" t="s">
        <v>42</v>
      </c>
      <c r="Z183" t="b">
        <f t="shared" si="2"/>
        <v>0</v>
      </c>
    </row>
    <row r="184" spans="1:26" x14ac:dyDescent="0.25">
      <c r="A184" t="s">
        <v>422</v>
      </c>
      <c r="B184" s="1">
        <v>45908</v>
      </c>
      <c r="C184" t="s">
        <v>423</v>
      </c>
      <c r="D184" t="s">
        <v>63</v>
      </c>
      <c r="E184" t="s">
        <v>46</v>
      </c>
      <c r="F184" t="s">
        <v>53</v>
      </c>
      <c r="G184" t="s">
        <v>268</v>
      </c>
      <c r="H184">
        <v>1</v>
      </c>
      <c r="I184">
        <v>85818</v>
      </c>
      <c r="J184">
        <v>0</v>
      </c>
      <c r="K184">
        <v>0</v>
      </c>
      <c r="L184">
        <v>85818</v>
      </c>
      <c r="M184">
        <v>59934.43</v>
      </c>
      <c r="N184">
        <v>25883.57</v>
      </c>
      <c r="O184" t="s">
        <v>60</v>
      </c>
      <c r="P184">
        <v>835.97</v>
      </c>
      <c r="Q184" t="s">
        <v>40</v>
      </c>
      <c r="R184" t="s">
        <v>41</v>
      </c>
      <c r="S184">
        <v>2</v>
      </c>
      <c r="T184">
        <v>2</v>
      </c>
      <c r="U184" t="s">
        <v>32</v>
      </c>
      <c r="V184" t="s">
        <v>50</v>
      </c>
      <c r="W184">
        <v>5</v>
      </c>
      <c r="Z184" t="b">
        <f t="shared" si="2"/>
        <v>0</v>
      </c>
    </row>
    <row r="185" spans="1:26" x14ac:dyDescent="0.25">
      <c r="A185" t="s">
        <v>424</v>
      </c>
      <c r="B185" s="1">
        <v>45667</v>
      </c>
      <c r="C185" t="s">
        <v>425</v>
      </c>
      <c r="D185" t="s">
        <v>45</v>
      </c>
      <c r="E185" t="s">
        <v>46</v>
      </c>
      <c r="F185" t="s">
        <v>47</v>
      </c>
      <c r="G185" t="s">
        <v>105</v>
      </c>
      <c r="H185">
        <v>1</v>
      </c>
      <c r="I185">
        <v>43610</v>
      </c>
      <c r="J185">
        <v>10</v>
      </c>
      <c r="K185">
        <v>4361</v>
      </c>
      <c r="L185">
        <v>39249</v>
      </c>
      <c r="M185">
        <v>31622.69</v>
      </c>
      <c r="N185">
        <v>7626.31</v>
      </c>
      <c r="O185" t="s">
        <v>55</v>
      </c>
      <c r="P185">
        <v>2070.2399999999998</v>
      </c>
      <c r="Q185" t="s">
        <v>40</v>
      </c>
      <c r="R185" t="s">
        <v>41</v>
      </c>
      <c r="S185">
        <v>2</v>
      </c>
      <c r="T185">
        <v>4</v>
      </c>
      <c r="U185" t="s">
        <v>32</v>
      </c>
      <c r="V185" t="s">
        <v>42</v>
      </c>
      <c r="Z185" t="b">
        <f t="shared" si="2"/>
        <v>0</v>
      </c>
    </row>
    <row r="186" spans="1:26" x14ac:dyDescent="0.25">
      <c r="A186" t="s">
        <v>426</v>
      </c>
      <c r="B186" s="1">
        <v>45715</v>
      </c>
      <c r="C186" t="s">
        <v>427</v>
      </c>
      <c r="D186" t="s">
        <v>45</v>
      </c>
      <c r="E186" t="s">
        <v>26</v>
      </c>
      <c r="F186" t="s">
        <v>86</v>
      </c>
      <c r="G186" t="s">
        <v>127</v>
      </c>
      <c r="H186">
        <v>2</v>
      </c>
      <c r="I186">
        <v>66387</v>
      </c>
      <c r="J186">
        <v>20</v>
      </c>
      <c r="K186">
        <v>26554.799999999999</v>
      </c>
      <c r="L186">
        <v>106219.2</v>
      </c>
      <c r="M186">
        <v>61755.040000000001</v>
      </c>
      <c r="N186">
        <v>44464.160000000003</v>
      </c>
      <c r="O186" t="s">
        <v>60</v>
      </c>
      <c r="P186">
        <v>2013.91</v>
      </c>
      <c r="Q186" t="s">
        <v>68</v>
      </c>
      <c r="R186" t="s">
        <v>41</v>
      </c>
      <c r="S186">
        <v>2</v>
      </c>
      <c r="T186">
        <v>1</v>
      </c>
      <c r="U186" t="s">
        <v>32</v>
      </c>
      <c r="V186" t="s">
        <v>33</v>
      </c>
      <c r="W186">
        <v>5</v>
      </c>
      <c r="Z186" t="b">
        <f t="shared" si="2"/>
        <v>0</v>
      </c>
    </row>
    <row r="187" spans="1:26" x14ac:dyDescent="0.25">
      <c r="A187" t="s">
        <v>428</v>
      </c>
      <c r="B187" s="1">
        <v>45843</v>
      </c>
      <c r="C187" t="s">
        <v>429</v>
      </c>
      <c r="D187" t="s">
        <v>25</v>
      </c>
      <c r="E187" t="s">
        <v>26</v>
      </c>
      <c r="F187" t="s">
        <v>47</v>
      </c>
      <c r="G187" t="s">
        <v>48</v>
      </c>
      <c r="H187">
        <v>2</v>
      </c>
      <c r="I187">
        <v>23269</v>
      </c>
      <c r="J187">
        <v>10</v>
      </c>
      <c r="K187">
        <v>4653.8</v>
      </c>
      <c r="L187">
        <v>41884.199999999997</v>
      </c>
      <c r="M187">
        <v>23896.1</v>
      </c>
      <c r="N187">
        <v>17988.099999999999</v>
      </c>
      <c r="O187" t="s">
        <v>29</v>
      </c>
      <c r="P187">
        <v>1013.14</v>
      </c>
      <c r="Q187" t="s">
        <v>40</v>
      </c>
      <c r="R187" t="s">
        <v>41</v>
      </c>
      <c r="S187">
        <v>2</v>
      </c>
      <c r="T187">
        <v>3</v>
      </c>
      <c r="U187" t="s">
        <v>56</v>
      </c>
      <c r="V187" t="s">
        <v>33</v>
      </c>
      <c r="W187">
        <v>3</v>
      </c>
      <c r="Z187" t="b">
        <f t="shared" si="2"/>
        <v>0</v>
      </c>
    </row>
    <row r="188" spans="1:26" x14ac:dyDescent="0.25">
      <c r="A188" t="s">
        <v>430</v>
      </c>
      <c r="B188" s="1">
        <v>45815</v>
      </c>
      <c r="C188" t="s">
        <v>303</v>
      </c>
      <c r="D188" t="s">
        <v>67</v>
      </c>
      <c r="E188" t="s">
        <v>46</v>
      </c>
      <c r="F188" t="s">
        <v>86</v>
      </c>
      <c r="G188" t="s">
        <v>87</v>
      </c>
      <c r="H188">
        <v>2</v>
      </c>
      <c r="I188">
        <v>36042</v>
      </c>
      <c r="J188">
        <v>10</v>
      </c>
      <c r="K188">
        <v>7208.4</v>
      </c>
      <c r="L188">
        <v>64875.6</v>
      </c>
      <c r="M188">
        <v>38414.06</v>
      </c>
      <c r="N188">
        <v>26461.54</v>
      </c>
      <c r="O188" t="s">
        <v>49</v>
      </c>
      <c r="P188">
        <v>354.12</v>
      </c>
      <c r="Q188" t="s">
        <v>30</v>
      </c>
      <c r="R188" t="s">
        <v>31</v>
      </c>
      <c r="S188">
        <v>5</v>
      </c>
      <c r="T188">
        <v>5</v>
      </c>
      <c r="U188" t="s">
        <v>32</v>
      </c>
      <c r="V188" t="s">
        <v>33</v>
      </c>
      <c r="W188">
        <v>1</v>
      </c>
      <c r="Z188" t="b">
        <f t="shared" si="2"/>
        <v>0</v>
      </c>
    </row>
    <row r="189" spans="1:26" x14ac:dyDescent="0.25">
      <c r="A189" t="s">
        <v>431</v>
      </c>
      <c r="B189" s="1">
        <v>45780</v>
      </c>
      <c r="C189" t="s">
        <v>267</v>
      </c>
      <c r="D189" t="s">
        <v>90</v>
      </c>
      <c r="E189" t="s">
        <v>46</v>
      </c>
      <c r="F189" t="s">
        <v>37</v>
      </c>
      <c r="G189" t="s">
        <v>224</v>
      </c>
      <c r="H189">
        <v>1</v>
      </c>
      <c r="I189">
        <v>37497</v>
      </c>
      <c r="J189">
        <v>10</v>
      </c>
      <c r="K189">
        <v>3749.7</v>
      </c>
      <c r="L189">
        <v>33747.300000000003</v>
      </c>
      <c r="M189">
        <v>22186.400000000001</v>
      </c>
      <c r="N189">
        <v>11560.9</v>
      </c>
      <c r="O189" t="s">
        <v>60</v>
      </c>
      <c r="P189">
        <v>1409.19</v>
      </c>
      <c r="Q189" t="s">
        <v>30</v>
      </c>
      <c r="R189" t="s">
        <v>31</v>
      </c>
      <c r="S189">
        <v>5</v>
      </c>
      <c r="T189">
        <v>0</v>
      </c>
      <c r="U189" t="s">
        <v>32</v>
      </c>
      <c r="V189" t="s">
        <v>42</v>
      </c>
      <c r="Z189" t="b">
        <f t="shared" si="2"/>
        <v>0</v>
      </c>
    </row>
    <row r="190" spans="1:26" x14ac:dyDescent="0.25">
      <c r="A190" t="s">
        <v>432</v>
      </c>
      <c r="B190" s="1">
        <v>45687</v>
      </c>
      <c r="C190" t="s">
        <v>102</v>
      </c>
      <c r="D190" t="s">
        <v>97</v>
      </c>
      <c r="E190" t="s">
        <v>46</v>
      </c>
      <c r="F190" t="s">
        <v>27</v>
      </c>
      <c r="G190" t="s">
        <v>28</v>
      </c>
      <c r="H190">
        <v>2</v>
      </c>
      <c r="I190">
        <v>26380</v>
      </c>
      <c r="J190">
        <v>20</v>
      </c>
      <c r="K190">
        <v>10552</v>
      </c>
      <c r="L190">
        <v>42208</v>
      </c>
      <c r="M190">
        <v>26811.61</v>
      </c>
      <c r="N190">
        <v>15396.39</v>
      </c>
      <c r="O190" t="s">
        <v>39</v>
      </c>
      <c r="P190">
        <v>684.73</v>
      </c>
      <c r="Q190" t="s">
        <v>40</v>
      </c>
      <c r="R190" t="s">
        <v>31</v>
      </c>
      <c r="S190">
        <v>5</v>
      </c>
      <c r="T190">
        <v>3</v>
      </c>
      <c r="U190" t="s">
        <v>32</v>
      </c>
      <c r="V190" t="s">
        <v>33</v>
      </c>
      <c r="W190">
        <v>5</v>
      </c>
      <c r="Z190" t="b">
        <f t="shared" si="2"/>
        <v>0</v>
      </c>
    </row>
    <row r="191" spans="1:26" x14ac:dyDescent="0.25">
      <c r="A191" t="s">
        <v>433</v>
      </c>
      <c r="B191" s="1">
        <v>45781</v>
      </c>
      <c r="C191" t="s">
        <v>434</v>
      </c>
      <c r="D191" t="s">
        <v>45</v>
      </c>
      <c r="E191" t="s">
        <v>46</v>
      </c>
      <c r="F191" t="s">
        <v>53</v>
      </c>
      <c r="G191" t="s">
        <v>59</v>
      </c>
      <c r="H191">
        <v>1</v>
      </c>
      <c r="I191">
        <v>44311</v>
      </c>
      <c r="J191">
        <v>20</v>
      </c>
      <c r="K191">
        <v>8862.2000000000007</v>
      </c>
      <c r="L191">
        <v>35448.800000000003</v>
      </c>
      <c r="M191">
        <v>23554.47</v>
      </c>
      <c r="N191">
        <v>11894.33</v>
      </c>
      <c r="O191" t="s">
        <v>39</v>
      </c>
      <c r="P191">
        <v>2164.9499999999998</v>
      </c>
      <c r="Q191" t="s">
        <v>73</v>
      </c>
      <c r="R191" t="s">
        <v>41</v>
      </c>
      <c r="S191">
        <v>2</v>
      </c>
      <c r="T191">
        <v>1</v>
      </c>
      <c r="U191" t="s">
        <v>32</v>
      </c>
      <c r="V191" t="s">
        <v>33</v>
      </c>
      <c r="W191">
        <v>3</v>
      </c>
      <c r="Z191" t="b">
        <f t="shared" si="2"/>
        <v>0</v>
      </c>
    </row>
    <row r="192" spans="1:26" x14ac:dyDescent="0.25">
      <c r="A192" t="s">
        <v>435</v>
      </c>
      <c r="B192" s="1">
        <v>45948</v>
      </c>
      <c r="C192" t="s">
        <v>310</v>
      </c>
      <c r="D192" t="s">
        <v>154</v>
      </c>
      <c r="E192" t="s">
        <v>26</v>
      </c>
      <c r="F192" t="s">
        <v>27</v>
      </c>
      <c r="G192" t="s">
        <v>76</v>
      </c>
      <c r="H192">
        <v>2</v>
      </c>
      <c r="I192">
        <v>21697</v>
      </c>
      <c r="J192">
        <v>15</v>
      </c>
      <c r="K192">
        <v>6509.1</v>
      </c>
      <c r="L192">
        <v>36884.9</v>
      </c>
      <c r="M192">
        <v>22239.27</v>
      </c>
      <c r="N192">
        <v>14645.63</v>
      </c>
      <c r="O192" t="s">
        <v>29</v>
      </c>
      <c r="P192">
        <v>222.41</v>
      </c>
      <c r="Q192" t="s">
        <v>30</v>
      </c>
      <c r="R192" t="s">
        <v>31</v>
      </c>
      <c r="S192">
        <v>5</v>
      </c>
      <c r="T192">
        <v>3</v>
      </c>
      <c r="U192" t="s">
        <v>32</v>
      </c>
      <c r="V192" t="s">
        <v>50</v>
      </c>
      <c r="W192">
        <v>5</v>
      </c>
      <c r="Z192" t="b">
        <f t="shared" si="2"/>
        <v>0</v>
      </c>
    </row>
    <row r="193" spans="1:26" x14ac:dyDescent="0.25">
      <c r="A193" t="s">
        <v>436</v>
      </c>
      <c r="B193" s="1">
        <v>45698</v>
      </c>
      <c r="C193" t="s">
        <v>112</v>
      </c>
      <c r="D193" t="s">
        <v>97</v>
      </c>
      <c r="E193" t="s">
        <v>46</v>
      </c>
      <c r="F193" t="s">
        <v>27</v>
      </c>
      <c r="G193" t="s">
        <v>76</v>
      </c>
      <c r="H193">
        <v>1</v>
      </c>
      <c r="I193">
        <v>5063</v>
      </c>
      <c r="J193">
        <v>0</v>
      </c>
      <c r="K193">
        <v>0</v>
      </c>
      <c r="L193">
        <v>5063</v>
      </c>
      <c r="M193">
        <v>3728.63</v>
      </c>
      <c r="N193">
        <v>1334.37</v>
      </c>
      <c r="O193" t="s">
        <v>49</v>
      </c>
      <c r="P193">
        <v>164.43</v>
      </c>
      <c r="Q193" t="s">
        <v>83</v>
      </c>
      <c r="R193" t="s">
        <v>31</v>
      </c>
      <c r="S193">
        <v>5</v>
      </c>
      <c r="T193">
        <v>6</v>
      </c>
      <c r="U193" t="s">
        <v>56</v>
      </c>
      <c r="V193" t="s">
        <v>33</v>
      </c>
      <c r="W193">
        <v>5</v>
      </c>
      <c r="Z193" t="b">
        <f t="shared" si="2"/>
        <v>0</v>
      </c>
    </row>
    <row r="194" spans="1:26" x14ac:dyDescent="0.25">
      <c r="A194" t="s">
        <v>437</v>
      </c>
      <c r="B194" s="1">
        <v>45701</v>
      </c>
      <c r="C194" t="s">
        <v>438</v>
      </c>
      <c r="D194" t="s">
        <v>25</v>
      </c>
      <c r="E194" t="s">
        <v>26</v>
      </c>
      <c r="F194" t="s">
        <v>27</v>
      </c>
      <c r="G194" t="s">
        <v>72</v>
      </c>
      <c r="H194">
        <v>3</v>
      </c>
      <c r="I194">
        <v>16992</v>
      </c>
      <c r="J194">
        <v>10</v>
      </c>
      <c r="K194">
        <v>5097.6000000000004</v>
      </c>
      <c r="L194">
        <v>45878.400000000001</v>
      </c>
      <c r="M194">
        <v>35977.360000000001</v>
      </c>
      <c r="N194">
        <v>9901.0400000000009</v>
      </c>
      <c r="O194" t="s">
        <v>39</v>
      </c>
      <c r="P194">
        <v>1524.56</v>
      </c>
      <c r="Q194" t="s">
        <v>40</v>
      </c>
      <c r="R194" t="s">
        <v>31</v>
      </c>
      <c r="S194">
        <v>5</v>
      </c>
      <c r="T194">
        <v>4</v>
      </c>
      <c r="U194" t="s">
        <v>32</v>
      </c>
      <c r="V194" t="s">
        <v>42</v>
      </c>
      <c r="Z194" t="b">
        <f t="shared" si="2"/>
        <v>0</v>
      </c>
    </row>
    <row r="195" spans="1:26" x14ac:dyDescent="0.25">
      <c r="A195" t="s">
        <v>439</v>
      </c>
      <c r="B195" s="1">
        <v>45906</v>
      </c>
      <c r="C195" t="s">
        <v>440</v>
      </c>
      <c r="D195" t="s">
        <v>25</v>
      </c>
      <c r="E195" t="s">
        <v>26</v>
      </c>
      <c r="F195" t="s">
        <v>47</v>
      </c>
      <c r="G195" t="s">
        <v>48</v>
      </c>
      <c r="H195">
        <v>2</v>
      </c>
      <c r="I195">
        <v>12138</v>
      </c>
      <c r="J195">
        <v>20</v>
      </c>
      <c r="K195">
        <v>4855.2</v>
      </c>
      <c r="L195">
        <v>19420.8</v>
      </c>
      <c r="M195">
        <v>13993.9</v>
      </c>
      <c r="N195">
        <v>5426.9</v>
      </c>
      <c r="O195" t="s">
        <v>49</v>
      </c>
      <c r="P195">
        <v>413.47</v>
      </c>
      <c r="Q195" t="s">
        <v>73</v>
      </c>
      <c r="R195" t="s">
        <v>31</v>
      </c>
      <c r="S195">
        <v>5</v>
      </c>
      <c r="T195">
        <v>2</v>
      </c>
      <c r="U195" t="s">
        <v>32</v>
      </c>
      <c r="V195" t="s">
        <v>33</v>
      </c>
      <c r="W195">
        <v>5</v>
      </c>
      <c r="Z195" t="b">
        <f t="shared" ref="Z195:Z258" si="3">COUNTIF($A:$A, A195)&gt;1</f>
        <v>0</v>
      </c>
    </row>
    <row r="196" spans="1:26" x14ac:dyDescent="0.25">
      <c r="A196" t="s">
        <v>441</v>
      </c>
      <c r="B196" s="1">
        <v>45693</v>
      </c>
      <c r="C196" t="s">
        <v>310</v>
      </c>
      <c r="D196" t="s">
        <v>71</v>
      </c>
      <c r="E196" t="s">
        <v>46</v>
      </c>
      <c r="F196" t="s">
        <v>27</v>
      </c>
      <c r="G196" t="s">
        <v>28</v>
      </c>
      <c r="H196">
        <v>1</v>
      </c>
      <c r="I196">
        <v>26779</v>
      </c>
      <c r="J196">
        <v>15</v>
      </c>
      <c r="K196">
        <v>4016.85</v>
      </c>
      <c r="L196">
        <v>22762.15</v>
      </c>
      <c r="M196">
        <v>14186.21</v>
      </c>
      <c r="N196">
        <v>8575.94</v>
      </c>
      <c r="O196" t="s">
        <v>55</v>
      </c>
      <c r="P196">
        <v>1549.92</v>
      </c>
      <c r="Q196" t="s">
        <v>30</v>
      </c>
      <c r="R196" t="s">
        <v>41</v>
      </c>
      <c r="S196">
        <v>2</v>
      </c>
      <c r="T196">
        <v>2</v>
      </c>
      <c r="U196" t="s">
        <v>32</v>
      </c>
      <c r="V196" t="s">
        <v>33</v>
      </c>
      <c r="W196">
        <v>5</v>
      </c>
      <c r="Z196" t="b">
        <f t="shared" si="3"/>
        <v>0</v>
      </c>
    </row>
    <row r="197" spans="1:26" x14ac:dyDescent="0.25">
      <c r="A197" t="s">
        <v>442</v>
      </c>
      <c r="B197" s="1">
        <v>45930</v>
      </c>
      <c r="C197" t="s">
        <v>221</v>
      </c>
      <c r="D197" t="s">
        <v>90</v>
      </c>
      <c r="E197" t="s">
        <v>26</v>
      </c>
      <c r="F197" t="s">
        <v>27</v>
      </c>
      <c r="G197" t="s">
        <v>76</v>
      </c>
      <c r="H197">
        <v>2</v>
      </c>
      <c r="I197">
        <v>10400</v>
      </c>
      <c r="J197">
        <v>15</v>
      </c>
      <c r="K197">
        <v>3120</v>
      </c>
      <c r="L197">
        <v>17680</v>
      </c>
      <c r="M197">
        <v>10215.73</v>
      </c>
      <c r="N197">
        <v>7464.27</v>
      </c>
      <c r="O197" t="s">
        <v>91</v>
      </c>
      <c r="P197">
        <v>323.8</v>
      </c>
      <c r="Q197" t="s">
        <v>30</v>
      </c>
      <c r="R197" t="s">
        <v>41</v>
      </c>
      <c r="S197">
        <v>2</v>
      </c>
      <c r="T197">
        <v>2</v>
      </c>
      <c r="U197" t="s">
        <v>32</v>
      </c>
      <c r="V197" t="s">
        <v>33</v>
      </c>
      <c r="W197">
        <v>5</v>
      </c>
      <c r="Z197" t="b">
        <f t="shared" si="3"/>
        <v>0</v>
      </c>
    </row>
    <row r="198" spans="1:26" x14ac:dyDescent="0.25">
      <c r="A198" t="s">
        <v>443</v>
      </c>
      <c r="B198" s="1">
        <v>45722</v>
      </c>
      <c r="C198" t="s">
        <v>85</v>
      </c>
      <c r="D198" t="s">
        <v>63</v>
      </c>
      <c r="E198" t="s">
        <v>46</v>
      </c>
      <c r="F198" t="s">
        <v>37</v>
      </c>
      <c r="G198" t="s">
        <v>224</v>
      </c>
      <c r="H198">
        <v>2</v>
      </c>
      <c r="I198">
        <v>22623</v>
      </c>
      <c r="J198">
        <v>20</v>
      </c>
      <c r="K198">
        <v>9049.2000000000007</v>
      </c>
      <c r="L198">
        <v>36196.800000000003</v>
      </c>
      <c r="M198">
        <v>26030.92</v>
      </c>
      <c r="N198">
        <v>10165.879999999999</v>
      </c>
      <c r="O198" t="s">
        <v>29</v>
      </c>
      <c r="P198">
        <v>280.86</v>
      </c>
      <c r="Q198" t="s">
        <v>73</v>
      </c>
      <c r="R198" t="s">
        <v>31</v>
      </c>
      <c r="S198">
        <v>5</v>
      </c>
      <c r="T198">
        <v>3</v>
      </c>
      <c r="U198" t="s">
        <v>32</v>
      </c>
      <c r="V198" t="s">
        <v>33</v>
      </c>
      <c r="W198">
        <v>1</v>
      </c>
      <c r="Z198" t="b">
        <f t="shared" si="3"/>
        <v>0</v>
      </c>
    </row>
    <row r="199" spans="1:26" x14ac:dyDescent="0.25">
      <c r="A199" t="s">
        <v>444</v>
      </c>
      <c r="B199" s="1">
        <v>45723</v>
      </c>
      <c r="C199" t="s">
        <v>445</v>
      </c>
      <c r="D199" t="s">
        <v>97</v>
      </c>
      <c r="E199" t="s">
        <v>26</v>
      </c>
      <c r="F199" t="s">
        <v>86</v>
      </c>
      <c r="G199" t="s">
        <v>127</v>
      </c>
      <c r="H199">
        <v>1</v>
      </c>
      <c r="I199">
        <v>29204</v>
      </c>
      <c r="J199">
        <v>15</v>
      </c>
      <c r="K199">
        <v>4380.6000000000004</v>
      </c>
      <c r="L199">
        <v>24823.4</v>
      </c>
      <c r="M199">
        <v>17161.259999999998</v>
      </c>
      <c r="N199">
        <v>7662.14</v>
      </c>
      <c r="O199" t="s">
        <v>39</v>
      </c>
      <c r="P199">
        <v>1441.24</v>
      </c>
      <c r="Q199" t="s">
        <v>83</v>
      </c>
      <c r="R199" t="s">
        <v>41</v>
      </c>
      <c r="S199">
        <v>2</v>
      </c>
      <c r="T199">
        <v>2</v>
      </c>
      <c r="U199" t="s">
        <v>32</v>
      </c>
      <c r="V199" t="s">
        <v>50</v>
      </c>
      <c r="W199">
        <v>4</v>
      </c>
      <c r="Z199" t="b">
        <f t="shared" si="3"/>
        <v>0</v>
      </c>
    </row>
    <row r="200" spans="1:26" x14ac:dyDescent="0.25">
      <c r="A200" t="s">
        <v>446</v>
      </c>
      <c r="B200" s="1">
        <v>45995</v>
      </c>
      <c r="C200" t="s">
        <v>447</v>
      </c>
      <c r="D200" t="s">
        <v>71</v>
      </c>
      <c r="E200" t="s">
        <v>46</v>
      </c>
      <c r="F200" t="s">
        <v>27</v>
      </c>
      <c r="G200" t="s">
        <v>72</v>
      </c>
      <c r="H200">
        <v>1</v>
      </c>
      <c r="I200">
        <v>12896</v>
      </c>
      <c r="J200">
        <v>25</v>
      </c>
      <c r="K200">
        <v>3224</v>
      </c>
      <c r="L200">
        <v>9672</v>
      </c>
      <c r="M200">
        <v>5341.32</v>
      </c>
      <c r="N200">
        <v>4330.68</v>
      </c>
      <c r="O200" t="s">
        <v>39</v>
      </c>
      <c r="P200">
        <v>221</v>
      </c>
      <c r="Q200" t="s">
        <v>30</v>
      </c>
      <c r="R200" t="s">
        <v>41</v>
      </c>
      <c r="S200">
        <v>2</v>
      </c>
      <c r="T200">
        <v>2</v>
      </c>
      <c r="U200" t="s">
        <v>32</v>
      </c>
      <c r="V200" t="s">
        <v>33</v>
      </c>
      <c r="W200">
        <v>3</v>
      </c>
      <c r="Z200" t="b">
        <f t="shared" si="3"/>
        <v>0</v>
      </c>
    </row>
    <row r="201" spans="1:26" x14ac:dyDescent="0.25">
      <c r="A201" t="s">
        <v>448</v>
      </c>
      <c r="B201" s="1">
        <v>45901</v>
      </c>
      <c r="C201" t="s">
        <v>449</v>
      </c>
      <c r="D201" t="s">
        <v>90</v>
      </c>
      <c r="E201" t="s">
        <v>46</v>
      </c>
      <c r="F201" t="s">
        <v>86</v>
      </c>
      <c r="G201" t="s">
        <v>110</v>
      </c>
      <c r="H201">
        <v>1</v>
      </c>
      <c r="I201">
        <v>57740</v>
      </c>
      <c r="J201">
        <v>15</v>
      </c>
      <c r="K201">
        <v>8661</v>
      </c>
      <c r="L201">
        <v>49079</v>
      </c>
      <c r="M201">
        <v>37971.21</v>
      </c>
      <c r="N201">
        <v>11107.79</v>
      </c>
      <c r="O201" t="s">
        <v>29</v>
      </c>
      <c r="P201">
        <v>1171.1500000000001</v>
      </c>
      <c r="Q201" t="s">
        <v>68</v>
      </c>
      <c r="R201" t="s">
        <v>41</v>
      </c>
      <c r="S201">
        <v>2</v>
      </c>
      <c r="T201">
        <v>1</v>
      </c>
      <c r="U201" t="s">
        <v>32</v>
      </c>
      <c r="V201" t="s">
        <v>33</v>
      </c>
      <c r="W201">
        <v>1</v>
      </c>
      <c r="Z201" t="b">
        <f t="shared" si="3"/>
        <v>0</v>
      </c>
    </row>
    <row r="202" spans="1:26" x14ac:dyDescent="0.25">
      <c r="A202" t="s">
        <v>450</v>
      </c>
      <c r="B202" s="1">
        <v>45939</v>
      </c>
      <c r="C202" t="s">
        <v>451</v>
      </c>
      <c r="D202" t="s">
        <v>63</v>
      </c>
      <c r="E202" t="s">
        <v>26</v>
      </c>
      <c r="F202" t="s">
        <v>37</v>
      </c>
      <c r="G202" t="s">
        <v>38</v>
      </c>
      <c r="H202">
        <v>2</v>
      </c>
      <c r="I202">
        <v>12953</v>
      </c>
      <c r="J202">
        <v>10</v>
      </c>
      <c r="K202">
        <v>2590.6</v>
      </c>
      <c r="L202">
        <v>23315.4</v>
      </c>
      <c r="M202">
        <v>13518.18</v>
      </c>
      <c r="N202">
        <v>9797.2199999999993</v>
      </c>
      <c r="O202" t="s">
        <v>49</v>
      </c>
      <c r="P202">
        <v>365.21</v>
      </c>
      <c r="Q202" t="s">
        <v>30</v>
      </c>
      <c r="R202" t="s">
        <v>41</v>
      </c>
      <c r="S202">
        <v>2</v>
      </c>
      <c r="T202">
        <v>2</v>
      </c>
      <c r="U202" t="s">
        <v>32</v>
      </c>
      <c r="V202" t="s">
        <v>33</v>
      </c>
      <c r="W202">
        <v>3</v>
      </c>
      <c r="Z202" t="b">
        <f t="shared" si="3"/>
        <v>0</v>
      </c>
    </row>
    <row r="203" spans="1:26" x14ac:dyDescent="0.25">
      <c r="A203" t="s">
        <v>452</v>
      </c>
      <c r="B203" s="1">
        <v>45742</v>
      </c>
      <c r="C203" t="s">
        <v>453</v>
      </c>
      <c r="D203" t="s">
        <v>154</v>
      </c>
      <c r="E203" t="s">
        <v>36</v>
      </c>
      <c r="F203" t="s">
        <v>47</v>
      </c>
      <c r="G203" t="s">
        <v>48</v>
      </c>
      <c r="H203">
        <v>1</v>
      </c>
      <c r="I203">
        <v>25488</v>
      </c>
      <c r="J203">
        <v>0</v>
      </c>
      <c r="K203">
        <v>0</v>
      </c>
      <c r="L203">
        <v>25488</v>
      </c>
      <c r="M203">
        <v>15620.55</v>
      </c>
      <c r="N203">
        <v>9867.4500000000007</v>
      </c>
      <c r="P203">
        <v>699.53</v>
      </c>
      <c r="Q203" t="s">
        <v>30</v>
      </c>
      <c r="R203" t="s">
        <v>31</v>
      </c>
      <c r="S203">
        <v>5</v>
      </c>
      <c r="T203">
        <v>6</v>
      </c>
      <c r="U203" t="s">
        <v>56</v>
      </c>
      <c r="V203" t="s">
        <v>33</v>
      </c>
      <c r="W203">
        <v>4</v>
      </c>
      <c r="Z203" t="b">
        <f t="shared" si="3"/>
        <v>0</v>
      </c>
    </row>
    <row r="204" spans="1:26" x14ac:dyDescent="0.25">
      <c r="A204" t="s">
        <v>454</v>
      </c>
      <c r="B204" s="1">
        <v>45793</v>
      </c>
      <c r="C204" t="s">
        <v>455</v>
      </c>
      <c r="D204" t="s">
        <v>67</v>
      </c>
      <c r="E204" t="s">
        <v>26</v>
      </c>
      <c r="F204" t="s">
        <v>86</v>
      </c>
      <c r="G204" t="s">
        <v>127</v>
      </c>
      <c r="H204">
        <v>1</v>
      </c>
      <c r="I204">
        <v>13345</v>
      </c>
      <c r="J204">
        <v>0</v>
      </c>
      <c r="K204">
        <v>0</v>
      </c>
      <c r="L204">
        <v>13345</v>
      </c>
      <c r="M204">
        <v>9296.9500000000007</v>
      </c>
      <c r="N204">
        <v>4048.05</v>
      </c>
      <c r="O204" t="s">
        <v>49</v>
      </c>
      <c r="P204">
        <v>162.54</v>
      </c>
      <c r="Q204" t="s">
        <v>30</v>
      </c>
      <c r="R204" t="s">
        <v>31</v>
      </c>
      <c r="S204">
        <v>5</v>
      </c>
      <c r="T204">
        <v>7</v>
      </c>
      <c r="U204" t="s">
        <v>56</v>
      </c>
      <c r="V204" t="s">
        <v>33</v>
      </c>
      <c r="W204">
        <v>5</v>
      </c>
      <c r="Z204" t="b">
        <f t="shared" si="3"/>
        <v>0</v>
      </c>
    </row>
    <row r="205" spans="1:26" x14ac:dyDescent="0.25">
      <c r="A205" t="s">
        <v>456</v>
      </c>
      <c r="B205" s="1">
        <v>45928</v>
      </c>
      <c r="C205" t="s">
        <v>156</v>
      </c>
      <c r="D205" t="s">
        <v>71</v>
      </c>
      <c r="E205" t="s">
        <v>46</v>
      </c>
      <c r="F205" t="s">
        <v>53</v>
      </c>
      <c r="G205" t="s">
        <v>151</v>
      </c>
      <c r="H205">
        <v>4</v>
      </c>
      <c r="I205">
        <v>35106</v>
      </c>
      <c r="J205">
        <v>20</v>
      </c>
      <c r="K205">
        <v>28084.799999999999</v>
      </c>
      <c r="L205">
        <v>112339.2</v>
      </c>
      <c r="M205">
        <v>73589.279999999999</v>
      </c>
      <c r="N205">
        <v>38749.919999999998</v>
      </c>
      <c r="O205" t="s">
        <v>60</v>
      </c>
      <c r="P205">
        <v>1647.08</v>
      </c>
      <c r="Q205" t="s">
        <v>83</v>
      </c>
      <c r="R205" t="s">
        <v>41</v>
      </c>
      <c r="S205">
        <v>2</v>
      </c>
      <c r="T205">
        <v>4</v>
      </c>
      <c r="U205" t="s">
        <v>56</v>
      </c>
      <c r="V205" t="s">
        <v>33</v>
      </c>
      <c r="W205">
        <v>2</v>
      </c>
      <c r="Z205" t="b">
        <f t="shared" si="3"/>
        <v>0</v>
      </c>
    </row>
    <row r="206" spans="1:26" x14ac:dyDescent="0.25">
      <c r="A206" t="s">
        <v>457</v>
      </c>
      <c r="B206" s="1">
        <v>45968</v>
      </c>
      <c r="C206" t="s">
        <v>458</v>
      </c>
      <c r="D206" t="s">
        <v>63</v>
      </c>
      <c r="E206" t="s">
        <v>26</v>
      </c>
      <c r="F206" t="s">
        <v>37</v>
      </c>
      <c r="G206" t="s">
        <v>38</v>
      </c>
      <c r="H206">
        <v>1</v>
      </c>
      <c r="I206">
        <v>19464</v>
      </c>
      <c r="J206">
        <v>15</v>
      </c>
      <c r="K206">
        <v>2919.6</v>
      </c>
      <c r="L206">
        <v>16544.400000000001</v>
      </c>
      <c r="M206">
        <v>10549.02</v>
      </c>
      <c r="N206">
        <v>5995.38</v>
      </c>
      <c r="O206" t="s">
        <v>60</v>
      </c>
      <c r="P206">
        <v>475.19</v>
      </c>
      <c r="Q206" t="s">
        <v>68</v>
      </c>
      <c r="R206" t="s">
        <v>41</v>
      </c>
      <c r="S206">
        <v>2</v>
      </c>
      <c r="T206">
        <v>1</v>
      </c>
      <c r="U206" t="s">
        <v>32</v>
      </c>
      <c r="V206" t="s">
        <v>33</v>
      </c>
      <c r="W206">
        <v>5</v>
      </c>
      <c r="Z206" t="b">
        <f t="shared" si="3"/>
        <v>0</v>
      </c>
    </row>
    <row r="207" spans="1:26" x14ac:dyDescent="0.25">
      <c r="A207" t="s">
        <v>459</v>
      </c>
      <c r="B207" s="1">
        <v>45874</v>
      </c>
      <c r="C207" t="s">
        <v>460</v>
      </c>
      <c r="D207" t="s">
        <v>67</v>
      </c>
      <c r="E207" t="s">
        <v>26</v>
      </c>
      <c r="F207" t="s">
        <v>53</v>
      </c>
      <c r="G207" t="s">
        <v>151</v>
      </c>
      <c r="H207">
        <v>1</v>
      </c>
      <c r="I207">
        <v>20728</v>
      </c>
      <c r="J207">
        <v>10</v>
      </c>
      <c r="K207">
        <v>2072.8000000000002</v>
      </c>
      <c r="L207">
        <v>18655.2</v>
      </c>
      <c r="M207">
        <v>14948.96</v>
      </c>
      <c r="N207">
        <v>3706.24</v>
      </c>
      <c r="O207" t="s">
        <v>49</v>
      </c>
      <c r="P207">
        <v>340.06</v>
      </c>
      <c r="Q207" t="s">
        <v>40</v>
      </c>
      <c r="R207" t="s">
        <v>31</v>
      </c>
      <c r="S207">
        <v>5</v>
      </c>
      <c r="T207">
        <v>0</v>
      </c>
      <c r="U207" t="s">
        <v>32</v>
      </c>
      <c r="V207" t="s">
        <v>50</v>
      </c>
      <c r="W207">
        <v>3</v>
      </c>
      <c r="Z207" t="b">
        <f t="shared" si="3"/>
        <v>0</v>
      </c>
    </row>
    <row r="208" spans="1:26" x14ac:dyDescent="0.25">
      <c r="A208" t="s">
        <v>461</v>
      </c>
      <c r="B208" s="1">
        <v>45766</v>
      </c>
      <c r="C208" t="s">
        <v>462</v>
      </c>
      <c r="D208" t="s">
        <v>124</v>
      </c>
      <c r="E208" t="s">
        <v>36</v>
      </c>
      <c r="F208" t="s">
        <v>53</v>
      </c>
      <c r="G208" t="s">
        <v>268</v>
      </c>
      <c r="H208">
        <v>2</v>
      </c>
      <c r="I208">
        <v>108181</v>
      </c>
      <c r="J208">
        <v>0</v>
      </c>
      <c r="K208">
        <v>0</v>
      </c>
      <c r="L208">
        <v>216362</v>
      </c>
      <c r="M208">
        <v>159263.53</v>
      </c>
      <c r="N208">
        <v>57098.47</v>
      </c>
      <c r="O208" t="s">
        <v>39</v>
      </c>
      <c r="P208">
        <v>2266.9299999999998</v>
      </c>
      <c r="Q208" t="s">
        <v>30</v>
      </c>
      <c r="R208" t="s">
        <v>31</v>
      </c>
      <c r="S208">
        <v>5</v>
      </c>
      <c r="T208">
        <v>6</v>
      </c>
      <c r="U208" t="s">
        <v>56</v>
      </c>
      <c r="V208" t="s">
        <v>33</v>
      </c>
      <c r="W208">
        <v>3</v>
      </c>
      <c r="Z208" t="b">
        <f t="shared" si="3"/>
        <v>0</v>
      </c>
    </row>
    <row r="209" spans="1:26" x14ac:dyDescent="0.25">
      <c r="A209" t="s">
        <v>463</v>
      </c>
      <c r="B209" s="1">
        <v>45934</v>
      </c>
      <c r="C209" t="s">
        <v>305</v>
      </c>
      <c r="D209" t="s">
        <v>97</v>
      </c>
      <c r="E209" t="s">
        <v>26</v>
      </c>
      <c r="F209" t="s">
        <v>27</v>
      </c>
      <c r="G209" t="s">
        <v>28</v>
      </c>
      <c r="H209">
        <v>2</v>
      </c>
      <c r="I209">
        <v>27499</v>
      </c>
      <c r="J209">
        <v>10</v>
      </c>
      <c r="K209">
        <v>5499.8</v>
      </c>
      <c r="L209">
        <v>49498.2</v>
      </c>
      <c r="M209">
        <v>38819.89</v>
      </c>
      <c r="N209">
        <v>10678.31</v>
      </c>
      <c r="O209" t="s">
        <v>49</v>
      </c>
      <c r="P209">
        <v>289.01</v>
      </c>
      <c r="Q209" t="s">
        <v>30</v>
      </c>
      <c r="R209" t="s">
        <v>31</v>
      </c>
      <c r="S209">
        <v>5</v>
      </c>
      <c r="T209">
        <v>0</v>
      </c>
      <c r="U209" t="s">
        <v>32</v>
      </c>
      <c r="V209" t="s">
        <v>42</v>
      </c>
      <c r="Z209" t="b">
        <f t="shared" si="3"/>
        <v>0</v>
      </c>
    </row>
    <row r="210" spans="1:26" x14ac:dyDescent="0.25">
      <c r="A210" t="s">
        <v>464</v>
      </c>
      <c r="B210" s="1">
        <v>46011</v>
      </c>
      <c r="C210" t="s">
        <v>267</v>
      </c>
      <c r="D210" t="s">
        <v>25</v>
      </c>
      <c r="E210" t="s">
        <v>46</v>
      </c>
      <c r="F210" t="s">
        <v>86</v>
      </c>
      <c r="G210" t="s">
        <v>94</v>
      </c>
      <c r="H210">
        <v>2</v>
      </c>
      <c r="I210">
        <v>8453</v>
      </c>
      <c r="J210">
        <v>5</v>
      </c>
      <c r="K210">
        <v>845.3</v>
      </c>
      <c r="L210">
        <v>16060.7</v>
      </c>
      <c r="M210">
        <v>10224.040000000001</v>
      </c>
      <c r="N210">
        <v>5836.66</v>
      </c>
      <c r="O210" t="s">
        <v>60</v>
      </c>
      <c r="P210">
        <v>1405.36</v>
      </c>
      <c r="Q210" t="s">
        <v>30</v>
      </c>
      <c r="R210" t="s">
        <v>41</v>
      </c>
      <c r="S210">
        <v>2</v>
      </c>
      <c r="T210">
        <v>3</v>
      </c>
      <c r="U210" t="s">
        <v>56</v>
      </c>
      <c r="V210" t="s">
        <v>33</v>
      </c>
      <c r="W210">
        <v>2</v>
      </c>
      <c r="Z210" t="b">
        <f t="shared" si="3"/>
        <v>0</v>
      </c>
    </row>
    <row r="211" spans="1:26" x14ac:dyDescent="0.25">
      <c r="A211" t="s">
        <v>465</v>
      </c>
      <c r="B211" s="1">
        <v>45760</v>
      </c>
      <c r="C211" t="s">
        <v>466</v>
      </c>
      <c r="D211" t="s">
        <v>25</v>
      </c>
      <c r="E211" t="s">
        <v>26</v>
      </c>
      <c r="F211" t="s">
        <v>37</v>
      </c>
      <c r="G211" t="s">
        <v>161</v>
      </c>
      <c r="H211">
        <v>1</v>
      </c>
      <c r="I211">
        <v>12504</v>
      </c>
      <c r="J211">
        <v>0</v>
      </c>
      <c r="K211">
        <v>0</v>
      </c>
      <c r="L211">
        <v>12504</v>
      </c>
      <c r="M211">
        <v>9826.18</v>
      </c>
      <c r="N211">
        <v>2677.82</v>
      </c>
      <c r="O211" t="s">
        <v>60</v>
      </c>
      <c r="P211">
        <v>640.72</v>
      </c>
      <c r="Q211" t="s">
        <v>83</v>
      </c>
      <c r="R211" t="s">
        <v>31</v>
      </c>
      <c r="S211">
        <v>5</v>
      </c>
      <c r="T211">
        <v>12</v>
      </c>
      <c r="U211" t="s">
        <v>56</v>
      </c>
      <c r="V211" t="s">
        <v>33</v>
      </c>
      <c r="W211">
        <v>4</v>
      </c>
      <c r="Z211" t="b">
        <f t="shared" si="3"/>
        <v>0</v>
      </c>
    </row>
    <row r="212" spans="1:26" x14ac:dyDescent="0.25">
      <c r="A212" t="s">
        <v>467</v>
      </c>
      <c r="B212" s="1">
        <v>45817</v>
      </c>
      <c r="C212" t="s">
        <v>468</v>
      </c>
      <c r="D212" t="s">
        <v>97</v>
      </c>
      <c r="E212" t="s">
        <v>26</v>
      </c>
      <c r="F212" t="s">
        <v>37</v>
      </c>
      <c r="G212" t="s">
        <v>100</v>
      </c>
      <c r="H212">
        <v>1</v>
      </c>
      <c r="I212">
        <v>17679</v>
      </c>
      <c r="J212">
        <v>20</v>
      </c>
      <c r="K212">
        <v>3535.8</v>
      </c>
      <c r="L212">
        <v>14143.2</v>
      </c>
      <c r="M212">
        <v>11324.02</v>
      </c>
      <c r="N212">
        <v>2819.18</v>
      </c>
      <c r="O212" t="s">
        <v>29</v>
      </c>
      <c r="P212">
        <v>1669.51</v>
      </c>
      <c r="Q212" t="s">
        <v>73</v>
      </c>
      <c r="R212" t="s">
        <v>41</v>
      </c>
      <c r="S212">
        <v>2</v>
      </c>
      <c r="T212">
        <v>3</v>
      </c>
      <c r="U212" t="s">
        <v>56</v>
      </c>
      <c r="V212" t="s">
        <v>33</v>
      </c>
      <c r="W212">
        <v>5</v>
      </c>
      <c r="Z212" t="b">
        <f t="shared" si="3"/>
        <v>0</v>
      </c>
    </row>
    <row r="213" spans="1:26" x14ac:dyDescent="0.25">
      <c r="A213" t="s">
        <v>469</v>
      </c>
      <c r="B213" s="1">
        <v>45862</v>
      </c>
      <c r="C213" t="s">
        <v>470</v>
      </c>
      <c r="D213" t="s">
        <v>90</v>
      </c>
      <c r="E213" t="s">
        <v>46</v>
      </c>
      <c r="F213" t="s">
        <v>37</v>
      </c>
      <c r="G213" t="s">
        <v>100</v>
      </c>
      <c r="H213">
        <v>1</v>
      </c>
      <c r="I213">
        <v>38044</v>
      </c>
      <c r="J213">
        <v>0</v>
      </c>
      <c r="K213">
        <v>0</v>
      </c>
      <c r="L213">
        <v>38044</v>
      </c>
      <c r="M213">
        <v>21963.97</v>
      </c>
      <c r="N213">
        <v>16080.03</v>
      </c>
      <c r="O213" t="s">
        <v>29</v>
      </c>
      <c r="P213">
        <v>644.16999999999996</v>
      </c>
      <c r="Q213" t="s">
        <v>68</v>
      </c>
      <c r="R213" t="s">
        <v>41</v>
      </c>
      <c r="S213">
        <v>2</v>
      </c>
      <c r="T213">
        <v>4</v>
      </c>
      <c r="U213" t="s">
        <v>56</v>
      </c>
      <c r="V213" t="s">
        <v>33</v>
      </c>
      <c r="W213">
        <v>2</v>
      </c>
      <c r="Z213" t="b">
        <f t="shared" si="3"/>
        <v>0</v>
      </c>
    </row>
    <row r="214" spans="1:26" x14ac:dyDescent="0.25">
      <c r="A214" t="s">
        <v>471</v>
      </c>
      <c r="B214" s="1">
        <v>46001</v>
      </c>
      <c r="C214" t="s">
        <v>472</v>
      </c>
      <c r="D214" t="s">
        <v>97</v>
      </c>
      <c r="E214" t="s">
        <v>26</v>
      </c>
      <c r="F214" t="s">
        <v>37</v>
      </c>
      <c r="G214" t="s">
        <v>161</v>
      </c>
      <c r="H214">
        <v>2</v>
      </c>
      <c r="I214">
        <v>31988</v>
      </c>
      <c r="J214">
        <v>0</v>
      </c>
      <c r="K214">
        <v>0</v>
      </c>
      <c r="L214">
        <v>63976</v>
      </c>
      <c r="M214">
        <v>38068.18</v>
      </c>
      <c r="N214">
        <v>25907.82</v>
      </c>
      <c r="O214" t="s">
        <v>60</v>
      </c>
      <c r="P214">
        <v>976.28</v>
      </c>
      <c r="Q214" t="s">
        <v>68</v>
      </c>
      <c r="R214" t="s">
        <v>41</v>
      </c>
      <c r="S214">
        <v>2</v>
      </c>
      <c r="T214">
        <v>3</v>
      </c>
      <c r="U214" t="s">
        <v>56</v>
      </c>
      <c r="V214" t="s">
        <v>33</v>
      </c>
      <c r="W214">
        <v>5</v>
      </c>
      <c r="Z214" t="b">
        <f t="shared" si="3"/>
        <v>0</v>
      </c>
    </row>
    <row r="215" spans="1:26" x14ac:dyDescent="0.25">
      <c r="A215" t="s">
        <v>473</v>
      </c>
      <c r="B215" s="1">
        <v>45990</v>
      </c>
      <c r="C215" t="s">
        <v>474</v>
      </c>
      <c r="D215" t="s">
        <v>25</v>
      </c>
      <c r="E215" t="s">
        <v>26</v>
      </c>
      <c r="F215" t="s">
        <v>37</v>
      </c>
      <c r="G215" t="s">
        <v>38</v>
      </c>
      <c r="H215">
        <v>4</v>
      </c>
      <c r="I215">
        <v>32219</v>
      </c>
      <c r="J215">
        <v>10</v>
      </c>
      <c r="K215">
        <v>12887.6</v>
      </c>
      <c r="L215">
        <v>115988.4</v>
      </c>
      <c r="M215">
        <v>82847.22</v>
      </c>
      <c r="N215">
        <v>33141.18</v>
      </c>
      <c r="O215" t="s">
        <v>39</v>
      </c>
      <c r="P215">
        <v>1961.13</v>
      </c>
      <c r="Q215" t="s">
        <v>73</v>
      </c>
      <c r="R215" t="s">
        <v>31</v>
      </c>
      <c r="S215">
        <v>5</v>
      </c>
      <c r="T215">
        <v>3</v>
      </c>
      <c r="U215" t="s">
        <v>32</v>
      </c>
      <c r="V215" t="s">
        <v>42</v>
      </c>
      <c r="Z215" t="b">
        <f t="shared" si="3"/>
        <v>0</v>
      </c>
    </row>
    <row r="216" spans="1:26" x14ac:dyDescent="0.25">
      <c r="A216" t="s">
        <v>475</v>
      </c>
      <c r="B216" s="1">
        <v>45849</v>
      </c>
      <c r="C216" t="s">
        <v>476</v>
      </c>
      <c r="D216" t="s">
        <v>71</v>
      </c>
      <c r="E216" t="s">
        <v>26</v>
      </c>
      <c r="F216" t="s">
        <v>86</v>
      </c>
      <c r="G216" t="s">
        <v>127</v>
      </c>
      <c r="H216">
        <v>4</v>
      </c>
      <c r="I216">
        <v>73844</v>
      </c>
      <c r="J216">
        <v>0</v>
      </c>
      <c r="K216">
        <v>0</v>
      </c>
      <c r="L216">
        <v>295376</v>
      </c>
      <c r="M216">
        <v>186408.89</v>
      </c>
      <c r="N216">
        <v>108967.11</v>
      </c>
      <c r="O216" t="s">
        <v>55</v>
      </c>
      <c r="P216">
        <v>924.28</v>
      </c>
      <c r="Q216" t="s">
        <v>73</v>
      </c>
      <c r="R216" t="s">
        <v>31</v>
      </c>
      <c r="S216">
        <v>5</v>
      </c>
      <c r="T216">
        <v>4</v>
      </c>
      <c r="U216" t="s">
        <v>32</v>
      </c>
      <c r="V216" t="s">
        <v>33</v>
      </c>
      <c r="W216">
        <v>5</v>
      </c>
      <c r="Z216" t="b">
        <f t="shared" si="3"/>
        <v>0</v>
      </c>
    </row>
    <row r="217" spans="1:26" x14ac:dyDescent="0.25">
      <c r="A217" t="s">
        <v>477</v>
      </c>
      <c r="B217" s="1">
        <v>45882</v>
      </c>
      <c r="C217" t="s">
        <v>478</v>
      </c>
      <c r="D217" t="s">
        <v>45</v>
      </c>
      <c r="E217" t="s">
        <v>46</v>
      </c>
      <c r="F217" t="s">
        <v>37</v>
      </c>
      <c r="G217" t="s">
        <v>38</v>
      </c>
      <c r="H217">
        <v>1</v>
      </c>
      <c r="I217">
        <v>28057</v>
      </c>
      <c r="J217">
        <v>5</v>
      </c>
      <c r="K217">
        <v>1402.85</v>
      </c>
      <c r="L217">
        <v>26654.15</v>
      </c>
      <c r="M217">
        <v>16336.55</v>
      </c>
      <c r="N217">
        <v>10317.6</v>
      </c>
      <c r="O217" t="s">
        <v>29</v>
      </c>
      <c r="P217">
        <v>1119.54</v>
      </c>
      <c r="Q217" t="s">
        <v>68</v>
      </c>
      <c r="R217" t="s">
        <v>31</v>
      </c>
      <c r="S217">
        <v>5</v>
      </c>
      <c r="T217">
        <v>6</v>
      </c>
      <c r="U217" t="s">
        <v>56</v>
      </c>
      <c r="V217" t="s">
        <v>33</v>
      </c>
      <c r="W217">
        <v>5</v>
      </c>
      <c r="Z217" t="b">
        <f t="shared" si="3"/>
        <v>0</v>
      </c>
    </row>
    <row r="218" spans="1:26" x14ac:dyDescent="0.25">
      <c r="A218" t="s">
        <v>479</v>
      </c>
      <c r="B218" s="1">
        <v>45922</v>
      </c>
      <c r="C218" t="s">
        <v>480</v>
      </c>
      <c r="D218" t="s">
        <v>154</v>
      </c>
      <c r="E218" t="s">
        <v>36</v>
      </c>
      <c r="F218" t="s">
        <v>53</v>
      </c>
      <c r="G218" t="s">
        <v>59</v>
      </c>
      <c r="H218">
        <v>2</v>
      </c>
      <c r="I218">
        <v>84527</v>
      </c>
      <c r="J218">
        <v>0</v>
      </c>
      <c r="K218">
        <v>0</v>
      </c>
      <c r="L218">
        <v>169054</v>
      </c>
      <c r="M218">
        <v>126336.27</v>
      </c>
      <c r="N218">
        <v>42717.73</v>
      </c>
      <c r="O218" t="s">
        <v>60</v>
      </c>
      <c r="P218">
        <v>1994.28</v>
      </c>
      <c r="Q218" t="s">
        <v>73</v>
      </c>
      <c r="R218" t="s">
        <v>41</v>
      </c>
      <c r="S218">
        <v>2</v>
      </c>
      <c r="T218">
        <v>0</v>
      </c>
      <c r="U218" t="s">
        <v>32</v>
      </c>
      <c r="V218" t="s">
        <v>42</v>
      </c>
      <c r="Z218" t="b">
        <f t="shared" si="3"/>
        <v>0</v>
      </c>
    </row>
    <row r="219" spans="1:26" x14ac:dyDescent="0.25">
      <c r="A219" t="s">
        <v>481</v>
      </c>
      <c r="B219" s="1">
        <v>45889</v>
      </c>
      <c r="C219" t="s">
        <v>482</v>
      </c>
      <c r="D219" t="s">
        <v>79</v>
      </c>
      <c r="E219" t="s">
        <v>26</v>
      </c>
      <c r="F219" t="s">
        <v>86</v>
      </c>
      <c r="G219" t="s">
        <v>127</v>
      </c>
      <c r="H219">
        <v>2</v>
      </c>
      <c r="I219">
        <v>56133</v>
      </c>
      <c r="J219">
        <v>25</v>
      </c>
      <c r="K219">
        <v>28066.5</v>
      </c>
      <c r="L219">
        <v>84199.5</v>
      </c>
      <c r="M219">
        <v>47245.96</v>
      </c>
      <c r="N219">
        <v>36953.54</v>
      </c>
      <c r="O219" t="s">
        <v>91</v>
      </c>
      <c r="P219">
        <v>1355.52</v>
      </c>
      <c r="Q219" t="s">
        <v>68</v>
      </c>
      <c r="R219" t="s">
        <v>31</v>
      </c>
      <c r="S219">
        <v>5</v>
      </c>
      <c r="T219">
        <v>2</v>
      </c>
      <c r="U219" t="s">
        <v>32</v>
      </c>
      <c r="V219" t="s">
        <v>42</v>
      </c>
      <c r="Z219" t="b">
        <f t="shared" si="3"/>
        <v>0</v>
      </c>
    </row>
    <row r="220" spans="1:26" x14ac:dyDescent="0.25">
      <c r="A220" t="s">
        <v>483</v>
      </c>
      <c r="B220" s="1">
        <v>45719</v>
      </c>
      <c r="C220" t="s">
        <v>484</v>
      </c>
      <c r="D220" t="s">
        <v>67</v>
      </c>
      <c r="E220" t="s">
        <v>26</v>
      </c>
      <c r="F220" t="s">
        <v>47</v>
      </c>
      <c r="G220" t="s">
        <v>138</v>
      </c>
      <c r="H220">
        <v>1</v>
      </c>
      <c r="I220">
        <v>25991</v>
      </c>
      <c r="J220">
        <v>10</v>
      </c>
      <c r="K220">
        <v>2599.1</v>
      </c>
      <c r="L220">
        <v>23391.9</v>
      </c>
      <c r="M220">
        <v>13386.88</v>
      </c>
      <c r="N220">
        <v>10005.02</v>
      </c>
      <c r="O220" t="s">
        <v>29</v>
      </c>
      <c r="P220">
        <v>1118.1400000000001</v>
      </c>
      <c r="Q220" t="s">
        <v>83</v>
      </c>
      <c r="R220" t="s">
        <v>31</v>
      </c>
      <c r="S220">
        <v>5</v>
      </c>
      <c r="T220">
        <v>4</v>
      </c>
      <c r="U220" t="s">
        <v>32</v>
      </c>
      <c r="V220" t="s">
        <v>42</v>
      </c>
      <c r="Z220" t="b">
        <f t="shared" si="3"/>
        <v>0</v>
      </c>
    </row>
    <row r="221" spans="1:26" x14ac:dyDescent="0.25">
      <c r="A221" t="s">
        <v>485</v>
      </c>
      <c r="B221" s="1">
        <v>45784</v>
      </c>
      <c r="C221" t="s">
        <v>193</v>
      </c>
      <c r="D221" t="s">
        <v>154</v>
      </c>
      <c r="E221" t="s">
        <v>26</v>
      </c>
      <c r="F221" t="s">
        <v>27</v>
      </c>
      <c r="G221" t="s">
        <v>28</v>
      </c>
      <c r="H221">
        <v>1</v>
      </c>
      <c r="I221">
        <v>9925</v>
      </c>
      <c r="J221">
        <v>5</v>
      </c>
      <c r="K221">
        <v>496.25</v>
      </c>
      <c r="L221">
        <v>9428.75</v>
      </c>
      <c r="M221">
        <v>5802.69</v>
      </c>
      <c r="N221">
        <v>3626.06</v>
      </c>
      <c r="O221" t="s">
        <v>91</v>
      </c>
      <c r="P221">
        <v>1774.9</v>
      </c>
      <c r="Q221" t="s">
        <v>40</v>
      </c>
      <c r="R221" t="s">
        <v>41</v>
      </c>
      <c r="S221">
        <v>2</v>
      </c>
      <c r="T221">
        <v>2</v>
      </c>
      <c r="U221" t="s">
        <v>32</v>
      </c>
      <c r="V221" t="s">
        <v>33</v>
      </c>
      <c r="W221">
        <v>3</v>
      </c>
      <c r="Z221" t="b">
        <f t="shared" si="3"/>
        <v>0</v>
      </c>
    </row>
    <row r="222" spans="1:26" x14ac:dyDescent="0.25">
      <c r="A222" t="s">
        <v>486</v>
      </c>
      <c r="B222" s="1">
        <v>45773</v>
      </c>
      <c r="C222" t="s">
        <v>487</v>
      </c>
      <c r="D222" t="s">
        <v>71</v>
      </c>
      <c r="E222" t="s">
        <v>46</v>
      </c>
      <c r="F222" t="s">
        <v>53</v>
      </c>
      <c r="G222" t="s">
        <v>151</v>
      </c>
      <c r="H222">
        <v>1</v>
      </c>
      <c r="I222">
        <v>86840</v>
      </c>
      <c r="J222">
        <v>0</v>
      </c>
      <c r="K222">
        <v>0</v>
      </c>
      <c r="L222">
        <v>86840</v>
      </c>
      <c r="M222">
        <v>70919.28</v>
      </c>
      <c r="N222">
        <v>15920.72</v>
      </c>
      <c r="O222" t="s">
        <v>39</v>
      </c>
      <c r="P222">
        <v>535.38</v>
      </c>
      <c r="Q222" t="s">
        <v>83</v>
      </c>
      <c r="R222" t="s">
        <v>41</v>
      </c>
      <c r="S222">
        <v>2</v>
      </c>
      <c r="T222">
        <v>4</v>
      </c>
      <c r="U222" t="s">
        <v>32</v>
      </c>
      <c r="V222" t="s">
        <v>42</v>
      </c>
      <c r="Z222" t="b">
        <f t="shared" si="3"/>
        <v>0</v>
      </c>
    </row>
    <row r="223" spans="1:26" x14ac:dyDescent="0.25">
      <c r="A223" t="s">
        <v>488</v>
      </c>
      <c r="B223" s="1">
        <v>45690</v>
      </c>
      <c r="C223" t="s">
        <v>188</v>
      </c>
      <c r="D223" t="s">
        <v>154</v>
      </c>
      <c r="E223" t="s">
        <v>36</v>
      </c>
      <c r="F223" t="s">
        <v>47</v>
      </c>
      <c r="G223" t="s">
        <v>146</v>
      </c>
      <c r="H223">
        <v>1</v>
      </c>
      <c r="I223">
        <v>22928</v>
      </c>
      <c r="J223">
        <v>10</v>
      </c>
      <c r="K223">
        <v>2292.8000000000002</v>
      </c>
      <c r="L223">
        <v>20635.2</v>
      </c>
      <c r="M223">
        <v>15214.84</v>
      </c>
      <c r="N223">
        <v>5420.36</v>
      </c>
      <c r="O223" t="s">
        <v>49</v>
      </c>
      <c r="P223">
        <v>262.04000000000002</v>
      </c>
      <c r="Q223" t="s">
        <v>73</v>
      </c>
      <c r="R223" t="s">
        <v>41</v>
      </c>
      <c r="S223">
        <v>2</v>
      </c>
      <c r="T223">
        <v>1</v>
      </c>
      <c r="U223" t="s">
        <v>32</v>
      </c>
      <c r="V223" t="s">
        <v>33</v>
      </c>
      <c r="W223">
        <v>4</v>
      </c>
      <c r="Z223" t="b">
        <f t="shared" si="3"/>
        <v>0</v>
      </c>
    </row>
    <row r="224" spans="1:26" x14ac:dyDescent="0.25">
      <c r="A224" t="s">
        <v>489</v>
      </c>
      <c r="B224" s="1">
        <v>45831</v>
      </c>
      <c r="C224" t="s">
        <v>490</v>
      </c>
      <c r="D224" t="s">
        <v>124</v>
      </c>
      <c r="E224" t="s">
        <v>26</v>
      </c>
      <c r="F224" t="s">
        <v>47</v>
      </c>
      <c r="G224" t="s">
        <v>64</v>
      </c>
      <c r="H224">
        <v>1</v>
      </c>
      <c r="I224">
        <v>47831</v>
      </c>
      <c r="J224">
        <v>15</v>
      </c>
      <c r="K224">
        <v>7174.65</v>
      </c>
      <c r="L224">
        <v>40656.35</v>
      </c>
      <c r="M224">
        <v>28760.76</v>
      </c>
      <c r="N224">
        <v>11895.59</v>
      </c>
      <c r="O224" t="s">
        <v>29</v>
      </c>
      <c r="P224">
        <v>338.25</v>
      </c>
      <c r="Q224" t="s">
        <v>68</v>
      </c>
      <c r="R224" t="s">
        <v>31</v>
      </c>
      <c r="S224">
        <v>5</v>
      </c>
      <c r="T224">
        <v>2</v>
      </c>
      <c r="U224" t="s">
        <v>32</v>
      </c>
      <c r="V224" t="s">
        <v>50</v>
      </c>
      <c r="W224">
        <v>2</v>
      </c>
      <c r="Z224" t="b">
        <f t="shared" si="3"/>
        <v>0</v>
      </c>
    </row>
    <row r="225" spans="1:26" x14ac:dyDescent="0.25">
      <c r="A225" t="s">
        <v>491</v>
      </c>
      <c r="B225" s="1">
        <v>45668</v>
      </c>
      <c r="C225" t="s">
        <v>492</v>
      </c>
      <c r="D225" t="s">
        <v>67</v>
      </c>
      <c r="E225" t="s">
        <v>36</v>
      </c>
      <c r="F225" t="s">
        <v>37</v>
      </c>
      <c r="G225" t="s">
        <v>313</v>
      </c>
      <c r="H225">
        <v>1</v>
      </c>
      <c r="I225">
        <v>5250</v>
      </c>
      <c r="J225">
        <v>10</v>
      </c>
      <c r="K225">
        <v>525</v>
      </c>
      <c r="L225">
        <v>4725</v>
      </c>
      <c r="M225">
        <v>3705.35</v>
      </c>
      <c r="N225">
        <v>1019.65</v>
      </c>
      <c r="O225" t="s">
        <v>49</v>
      </c>
      <c r="P225">
        <v>278.83999999999997</v>
      </c>
      <c r="Q225" t="s">
        <v>83</v>
      </c>
      <c r="R225" t="s">
        <v>41</v>
      </c>
      <c r="S225">
        <v>2</v>
      </c>
      <c r="T225">
        <v>1</v>
      </c>
      <c r="U225" t="s">
        <v>32</v>
      </c>
      <c r="V225" t="s">
        <v>50</v>
      </c>
      <c r="W225">
        <v>4</v>
      </c>
      <c r="Z225" t="b">
        <f t="shared" si="3"/>
        <v>0</v>
      </c>
    </row>
    <row r="226" spans="1:26" x14ac:dyDescent="0.25">
      <c r="A226" t="s">
        <v>493</v>
      </c>
      <c r="B226" s="1">
        <v>45959</v>
      </c>
      <c r="C226" t="s">
        <v>494</v>
      </c>
      <c r="D226" t="s">
        <v>79</v>
      </c>
      <c r="E226" t="s">
        <v>46</v>
      </c>
      <c r="F226" t="s">
        <v>86</v>
      </c>
      <c r="G226" t="s">
        <v>127</v>
      </c>
      <c r="H226">
        <v>3</v>
      </c>
      <c r="I226">
        <v>8816</v>
      </c>
      <c r="J226">
        <v>25</v>
      </c>
      <c r="K226">
        <v>6612</v>
      </c>
      <c r="L226">
        <v>19836</v>
      </c>
      <c r="M226">
        <v>12542.91</v>
      </c>
      <c r="N226">
        <v>7293.09</v>
      </c>
      <c r="O226" t="s">
        <v>91</v>
      </c>
      <c r="P226">
        <v>561.11</v>
      </c>
      <c r="Q226" t="s">
        <v>73</v>
      </c>
      <c r="R226" t="s">
        <v>41</v>
      </c>
      <c r="S226">
        <v>2</v>
      </c>
      <c r="T226">
        <v>1</v>
      </c>
      <c r="U226" t="s">
        <v>32</v>
      </c>
      <c r="V226" t="s">
        <v>33</v>
      </c>
      <c r="W226">
        <v>5</v>
      </c>
      <c r="Z226" t="b">
        <f t="shared" si="3"/>
        <v>0</v>
      </c>
    </row>
    <row r="227" spans="1:26" x14ac:dyDescent="0.25">
      <c r="A227" t="s">
        <v>495</v>
      </c>
      <c r="B227" s="1">
        <v>45941</v>
      </c>
      <c r="C227" t="s">
        <v>496</v>
      </c>
      <c r="D227" t="s">
        <v>124</v>
      </c>
      <c r="E227" t="s">
        <v>46</v>
      </c>
      <c r="F227" t="s">
        <v>86</v>
      </c>
      <c r="G227" t="s">
        <v>94</v>
      </c>
      <c r="H227">
        <v>1</v>
      </c>
      <c r="I227">
        <v>9862</v>
      </c>
      <c r="J227">
        <v>5</v>
      </c>
      <c r="K227">
        <v>493.1</v>
      </c>
      <c r="L227">
        <v>9368.9</v>
      </c>
      <c r="M227">
        <v>5536.66</v>
      </c>
      <c r="N227">
        <v>3832.24</v>
      </c>
      <c r="O227" t="s">
        <v>29</v>
      </c>
      <c r="P227">
        <v>1878.75</v>
      </c>
      <c r="Q227" t="s">
        <v>40</v>
      </c>
      <c r="R227" t="s">
        <v>31</v>
      </c>
      <c r="S227">
        <v>5</v>
      </c>
      <c r="T227">
        <v>7</v>
      </c>
      <c r="U227" t="s">
        <v>56</v>
      </c>
      <c r="V227" t="s">
        <v>33</v>
      </c>
      <c r="W227">
        <v>1</v>
      </c>
      <c r="Z227" t="b">
        <f t="shared" si="3"/>
        <v>0</v>
      </c>
    </row>
    <row r="228" spans="1:26" x14ac:dyDescent="0.25">
      <c r="A228" t="s">
        <v>497</v>
      </c>
      <c r="B228" s="1">
        <v>45775</v>
      </c>
      <c r="C228" t="s">
        <v>498</v>
      </c>
      <c r="D228" t="s">
        <v>124</v>
      </c>
      <c r="E228" t="s">
        <v>46</v>
      </c>
      <c r="F228" t="s">
        <v>37</v>
      </c>
      <c r="G228" t="s">
        <v>161</v>
      </c>
      <c r="H228">
        <v>4</v>
      </c>
      <c r="I228">
        <v>12635</v>
      </c>
      <c r="J228">
        <v>5</v>
      </c>
      <c r="K228">
        <v>2527</v>
      </c>
      <c r="L228">
        <v>48013</v>
      </c>
      <c r="M228">
        <v>34865.49</v>
      </c>
      <c r="N228">
        <v>13147.51</v>
      </c>
      <c r="O228" t="s">
        <v>29</v>
      </c>
      <c r="P228">
        <v>517.65</v>
      </c>
      <c r="Q228" t="s">
        <v>40</v>
      </c>
      <c r="R228" t="s">
        <v>31</v>
      </c>
      <c r="S228">
        <v>5</v>
      </c>
      <c r="T228">
        <v>6</v>
      </c>
      <c r="U228" t="s">
        <v>32</v>
      </c>
      <c r="V228" t="s">
        <v>42</v>
      </c>
      <c r="Z228" t="b">
        <f t="shared" si="3"/>
        <v>0</v>
      </c>
    </row>
    <row r="229" spans="1:26" x14ac:dyDescent="0.25">
      <c r="A229" t="s">
        <v>499</v>
      </c>
      <c r="B229" s="1">
        <v>45959</v>
      </c>
      <c r="C229" t="s">
        <v>500</v>
      </c>
      <c r="E229" t="s">
        <v>46</v>
      </c>
      <c r="F229" t="s">
        <v>47</v>
      </c>
      <c r="G229" t="s">
        <v>105</v>
      </c>
      <c r="H229">
        <v>2</v>
      </c>
      <c r="I229">
        <v>14758</v>
      </c>
      <c r="J229">
        <v>0</v>
      </c>
      <c r="K229">
        <v>0</v>
      </c>
      <c r="L229">
        <v>29516</v>
      </c>
      <c r="M229">
        <v>22333.8</v>
      </c>
      <c r="N229">
        <v>7182.2</v>
      </c>
      <c r="O229" t="s">
        <v>91</v>
      </c>
      <c r="P229">
        <v>1218.9100000000001</v>
      </c>
      <c r="Q229" t="s">
        <v>73</v>
      </c>
      <c r="R229" t="s">
        <v>41</v>
      </c>
      <c r="S229">
        <v>2</v>
      </c>
      <c r="T229">
        <v>1</v>
      </c>
      <c r="U229" t="s">
        <v>32</v>
      </c>
      <c r="V229" t="s">
        <v>33</v>
      </c>
      <c r="W229">
        <v>3</v>
      </c>
      <c r="Z229" t="b">
        <f t="shared" si="3"/>
        <v>0</v>
      </c>
    </row>
    <row r="230" spans="1:26" x14ac:dyDescent="0.25">
      <c r="A230" t="s">
        <v>501</v>
      </c>
      <c r="B230" s="1">
        <v>45770</v>
      </c>
      <c r="C230" t="s">
        <v>364</v>
      </c>
      <c r="D230" t="s">
        <v>154</v>
      </c>
      <c r="E230" t="s">
        <v>46</v>
      </c>
      <c r="F230" t="s">
        <v>47</v>
      </c>
      <c r="G230" t="s">
        <v>146</v>
      </c>
      <c r="H230">
        <v>4</v>
      </c>
      <c r="I230">
        <v>24489</v>
      </c>
      <c r="J230">
        <v>5</v>
      </c>
      <c r="K230">
        <v>4897.8</v>
      </c>
      <c r="L230">
        <v>93058.2</v>
      </c>
      <c r="M230">
        <v>56983.85</v>
      </c>
      <c r="N230">
        <v>36074.35</v>
      </c>
      <c r="O230" t="s">
        <v>91</v>
      </c>
      <c r="P230">
        <v>1782.72</v>
      </c>
      <c r="Q230" t="s">
        <v>30</v>
      </c>
      <c r="R230" t="s">
        <v>41</v>
      </c>
      <c r="S230">
        <v>2</v>
      </c>
      <c r="T230">
        <v>1</v>
      </c>
      <c r="U230" t="s">
        <v>32</v>
      </c>
      <c r="V230" t="s">
        <v>33</v>
      </c>
      <c r="W230">
        <v>1</v>
      </c>
      <c r="Z230" t="b">
        <f t="shared" si="3"/>
        <v>0</v>
      </c>
    </row>
    <row r="231" spans="1:26" x14ac:dyDescent="0.25">
      <c r="A231" t="s">
        <v>502</v>
      </c>
      <c r="B231" s="1">
        <v>45661</v>
      </c>
      <c r="C231" t="s">
        <v>75</v>
      </c>
      <c r="D231" t="s">
        <v>25</v>
      </c>
      <c r="E231" t="s">
        <v>36</v>
      </c>
      <c r="F231" t="s">
        <v>47</v>
      </c>
      <c r="G231" t="s">
        <v>64</v>
      </c>
      <c r="H231">
        <v>1</v>
      </c>
      <c r="I231">
        <v>17733</v>
      </c>
      <c r="J231">
        <v>15</v>
      </c>
      <c r="K231">
        <v>2659.95</v>
      </c>
      <c r="L231">
        <v>15073.05</v>
      </c>
      <c r="M231">
        <v>11401.64</v>
      </c>
      <c r="N231">
        <v>3671.41</v>
      </c>
      <c r="O231" t="s">
        <v>91</v>
      </c>
      <c r="P231">
        <v>711.87</v>
      </c>
      <c r="Q231" t="s">
        <v>68</v>
      </c>
      <c r="R231" t="s">
        <v>41</v>
      </c>
      <c r="S231">
        <v>2</v>
      </c>
      <c r="T231">
        <v>3</v>
      </c>
      <c r="U231" t="s">
        <v>56</v>
      </c>
      <c r="V231" t="s">
        <v>33</v>
      </c>
      <c r="W231">
        <v>4</v>
      </c>
      <c r="Z231" t="b">
        <f t="shared" si="3"/>
        <v>0</v>
      </c>
    </row>
    <row r="232" spans="1:26" x14ac:dyDescent="0.25">
      <c r="A232" t="s">
        <v>503</v>
      </c>
      <c r="B232" s="1">
        <v>45694</v>
      </c>
      <c r="C232" t="s">
        <v>504</v>
      </c>
      <c r="D232" t="s">
        <v>67</v>
      </c>
      <c r="E232" t="s">
        <v>26</v>
      </c>
      <c r="F232" t="s">
        <v>47</v>
      </c>
      <c r="G232" t="s">
        <v>138</v>
      </c>
      <c r="H232">
        <v>1</v>
      </c>
      <c r="I232">
        <v>23173</v>
      </c>
      <c r="J232">
        <v>15</v>
      </c>
      <c r="K232">
        <v>3475.95</v>
      </c>
      <c r="L232">
        <v>19697.05</v>
      </c>
      <c r="M232">
        <v>14663.55</v>
      </c>
      <c r="N232">
        <v>5033.5</v>
      </c>
      <c r="O232" t="s">
        <v>29</v>
      </c>
      <c r="P232">
        <v>451.43</v>
      </c>
      <c r="Q232" t="s">
        <v>30</v>
      </c>
      <c r="R232" t="s">
        <v>31</v>
      </c>
      <c r="S232">
        <v>5</v>
      </c>
      <c r="T232">
        <v>3</v>
      </c>
      <c r="U232" t="s">
        <v>32</v>
      </c>
      <c r="V232" t="s">
        <v>33</v>
      </c>
      <c r="W232">
        <v>5</v>
      </c>
      <c r="Z232" t="b">
        <f t="shared" si="3"/>
        <v>0</v>
      </c>
    </row>
    <row r="233" spans="1:26" x14ac:dyDescent="0.25">
      <c r="A233" t="s">
        <v>505</v>
      </c>
      <c r="B233" s="1">
        <v>46020</v>
      </c>
      <c r="C233" t="s">
        <v>506</v>
      </c>
      <c r="D233" t="s">
        <v>97</v>
      </c>
      <c r="E233" t="s">
        <v>36</v>
      </c>
      <c r="F233" t="s">
        <v>53</v>
      </c>
      <c r="G233" t="s">
        <v>268</v>
      </c>
      <c r="H233">
        <v>1</v>
      </c>
      <c r="I233">
        <v>59777</v>
      </c>
      <c r="J233">
        <v>20</v>
      </c>
      <c r="K233">
        <v>11955.4</v>
      </c>
      <c r="L233">
        <v>47821.599999999999</v>
      </c>
      <c r="M233">
        <v>31441.3</v>
      </c>
      <c r="N233">
        <v>16380.3</v>
      </c>
      <c r="O233" t="s">
        <v>60</v>
      </c>
      <c r="P233">
        <v>582.91999999999996</v>
      </c>
      <c r="Q233" t="s">
        <v>73</v>
      </c>
      <c r="R233" t="s">
        <v>41</v>
      </c>
      <c r="S233">
        <v>2</v>
      </c>
      <c r="T233">
        <v>2</v>
      </c>
      <c r="U233" t="s">
        <v>32</v>
      </c>
      <c r="V233" t="s">
        <v>33</v>
      </c>
      <c r="W233">
        <v>4</v>
      </c>
      <c r="Z233" t="b">
        <f t="shared" si="3"/>
        <v>0</v>
      </c>
    </row>
    <row r="234" spans="1:26" x14ac:dyDescent="0.25">
      <c r="A234" t="s">
        <v>507</v>
      </c>
      <c r="B234" s="1">
        <v>45981</v>
      </c>
      <c r="C234" t="s">
        <v>112</v>
      </c>
      <c r="D234" t="s">
        <v>154</v>
      </c>
      <c r="E234" t="s">
        <v>36</v>
      </c>
      <c r="F234" t="s">
        <v>37</v>
      </c>
      <c r="G234" t="s">
        <v>224</v>
      </c>
      <c r="H234">
        <v>1</v>
      </c>
      <c r="I234">
        <v>39809</v>
      </c>
      <c r="J234">
        <v>0</v>
      </c>
      <c r="K234">
        <v>0</v>
      </c>
      <c r="L234">
        <v>39809</v>
      </c>
      <c r="M234">
        <v>26119.8</v>
      </c>
      <c r="N234">
        <v>13689.2</v>
      </c>
      <c r="O234" t="s">
        <v>60</v>
      </c>
      <c r="P234">
        <v>611.41999999999996</v>
      </c>
      <c r="Q234" t="s">
        <v>40</v>
      </c>
      <c r="R234" t="s">
        <v>41</v>
      </c>
      <c r="S234">
        <v>2</v>
      </c>
      <c r="T234">
        <v>2</v>
      </c>
      <c r="U234" t="s">
        <v>32</v>
      </c>
      <c r="V234" t="s">
        <v>33</v>
      </c>
      <c r="W234">
        <v>1</v>
      </c>
      <c r="Z234" t="b">
        <f t="shared" si="3"/>
        <v>0</v>
      </c>
    </row>
    <row r="235" spans="1:26" x14ac:dyDescent="0.25">
      <c r="A235" t="s">
        <v>508</v>
      </c>
      <c r="B235" s="1">
        <v>45688</v>
      </c>
      <c r="C235" t="s">
        <v>509</v>
      </c>
      <c r="D235" t="s">
        <v>63</v>
      </c>
      <c r="E235" t="s">
        <v>26</v>
      </c>
      <c r="F235" t="s">
        <v>47</v>
      </c>
      <c r="G235" t="s">
        <v>105</v>
      </c>
      <c r="H235">
        <v>3</v>
      </c>
      <c r="I235">
        <v>17747</v>
      </c>
      <c r="J235">
        <v>20</v>
      </c>
      <c r="K235">
        <v>10648.2</v>
      </c>
      <c r="L235">
        <v>42592.800000000003</v>
      </c>
      <c r="M235">
        <v>30717.91</v>
      </c>
      <c r="N235">
        <v>11874.89</v>
      </c>
      <c r="O235" t="s">
        <v>39</v>
      </c>
      <c r="P235">
        <v>2019.45</v>
      </c>
      <c r="Q235" t="s">
        <v>40</v>
      </c>
      <c r="R235" t="s">
        <v>41</v>
      </c>
      <c r="S235">
        <v>2</v>
      </c>
      <c r="T235">
        <v>1</v>
      </c>
      <c r="U235" t="s">
        <v>32</v>
      </c>
      <c r="V235" t="s">
        <v>33</v>
      </c>
      <c r="W235">
        <v>5</v>
      </c>
      <c r="Z235" t="b">
        <f t="shared" si="3"/>
        <v>0</v>
      </c>
    </row>
    <row r="236" spans="1:26" x14ac:dyDescent="0.25">
      <c r="A236" t="s">
        <v>510</v>
      </c>
      <c r="B236" s="1">
        <v>45775</v>
      </c>
      <c r="C236" t="s">
        <v>511</v>
      </c>
      <c r="D236" t="s">
        <v>97</v>
      </c>
      <c r="E236" t="s">
        <v>46</v>
      </c>
      <c r="F236" t="s">
        <v>37</v>
      </c>
      <c r="G236" t="s">
        <v>161</v>
      </c>
      <c r="H236">
        <v>1</v>
      </c>
      <c r="I236">
        <v>13476</v>
      </c>
      <c r="J236">
        <v>0</v>
      </c>
      <c r="K236">
        <v>0</v>
      </c>
      <c r="L236">
        <v>13476</v>
      </c>
      <c r="M236">
        <v>10210.39</v>
      </c>
      <c r="N236">
        <v>3265.61</v>
      </c>
      <c r="O236" t="s">
        <v>60</v>
      </c>
      <c r="P236">
        <v>911.89</v>
      </c>
      <c r="Q236" t="s">
        <v>30</v>
      </c>
      <c r="R236" t="s">
        <v>41</v>
      </c>
      <c r="S236">
        <v>2</v>
      </c>
      <c r="T236">
        <v>6</v>
      </c>
      <c r="U236" t="s">
        <v>56</v>
      </c>
      <c r="V236" t="s">
        <v>33</v>
      </c>
      <c r="W236">
        <v>3</v>
      </c>
      <c r="Z236" t="b">
        <f t="shared" si="3"/>
        <v>0</v>
      </c>
    </row>
    <row r="237" spans="1:26" x14ac:dyDescent="0.25">
      <c r="A237" t="s">
        <v>512</v>
      </c>
      <c r="B237" s="1">
        <v>45692</v>
      </c>
      <c r="C237" t="s">
        <v>345</v>
      </c>
      <c r="D237" t="s">
        <v>154</v>
      </c>
      <c r="E237" t="s">
        <v>46</v>
      </c>
      <c r="F237" t="s">
        <v>86</v>
      </c>
      <c r="G237" t="s">
        <v>87</v>
      </c>
      <c r="H237">
        <v>2</v>
      </c>
      <c r="I237">
        <v>71225</v>
      </c>
      <c r="J237">
        <v>0</v>
      </c>
      <c r="K237">
        <v>0</v>
      </c>
      <c r="L237">
        <v>142450</v>
      </c>
      <c r="M237">
        <v>101731.47</v>
      </c>
      <c r="N237">
        <v>40718.53</v>
      </c>
      <c r="O237" t="s">
        <v>91</v>
      </c>
      <c r="P237">
        <v>1554.38</v>
      </c>
      <c r="Q237" t="s">
        <v>30</v>
      </c>
      <c r="R237" t="s">
        <v>31</v>
      </c>
      <c r="S237">
        <v>5</v>
      </c>
      <c r="T237">
        <v>6</v>
      </c>
      <c r="U237" t="s">
        <v>56</v>
      </c>
      <c r="V237" t="s">
        <v>33</v>
      </c>
      <c r="W237">
        <v>2</v>
      </c>
      <c r="Z237" t="b">
        <f t="shared" si="3"/>
        <v>0</v>
      </c>
    </row>
    <row r="238" spans="1:26" x14ac:dyDescent="0.25">
      <c r="A238" t="s">
        <v>513</v>
      </c>
      <c r="B238" s="1">
        <v>45674</v>
      </c>
      <c r="C238" t="s">
        <v>514</v>
      </c>
      <c r="D238" t="s">
        <v>79</v>
      </c>
      <c r="E238" t="s">
        <v>26</v>
      </c>
      <c r="F238" t="s">
        <v>27</v>
      </c>
      <c r="G238" t="s">
        <v>113</v>
      </c>
      <c r="H238">
        <v>1</v>
      </c>
      <c r="I238">
        <v>10303</v>
      </c>
      <c r="J238">
        <v>0</v>
      </c>
      <c r="K238">
        <v>0</v>
      </c>
      <c r="L238">
        <v>10303</v>
      </c>
      <c r="M238">
        <v>6079.07</v>
      </c>
      <c r="N238">
        <v>4223.93</v>
      </c>
      <c r="O238" t="s">
        <v>29</v>
      </c>
      <c r="P238">
        <v>2163.81</v>
      </c>
      <c r="Q238" t="s">
        <v>40</v>
      </c>
      <c r="R238" t="s">
        <v>41</v>
      </c>
      <c r="S238">
        <v>2</v>
      </c>
      <c r="T238">
        <v>0</v>
      </c>
      <c r="U238" t="s">
        <v>32</v>
      </c>
      <c r="V238" t="s">
        <v>50</v>
      </c>
      <c r="W238">
        <v>2</v>
      </c>
      <c r="Z238" t="b">
        <f t="shared" si="3"/>
        <v>0</v>
      </c>
    </row>
    <row r="239" spans="1:26" x14ac:dyDescent="0.25">
      <c r="A239" t="s">
        <v>515</v>
      </c>
      <c r="B239" s="1">
        <v>45827</v>
      </c>
      <c r="C239" t="s">
        <v>316</v>
      </c>
      <c r="D239" t="s">
        <v>79</v>
      </c>
      <c r="E239" t="s">
        <v>46</v>
      </c>
      <c r="F239" t="s">
        <v>37</v>
      </c>
      <c r="G239" t="s">
        <v>313</v>
      </c>
      <c r="H239">
        <v>4</v>
      </c>
      <c r="I239">
        <v>15627</v>
      </c>
      <c r="J239">
        <v>20</v>
      </c>
      <c r="K239">
        <v>12501.6</v>
      </c>
      <c r="L239">
        <v>50006.400000000001</v>
      </c>
      <c r="M239">
        <v>37620.83</v>
      </c>
      <c r="N239">
        <v>12385.57</v>
      </c>
      <c r="O239" t="s">
        <v>55</v>
      </c>
      <c r="P239">
        <v>1967.58</v>
      </c>
      <c r="Q239" t="s">
        <v>73</v>
      </c>
      <c r="R239" t="s">
        <v>31</v>
      </c>
      <c r="S239">
        <v>5</v>
      </c>
      <c r="T239">
        <v>5</v>
      </c>
      <c r="U239" t="s">
        <v>32</v>
      </c>
      <c r="V239" t="s">
        <v>33</v>
      </c>
      <c r="W239">
        <v>1</v>
      </c>
      <c r="Z239" t="b">
        <f t="shared" si="3"/>
        <v>0</v>
      </c>
    </row>
    <row r="240" spans="1:26" x14ac:dyDescent="0.25">
      <c r="A240" t="s">
        <v>516</v>
      </c>
      <c r="B240" s="1">
        <v>45694</v>
      </c>
      <c r="C240" t="s">
        <v>517</v>
      </c>
      <c r="D240" t="s">
        <v>71</v>
      </c>
      <c r="E240" t="s">
        <v>46</v>
      </c>
      <c r="F240" t="s">
        <v>86</v>
      </c>
      <c r="G240" t="s">
        <v>127</v>
      </c>
      <c r="H240">
        <v>1</v>
      </c>
      <c r="I240">
        <v>41968</v>
      </c>
      <c r="J240">
        <v>15</v>
      </c>
      <c r="K240">
        <v>6295.2</v>
      </c>
      <c r="L240">
        <v>35672.800000000003</v>
      </c>
      <c r="M240">
        <v>24673.25</v>
      </c>
      <c r="N240">
        <v>10999.55</v>
      </c>
      <c r="O240" t="s">
        <v>29</v>
      </c>
      <c r="P240">
        <v>451.4</v>
      </c>
      <c r="Q240" t="s">
        <v>40</v>
      </c>
      <c r="R240" t="s">
        <v>31</v>
      </c>
      <c r="S240">
        <v>5</v>
      </c>
      <c r="T240">
        <v>4</v>
      </c>
      <c r="U240" t="s">
        <v>32</v>
      </c>
      <c r="V240" t="s">
        <v>50</v>
      </c>
      <c r="W240">
        <v>1</v>
      </c>
      <c r="Z240" t="b">
        <f t="shared" si="3"/>
        <v>0</v>
      </c>
    </row>
    <row r="241" spans="1:26" x14ac:dyDescent="0.25">
      <c r="A241" t="s">
        <v>518</v>
      </c>
      <c r="B241" s="1">
        <v>45921</v>
      </c>
      <c r="C241" t="s">
        <v>519</v>
      </c>
      <c r="D241" t="s">
        <v>71</v>
      </c>
      <c r="E241" t="s">
        <v>36</v>
      </c>
      <c r="F241" t="s">
        <v>53</v>
      </c>
      <c r="G241" t="s">
        <v>54</v>
      </c>
      <c r="H241">
        <v>1</v>
      </c>
      <c r="I241">
        <v>84385</v>
      </c>
      <c r="J241">
        <v>25</v>
      </c>
      <c r="K241">
        <v>21096.25</v>
      </c>
      <c r="L241">
        <v>63288.75</v>
      </c>
      <c r="M241">
        <v>47269.09</v>
      </c>
      <c r="N241">
        <v>16019.66</v>
      </c>
      <c r="O241" t="s">
        <v>29</v>
      </c>
      <c r="P241">
        <v>613.79</v>
      </c>
      <c r="Q241" t="s">
        <v>40</v>
      </c>
      <c r="R241" t="s">
        <v>41</v>
      </c>
      <c r="S241">
        <v>2</v>
      </c>
      <c r="T241">
        <v>3</v>
      </c>
      <c r="U241" t="s">
        <v>56</v>
      </c>
      <c r="V241" t="s">
        <v>33</v>
      </c>
      <c r="W241">
        <v>5</v>
      </c>
      <c r="Z241" t="b">
        <f t="shared" si="3"/>
        <v>0</v>
      </c>
    </row>
    <row r="242" spans="1:26" x14ac:dyDescent="0.25">
      <c r="A242" t="s">
        <v>520</v>
      </c>
      <c r="B242" s="1">
        <v>45779</v>
      </c>
      <c r="C242" t="s">
        <v>521</v>
      </c>
      <c r="D242" t="s">
        <v>90</v>
      </c>
      <c r="E242" t="s">
        <v>46</v>
      </c>
      <c r="F242" t="s">
        <v>47</v>
      </c>
      <c r="G242" t="s">
        <v>48</v>
      </c>
      <c r="H242">
        <v>2</v>
      </c>
      <c r="I242">
        <v>20587</v>
      </c>
      <c r="J242">
        <v>10</v>
      </c>
      <c r="K242">
        <v>4117.3999999999996</v>
      </c>
      <c r="L242">
        <v>37056.6</v>
      </c>
      <c r="M242">
        <v>23879.48</v>
      </c>
      <c r="N242">
        <v>13177.12</v>
      </c>
      <c r="O242" t="s">
        <v>55</v>
      </c>
      <c r="P242">
        <v>662.73</v>
      </c>
      <c r="Q242" t="s">
        <v>73</v>
      </c>
      <c r="R242" t="s">
        <v>31</v>
      </c>
      <c r="S242">
        <v>5</v>
      </c>
      <c r="T242">
        <v>0</v>
      </c>
      <c r="U242" t="s">
        <v>32</v>
      </c>
      <c r="V242" t="s">
        <v>50</v>
      </c>
      <c r="W242">
        <v>5</v>
      </c>
      <c r="Z242" t="b">
        <f t="shared" si="3"/>
        <v>0</v>
      </c>
    </row>
    <row r="243" spans="1:26" x14ac:dyDescent="0.25">
      <c r="A243" t="s">
        <v>522</v>
      </c>
      <c r="B243" s="1">
        <v>45800</v>
      </c>
      <c r="C243" t="s">
        <v>201</v>
      </c>
      <c r="D243" t="s">
        <v>63</v>
      </c>
      <c r="E243" t="s">
        <v>26</v>
      </c>
      <c r="F243" t="s">
        <v>86</v>
      </c>
      <c r="G243" t="s">
        <v>180</v>
      </c>
      <c r="H243">
        <v>2</v>
      </c>
      <c r="I243">
        <v>49684</v>
      </c>
      <c r="J243">
        <v>0</v>
      </c>
      <c r="K243">
        <v>0</v>
      </c>
      <c r="L243">
        <v>99368</v>
      </c>
      <c r="M243">
        <v>76975.58</v>
      </c>
      <c r="N243">
        <v>22392.42</v>
      </c>
      <c r="O243" t="s">
        <v>29</v>
      </c>
      <c r="P243">
        <v>977.25</v>
      </c>
      <c r="Q243" t="s">
        <v>30</v>
      </c>
      <c r="R243" t="s">
        <v>41</v>
      </c>
      <c r="S243">
        <v>2</v>
      </c>
      <c r="T243">
        <v>1</v>
      </c>
      <c r="U243" t="s">
        <v>32</v>
      </c>
      <c r="V243" t="s">
        <v>33</v>
      </c>
      <c r="W243">
        <v>5</v>
      </c>
      <c r="Z243" t="b">
        <f t="shared" si="3"/>
        <v>0</v>
      </c>
    </row>
    <row r="244" spans="1:26" x14ac:dyDescent="0.25">
      <c r="A244" t="s">
        <v>523</v>
      </c>
      <c r="B244" s="1">
        <v>46000</v>
      </c>
      <c r="C244" t="s">
        <v>524</v>
      </c>
      <c r="D244" t="s">
        <v>67</v>
      </c>
      <c r="E244" t="s">
        <v>26</v>
      </c>
      <c r="F244" t="s">
        <v>27</v>
      </c>
      <c r="G244" t="s">
        <v>164</v>
      </c>
      <c r="H244">
        <v>3</v>
      </c>
      <c r="I244">
        <v>29189</v>
      </c>
      <c r="J244">
        <v>0</v>
      </c>
      <c r="K244">
        <v>0</v>
      </c>
      <c r="L244">
        <v>87567</v>
      </c>
      <c r="M244">
        <v>67906.33</v>
      </c>
      <c r="N244">
        <v>19660.669999999998</v>
      </c>
      <c r="O244" t="s">
        <v>91</v>
      </c>
      <c r="P244">
        <v>1432.54</v>
      </c>
      <c r="Q244" t="s">
        <v>68</v>
      </c>
      <c r="R244" t="s">
        <v>41</v>
      </c>
      <c r="S244">
        <v>2</v>
      </c>
      <c r="T244">
        <v>3</v>
      </c>
      <c r="U244" t="s">
        <v>56</v>
      </c>
      <c r="V244" t="s">
        <v>33</v>
      </c>
      <c r="W244">
        <v>5</v>
      </c>
      <c r="Z244" t="b">
        <f t="shared" si="3"/>
        <v>0</v>
      </c>
    </row>
    <row r="245" spans="1:26" x14ac:dyDescent="0.25">
      <c r="A245" t="s">
        <v>525</v>
      </c>
      <c r="B245" s="1">
        <v>45906</v>
      </c>
      <c r="C245" t="s">
        <v>526</v>
      </c>
      <c r="D245" t="s">
        <v>79</v>
      </c>
      <c r="E245" t="s">
        <v>46</v>
      </c>
      <c r="F245" t="s">
        <v>37</v>
      </c>
      <c r="G245" t="s">
        <v>313</v>
      </c>
      <c r="H245">
        <v>1</v>
      </c>
      <c r="I245">
        <v>29530</v>
      </c>
      <c r="J245">
        <v>0</v>
      </c>
      <c r="K245">
        <v>0</v>
      </c>
      <c r="L245">
        <v>29530</v>
      </c>
      <c r="M245">
        <v>20987.02</v>
      </c>
      <c r="N245">
        <v>8542.98</v>
      </c>
      <c r="O245" t="s">
        <v>91</v>
      </c>
      <c r="P245">
        <v>272.74</v>
      </c>
      <c r="Q245" t="s">
        <v>30</v>
      </c>
      <c r="R245" t="s">
        <v>41</v>
      </c>
      <c r="S245">
        <v>2</v>
      </c>
      <c r="T245">
        <v>3</v>
      </c>
      <c r="U245" t="s">
        <v>56</v>
      </c>
      <c r="V245" t="s">
        <v>33</v>
      </c>
      <c r="W245">
        <v>5</v>
      </c>
      <c r="Z245" t="b">
        <f t="shared" si="3"/>
        <v>0</v>
      </c>
    </row>
    <row r="246" spans="1:26" x14ac:dyDescent="0.25">
      <c r="A246" t="s">
        <v>527</v>
      </c>
      <c r="B246" s="1">
        <v>45767</v>
      </c>
      <c r="C246" t="s">
        <v>528</v>
      </c>
      <c r="D246" t="s">
        <v>25</v>
      </c>
      <c r="E246" t="s">
        <v>36</v>
      </c>
      <c r="F246" t="s">
        <v>53</v>
      </c>
      <c r="G246" t="s">
        <v>54</v>
      </c>
      <c r="H246">
        <v>1</v>
      </c>
      <c r="I246">
        <v>77825</v>
      </c>
      <c r="J246">
        <v>0</v>
      </c>
      <c r="K246">
        <v>0</v>
      </c>
      <c r="L246">
        <v>77825</v>
      </c>
      <c r="M246">
        <v>59147.27</v>
      </c>
      <c r="N246">
        <v>18677.73</v>
      </c>
      <c r="O246" t="s">
        <v>60</v>
      </c>
      <c r="P246">
        <v>257.35000000000002</v>
      </c>
      <c r="Q246" t="s">
        <v>30</v>
      </c>
      <c r="R246" t="s">
        <v>41</v>
      </c>
      <c r="S246">
        <v>2</v>
      </c>
      <c r="T246">
        <v>1</v>
      </c>
      <c r="U246" t="s">
        <v>32</v>
      </c>
      <c r="V246" t="s">
        <v>33</v>
      </c>
      <c r="W246">
        <v>5</v>
      </c>
      <c r="Z246" t="b">
        <f t="shared" si="3"/>
        <v>0</v>
      </c>
    </row>
    <row r="247" spans="1:26" x14ac:dyDescent="0.25">
      <c r="A247" t="s">
        <v>529</v>
      </c>
      <c r="B247" s="1">
        <v>45934</v>
      </c>
      <c r="C247" t="s">
        <v>303</v>
      </c>
      <c r="D247" t="s">
        <v>25</v>
      </c>
      <c r="E247" t="s">
        <v>26</v>
      </c>
      <c r="F247" t="s">
        <v>37</v>
      </c>
      <c r="G247" t="s">
        <v>161</v>
      </c>
      <c r="H247">
        <v>1</v>
      </c>
      <c r="I247">
        <v>10439</v>
      </c>
      <c r="J247">
        <v>25</v>
      </c>
      <c r="K247">
        <v>2609.75</v>
      </c>
      <c r="L247">
        <v>7829.25</v>
      </c>
      <c r="M247">
        <v>5736.6</v>
      </c>
      <c r="N247">
        <v>2092.65</v>
      </c>
      <c r="O247" t="s">
        <v>60</v>
      </c>
      <c r="P247">
        <v>284.07</v>
      </c>
      <c r="Q247" t="s">
        <v>30</v>
      </c>
      <c r="R247" t="s">
        <v>31</v>
      </c>
      <c r="S247">
        <v>5</v>
      </c>
      <c r="T247">
        <v>4</v>
      </c>
      <c r="U247" t="s">
        <v>32</v>
      </c>
      <c r="V247" t="s">
        <v>33</v>
      </c>
      <c r="W247">
        <v>5</v>
      </c>
      <c r="Z247" t="b">
        <f t="shared" si="3"/>
        <v>0</v>
      </c>
    </row>
    <row r="248" spans="1:26" x14ac:dyDescent="0.25">
      <c r="A248" t="s">
        <v>530</v>
      </c>
      <c r="B248" s="1">
        <v>45725</v>
      </c>
      <c r="C248" t="s">
        <v>531</v>
      </c>
      <c r="D248" t="s">
        <v>63</v>
      </c>
      <c r="E248" t="s">
        <v>26</v>
      </c>
      <c r="F248" t="s">
        <v>37</v>
      </c>
      <c r="G248" t="s">
        <v>224</v>
      </c>
      <c r="H248">
        <v>2</v>
      </c>
      <c r="I248">
        <v>10756</v>
      </c>
      <c r="J248">
        <v>25</v>
      </c>
      <c r="K248">
        <v>5378</v>
      </c>
      <c r="L248">
        <v>16134</v>
      </c>
      <c r="M248">
        <v>12211.32</v>
      </c>
      <c r="N248">
        <v>3922.68</v>
      </c>
      <c r="O248" t="s">
        <v>55</v>
      </c>
      <c r="P248">
        <v>1944.54</v>
      </c>
      <c r="Q248" t="s">
        <v>68</v>
      </c>
      <c r="R248" t="s">
        <v>41</v>
      </c>
      <c r="S248">
        <v>2</v>
      </c>
      <c r="T248">
        <v>0</v>
      </c>
      <c r="U248" t="s">
        <v>32</v>
      </c>
      <c r="V248" t="s">
        <v>50</v>
      </c>
      <c r="W248">
        <v>5</v>
      </c>
      <c r="Z248" t="b">
        <f t="shared" si="3"/>
        <v>0</v>
      </c>
    </row>
    <row r="249" spans="1:26" x14ac:dyDescent="0.25">
      <c r="A249" t="s">
        <v>532</v>
      </c>
      <c r="B249" s="1">
        <v>45950</v>
      </c>
      <c r="C249" t="s">
        <v>533</v>
      </c>
      <c r="D249" t="s">
        <v>63</v>
      </c>
      <c r="E249" t="s">
        <v>26</v>
      </c>
      <c r="F249" t="s">
        <v>86</v>
      </c>
      <c r="G249" t="s">
        <v>87</v>
      </c>
      <c r="H249">
        <v>2</v>
      </c>
      <c r="I249">
        <v>41737</v>
      </c>
      <c r="J249">
        <v>10</v>
      </c>
      <c r="K249">
        <v>8347.4</v>
      </c>
      <c r="L249">
        <v>75126.600000000006</v>
      </c>
      <c r="M249">
        <v>43641.37</v>
      </c>
      <c r="N249">
        <v>31485.23</v>
      </c>
      <c r="O249" t="s">
        <v>39</v>
      </c>
      <c r="P249">
        <v>1447.82</v>
      </c>
      <c r="Q249" t="s">
        <v>40</v>
      </c>
      <c r="R249" t="s">
        <v>31</v>
      </c>
      <c r="S249">
        <v>5</v>
      </c>
      <c r="T249">
        <v>1</v>
      </c>
      <c r="U249" t="s">
        <v>32</v>
      </c>
      <c r="V249" t="s">
        <v>42</v>
      </c>
      <c r="Z249" t="b">
        <f t="shared" si="3"/>
        <v>0</v>
      </c>
    </row>
    <row r="250" spans="1:26" x14ac:dyDescent="0.25">
      <c r="A250" t="s">
        <v>534</v>
      </c>
      <c r="B250" s="1">
        <v>45953</v>
      </c>
      <c r="C250" t="s">
        <v>535</v>
      </c>
      <c r="D250" t="s">
        <v>63</v>
      </c>
      <c r="E250" t="s">
        <v>46</v>
      </c>
      <c r="F250" t="s">
        <v>86</v>
      </c>
      <c r="G250" t="s">
        <v>94</v>
      </c>
      <c r="H250">
        <v>1</v>
      </c>
      <c r="I250">
        <v>76854</v>
      </c>
      <c r="J250">
        <v>0</v>
      </c>
      <c r="K250">
        <v>0</v>
      </c>
      <c r="L250">
        <v>76854</v>
      </c>
      <c r="M250">
        <v>42871.32</v>
      </c>
      <c r="N250">
        <v>33982.68</v>
      </c>
      <c r="O250" t="s">
        <v>29</v>
      </c>
      <c r="P250">
        <v>323.74</v>
      </c>
      <c r="Q250" t="s">
        <v>30</v>
      </c>
      <c r="R250" t="s">
        <v>31</v>
      </c>
      <c r="S250">
        <v>5</v>
      </c>
      <c r="T250">
        <v>0</v>
      </c>
      <c r="U250" t="s">
        <v>32</v>
      </c>
      <c r="V250" t="s">
        <v>50</v>
      </c>
      <c r="W250">
        <v>4</v>
      </c>
      <c r="Z250" t="b">
        <f t="shared" si="3"/>
        <v>0</v>
      </c>
    </row>
    <row r="251" spans="1:26" x14ac:dyDescent="0.25">
      <c r="A251" t="s">
        <v>536</v>
      </c>
      <c r="B251" s="1">
        <v>45900</v>
      </c>
      <c r="C251" t="s">
        <v>380</v>
      </c>
      <c r="D251" t="s">
        <v>45</v>
      </c>
      <c r="E251" t="s">
        <v>46</v>
      </c>
      <c r="F251" t="s">
        <v>27</v>
      </c>
      <c r="G251" t="s">
        <v>76</v>
      </c>
      <c r="H251">
        <v>2</v>
      </c>
      <c r="I251">
        <v>6073</v>
      </c>
      <c r="J251">
        <v>0</v>
      </c>
      <c r="K251">
        <v>0</v>
      </c>
      <c r="L251">
        <v>12146</v>
      </c>
      <c r="M251">
        <v>6985.01</v>
      </c>
      <c r="N251">
        <v>5160.99</v>
      </c>
      <c r="O251" t="s">
        <v>39</v>
      </c>
      <c r="P251">
        <v>913.9</v>
      </c>
      <c r="Q251" t="s">
        <v>30</v>
      </c>
      <c r="R251" t="s">
        <v>41</v>
      </c>
      <c r="S251">
        <v>2</v>
      </c>
      <c r="T251">
        <v>0</v>
      </c>
      <c r="U251" t="s">
        <v>32</v>
      </c>
      <c r="V251" t="s">
        <v>50</v>
      </c>
      <c r="W251">
        <v>4</v>
      </c>
      <c r="Z251" t="b">
        <f t="shared" si="3"/>
        <v>0</v>
      </c>
    </row>
    <row r="252" spans="1:26" x14ac:dyDescent="0.25">
      <c r="A252" t="s">
        <v>537</v>
      </c>
      <c r="B252" s="1">
        <v>45782</v>
      </c>
      <c r="C252" t="s">
        <v>538</v>
      </c>
      <c r="D252" t="s">
        <v>154</v>
      </c>
      <c r="E252" t="s">
        <v>46</v>
      </c>
      <c r="F252" t="s">
        <v>27</v>
      </c>
      <c r="G252" t="s">
        <v>76</v>
      </c>
      <c r="H252">
        <v>1</v>
      </c>
      <c r="I252">
        <v>29346</v>
      </c>
      <c r="J252">
        <v>20</v>
      </c>
      <c r="K252">
        <v>5869.2</v>
      </c>
      <c r="L252">
        <v>23476.799999999999</v>
      </c>
      <c r="M252">
        <v>16002.42</v>
      </c>
      <c r="N252">
        <v>7474.38</v>
      </c>
      <c r="O252" t="s">
        <v>29</v>
      </c>
      <c r="P252">
        <v>1008.31</v>
      </c>
      <c r="Q252" t="s">
        <v>30</v>
      </c>
      <c r="R252" t="s">
        <v>41</v>
      </c>
      <c r="S252">
        <v>2</v>
      </c>
      <c r="T252">
        <v>1</v>
      </c>
      <c r="U252" t="s">
        <v>32</v>
      </c>
      <c r="V252" t="s">
        <v>33</v>
      </c>
      <c r="W252">
        <v>1</v>
      </c>
      <c r="Z252" t="b">
        <f t="shared" si="3"/>
        <v>0</v>
      </c>
    </row>
    <row r="253" spans="1:26" x14ac:dyDescent="0.25">
      <c r="A253" t="s">
        <v>539</v>
      </c>
      <c r="B253" s="1">
        <v>45900</v>
      </c>
      <c r="C253" t="s">
        <v>540</v>
      </c>
      <c r="D253" t="s">
        <v>45</v>
      </c>
      <c r="E253" t="s">
        <v>46</v>
      </c>
      <c r="F253" t="s">
        <v>47</v>
      </c>
      <c r="G253" t="s">
        <v>48</v>
      </c>
      <c r="H253">
        <v>1</v>
      </c>
      <c r="I253">
        <v>53810</v>
      </c>
      <c r="J253">
        <v>10</v>
      </c>
      <c r="K253">
        <v>5381</v>
      </c>
      <c r="L253">
        <v>48429</v>
      </c>
      <c r="M253">
        <v>33602.04</v>
      </c>
      <c r="N253">
        <v>14826.96</v>
      </c>
      <c r="O253" t="s">
        <v>29</v>
      </c>
      <c r="P253">
        <v>1628.01</v>
      </c>
      <c r="Q253" t="s">
        <v>40</v>
      </c>
      <c r="R253" t="s">
        <v>41</v>
      </c>
      <c r="S253">
        <v>2</v>
      </c>
      <c r="T253">
        <v>3</v>
      </c>
      <c r="U253" t="s">
        <v>56</v>
      </c>
      <c r="V253" t="s">
        <v>33</v>
      </c>
      <c r="W253">
        <v>2</v>
      </c>
      <c r="Z253" t="b">
        <f t="shared" si="3"/>
        <v>0</v>
      </c>
    </row>
    <row r="254" spans="1:26" x14ac:dyDescent="0.25">
      <c r="A254" t="s">
        <v>541</v>
      </c>
      <c r="B254" s="1">
        <v>45866</v>
      </c>
      <c r="C254" t="s">
        <v>249</v>
      </c>
      <c r="D254" t="s">
        <v>79</v>
      </c>
      <c r="E254" t="s">
        <v>46</v>
      </c>
      <c r="F254" t="s">
        <v>47</v>
      </c>
      <c r="G254" t="s">
        <v>105</v>
      </c>
      <c r="H254">
        <v>2</v>
      </c>
      <c r="I254">
        <v>35531</v>
      </c>
      <c r="J254">
        <v>25</v>
      </c>
      <c r="K254">
        <v>17765.5</v>
      </c>
      <c r="L254">
        <v>53296.5</v>
      </c>
      <c r="M254">
        <v>39301.69</v>
      </c>
      <c r="N254">
        <v>13994.81</v>
      </c>
      <c r="O254" t="s">
        <v>39</v>
      </c>
      <c r="P254">
        <v>2340.9899999999998</v>
      </c>
      <c r="Q254" t="s">
        <v>40</v>
      </c>
      <c r="R254" t="s">
        <v>31</v>
      </c>
      <c r="S254">
        <v>5</v>
      </c>
      <c r="T254">
        <v>9</v>
      </c>
      <c r="U254" t="s">
        <v>56</v>
      </c>
      <c r="V254" t="s">
        <v>33</v>
      </c>
      <c r="W254">
        <v>5</v>
      </c>
      <c r="Z254" t="b">
        <f t="shared" si="3"/>
        <v>0</v>
      </c>
    </row>
    <row r="255" spans="1:26" x14ac:dyDescent="0.25">
      <c r="A255" t="s">
        <v>542</v>
      </c>
      <c r="B255" s="1">
        <v>45755</v>
      </c>
      <c r="C255" t="s">
        <v>543</v>
      </c>
      <c r="D255" t="s">
        <v>25</v>
      </c>
      <c r="E255" t="s">
        <v>46</v>
      </c>
      <c r="F255" t="s">
        <v>27</v>
      </c>
      <c r="G255" t="s">
        <v>164</v>
      </c>
      <c r="H255">
        <v>1</v>
      </c>
      <c r="I255">
        <v>23103</v>
      </c>
      <c r="J255">
        <v>15</v>
      </c>
      <c r="K255">
        <v>3465.45</v>
      </c>
      <c r="L255">
        <v>19637.55</v>
      </c>
      <c r="M255">
        <v>12536.62</v>
      </c>
      <c r="N255">
        <v>7100.93</v>
      </c>
      <c r="O255" t="s">
        <v>29</v>
      </c>
      <c r="P255">
        <v>2079.1799999999998</v>
      </c>
      <c r="Q255" t="s">
        <v>40</v>
      </c>
      <c r="R255" t="s">
        <v>31</v>
      </c>
      <c r="S255">
        <v>5</v>
      </c>
      <c r="T255">
        <v>0</v>
      </c>
      <c r="U255" t="s">
        <v>32</v>
      </c>
      <c r="V255" t="s">
        <v>50</v>
      </c>
      <c r="W255">
        <v>2</v>
      </c>
      <c r="Z255" t="b">
        <f t="shared" si="3"/>
        <v>0</v>
      </c>
    </row>
    <row r="256" spans="1:26" x14ac:dyDescent="0.25">
      <c r="A256" t="s">
        <v>544</v>
      </c>
      <c r="B256" s="1">
        <v>45706</v>
      </c>
      <c r="C256" t="s">
        <v>356</v>
      </c>
      <c r="D256" t="s">
        <v>67</v>
      </c>
      <c r="E256" t="s">
        <v>46</v>
      </c>
      <c r="F256" t="s">
        <v>53</v>
      </c>
      <c r="G256" t="s">
        <v>268</v>
      </c>
      <c r="H256">
        <v>2</v>
      </c>
      <c r="I256">
        <v>67610</v>
      </c>
      <c r="J256">
        <v>10</v>
      </c>
      <c r="K256">
        <v>13522</v>
      </c>
      <c r="L256">
        <v>121698</v>
      </c>
      <c r="M256">
        <v>85672.3</v>
      </c>
      <c r="N256">
        <v>36025.699999999997</v>
      </c>
      <c r="O256" t="s">
        <v>29</v>
      </c>
      <c r="P256">
        <v>2459.9299999999998</v>
      </c>
      <c r="Q256" t="s">
        <v>73</v>
      </c>
      <c r="R256" t="s">
        <v>41</v>
      </c>
      <c r="S256">
        <v>2</v>
      </c>
      <c r="T256">
        <v>3</v>
      </c>
      <c r="U256" t="s">
        <v>32</v>
      </c>
      <c r="V256" t="s">
        <v>50</v>
      </c>
      <c r="W256">
        <v>5</v>
      </c>
      <c r="Z256" t="b">
        <f t="shared" si="3"/>
        <v>0</v>
      </c>
    </row>
    <row r="257" spans="1:26" x14ac:dyDescent="0.25">
      <c r="A257" t="s">
        <v>545</v>
      </c>
      <c r="B257" s="1">
        <v>45707</v>
      </c>
      <c r="C257" t="s">
        <v>546</v>
      </c>
      <c r="D257" t="s">
        <v>45</v>
      </c>
      <c r="E257" t="s">
        <v>46</v>
      </c>
      <c r="F257" t="s">
        <v>53</v>
      </c>
      <c r="G257" t="s">
        <v>82</v>
      </c>
      <c r="H257">
        <v>1</v>
      </c>
      <c r="I257">
        <v>47559</v>
      </c>
      <c r="J257">
        <v>0</v>
      </c>
      <c r="K257">
        <v>0</v>
      </c>
      <c r="L257">
        <v>47559</v>
      </c>
      <c r="M257">
        <v>35189.17</v>
      </c>
      <c r="N257">
        <v>12369.83</v>
      </c>
      <c r="O257" t="s">
        <v>29</v>
      </c>
      <c r="P257">
        <v>849.08</v>
      </c>
      <c r="Q257" t="s">
        <v>83</v>
      </c>
      <c r="R257" t="s">
        <v>31</v>
      </c>
      <c r="S257">
        <v>5</v>
      </c>
      <c r="T257">
        <v>4</v>
      </c>
      <c r="U257" t="s">
        <v>32</v>
      </c>
      <c r="V257" t="s">
        <v>33</v>
      </c>
      <c r="W257">
        <v>5</v>
      </c>
      <c r="Z257" t="b">
        <f t="shared" si="3"/>
        <v>0</v>
      </c>
    </row>
    <row r="258" spans="1:26" x14ac:dyDescent="0.25">
      <c r="A258" t="s">
        <v>547</v>
      </c>
      <c r="B258" s="1">
        <v>45995</v>
      </c>
      <c r="C258" t="s">
        <v>548</v>
      </c>
      <c r="D258" t="s">
        <v>25</v>
      </c>
      <c r="E258" t="s">
        <v>46</v>
      </c>
      <c r="F258" t="s">
        <v>47</v>
      </c>
      <c r="G258" t="s">
        <v>105</v>
      </c>
      <c r="H258">
        <v>1</v>
      </c>
      <c r="I258">
        <v>20842</v>
      </c>
      <c r="J258">
        <v>5</v>
      </c>
      <c r="K258">
        <v>1042.0999999999999</v>
      </c>
      <c r="L258">
        <v>19799.900000000001</v>
      </c>
      <c r="M258">
        <v>13859.21</v>
      </c>
      <c r="N258">
        <v>5940.69</v>
      </c>
      <c r="O258" t="s">
        <v>49</v>
      </c>
      <c r="P258">
        <v>179.81</v>
      </c>
      <c r="Q258" t="s">
        <v>68</v>
      </c>
      <c r="R258" t="s">
        <v>41</v>
      </c>
      <c r="S258">
        <v>2</v>
      </c>
      <c r="T258">
        <v>4</v>
      </c>
      <c r="U258" t="s">
        <v>56</v>
      </c>
      <c r="V258" t="s">
        <v>33</v>
      </c>
      <c r="W258">
        <v>2</v>
      </c>
      <c r="Z258" t="b">
        <f t="shared" si="3"/>
        <v>0</v>
      </c>
    </row>
    <row r="259" spans="1:26" x14ac:dyDescent="0.25">
      <c r="A259" t="s">
        <v>549</v>
      </c>
      <c r="B259" s="1">
        <v>45878</v>
      </c>
      <c r="C259" t="s">
        <v>550</v>
      </c>
      <c r="D259" t="s">
        <v>90</v>
      </c>
      <c r="E259" t="s">
        <v>26</v>
      </c>
      <c r="F259" t="s">
        <v>47</v>
      </c>
      <c r="G259" t="s">
        <v>138</v>
      </c>
      <c r="H259">
        <v>1</v>
      </c>
      <c r="I259">
        <v>15898</v>
      </c>
      <c r="J259">
        <v>20</v>
      </c>
      <c r="K259">
        <v>3179.6</v>
      </c>
      <c r="L259">
        <v>12718.4</v>
      </c>
      <c r="M259">
        <v>10063.65</v>
      </c>
      <c r="N259">
        <v>2654.75</v>
      </c>
      <c r="O259" t="s">
        <v>91</v>
      </c>
      <c r="P259">
        <v>1245.1099999999999</v>
      </c>
      <c r="Q259" t="s">
        <v>30</v>
      </c>
      <c r="R259" t="s">
        <v>41</v>
      </c>
      <c r="S259">
        <v>2</v>
      </c>
      <c r="T259">
        <v>4</v>
      </c>
      <c r="U259" t="s">
        <v>32</v>
      </c>
      <c r="V259" t="s">
        <v>50</v>
      </c>
      <c r="W259">
        <v>2</v>
      </c>
      <c r="Z259" t="b">
        <f t="shared" ref="Z259:Z322" si="4">COUNTIF($A:$A, A259)&gt;1</f>
        <v>0</v>
      </c>
    </row>
    <row r="260" spans="1:26" x14ac:dyDescent="0.25">
      <c r="A260" t="s">
        <v>551</v>
      </c>
      <c r="B260" s="1">
        <v>45839</v>
      </c>
      <c r="C260" t="s">
        <v>249</v>
      </c>
      <c r="D260" t="s">
        <v>25</v>
      </c>
      <c r="E260" t="s">
        <v>46</v>
      </c>
      <c r="F260" t="s">
        <v>37</v>
      </c>
      <c r="G260" t="s">
        <v>100</v>
      </c>
      <c r="H260">
        <v>2</v>
      </c>
      <c r="I260">
        <v>36881</v>
      </c>
      <c r="J260">
        <v>10</v>
      </c>
      <c r="K260">
        <v>7376.2</v>
      </c>
      <c r="L260">
        <v>66385.8</v>
      </c>
      <c r="M260">
        <v>43876.12</v>
      </c>
      <c r="N260">
        <v>22509.68</v>
      </c>
      <c r="O260" t="s">
        <v>91</v>
      </c>
      <c r="P260">
        <v>2449.94</v>
      </c>
      <c r="Q260" t="s">
        <v>40</v>
      </c>
      <c r="R260" t="s">
        <v>41</v>
      </c>
      <c r="S260">
        <v>2</v>
      </c>
      <c r="T260">
        <v>0</v>
      </c>
      <c r="U260" t="s">
        <v>32</v>
      </c>
      <c r="V260" t="s">
        <v>42</v>
      </c>
      <c r="Z260" t="b">
        <f t="shared" si="4"/>
        <v>0</v>
      </c>
    </row>
    <row r="261" spans="1:26" x14ac:dyDescent="0.25">
      <c r="A261" t="s">
        <v>552</v>
      </c>
      <c r="B261" s="1">
        <v>45874</v>
      </c>
      <c r="C261" t="s">
        <v>553</v>
      </c>
      <c r="D261" t="s">
        <v>45</v>
      </c>
      <c r="E261" t="s">
        <v>36</v>
      </c>
      <c r="F261" t="s">
        <v>27</v>
      </c>
      <c r="G261" t="s">
        <v>72</v>
      </c>
      <c r="H261">
        <v>1</v>
      </c>
      <c r="I261">
        <v>28095</v>
      </c>
      <c r="J261">
        <v>20</v>
      </c>
      <c r="K261">
        <v>5619</v>
      </c>
      <c r="L261">
        <v>22476</v>
      </c>
      <c r="M261">
        <v>15498.92</v>
      </c>
      <c r="N261">
        <v>6977.08</v>
      </c>
      <c r="O261" t="s">
        <v>60</v>
      </c>
      <c r="P261">
        <v>1286.6400000000001</v>
      </c>
      <c r="Q261" t="s">
        <v>83</v>
      </c>
      <c r="R261" t="s">
        <v>31</v>
      </c>
      <c r="S261">
        <v>5</v>
      </c>
      <c r="T261">
        <v>1</v>
      </c>
      <c r="U261" t="s">
        <v>32</v>
      </c>
      <c r="V261" t="s">
        <v>42</v>
      </c>
      <c r="Z261" t="b">
        <f t="shared" si="4"/>
        <v>0</v>
      </c>
    </row>
    <row r="262" spans="1:26" x14ac:dyDescent="0.25">
      <c r="A262" t="s">
        <v>554</v>
      </c>
      <c r="B262" s="1">
        <v>45868</v>
      </c>
      <c r="C262" t="s">
        <v>555</v>
      </c>
      <c r="D262" t="s">
        <v>45</v>
      </c>
      <c r="E262" t="s">
        <v>36</v>
      </c>
      <c r="F262" t="s">
        <v>37</v>
      </c>
      <c r="G262" t="s">
        <v>38</v>
      </c>
      <c r="H262">
        <v>1</v>
      </c>
      <c r="I262">
        <v>34751</v>
      </c>
      <c r="J262">
        <v>10</v>
      </c>
      <c r="K262">
        <v>3475.1</v>
      </c>
      <c r="L262">
        <v>31275.9</v>
      </c>
      <c r="M262">
        <v>20757.009999999998</v>
      </c>
      <c r="N262">
        <v>10518.89</v>
      </c>
      <c r="O262" t="s">
        <v>55</v>
      </c>
      <c r="P262">
        <v>281.25</v>
      </c>
      <c r="Q262" t="s">
        <v>40</v>
      </c>
      <c r="R262" t="s">
        <v>41</v>
      </c>
      <c r="S262">
        <v>2</v>
      </c>
      <c r="T262">
        <v>1</v>
      </c>
      <c r="U262" t="s">
        <v>32</v>
      </c>
      <c r="V262" t="s">
        <v>33</v>
      </c>
      <c r="W262">
        <v>2</v>
      </c>
      <c r="Z262" t="b">
        <f t="shared" si="4"/>
        <v>0</v>
      </c>
    </row>
    <row r="263" spans="1:26" x14ac:dyDescent="0.25">
      <c r="A263" t="s">
        <v>556</v>
      </c>
      <c r="B263" s="1">
        <v>45897</v>
      </c>
      <c r="C263" t="s">
        <v>438</v>
      </c>
      <c r="D263" t="s">
        <v>90</v>
      </c>
      <c r="E263" t="s">
        <v>26</v>
      </c>
      <c r="F263" t="s">
        <v>86</v>
      </c>
      <c r="G263" t="s">
        <v>110</v>
      </c>
      <c r="H263">
        <v>1</v>
      </c>
      <c r="I263">
        <v>44240</v>
      </c>
      <c r="J263">
        <v>10</v>
      </c>
      <c r="K263">
        <v>4424</v>
      </c>
      <c r="L263">
        <v>39816</v>
      </c>
      <c r="M263">
        <v>27110.13</v>
      </c>
      <c r="N263">
        <v>12705.87</v>
      </c>
      <c r="O263" t="s">
        <v>49</v>
      </c>
      <c r="P263">
        <v>402.69</v>
      </c>
      <c r="Q263" t="s">
        <v>73</v>
      </c>
      <c r="R263" t="s">
        <v>31</v>
      </c>
      <c r="S263">
        <v>5</v>
      </c>
      <c r="T263">
        <v>4</v>
      </c>
      <c r="U263" t="s">
        <v>32</v>
      </c>
      <c r="V263" t="s">
        <v>33</v>
      </c>
      <c r="W263">
        <v>5</v>
      </c>
      <c r="Z263" t="b">
        <f t="shared" si="4"/>
        <v>0</v>
      </c>
    </row>
    <row r="264" spans="1:26" x14ac:dyDescent="0.25">
      <c r="A264" t="s">
        <v>557</v>
      </c>
      <c r="B264" s="1">
        <v>45685</v>
      </c>
      <c r="C264" t="s">
        <v>558</v>
      </c>
      <c r="D264" t="s">
        <v>63</v>
      </c>
      <c r="E264" t="s">
        <v>46</v>
      </c>
      <c r="F264" t="s">
        <v>47</v>
      </c>
      <c r="G264" t="s">
        <v>64</v>
      </c>
      <c r="H264">
        <v>1</v>
      </c>
      <c r="I264">
        <v>45782</v>
      </c>
      <c r="J264">
        <v>10</v>
      </c>
      <c r="K264">
        <v>4578.2</v>
      </c>
      <c r="L264">
        <v>41203.800000000003</v>
      </c>
      <c r="M264">
        <v>31649.34</v>
      </c>
      <c r="N264">
        <v>9554.4599999999991</v>
      </c>
      <c r="O264" t="s">
        <v>39</v>
      </c>
      <c r="P264">
        <v>615.86</v>
      </c>
      <c r="Q264" t="s">
        <v>40</v>
      </c>
      <c r="R264" t="s">
        <v>31</v>
      </c>
      <c r="S264">
        <v>5</v>
      </c>
      <c r="T264">
        <v>1</v>
      </c>
      <c r="U264" t="s">
        <v>32</v>
      </c>
      <c r="V264" t="s">
        <v>33</v>
      </c>
      <c r="W264">
        <v>4</v>
      </c>
      <c r="Z264" t="b">
        <f t="shared" si="4"/>
        <v>0</v>
      </c>
    </row>
    <row r="265" spans="1:26" x14ac:dyDescent="0.25">
      <c r="A265" t="s">
        <v>559</v>
      </c>
      <c r="B265" s="1">
        <v>46002</v>
      </c>
      <c r="C265" t="s">
        <v>560</v>
      </c>
      <c r="D265" t="s">
        <v>154</v>
      </c>
      <c r="E265" t="s">
        <v>36</v>
      </c>
      <c r="F265" t="s">
        <v>53</v>
      </c>
      <c r="G265" t="s">
        <v>59</v>
      </c>
      <c r="H265">
        <v>1</v>
      </c>
      <c r="I265">
        <v>74004</v>
      </c>
      <c r="J265">
        <v>0</v>
      </c>
      <c r="K265">
        <v>0</v>
      </c>
      <c r="L265">
        <v>74004</v>
      </c>
      <c r="M265">
        <v>44915.35</v>
      </c>
      <c r="N265">
        <v>29088.65</v>
      </c>
      <c r="O265" t="s">
        <v>29</v>
      </c>
      <c r="P265">
        <v>808.11</v>
      </c>
      <c r="Q265" t="s">
        <v>83</v>
      </c>
      <c r="R265" t="s">
        <v>41</v>
      </c>
      <c r="S265">
        <v>2</v>
      </c>
      <c r="T265">
        <v>0</v>
      </c>
      <c r="U265" t="s">
        <v>32</v>
      </c>
      <c r="V265" t="s">
        <v>50</v>
      </c>
      <c r="W265">
        <v>5</v>
      </c>
      <c r="Z265" t="b">
        <f t="shared" si="4"/>
        <v>0</v>
      </c>
    </row>
    <row r="266" spans="1:26" x14ac:dyDescent="0.25">
      <c r="A266" t="s">
        <v>561</v>
      </c>
      <c r="B266" s="1">
        <v>45992</v>
      </c>
      <c r="C266" t="s">
        <v>398</v>
      </c>
      <c r="D266" t="s">
        <v>71</v>
      </c>
      <c r="E266" t="s">
        <v>46</v>
      </c>
      <c r="F266" t="s">
        <v>53</v>
      </c>
      <c r="G266" t="s">
        <v>268</v>
      </c>
      <c r="H266">
        <v>2</v>
      </c>
      <c r="I266">
        <v>107622</v>
      </c>
      <c r="J266">
        <v>20</v>
      </c>
      <c r="K266">
        <v>43048.800000000003</v>
      </c>
      <c r="L266">
        <v>172195.20000000001</v>
      </c>
      <c r="M266">
        <v>106917.51</v>
      </c>
      <c r="N266">
        <v>65277.69</v>
      </c>
      <c r="O266" t="s">
        <v>60</v>
      </c>
      <c r="P266">
        <v>864.22</v>
      </c>
      <c r="Q266" t="s">
        <v>30</v>
      </c>
      <c r="R266" t="s">
        <v>41</v>
      </c>
      <c r="S266">
        <v>2</v>
      </c>
      <c r="T266">
        <v>0</v>
      </c>
      <c r="U266" t="s">
        <v>32</v>
      </c>
      <c r="V266" t="s">
        <v>42</v>
      </c>
      <c r="Z266" t="b">
        <f t="shared" si="4"/>
        <v>0</v>
      </c>
    </row>
    <row r="267" spans="1:26" x14ac:dyDescent="0.25">
      <c r="A267" t="s">
        <v>562</v>
      </c>
      <c r="B267" s="1">
        <v>45988</v>
      </c>
      <c r="C267" t="s">
        <v>563</v>
      </c>
      <c r="D267" t="s">
        <v>90</v>
      </c>
      <c r="E267" t="s">
        <v>36</v>
      </c>
      <c r="F267" t="s">
        <v>27</v>
      </c>
      <c r="G267" t="s">
        <v>72</v>
      </c>
      <c r="H267">
        <v>2</v>
      </c>
      <c r="I267">
        <v>14476</v>
      </c>
      <c r="J267">
        <v>10</v>
      </c>
      <c r="K267">
        <v>2895.2</v>
      </c>
      <c r="L267">
        <v>26056.799999999999</v>
      </c>
      <c r="M267">
        <v>19975.810000000001</v>
      </c>
      <c r="N267">
        <v>6080.99</v>
      </c>
      <c r="O267" t="s">
        <v>55</v>
      </c>
      <c r="P267">
        <v>1978.25</v>
      </c>
      <c r="Q267" t="s">
        <v>68</v>
      </c>
      <c r="R267" t="s">
        <v>41</v>
      </c>
      <c r="S267">
        <v>2</v>
      </c>
      <c r="T267">
        <v>1</v>
      </c>
      <c r="U267" t="s">
        <v>32</v>
      </c>
      <c r="V267" t="s">
        <v>33</v>
      </c>
      <c r="W267">
        <v>4</v>
      </c>
      <c r="Z267" t="b">
        <f t="shared" si="4"/>
        <v>0</v>
      </c>
    </row>
    <row r="268" spans="1:26" x14ac:dyDescent="0.25">
      <c r="A268" t="s">
        <v>564</v>
      </c>
      <c r="B268" s="1">
        <v>45708</v>
      </c>
      <c r="C268" t="s">
        <v>565</v>
      </c>
      <c r="D268" t="s">
        <v>25</v>
      </c>
      <c r="E268" t="s">
        <v>26</v>
      </c>
      <c r="F268" t="s">
        <v>37</v>
      </c>
      <c r="G268" t="s">
        <v>161</v>
      </c>
      <c r="H268">
        <v>1</v>
      </c>
      <c r="I268">
        <v>4783</v>
      </c>
      <c r="J268">
        <v>15</v>
      </c>
      <c r="K268">
        <v>717.45</v>
      </c>
      <c r="L268">
        <v>4065.55</v>
      </c>
      <c r="M268">
        <v>2343.3000000000002</v>
      </c>
      <c r="N268">
        <v>1722.25</v>
      </c>
      <c r="O268" t="s">
        <v>49</v>
      </c>
      <c r="P268">
        <v>148.74</v>
      </c>
      <c r="Q268" t="s">
        <v>73</v>
      </c>
      <c r="R268" t="s">
        <v>41</v>
      </c>
      <c r="S268">
        <v>2</v>
      </c>
      <c r="T268">
        <v>5</v>
      </c>
      <c r="U268" t="s">
        <v>56</v>
      </c>
      <c r="V268" t="s">
        <v>33</v>
      </c>
      <c r="W268">
        <v>3</v>
      </c>
      <c r="Z268" t="b">
        <f t="shared" si="4"/>
        <v>0</v>
      </c>
    </row>
    <row r="269" spans="1:26" x14ac:dyDescent="0.25">
      <c r="A269" t="s">
        <v>566</v>
      </c>
      <c r="B269" s="1">
        <v>45689</v>
      </c>
      <c r="C269" t="s">
        <v>567</v>
      </c>
      <c r="D269" t="s">
        <v>90</v>
      </c>
      <c r="E269" t="s">
        <v>46</v>
      </c>
      <c r="F269" t="s">
        <v>86</v>
      </c>
      <c r="G269" t="s">
        <v>87</v>
      </c>
      <c r="H269">
        <v>3</v>
      </c>
      <c r="I269">
        <v>84562</v>
      </c>
      <c r="J269">
        <v>0</v>
      </c>
      <c r="K269">
        <v>0</v>
      </c>
      <c r="L269">
        <v>253686</v>
      </c>
      <c r="M269">
        <v>145444.35</v>
      </c>
      <c r="N269">
        <v>108241.65</v>
      </c>
      <c r="O269" t="s">
        <v>29</v>
      </c>
      <c r="P269">
        <v>1709.71</v>
      </c>
      <c r="Q269" t="s">
        <v>40</v>
      </c>
      <c r="R269" t="s">
        <v>31</v>
      </c>
      <c r="S269">
        <v>5</v>
      </c>
      <c r="T269">
        <v>3</v>
      </c>
      <c r="U269" t="s">
        <v>32</v>
      </c>
      <c r="V269" t="s">
        <v>42</v>
      </c>
      <c r="Z269" t="b">
        <f t="shared" si="4"/>
        <v>0</v>
      </c>
    </row>
    <row r="270" spans="1:26" x14ac:dyDescent="0.25">
      <c r="A270" t="s">
        <v>568</v>
      </c>
      <c r="B270" s="1">
        <v>45864</v>
      </c>
      <c r="C270" t="s">
        <v>221</v>
      </c>
      <c r="D270" t="s">
        <v>63</v>
      </c>
      <c r="E270" t="s">
        <v>26</v>
      </c>
      <c r="F270" t="s">
        <v>47</v>
      </c>
      <c r="G270" t="s">
        <v>138</v>
      </c>
      <c r="H270">
        <v>3</v>
      </c>
      <c r="I270">
        <v>36716</v>
      </c>
      <c r="J270">
        <v>10</v>
      </c>
      <c r="K270">
        <v>11014.8</v>
      </c>
      <c r="L270">
        <v>99133.2</v>
      </c>
      <c r="M270">
        <v>61411.12</v>
      </c>
      <c r="N270">
        <v>37722.080000000002</v>
      </c>
      <c r="O270" t="s">
        <v>39</v>
      </c>
      <c r="P270">
        <v>343.49</v>
      </c>
      <c r="Q270" t="s">
        <v>30</v>
      </c>
      <c r="R270" t="s">
        <v>41</v>
      </c>
      <c r="S270">
        <v>2</v>
      </c>
      <c r="T270">
        <v>1</v>
      </c>
      <c r="U270" t="s">
        <v>32</v>
      </c>
      <c r="V270" t="s">
        <v>33</v>
      </c>
      <c r="W270">
        <v>5</v>
      </c>
      <c r="Z270" t="b">
        <f t="shared" si="4"/>
        <v>0</v>
      </c>
    </row>
    <row r="271" spans="1:26" x14ac:dyDescent="0.25">
      <c r="A271" t="s">
        <v>569</v>
      </c>
      <c r="B271" s="1">
        <v>45831</v>
      </c>
      <c r="C271" t="s">
        <v>570</v>
      </c>
      <c r="D271" t="s">
        <v>63</v>
      </c>
      <c r="E271" t="s">
        <v>46</v>
      </c>
      <c r="F271" t="s">
        <v>86</v>
      </c>
      <c r="G271" t="s">
        <v>180</v>
      </c>
      <c r="H271">
        <v>1</v>
      </c>
      <c r="I271">
        <v>57463</v>
      </c>
      <c r="J271">
        <v>0</v>
      </c>
      <c r="K271">
        <v>0</v>
      </c>
      <c r="L271">
        <v>57463</v>
      </c>
      <c r="M271">
        <v>33836.83</v>
      </c>
      <c r="N271">
        <v>23626.17</v>
      </c>
      <c r="O271" t="s">
        <v>91</v>
      </c>
      <c r="P271">
        <v>1679.68</v>
      </c>
      <c r="Q271" t="s">
        <v>30</v>
      </c>
      <c r="R271" t="s">
        <v>31</v>
      </c>
      <c r="S271">
        <v>5</v>
      </c>
      <c r="T271">
        <v>5</v>
      </c>
      <c r="U271" t="s">
        <v>32</v>
      </c>
      <c r="V271" t="s">
        <v>33</v>
      </c>
      <c r="W271">
        <v>5</v>
      </c>
      <c r="Z271" t="b">
        <f t="shared" si="4"/>
        <v>0</v>
      </c>
    </row>
    <row r="272" spans="1:26" x14ac:dyDescent="0.25">
      <c r="A272" t="s">
        <v>571</v>
      </c>
      <c r="B272" s="1">
        <v>45713</v>
      </c>
      <c r="C272" t="s">
        <v>572</v>
      </c>
      <c r="D272" t="s">
        <v>79</v>
      </c>
      <c r="E272" t="s">
        <v>26</v>
      </c>
      <c r="F272" t="s">
        <v>86</v>
      </c>
      <c r="G272" t="s">
        <v>180</v>
      </c>
      <c r="H272">
        <v>1</v>
      </c>
      <c r="I272">
        <v>71234</v>
      </c>
      <c r="J272">
        <v>0</v>
      </c>
      <c r="K272">
        <v>0</v>
      </c>
      <c r="L272">
        <v>71234</v>
      </c>
      <c r="M272">
        <v>51961.18</v>
      </c>
      <c r="N272">
        <v>19272.82</v>
      </c>
      <c r="O272" t="s">
        <v>55</v>
      </c>
      <c r="P272">
        <v>958.61</v>
      </c>
      <c r="Q272" t="s">
        <v>30</v>
      </c>
      <c r="R272" t="s">
        <v>31</v>
      </c>
      <c r="S272">
        <v>5</v>
      </c>
      <c r="T272">
        <v>7</v>
      </c>
      <c r="U272" t="s">
        <v>56</v>
      </c>
      <c r="V272" t="s">
        <v>33</v>
      </c>
      <c r="W272">
        <v>5</v>
      </c>
      <c r="Z272" t="b">
        <f t="shared" si="4"/>
        <v>0</v>
      </c>
    </row>
    <row r="273" spans="1:26" x14ac:dyDescent="0.25">
      <c r="A273" t="s">
        <v>573</v>
      </c>
      <c r="B273" s="1">
        <v>45785</v>
      </c>
      <c r="C273" t="s">
        <v>574</v>
      </c>
      <c r="D273" t="s">
        <v>67</v>
      </c>
      <c r="E273" t="s">
        <v>46</v>
      </c>
      <c r="F273" t="s">
        <v>37</v>
      </c>
      <c r="G273" t="s">
        <v>224</v>
      </c>
      <c r="H273">
        <v>2</v>
      </c>
      <c r="I273">
        <v>4216</v>
      </c>
      <c r="J273">
        <v>15</v>
      </c>
      <c r="K273">
        <v>1264.8</v>
      </c>
      <c r="L273">
        <v>7167.2</v>
      </c>
      <c r="M273">
        <v>5788.39</v>
      </c>
      <c r="N273">
        <v>1378.81</v>
      </c>
      <c r="O273" t="s">
        <v>60</v>
      </c>
      <c r="P273">
        <v>1431.2</v>
      </c>
      <c r="Q273" t="s">
        <v>73</v>
      </c>
      <c r="R273" t="s">
        <v>31</v>
      </c>
      <c r="S273">
        <v>5</v>
      </c>
      <c r="T273">
        <v>2</v>
      </c>
      <c r="U273" t="s">
        <v>32</v>
      </c>
      <c r="V273" t="s">
        <v>33</v>
      </c>
      <c r="W273">
        <v>5</v>
      </c>
      <c r="Z273" t="b">
        <f t="shared" si="4"/>
        <v>0</v>
      </c>
    </row>
    <row r="274" spans="1:26" x14ac:dyDescent="0.25">
      <c r="A274" t="s">
        <v>575</v>
      </c>
      <c r="B274" s="1">
        <v>45756</v>
      </c>
      <c r="C274" t="s">
        <v>576</v>
      </c>
      <c r="D274" t="s">
        <v>90</v>
      </c>
      <c r="E274" t="s">
        <v>36</v>
      </c>
      <c r="F274" t="s">
        <v>86</v>
      </c>
      <c r="G274" t="s">
        <v>94</v>
      </c>
      <c r="H274">
        <v>2</v>
      </c>
      <c r="I274">
        <v>50572</v>
      </c>
      <c r="J274">
        <v>10</v>
      </c>
      <c r="K274">
        <v>10114.4</v>
      </c>
      <c r="L274">
        <v>91029.6</v>
      </c>
      <c r="M274">
        <v>65987.72</v>
      </c>
      <c r="N274">
        <v>25041.88</v>
      </c>
      <c r="O274" t="s">
        <v>49</v>
      </c>
      <c r="P274">
        <v>347.33</v>
      </c>
      <c r="Q274" t="s">
        <v>73</v>
      </c>
      <c r="R274" t="s">
        <v>31</v>
      </c>
      <c r="S274">
        <v>5</v>
      </c>
      <c r="T274">
        <v>7</v>
      </c>
      <c r="U274" t="s">
        <v>56</v>
      </c>
      <c r="V274" t="s">
        <v>33</v>
      </c>
      <c r="W274">
        <v>4</v>
      </c>
      <c r="Z274" t="b">
        <f t="shared" si="4"/>
        <v>0</v>
      </c>
    </row>
    <row r="275" spans="1:26" x14ac:dyDescent="0.25">
      <c r="A275" t="s">
        <v>577</v>
      </c>
      <c r="B275" s="1">
        <v>45755</v>
      </c>
      <c r="C275" t="s">
        <v>578</v>
      </c>
      <c r="D275" t="s">
        <v>67</v>
      </c>
      <c r="E275" t="s">
        <v>36</v>
      </c>
      <c r="F275" t="s">
        <v>27</v>
      </c>
      <c r="G275" t="s">
        <v>164</v>
      </c>
      <c r="H275">
        <v>1</v>
      </c>
      <c r="I275">
        <v>9827</v>
      </c>
      <c r="J275">
        <v>5</v>
      </c>
      <c r="K275">
        <v>491.35</v>
      </c>
      <c r="L275">
        <v>9335.65</v>
      </c>
      <c r="M275">
        <v>6367.78</v>
      </c>
      <c r="N275">
        <v>2967.87</v>
      </c>
      <c r="O275" t="s">
        <v>55</v>
      </c>
      <c r="P275">
        <v>1428.06</v>
      </c>
      <c r="Q275" t="s">
        <v>30</v>
      </c>
      <c r="R275" t="s">
        <v>41</v>
      </c>
      <c r="S275">
        <v>2</v>
      </c>
      <c r="T275">
        <v>2</v>
      </c>
      <c r="U275" t="s">
        <v>32</v>
      </c>
      <c r="V275" t="s">
        <v>33</v>
      </c>
      <c r="W275">
        <v>4</v>
      </c>
      <c r="Z275" t="b">
        <f t="shared" si="4"/>
        <v>0</v>
      </c>
    </row>
    <row r="276" spans="1:26" x14ac:dyDescent="0.25">
      <c r="A276" t="s">
        <v>579</v>
      </c>
      <c r="B276" s="1">
        <v>45932</v>
      </c>
      <c r="C276" t="s">
        <v>580</v>
      </c>
      <c r="D276" t="s">
        <v>90</v>
      </c>
      <c r="E276" t="s">
        <v>26</v>
      </c>
      <c r="F276" t="s">
        <v>53</v>
      </c>
      <c r="G276" t="s">
        <v>151</v>
      </c>
      <c r="H276">
        <v>1</v>
      </c>
      <c r="I276">
        <v>24491</v>
      </c>
      <c r="J276">
        <v>0</v>
      </c>
      <c r="K276">
        <v>0</v>
      </c>
      <c r="L276">
        <v>24491</v>
      </c>
      <c r="M276">
        <v>18370.3</v>
      </c>
      <c r="N276">
        <v>6120.7</v>
      </c>
      <c r="O276" t="s">
        <v>39</v>
      </c>
      <c r="P276">
        <v>1891.56</v>
      </c>
      <c r="Q276" t="s">
        <v>30</v>
      </c>
      <c r="R276" t="s">
        <v>31</v>
      </c>
      <c r="S276">
        <v>5</v>
      </c>
      <c r="T276">
        <v>3</v>
      </c>
      <c r="U276" t="s">
        <v>32</v>
      </c>
      <c r="V276" t="s">
        <v>33</v>
      </c>
      <c r="W276">
        <v>1</v>
      </c>
      <c r="Z276" t="b">
        <f t="shared" si="4"/>
        <v>0</v>
      </c>
    </row>
    <row r="277" spans="1:26" x14ac:dyDescent="0.25">
      <c r="A277" t="s">
        <v>581</v>
      </c>
      <c r="B277" s="1">
        <v>45887</v>
      </c>
      <c r="C277" t="s">
        <v>582</v>
      </c>
      <c r="D277" t="s">
        <v>124</v>
      </c>
      <c r="E277" t="s">
        <v>26</v>
      </c>
      <c r="F277" t="s">
        <v>53</v>
      </c>
      <c r="G277" t="s">
        <v>54</v>
      </c>
      <c r="H277">
        <v>1</v>
      </c>
      <c r="I277">
        <v>91924</v>
      </c>
      <c r="J277">
        <v>20</v>
      </c>
      <c r="K277">
        <v>18384.8</v>
      </c>
      <c r="L277">
        <v>73539.199999999997</v>
      </c>
      <c r="M277">
        <v>52582.81</v>
      </c>
      <c r="N277">
        <v>20956.39</v>
      </c>
      <c r="O277" t="s">
        <v>49</v>
      </c>
      <c r="P277">
        <v>417.86</v>
      </c>
      <c r="Q277" t="s">
        <v>83</v>
      </c>
      <c r="R277" t="s">
        <v>31</v>
      </c>
      <c r="S277">
        <v>5</v>
      </c>
      <c r="T277">
        <v>6</v>
      </c>
      <c r="U277" t="s">
        <v>32</v>
      </c>
      <c r="V277" t="s">
        <v>42</v>
      </c>
      <c r="Z277" t="b">
        <f t="shared" si="4"/>
        <v>0</v>
      </c>
    </row>
    <row r="278" spans="1:26" x14ac:dyDescent="0.25">
      <c r="A278" t="s">
        <v>583</v>
      </c>
      <c r="B278" s="1">
        <v>45729</v>
      </c>
      <c r="C278" t="s">
        <v>584</v>
      </c>
      <c r="D278" t="s">
        <v>79</v>
      </c>
      <c r="E278" t="s">
        <v>46</v>
      </c>
      <c r="F278" t="s">
        <v>27</v>
      </c>
      <c r="G278" t="s">
        <v>28</v>
      </c>
      <c r="H278">
        <v>2</v>
      </c>
      <c r="I278">
        <v>14124</v>
      </c>
      <c r="J278">
        <v>25</v>
      </c>
      <c r="K278">
        <v>7062</v>
      </c>
      <c r="L278">
        <v>21186</v>
      </c>
      <c r="M278">
        <v>12437.85</v>
      </c>
      <c r="N278">
        <v>8748.15</v>
      </c>
      <c r="O278" t="s">
        <v>91</v>
      </c>
      <c r="P278">
        <v>598.92999999999995</v>
      </c>
      <c r="Q278" t="s">
        <v>83</v>
      </c>
      <c r="R278" t="s">
        <v>31</v>
      </c>
      <c r="S278">
        <v>5</v>
      </c>
      <c r="T278">
        <v>5</v>
      </c>
      <c r="U278" t="s">
        <v>32</v>
      </c>
      <c r="V278" t="s">
        <v>33</v>
      </c>
      <c r="W278">
        <v>5</v>
      </c>
      <c r="Z278" t="b">
        <f t="shared" si="4"/>
        <v>0</v>
      </c>
    </row>
    <row r="279" spans="1:26" x14ac:dyDescent="0.25">
      <c r="A279" t="s">
        <v>585</v>
      </c>
      <c r="B279" s="1">
        <v>45874</v>
      </c>
      <c r="C279" t="s">
        <v>535</v>
      </c>
      <c r="D279" t="s">
        <v>71</v>
      </c>
      <c r="E279" t="s">
        <v>26</v>
      </c>
      <c r="F279" t="s">
        <v>53</v>
      </c>
      <c r="G279" t="s">
        <v>59</v>
      </c>
      <c r="H279">
        <v>2</v>
      </c>
      <c r="I279">
        <v>66496</v>
      </c>
      <c r="J279">
        <v>0</v>
      </c>
      <c r="K279">
        <v>0</v>
      </c>
      <c r="L279">
        <v>132992</v>
      </c>
      <c r="M279">
        <v>101550.58</v>
      </c>
      <c r="N279">
        <v>31441.42</v>
      </c>
      <c r="O279" t="s">
        <v>91</v>
      </c>
      <c r="P279">
        <v>235.95</v>
      </c>
      <c r="Q279" t="s">
        <v>30</v>
      </c>
      <c r="R279" t="s">
        <v>41</v>
      </c>
      <c r="S279">
        <v>2</v>
      </c>
      <c r="T279">
        <v>6</v>
      </c>
      <c r="U279" t="s">
        <v>32</v>
      </c>
      <c r="V279" t="s">
        <v>50</v>
      </c>
      <c r="W279">
        <v>2</v>
      </c>
      <c r="Z279" t="b">
        <f t="shared" si="4"/>
        <v>0</v>
      </c>
    </row>
    <row r="280" spans="1:26" x14ac:dyDescent="0.25">
      <c r="A280" t="s">
        <v>586</v>
      </c>
      <c r="B280" s="1">
        <v>45751</v>
      </c>
      <c r="C280" t="s">
        <v>587</v>
      </c>
      <c r="D280" t="s">
        <v>154</v>
      </c>
      <c r="E280" t="s">
        <v>26</v>
      </c>
      <c r="F280" t="s">
        <v>53</v>
      </c>
      <c r="G280" t="s">
        <v>151</v>
      </c>
      <c r="H280">
        <v>2</v>
      </c>
      <c r="I280">
        <v>46189</v>
      </c>
      <c r="J280">
        <v>5</v>
      </c>
      <c r="K280">
        <v>4618.8999999999996</v>
      </c>
      <c r="L280">
        <v>87759.1</v>
      </c>
      <c r="M280">
        <v>51657.97</v>
      </c>
      <c r="N280">
        <v>36101.129999999997</v>
      </c>
      <c r="O280" t="s">
        <v>55</v>
      </c>
      <c r="P280">
        <v>750.28</v>
      </c>
      <c r="Q280" t="s">
        <v>68</v>
      </c>
      <c r="R280" t="s">
        <v>41</v>
      </c>
      <c r="S280">
        <v>2</v>
      </c>
      <c r="T280">
        <v>2</v>
      </c>
      <c r="U280" t="s">
        <v>32</v>
      </c>
      <c r="V280" t="s">
        <v>33</v>
      </c>
      <c r="W280">
        <v>4</v>
      </c>
      <c r="Z280" t="b">
        <f t="shared" si="4"/>
        <v>0</v>
      </c>
    </row>
    <row r="281" spans="1:26" x14ac:dyDescent="0.25">
      <c r="A281" t="s">
        <v>588</v>
      </c>
      <c r="B281" s="1">
        <v>45800</v>
      </c>
      <c r="C281" t="s">
        <v>96</v>
      </c>
      <c r="D281" t="s">
        <v>67</v>
      </c>
      <c r="E281" t="s">
        <v>36</v>
      </c>
      <c r="F281" t="s">
        <v>37</v>
      </c>
      <c r="G281" t="s">
        <v>224</v>
      </c>
      <c r="H281">
        <v>2</v>
      </c>
      <c r="I281">
        <v>4299</v>
      </c>
      <c r="J281">
        <v>25</v>
      </c>
      <c r="K281">
        <v>2149.5</v>
      </c>
      <c r="L281">
        <v>6448.5</v>
      </c>
      <c r="M281">
        <v>3956.94</v>
      </c>
      <c r="N281">
        <v>2491.56</v>
      </c>
      <c r="O281" t="s">
        <v>29</v>
      </c>
      <c r="P281">
        <v>1032.3699999999999</v>
      </c>
      <c r="Q281" t="s">
        <v>40</v>
      </c>
      <c r="R281" t="s">
        <v>31</v>
      </c>
      <c r="S281">
        <v>5</v>
      </c>
      <c r="T281">
        <v>4</v>
      </c>
      <c r="U281" t="s">
        <v>32</v>
      </c>
      <c r="V281" t="s">
        <v>33</v>
      </c>
      <c r="W281">
        <v>5</v>
      </c>
      <c r="Z281" t="b">
        <f t="shared" si="4"/>
        <v>0</v>
      </c>
    </row>
    <row r="282" spans="1:26" x14ac:dyDescent="0.25">
      <c r="A282" t="s">
        <v>589</v>
      </c>
      <c r="B282" s="1">
        <v>45894</v>
      </c>
      <c r="C282" t="s">
        <v>398</v>
      </c>
      <c r="D282" t="s">
        <v>124</v>
      </c>
      <c r="E282" t="s">
        <v>46</v>
      </c>
      <c r="F282" t="s">
        <v>37</v>
      </c>
      <c r="G282" t="s">
        <v>161</v>
      </c>
      <c r="H282">
        <v>1</v>
      </c>
      <c r="I282">
        <v>15555</v>
      </c>
      <c r="J282">
        <v>0</v>
      </c>
      <c r="K282">
        <v>0</v>
      </c>
      <c r="L282">
        <v>15555</v>
      </c>
      <c r="M282">
        <v>11369.75</v>
      </c>
      <c r="N282">
        <v>4185.25</v>
      </c>
      <c r="O282" t="s">
        <v>39</v>
      </c>
      <c r="P282">
        <v>1037.6400000000001</v>
      </c>
      <c r="Q282" t="s">
        <v>68</v>
      </c>
      <c r="R282" t="s">
        <v>31</v>
      </c>
      <c r="S282">
        <v>5</v>
      </c>
      <c r="T282">
        <v>5</v>
      </c>
      <c r="U282" t="s">
        <v>32</v>
      </c>
      <c r="V282" t="s">
        <v>33</v>
      </c>
      <c r="W282">
        <v>5</v>
      </c>
      <c r="Z282" t="b">
        <f t="shared" si="4"/>
        <v>0</v>
      </c>
    </row>
    <row r="283" spans="1:26" x14ac:dyDescent="0.25">
      <c r="A283" t="s">
        <v>590</v>
      </c>
      <c r="B283" s="1">
        <v>45785</v>
      </c>
      <c r="C283" t="s">
        <v>591</v>
      </c>
      <c r="D283" t="s">
        <v>45</v>
      </c>
      <c r="E283" t="s">
        <v>46</v>
      </c>
      <c r="F283" t="s">
        <v>27</v>
      </c>
      <c r="G283" t="s">
        <v>72</v>
      </c>
      <c r="H283">
        <v>2</v>
      </c>
      <c r="I283">
        <v>29239</v>
      </c>
      <c r="J283">
        <v>20</v>
      </c>
      <c r="K283">
        <v>11695.6</v>
      </c>
      <c r="L283">
        <v>46782.400000000001</v>
      </c>
      <c r="M283">
        <v>32234.2</v>
      </c>
      <c r="N283">
        <v>14548.2</v>
      </c>
      <c r="O283" t="s">
        <v>60</v>
      </c>
      <c r="P283">
        <v>1223.0899999999999</v>
      </c>
      <c r="Q283" t="s">
        <v>40</v>
      </c>
      <c r="R283" t="s">
        <v>31</v>
      </c>
      <c r="S283">
        <v>5</v>
      </c>
      <c r="T283">
        <v>6</v>
      </c>
      <c r="U283" t="s">
        <v>56</v>
      </c>
      <c r="V283" t="s">
        <v>33</v>
      </c>
      <c r="W283">
        <v>5</v>
      </c>
      <c r="Z283" t="b">
        <f t="shared" si="4"/>
        <v>0</v>
      </c>
    </row>
    <row r="284" spans="1:26" x14ac:dyDescent="0.25">
      <c r="A284" t="s">
        <v>592</v>
      </c>
      <c r="B284" s="1">
        <v>45696</v>
      </c>
      <c r="C284" t="s">
        <v>593</v>
      </c>
      <c r="D284" t="s">
        <v>25</v>
      </c>
      <c r="E284" t="s">
        <v>26</v>
      </c>
      <c r="F284" t="s">
        <v>86</v>
      </c>
      <c r="G284" t="s">
        <v>127</v>
      </c>
      <c r="H284">
        <v>1</v>
      </c>
      <c r="I284">
        <v>60079</v>
      </c>
      <c r="J284">
        <v>5</v>
      </c>
      <c r="K284">
        <v>3003.95</v>
      </c>
      <c r="L284">
        <v>57075.05</v>
      </c>
      <c r="M284">
        <v>32524.39</v>
      </c>
      <c r="N284">
        <v>24550.66</v>
      </c>
      <c r="O284" t="s">
        <v>91</v>
      </c>
      <c r="P284">
        <v>2248.12</v>
      </c>
      <c r="Q284" t="s">
        <v>68</v>
      </c>
      <c r="R284" t="s">
        <v>41</v>
      </c>
      <c r="S284">
        <v>2</v>
      </c>
      <c r="T284">
        <v>0</v>
      </c>
      <c r="U284" t="s">
        <v>32</v>
      </c>
      <c r="V284" t="s">
        <v>42</v>
      </c>
      <c r="Z284" t="b">
        <f t="shared" si="4"/>
        <v>0</v>
      </c>
    </row>
    <row r="285" spans="1:26" x14ac:dyDescent="0.25">
      <c r="A285" t="s">
        <v>594</v>
      </c>
      <c r="B285" s="1">
        <v>45884</v>
      </c>
      <c r="C285" t="s">
        <v>595</v>
      </c>
      <c r="D285" t="s">
        <v>154</v>
      </c>
      <c r="E285" t="s">
        <v>46</v>
      </c>
      <c r="F285" t="s">
        <v>47</v>
      </c>
      <c r="G285" t="s">
        <v>64</v>
      </c>
      <c r="H285">
        <v>1</v>
      </c>
      <c r="I285">
        <v>48420</v>
      </c>
      <c r="J285">
        <v>10</v>
      </c>
      <c r="K285">
        <v>4842</v>
      </c>
      <c r="L285">
        <v>43578</v>
      </c>
      <c r="M285">
        <v>25464.68</v>
      </c>
      <c r="N285">
        <v>18113.32</v>
      </c>
      <c r="O285" t="s">
        <v>60</v>
      </c>
      <c r="P285">
        <v>455.55</v>
      </c>
      <c r="Q285" t="s">
        <v>30</v>
      </c>
      <c r="R285" t="s">
        <v>31</v>
      </c>
      <c r="S285">
        <v>5</v>
      </c>
      <c r="T285">
        <v>2</v>
      </c>
      <c r="U285" t="s">
        <v>32</v>
      </c>
      <c r="V285" t="s">
        <v>50</v>
      </c>
      <c r="W285">
        <v>2</v>
      </c>
      <c r="Z285" t="b">
        <f t="shared" si="4"/>
        <v>0</v>
      </c>
    </row>
    <row r="286" spans="1:26" x14ac:dyDescent="0.25">
      <c r="A286" t="s">
        <v>596</v>
      </c>
      <c r="B286" s="1">
        <v>45939</v>
      </c>
      <c r="C286" t="s">
        <v>597</v>
      </c>
      <c r="D286" t="s">
        <v>25</v>
      </c>
      <c r="E286" t="s">
        <v>36</v>
      </c>
      <c r="F286" t="s">
        <v>27</v>
      </c>
      <c r="G286" t="s">
        <v>113</v>
      </c>
      <c r="H286">
        <v>2</v>
      </c>
      <c r="I286">
        <v>22443</v>
      </c>
      <c r="J286">
        <v>0</v>
      </c>
      <c r="K286">
        <v>0</v>
      </c>
      <c r="L286">
        <v>44886</v>
      </c>
      <c r="M286">
        <v>29676.74</v>
      </c>
      <c r="N286">
        <v>15209.26</v>
      </c>
      <c r="O286" t="s">
        <v>91</v>
      </c>
      <c r="P286">
        <v>2490.0300000000002</v>
      </c>
      <c r="Q286" t="s">
        <v>40</v>
      </c>
      <c r="R286" t="s">
        <v>41</v>
      </c>
      <c r="S286">
        <v>2</v>
      </c>
      <c r="T286">
        <v>6</v>
      </c>
      <c r="U286" t="s">
        <v>32</v>
      </c>
      <c r="V286" t="s">
        <v>42</v>
      </c>
      <c r="Z286" t="b">
        <f t="shared" si="4"/>
        <v>0</v>
      </c>
    </row>
    <row r="287" spans="1:26" x14ac:dyDescent="0.25">
      <c r="A287" t="s">
        <v>598</v>
      </c>
      <c r="B287" s="1">
        <v>45708</v>
      </c>
      <c r="C287" t="s">
        <v>599</v>
      </c>
      <c r="D287" t="s">
        <v>90</v>
      </c>
      <c r="E287" t="s">
        <v>46</v>
      </c>
      <c r="F287" t="s">
        <v>27</v>
      </c>
      <c r="G287" t="s">
        <v>113</v>
      </c>
      <c r="H287">
        <v>3</v>
      </c>
      <c r="I287">
        <v>22487</v>
      </c>
      <c r="J287">
        <v>0</v>
      </c>
      <c r="K287">
        <v>0</v>
      </c>
      <c r="L287">
        <v>67461</v>
      </c>
      <c r="M287">
        <v>53747.11</v>
      </c>
      <c r="N287">
        <v>13713.89</v>
      </c>
      <c r="O287" t="s">
        <v>49</v>
      </c>
      <c r="P287">
        <v>68.03</v>
      </c>
      <c r="Q287" t="s">
        <v>30</v>
      </c>
      <c r="R287" t="s">
        <v>41</v>
      </c>
      <c r="S287">
        <v>2</v>
      </c>
      <c r="T287">
        <v>1</v>
      </c>
      <c r="U287" t="s">
        <v>32</v>
      </c>
      <c r="V287" t="s">
        <v>33</v>
      </c>
      <c r="W287">
        <v>1</v>
      </c>
      <c r="Z287" t="b">
        <f t="shared" si="4"/>
        <v>0</v>
      </c>
    </row>
    <row r="288" spans="1:26" x14ac:dyDescent="0.25">
      <c r="A288" t="s">
        <v>600</v>
      </c>
      <c r="B288" s="1">
        <v>45683</v>
      </c>
      <c r="C288" t="s">
        <v>601</v>
      </c>
      <c r="D288" t="s">
        <v>97</v>
      </c>
      <c r="E288" t="s">
        <v>26</v>
      </c>
      <c r="F288" t="s">
        <v>37</v>
      </c>
      <c r="G288" t="s">
        <v>224</v>
      </c>
      <c r="H288">
        <v>2</v>
      </c>
      <c r="I288">
        <v>19762</v>
      </c>
      <c r="J288">
        <v>0</v>
      </c>
      <c r="K288">
        <v>0</v>
      </c>
      <c r="L288">
        <v>39524</v>
      </c>
      <c r="M288">
        <v>27698.080000000002</v>
      </c>
      <c r="N288">
        <v>11825.92</v>
      </c>
      <c r="O288" t="s">
        <v>60</v>
      </c>
      <c r="P288">
        <v>505.24</v>
      </c>
      <c r="Q288" t="s">
        <v>73</v>
      </c>
      <c r="R288" t="s">
        <v>41</v>
      </c>
      <c r="S288">
        <v>2</v>
      </c>
      <c r="T288">
        <v>1</v>
      </c>
      <c r="U288" t="s">
        <v>32</v>
      </c>
      <c r="V288" t="s">
        <v>33</v>
      </c>
      <c r="W288">
        <v>2</v>
      </c>
      <c r="Z288" t="b">
        <f t="shared" si="4"/>
        <v>0</v>
      </c>
    </row>
    <row r="289" spans="1:26" x14ac:dyDescent="0.25">
      <c r="A289" t="s">
        <v>602</v>
      </c>
      <c r="B289" s="1">
        <v>45991</v>
      </c>
      <c r="C289" t="s">
        <v>195</v>
      </c>
      <c r="D289" t="s">
        <v>67</v>
      </c>
      <c r="E289" t="s">
        <v>46</v>
      </c>
      <c r="F289" t="s">
        <v>47</v>
      </c>
      <c r="G289" t="s">
        <v>138</v>
      </c>
      <c r="H289">
        <v>2</v>
      </c>
      <c r="I289">
        <v>45250</v>
      </c>
      <c r="J289">
        <v>0</v>
      </c>
      <c r="K289">
        <v>0</v>
      </c>
      <c r="L289">
        <v>90500</v>
      </c>
      <c r="M289">
        <v>71136.05</v>
      </c>
      <c r="N289">
        <v>19363.95</v>
      </c>
      <c r="O289" t="s">
        <v>49</v>
      </c>
      <c r="P289">
        <v>442.2</v>
      </c>
      <c r="Q289" t="s">
        <v>30</v>
      </c>
      <c r="R289" t="s">
        <v>31</v>
      </c>
      <c r="S289">
        <v>5</v>
      </c>
      <c r="T289">
        <v>6</v>
      </c>
      <c r="U289" t="s">
        <v>56</v>
      </c>
      <c r="V289" t="s">
        <v>33</v>
      </c>
      <c r="W289">
        <v>5</v>
      </c>
      <c r="Z289" t="b">
        <f t="shared" si="4"/>
        <v>0</v>
      </c>
    </row>
    <row r="290" spans="1:26" x14ac:dyDescent="0.25">
      <c r="A290" t="s">
        <v>603</v>
      </c>
      <c r="B290" s="1">
        <v>45934</v>
      </c>
      <c r="C290" t="s">
        <v>604</v>
      </c>
      <c r="D290" t="s">
        <v>25</v>
      </c>
      <c r="E290" t="s">
        <v>46</v>
      </c>
      <c r="F290" t="s">
        <v>53</v>
      </c>
      <c r="G290" t="s">
        <v>151</v>
      </c>
      <c r="H290">
        <v>1</v>
      </c>
      <c r="I290">
        <v>44361</v>
      </c>
      <c r="J290">
        <v>0</v>
      </c>
      <c r="K290">
        <v>0</v>
      </c>
      <c r="L290">
        <v>44361</v>
      </c>
      <c r="M290">
        <v>31830.03</v>
      </c>
      <c r="N290">
        <v>12530.97</v>
      </c>
      <c r="O290" t="s">
        <v>29</v>
      </c>
      <c r="P290">
        <v>2374.2399999999998</v>
      </c>
      <c r="Q290" t="s">
        <v>73</v>
      </c>
      <c r="R290" t="s">
        <v>31</v>
      </c>
      <c r="S290">
        <v>5</v>
      </c>
      <c r="T290">
        <v>5</v>
      </c>
      <c r="U290" t="s">
        <v>32</v>
      </c>
      <c r="V290" t="s">
        <v>33</v>
      </c>
      <c r="W290">
        <v>5</v>
      </c>
      <c r="Z290" t="b">
        <f t="shared" si="4"/>
        <v>0</v>
      </c>
    </row>
    <row r="291" spans="1:26" x14ac:dyDescent="0.25">
      <c r="A291" t="s">
        <v>605</v>
      </c>
      <c r="B291" s="1">
        <v>45665</v>
      </c>
      <c r="C291" t="s">
        <v>606</v>
      </c>
      <c r="D291" t="s">
        <v>25</v>
      </c>
      <c r="E291" t="s">
        <v>26</v>
      </c>
      <c r="F291" t="s">
        <v>53</v>
      </c>
      <c r="G291" t="s">
        <v>151</v>
      </c>
      <c r="H291">
        <v>1</v>
      </c>
      <c r="I291">
        <v>31972</v>
      </c>
      <c r="J291">
        <v>25</v>
      </c>
      <c r="K291">
        <v>7993</v>
      </c>
      <c r="L291">
        <v>23979</v>
      </c>
      <c r="M291">
        <v>17780.93</v>
      </c>
      <c r="N291">
        <v>6198.07</v>
      </c>
      <c r="O291" t="s">
        <v>60</v>
      </c>
      <c r="P291">
        <v>748.86</v>
      </c>
      <c r="Q291" t="s">
        <v>83</v>
      </c>
      <c r="R291" t="s">
        <v>31</v>
      </c>
      <c r="S291">
        <v>5</v>
      </c>
      <c r="T291">
        <v>3</v>
      </c>
      <c r="U291" t="s">
        <v>32</v>
      </c>
      <c r="V291" t="s">
        <v>33</v>
      </c>
      <c r="W291">
        <v>3</v>
      </c>
      <c r="Z291" t="b">
        <f t="shared" si="4"/>
        <v>0</v>
      </c>
    </row>
    <row r="292" spans="1:26" x14ac:dyDescent="0.25">
      <c r="A292" t="s">
        <v>607</v>
      </c>
      <c r="B292" s="1">
        <v>45705</v>
      </c>
      <c r="C292" t="s">
        <v>608</v>
      </c>
      <c r="D292" t="s">
        <v>124</v>
      </c>
      <c r="E292" t="s">
        <v>46</v>
      </c>
      <c r="F292" t="s">
        <v>27</v>
      </c>
      <c r="G292" t="s">
        <v>28</v>
      </c>
      <c r="H292">
        <v>1</v>
      </c>
      <c r="I292">
        <v>5284</v>
      </c>
      <c r="J292">
        <v>10</v>
      </c>
      <c r="K292">
        <v>528.4</v>
      </c>
      <c r="L292">
        <v>4755.6000000000004</v>
      </c>
      <c r="M292">
        <v>3058.86</v>
      </c>
      <c r="N292">
        <v>1696.74</v>
      </c>
      <c r="O292" t="s">
        <v>39</v>
      </c>
      <c r="P292">
        <v>1832.6</v>
      </c>
      <c r="Q292" t="s">
        <v>40</v>
      </c>
      <c r="R292" t="s">
        <v>31</v>
      </c>
      <c r="S292">
        <v>5</v>
      </c>
      <c r="T292">
        <v>4</v>
      </c>
      <c r="U292" t="s">
        <v>32</v>
      </c>
      <c r="V292" t="s">
        <v>33</v>
      </c>
      <c r="W292">
        <v>4</v>
      </c>
      <c r="Z292" t="b">
        <f t="shared" si="4"/>
        <v>0</v>
      </c>
    </row>
    <row r="293" spans="1:26" x14ac:dyDescent="0.25">
      <c r="A293" t="s">
        <v>609</v>
      </c>
      <c r="B293" s="1">
        <v>45779</v>
      </c>
      <c r="C293" t="s">
        <v>610</v>
      </c>
      <c r="D293" t="s">
        <v>79</v>
      </c>
      <c r="E293" t="s">
        <v>36</v>
      </c>
      <c r="F293" t="s">
        <v>86</v>
      </c>
      <c r="G293" t="s">
        <v>127</v>
      </c>
      <c r="H293">
        <v>1</v>
      </c>
      <c r="I293">
        <v>29437</v>
      </c>
      <c r="J293">
        <v>0</v>
      </c>
      <c r="K293">
        <v>0</v>
      </c>
      <c r="L293">
        <v>29437</v>
      </c>
      <c r="M293">
        <v>17499.91</v>
      </c>
      <c r="N293">
        <v>11937.09</v>
      </c>
      <c r="O293" t="s">
        <v>91</v>
      </c>
      <c r="P293">
        <v>546.15</v>
      </c>
      <c r="Q293" t="s">
        <v>68</v>
      </c>
      <c r="R293" t="s">
        <v>31</v>
      </c>
      <c r="S293">
        <v>5</v>
      </c>
      <c r="T293">
        <v>4</v>
      </c>
      <c r="U293" t="s">
        <v>32</v>
      </c>
      <c r="V293" t="s">
        <v>33</v>
      </c>
      <c r="W293">
        <v>4</v>
      </c>
      <c r="Z293" t="b">
        <f t="shared" si="4"/>
        <v>0</v>
      </c>
    </row>
    <row r="294" spans="1:26" x14ac:dyDescent="0.25">
      <c r="A294" t="s">
        <v>611</v>
      </c>
      <c r="B294" s="1">
        <v>45743</v>
      </c>
      <c r="C294" t="s">
        <v>612</v>
      </c>
      <c r="D294" t="s">
        <v>71</v>
      </c>
      <c r="E294" t="s">
        <v>26</v>
      </c>
      <c r="F294" t="s">
        <v>37</v>
      </c>
      <c r="G294" t="s">
        <v>224</v>
      </c>
      <c r="H294">
        <v>1</v>
      </c>
      <c r="I294">
        <v>5407</v>
      </c>
      <c r="J294">
        <v>10</v>
      </c>
      <c r="K294">
        <v>540.70000000000005</v>
      </c>
      <c r="L294">
        <v>4866.3</v>
      </c>
      <c r="M294">
        <v>2924.87</v>
      </c>
      <c r="N294">
        <v>1941.43</v>
      </c>
      <c r="O294" t="s">
        <v>49</v>
      </c>
      <c r="P294">
        <v>476.35</v>
      </c>
      <c r="Q294" t="s">
        <v>73</v>
      </c>
      <c r="R294" t="s">
        <v>31</v>
      </c>
      <c r="S294">
        <v>5</v>
      </c>
      <c r="T294">
        <v>3</v>
      </c>
      <c r="U294" t="s">
        <v>32</v>
      </c>
      <c r="V294" t="s">
        <v>33</v>
      </c>
      <c r="W294">
        <v>5</v>
      </c>
      <c r="Z294" t="b">
        <f t="shared" si="4"/>
        <v>0</v>
      </c>
    </row>
    <row r="295" spans="1:26" x14ac:dyDescent="0.25">
      <c r="A295" t="s">
        <v>613</v>
      </c>
      <c r="B295" s="1">
        <v>45866</v>
      </c>
      <c r="C295" t="s">
        <v>245</v>
      </c>
      <c r="D295" t="s">
        <v>25</v>
      </c>
      <c r="E295" t="s">
        <v>26</v>
      </c>
      <c r="F295" t="s">
        <v>27</v>
      </c>
      <c r="G295" t="s">
        <v>28</v>
      </c>
      <c r="H295">
        <v>2</v>
      </c>
      <c r="I295">
        <v>18507</v>
      </c>
      <c r="J295">
        <v>0</v>
      </c>
      <c r="K295">
        <v>0</v>
      </c>
      <c r="L295">
        <v>37014</v>
      </c>
      <c r="M295">
        <v>29334.93</v>
      </c>
      <c r="N295">
        <v>7679.07</v>
      </c>
      <c r="O295" t="s">
        <v>60</v>
      </c>
      <c r="P295">
        <v>798.02</v>
      </c>
      <c r="Q295" t="s">
        <v>30</v>
      </c>
      <c r="R295" t="s">
        <v>31</v>
      </c>
      <c r="S295">
        <v>5</v>
      </c>
      <c r="T295">
        <v>6</v>
      </c>
      <c r="U295" t="s">
        <v>56</v>
      </c>
      <c r="V295" t="s">
        <v>33</v>
      </c>
      <c r="W295">
        <v>5</v>
      </c>
      <c r="Z295" t="b">
        <f t="shared" si="4"/>
        <v>0</v>
      </c>
    </row>
    <row r="296" spans="1:26" x14ac:dyDescent="0.25">
      <c r="A296" t="s">
        <v>614</v>
      </c>
      <c r="B296" s="1">
        <v>45906</v>
      </c>
      <c r="C296" t="s">
        <v>615</v>
      </c>
      <c r="D296" t="s">
        <v>154</v>
      </c>
      <c r="E296" t="s">
        <v>46</v>
      </c>
      <c r="F296" t="s">
        <v>86</v>
      </c>
      <c r="G296" t="s">
        <v>94</v>
      </c>
      <c r="H296">
        <v>3</v>
      </c>
      <c r="I296">
        <v>76165</v>
      </c>
      <c r="J296">
        <v>0</v>
      </c>
      <c r="K296">
        <v>0</v>
      </c>
      <c r="L296">
        <v>228495</v>
      </c>
      <c r="M296">
        <v>177453.68</v>
      </c>
      <c r="N296">
        <v>51041.32</v>
      </c>
      <c r="O296" t="s">
        <v>39</v>
      </c>
      <c r="P296">
        <v>468.91</v>
      </c>
      <c r="Q296" t="s">
        <v>73</v>
      </c>
      <c r="R296" t="s">
        <v>31</v>
      </c>
      <c r="S296">
        <v>5</v>
      </c>
      <c r="T296">
        <v>1</v>
      </c>
      <c r="U296" t="s">
        <v>32</v>
      </c>
      <c r="V296" t="s">
        <v>50</v>
      </c>
      <c r="W296">
        <v>2</v>
      </c>
      <c r="Z296" t="b">
        <f t="shared" si="4"/>
        <v>0</v>
      </c>
    </row>
    <row r="297" spans="1:26" x14ac:dyDescent="0.25">
      <c r="A297" t="s">
        <v>616</v>
      </c>
      <c r="B297" s="1">
        <v>45904</v>
      </c>
      <c r="C297" t="s">
        <v>137</v>
      </c>
      <c r="D297" t="s">
        <v>63</v>
      </c>
      <c r="E297" t="s">
        <v>46</v>
      </c>
      <c r="F297" t="s">
        <v>37</v>
      </c>
      <c r="G297" t="s">
        <v>161</v>
      </c>
      <c r="H297">
        <v>2</v>
      </c>
      <c r="I297">
        <v>13695</v>
      </c>
      <c r="J297">
        <v>10</v>
      </c>
      <c r="K297">
        <v>2739</v>
      </c>
      <c r="L297">
        <v>24651</v>
      </c>
      <c r="M297">
        <v>16542.689999999999</v>
      </c>
      <c r="N297">
        <v>8108.31</v>
      </c>
      <c r="O297" t="s">
        <v>39</v>
      </c>
      <c r="P297">
        <v>2317</v>
      </c>
      <c r="Q297" t="s">
        <v>30</v>
      </c>
      <c r="R297" t="s">
        <v>41</v>
      </c>
      <c r="S297">
        <v>2</v>
      </c>
      <c r="T297">
        <v>1</v>
      </c>
      <c r="U297" t="s">
        <v>32</v>
      </c>
      <c r="V297" t="s">
        <v>33</v>
      </c>
      <c r="W297">
        <v>1</v>
      </c>
      <c r="Z297" t="b">
        <f t="shared" si="4"/>
        <v>0</v>
      </c>
    </row>
    <row r="298" spans="1:26" x14ac:dyDescent="0.25">
      <c r="A298" t="s">
        <v>617</v>
      </c>
      <c r="B298" s="1">
        <v>45767</v>
      </c>
      <c r="C298" t="s">
        <v>618</v>
      </c>
      <c r="D298" t="s">
        <v>25</v>
      </c>
      <c r="E298" t="s">
        <v>46</v>
      </c>
      <c r="F298" t="s">
        <v>27</v>
      </c>
      <c r="G298" t="s">
        <v>76</v>
      </c>
      <c r="H298">
        <v>2</v>
      </c>
      <c r="I298">
        <v>19029</v>
      </c>
      <c r="J298">
        <v>0</v>
      </c>
      <c r="K298">
        <v>0</v>
      </c>
      <c r="L298">
        <v>38058</v>
      </c>
      <c r="M298">
        <v>29148.07</v>
      </c>
      <c r="N298">
        <v>8909.93</v>
      </c>
      <c r="O298" t="s">
        <v>91</v>
      </c>
      <c r="P298">
        <v>458.33</v>
      </c>
      <c r="Q298" t="s">
        <v>30</v>
      </c>
      <c r="R298" t="s">
        <v>41</v>
      </c>
      <c r="S298">
        <v>2</v>
      </c>
      <c r="T298">
        <v>2</v>
      </c>
      <c r="U298" t="s">
        <v>32</v>
      </c>
      <c r="V298" t="s">
        <v>50</v>
      </c>
      <c r="W298">
        <v>5</v>
      </c>
      <c r="Z298" t="b">
        <f t="shared" si="4"/>
        <v>0</v>
      </c>
    </row>
    <row r="299" spans="1:26" x14ac:dyDescent="0.25">
      <c r="A299" t="s">
        <v>619</v>
      </c>
      <c r="B299" s="1">
        <v>45863</v>
      </c>
      <c r="C299" t="s">
        <v>620</v>
      </c>
      <c r="D299" t="s">
        <v>79</v>
      </c>
      <c r="E299" t="s">
        <v>46</v>
      </c>
      <c r="F299" t="s">
        <v>53</v>
      </c>
      <c r="G299" t="s">
        <v>268</v>
      </c>
      <c r="H299">
        <v>2</v>
      </c>
      <c r="I299">
        <v>37883</v>
      </c>
      <c r="J299">
        <v>0</v>
      </c>
      <c r="K299">
        <v>0</v>
      </c>
      <c r="L299">
        <v>75766</v>
      </c>
      <c r="M299">
        <v>54112.14</v>
      </c>
      <c r="N299">
        <v>21653.86</v>
      </c>
      <c r="O299" t="s">
        <v>39</v>
      </c>
      <c r="P299">
        <v>2352.0300000000002</v>
      </c>
      <c r="Q299" t="s">
        <v>73</v>
      </c>
      <c r="R299" t="s">
        <v>31</v>
      </c>
      <c r="S299">
        <v>5</v>
      </c>
      <c r="T299">
        <v>5</v>
      </c>
      <c r="U299" t="s">
        <v>32</v>
      </c>
      <c r="V299" t="s">
        <v>33</v>
      </c>
      <c r="W299">
        <v>5</v>
      </c>
      <c r="Z299" t="b">
        <f t="shared" si="4"/>
        <v>0</v>
      </c>
    </row>
    <row r="300" spans="1:26" x14ac:dyDescent="0.25">
      <c r="A300" t="s">
        <v>621</v>
      </c>
      <c r="B300" s="1">
        <v>45688</v>
      </c>
      <c r="C300" t="s">
        <v>622</v>
      </c>
      <c r="D300" t="s">
        <v>97</v>
      </c>
      <c r="E300" t="s">
        <v>26</v>
      </c>
      <c r="F300" t="s">
        <v>47</v>
      </c>
      <c r="G300" t="s">
        <v>138</v>
      </c>
      <c r="H300">
        <v>3</v>
      </c>
      <c r="I300">
        <v>32848</v>
      </c>
      <c r="J300">
        <v>25</v>
      </c>
      <c r="K300">
        <v>24636</v>
      </c>
      <c r="L300">
        <v>73908</v>
      </c>
      <c r="M300">
        <v>59475.14</v>
      </c>
      <c r="N300">
        <v>14432.86</v>
      </c>
      <c r="O300" t="s">
        <v>60</v>
      </c>
      <c r="P300">
        <v>1846.72</v>
      </c>
      <c r="Q300" t="s">
        <v>30</v>
      </c>
      <c r="R300" t="s">
        <v>41</v>
      </c>
      <c r="S300">
        <v>2</v>
      </c>
      <c r="T300">
        <v>3</v>
      </c>
      <c r="U300" t="s">
        <v>32</v>
      </c>
      <c r="V300" t="s">
        <v>50</v>
      </c>
      <c r="W300">
        <v>2</v>
      </c>
      <c r="Z300" t="b">
        <f t="shared" si="4"/>
        <v>0</v>
      </c>
    </row>
    <row r="301" spans="1:26" x14ac:dyDescent="0.25">
      <c r="A301" t="s">
        <v>623</v>
      </c>
      <c r="B301" s="1">
        <v>45742</v>
      </c>
      <c r="C301" t="s">
        <v>624</v>
      </c>
      <c r="D301" t="s">
        <v>90</v>
      </c>
      <c r="E301" t="s">
        <v>46</v>
      </c>
      <c r="F301" t="s">
        <v>86</v>
      </c>
      <c r="G301" t="s">
        <v>127</v>
      </c>
      <c r="H301">
        <v>1</v>
      </c>
      <c r="I301">
        <v>17481</v>
      </c>
      <c r="J301">
        <v>15</v>
      </c>
      <c r="K301">
        <v>2622.15</v>
      </c>
      <c r="L301">
        <v>14858.85</v>
      </c>
      <c r="M301">
        <v>11396.66</v>
      </c>
      <c r="N301">
        <v>3462.19</v>
      </c>
      <c r="O301" t="s">
        <v>39</v>
      </c>
      <c r="P301">
        <v>1874.4</v>
      </c>
      <c r="Q301" t="s">
        <v>30</v>
      </c>
      <c r="R301" t="s">
        <v>31</v>
      </c>
      <c r="S301">
        <v>5</v>
      </c>
      <c r="T301">
        <v>6</v>
      </c>
      <c r="U301" t="s">
        <v>56</v>
      </c>
      <c r="V301" t="s">
        <v>33</v>
      </c>
      <c r="W301">
        <v>5</v>
      </c>
      <c r="Z301" t="b">
        <f t="shared" si="4"/>
        <v>0</v>
      </c>
    </row>
    <row r="302" spans="1:26" x14ac:dyDescent="0.25">
      <c r="A302" t="s">
        <v>625</v>
      </c>
      <c r="B302" s="1">
        <v>45852</v>
      </c>
      <c r="C302" t="s">
        <v>423</v>
      </c>
      <c r="D302" t="s">
        <v>154</v>
      </c>
      <c r="E302" t="s">
        <v>46</v>
      </c>
      <c r="F302" t="s">
        <v>27</v>
      </c>
      <c r="G302" t="s">
        <v>76</v>
      </c>
      <c r="H302">
        <v>4</v>
      </c>
      <c r="I302">
        <v>22855</v>
      </c>
      <c r="J302">
        <v>0</v>
      </c>
      <c r="K302">
        <v>0</v>
      </c>
      <c r="L302">
        <v>91420</v>
      </c>
      <c r="M302">
        <v>50444.38</v>
      </c>
      <c r="N302">
        <v>40975.620000000003</v>
      </c>
      <c r="O302" t="s">
        <v>91</v>
      </c>
      <c r="P302">
        <v>1478.37</v>
      </c>
      <c r="Q302" t="s">
        <v>40</v>
      </c>
      <c r="R302" t="s">
        <v>41</v>
      </c>
      <c r="S302">
        <v>2</v>
      </c>
      <c r="T302">
        <v>3</v>
      </c>
      <c r="U302" t="s">
        <v>32</v>
      </c>
      <c r="V302" t="s">
        <v>50</v>
      </c>
      <c r="W302">
        <v>2</v>
      </c>
      <c r="Z302" t="b">
        <f t="shared" si="4"/>
        <v>0</v>
      </c>
    </row>
    <row r="303" spans="1:26" x14ac:dyDescent="0.25">
      <c r="A303" t="s">
        <v>626</v>
      </c>
      <c r="B303" s="1">
        <v>45659</v>
      </c>
      <c r="C303" t="s">
        <v>228</v>
      </c>
      <c r="D303" t="s">
        <v>71</v>
      </c>
      <c r="E303" t="s">
        <v>26</v>
      </c>
      <c r="F303" t="s">
        <v>47</v>
      </c>
      <c r="G303" t="s">
        <v>146</v>
      </c>
      <c r="H303">
        <v>1</v>
      </c>
      <c r="I303">
        <v>26791</v>
      </c>
      <c r="J303">
        <v>25</v>
      </c>
      <c r="K303">
        <v>6697.75</v>
      </c>
      <c r="L303">
        <v>20093.25</v>
      </c>
      <c r="M303">
        <v>15065.14</v>
      </c>
      <c r="N303">
        <v>5028.1099999999997</v>
      </c>
      <c r="O303" t="s">
        <v>39</v>
      </c>
      <c r="P303">
        <v>205.63</v>
      </c>
      <c r="Q303" t="s">
        <v>73</v>
      </c>
      <c r="R303" t="s">
        <v>31</v>
      </c>
      <c r="S303">
        <v>5</v>
      </c>
      <c r="T303">
        <v>3</v>
      </c>
      <c r="U303" t="s">
        <v>32</v>
      </c>
      <c r="V303" t="s">
        <v>33</v>
      </c>
      <c r="W303">
        <v>5</v>
      </c>
      <c r="Z303" t="b">
        <f t="shared" si="4"/>
        <v>0</v>
      </c>
    </row>
    <row r="304" spans="1:26" x14ac:dyDescent="0.25">
      <c r="A304" t="s">
        <v>627</v>
      </c>
      <c r="B304" s="1">
        <v>45857</v>
      </c>
      <c r="C304" t="s">
        <v>93</v>
      </c>
      <c r="D304" t="s">
        <v>63</v>
      </c>
      <c r="E304" t="s">
        <v>46</v>
      </c>
      <c r="F304" t="s">
        <v>86</v>
      </c>
      <c r="G304" t="s">
        <v>127</v>
      </c>
      <c r="H304">
        <v>3</v>
      </c>
      <c r="I304">
        <v>9728</v>
      </c>
      <c r="J304">
        <v>20</v>
      </c>
      <c r="K304">
        <v>5836.8</v>
      </c>
      <c r="L304">
        <v>23347.200000000001</v>
      </c>
      <c r="M304">
        <v>19108.98</v>
      </c>
      <c r="N304">
        <v>4238.22</v>
      </c>
      <c r="O304" t="s">
        <v>60</v>
      </c>
      <c r="P304">
        <v>1305.1199999999999</v>
      </c>
      <c r="Q304" t="s">
        <v>30</v>
      </c>
      <c r="R304" t="s">
        <v>41</v>
      </c>
      <c r="S304">
        <v>2</v>
      </c>
      <c r="T304">
        <v>3</v>
      </c>
      <c r="U304" t="s">
        <v>56</v>
      </c>
      <c r="V304" t="s">
        <v>33</v>
      </c>
      <c r="W304">
        <v>5</v>
      </c>
      <c r="Z304" t="b">
        <f t="shared" si="4"/>
        <v>0</v>
      </c>
    </row>
    <row r="305" spans="1:26" x14ac:dyDescent="0.25">
      <c r="A305" t="s">
        <v>628</v>
      </c>
      <c r="B305" s="1">
        <v>45793</v>
      </c>
      <c r="C305" t="s">
        <v>629</v>
      </c>
      <c r="D305" t="s">
        <v>25</v>
      </c>
      <c r="E305" t="s">
        <v>26</v>
      </c>
      <c r="F305" t="s">
        <v>86</v>
      </c>
      <c r="G305" t="s">
        <v>127</v>
      </c>
      <c r="H305">
        <v>1</v>
      </c>
      <c r="I305">
        <v>82238</v>
      </c>
      <c r="J305">
        <v>10</v>
      </c>
      <c r="K305">
        <v>8223.7999999999993</v>
      </c>
      <c r="L305">
        <v>74014.2</v>
      </c>
      <c r="M305">
        <v>49921.24</v>
      </c>
      <c r="N305">
        <v>24092.959999999999</v>
      </c>
      <c r="O305" t="s">
        <v>29</v>
      </c>
      <c r="P305">
        <v>321.64</v>
      </c>
      <c r="Q305" t="s">
        <v>73</v>
      </c>
      <c r="R305" t="s">
        <v>31</v>
      </c>
      <c r="S305">
        <v>5</v>
      </c>
      <c r="T305">
        <v>2</v>
      </c>
      <c r="U305" t="s">
        <v>32</v>
      </c>
      <c r="V305" t="s">
        <v>50</v>
      </c>
      <c r="W305">
        <v>2</v>
      </c>
      <c r="Z305" t="b">
        <f t="shared" si="4"/>
        <v>0</v>
      </c>
    </row>
    <row r="306" spans="1:26" x14ac:dyDescent="0.25">
      <c r="A306" t="s">
        <v>630</v>
      </c>
      <c r="B306" s="1">
        <v>45890</v>
      </c>
      <c r="C306" t="s">
        <v>631</v>
      </c>
      <c r="D306" t="s">
        <v>63</v>
      </c>
      <c r="E306" t="s">
        <v>26</v>
      </c>
      <c r="F306" t="s">
        <v>27</v>
      </c>
      <c r="G306" t="s">
        <v>72</v>
      </c>
      <c r="H306">
        <v>3</v>
      </c>
      <c r="I306">
        <v>28557</v>
      </c>
      <c r="J306">
        <v>0</v>
      </c>
      <c r="K306">
        <v>0</v>
      </c>
      <c r="L306">
        <v>85671</v>
      </c>
      <c r="M306">
        <v>59695.75</v>
      </c>
      <c r="N306">
        <v>25975.25</v>
      </c>
      <c r="O306" t="s">
        <v>39</v>
      </c>
      <c r="P306">
        <v>1776.52</v>
      </c>
      <c r="Q306" t="s">
        <v>73</v>
      </c>
      <c r="R306" t="s">
        <v>41</v>
      </c>
      <c r="S306">
        <v>2</v>
      </c>
      <c r="T306">
        <v>1</v>
      </c>
      <c r="U306" t="s">
        <v>32</v>
      </c>
      <c r="V306" t="s">
        <v>33</v>
      </c>
      <c r="W306">
        <v>3</v>
      </c>
      <c r="Z306" t="b">
        <f t="shared" si="4"/>
        <v>0</v>
      </c>
    </row>
    <row r="307" spans="1:26" x14ac:dyDescent="0.25">
      <c r="A307" t="s">
        <v>632</v>
      </c>
      <c r="B307" s="1">
        <v>45804</v>
      </c>
      <c r="C307" t="s">
        <v>633</v>
      </c>
      <c r="D307" t="s">
        <v>25</v>
      </c>
      <c r="E307" t="s">
        <v>46</v>
      </c>
      <c r="F307" t="s">
        <v>53</v>
      </c>
      <c r="G307" t="s">
        <v>82</v>
      </c>
      <c r="H307">
        <v>1</v>
      </c>
      <c r="I307">
        <v>57891</v>
      </c>
      <c r="J307">
        <v>0</v>
      </c>
      <c r="K307">
        <v>0</v>
      </c>
      <c r="L307">
        <v>57891</v>
      </c>
      <c r="M307">
        <v>35245.58</v>
      </c>
      <c r="N307">
        <v>22645.42</v>
      </c>
      <c r="O307" t="s">
        <v>91</v>
      </c>
      <c r="P307">
        <v>633.36</v>
      </c>
      <c r="Q307" t="s">
        <v>40</v>
      </c>
      <c r="R307" t="s">
        <v>31</v>
      </c>
      <c r="S307">
        <v>5</v>
      </c>
      <c r="T307">
        <v>6</v>
      </c>
      <c r="U307" t="s">
        <v>32</v>
      </c>
      <c r="V307" t="s">
        <v>42</v>
      </c>
      <c r="Z307" t="b">
        <f t="shared" si="4"/>
        <v>0</v>
      </c>
    </row>
    <row r="308" spans="1:26" x14ac:dyDescent="0.25">
      <c r="A308" t="s">
        <v>634</v>
      </c>
      <c r="B308" s="1">
        <v>45874</v>
      </c>
      <c r="C308" t="s">
        <v>494</v>
      </c>
      <c r="D308" t="s">
        <v>97</v>
      </c>
      <c r="E308" t="s">
        <v>26</v>
      </c>
      <c r="F308" t="s">
        <v>37</v>
      </c>
      <c r="G308" t="s">
        <v>38</v>
      </c>
      <c r="H308">
        <v>1</v>
      </c>
      <c r="I308">
        <v>5138</v>
      </c>
      <c r="J308">
        <v>20</v>
      </c>
      <c r="K308">
        <v>1027.5999999999999</v>
      </c>
      <c r="L308">
        <v>4110.3999999999996</v>
      </c>
      <c r="M308">
        <v>2647.17</v>
      </c>
      <c r="N308">
        <v>1463.23</v>
      </c>
      <c r="O308" t="s">
        <v>49</v>
      </c>
      <c r="P308">
        <v>248.87</v>
      </c>
      <c r="Q308" t="s">
        <v>40</v>
      </c>
      <c r="R308" t="s">
        <v>41</v>
      </c>
      <c r="S308">
        <v>2</v>
      </c>
      <c r="T308">
        <v>1</v>
      </c>
      <c r="U308" t="s">
        <v>32</v>
      </c>
      <c r="V308" t="s">
        <v>50</v>
      </c>
      <c r="W308">
        <v>5</v>
      </c>
      <c r="Z308" t="b">
        <f t="shared" si="4"/>
        <v>0</v>
      </c>
    </row>
    <row r="309" spans="1:26" x14ac:dyDescent="0.25">
      <c r="A309" t="s">
        <v>635</v>
      </c>
      <c r="B309" s="1">
        <v>46014</v>
      </c>
      <c r="C309" t="s">
        <v>253</v>
      </c>
      <c r="D309" t="s">
        <v>63</v>
      </c>
      <c r="E309" t="s">
        <v>26</v>
      </c>
      <c r="F309" t="s">
        <v>37</v>
      </c>
      <c r="G309" t="s">
        <v>313</v>
      </c>
      <c r="H309">
        <v>1</v>
      </c>
      <c r="I309">
        <v>18848</v>
      </c>
      <c r="J309">
        <v>10</v>
      </c>
      <c r="K309">
        <v>1884.8</v>
      </c>
      <c r="L309">
        <v>16963.2</v>
      </c>
      <c r="M309">
        <v>9903.84</v>
      </c>
      <c r="N309">
        <v>7059.36</v>
      </c>
      <c r="O309" t="s">
        <v>55</v>
      </c>
      <c r="P309">
        <v>1788.88</v>
      </c>
      <c r="Q309" t="s">
        <v>83</v>
      </c>
      <c r="R309" t="s">
        <v>31</v>
      </c>
      <c r="S309">
        <v>5</v>
      </c>
      <c r="T309">
        <v>3</v>
      </c>
      <c r="U309" t="s">
        <v>32</v>
      </c>
      <c r="V309" t="s">
        <v>33</v>
      </c>
      <c r="W309">
        <v>4</v>
      </c>
      <c r="Z309" t="b">
        <f t="shared" si="4"/>
        <v>0</v>
      </c>
    </row>
    <row r="310" spans="1:26" x14ac:dyDescent="0.25">
      <c r="A310" t="s">
        <v>636</v>
      </c>
      <c r="B310" s="1">
        <v>45942</v>
      </c>
      <c r="C310" t="s">
        <v>637</v>
      </c>
      <c r="D310" t="s">
        <v>71</v>
      </c>
      <c r="E310" t="s">
        <v>46</v>
      </c>
      <c r="F310" t="s">
        <v>53</v>
      </c>
      <c r="G310" t="s">
        <v>151</v>
      </c>
      <c r="H310">
        <v>1</v>
      </c>
      <c r="I310">
        <v>95479</v>
      </c>
      <c r="J310">
        <v>0</v>
      </c>
      <c r="K310">
        <v>0</v>
      </c>
      <c r="L310">
        <v>95479</v>
      </c>
      <c r="M310">
        <v>75934.73</v>
      </c>
      <c r="N310">
        <v>19544.27</v>
      </c>
      <c r="O310" t="s">
        <v>55</v>
      </c>
      <c r="P310">
        <v>1735.45</v>
      </c>
      <c r="Q310" t="s">
        <v>83</v>
      </c>
      <c r="R310" t="s">
        <v>31</v>
      </c>
      <c r="S310">
        <v>5</v>
      </c>
      <c r="T310">
        <v>6</v>
      </c>
      <c r="U310" t="s">
        <v>56</v>
      </c>
      <c r="V310" t="s">
        <v>33</v>
      </c>
      <c r="W310">
        <v>3</v>
      </c>
      <c r="Z310" t="b">
        <f t="shared" si="4"/>
        <v>0</v>
      </c>
    </row>
    <row r="311" spans="1:26" x14ac:dyDescent="0.25">
      <c r="A311" t="s">
        <v>638</v>
      </c>
      <c r="B311" s="1">
        <v>45996</v>
      </c>
      <c r="C311" t="s">
        <v>163</v>
      </c>
      <c r="D311" t="s">
        <v>45</v>
      </c>
      <c r="E311" t="s">
        <v>46</v>
      </c>
      <c r="F311" t="s">
        <v>53</v>
      </c>
      <c r="G311" t="s">
        <v>82</v>
      </c>
      <c r="H311">
        <v>1</v>
      </c>
      <c r="I311">
        <v>20898</v>
      </c>
      <c r="J311">
        <v>10</v>
      </c>
      <c r="K311">
        <v>2089.8000000000002</v>
      </c>
      <c r="L311">
        <v>18808.2</v>
      </c>
      <c r="M311">
        <v>11159.85</v>
      </c>
      <c r="N311">
        <v>7648.35</v>
      </c>
      <c r="O311" t="s">
        <v>91</v>
      </c>
      <c r="P311">
        <v>1511.54</v>
      </c>
      <c r="Q311" t="s">
        <v>83</v>
      </c>
      <c r="R311" t="s">
        <v>31</v>
      </c>
      <c r="S311">
        <v>5</v>
      </c>
      <c r="T311">
        <v>4</v>
      </c>
      <c r="U311" t="s">
        <v>32</v>
      </c>
      <c r="V311" t="s">
        <v>42</v>
      </c>
      <c r="Z311" t="b">
        <f t="shared" si="4"/>
        <v>0</v>
      </c>
    </row>
    <row r="312" spans="1:26" x14ac:dyDescent="0.25">
      <c r="A312" t="s">
        <v>639</v>
      </c>
      <c r="B312" s="1">
        <v>45907</v>
      </c>
      <c r="C312" t="s">
        <v>640</v>
      </c>
      <c r="D312" t="s">
        <v>124</v>
      </c>
      <c r="E312" t="s">
        <v>46</v>
      </c>
      <c r="F312" t="s">
        <v>37</v>
      </c>
      <c r="G312" t="s">
        <v>224</v>
      </c>
      <c r="H312">
        <v>1</v>
      </c>
      <c r="I312">
        <v>10467</v>
      </c>
      <c r="J312">
        <v>5</v>
      </c>
      <c r="K312">
        <v>523.35</v>
      </c>
      <c r="L312">
        <v>9943.65</v>
      </c>
      <c r="M312">
        <v>7940.29</v>
      </c>
      <c r="N312">
        <v>2003.36</v>
      </c>
      <c r="O312" t="s">
        <v>49</v>
      </c>
      <c r="P312">
        <v>315.22000000000003</v>
      </c>
      <c r="Q312" t="s">
        <v>30</v>
      </c>
      <c r="R312" t="s">
        <v>41</v>
      </c>
      <c r="S312">
        <v>2</v>
      </c>
      <c r="T312">
        <v>2</v>
      </c>
      <c r="U312" t="s">
        <v>32</v>
      </c>
      <c r="V312" t="s">
        <v>50</v>
      </c>
      <c r="W312">
        <v>5</v>
      </c>
      <c r="Z312" t="b">
        <f t="shared" si="4"/>
        <v>0</v>
      </c>
    </row>
    <row r="313" spans="1:26" x14ac:dyDescent="0.25">
      <c r="A313" t="s">
        <v>641</v>
      </c>
      <c r="B313" s="1">
        <v>45737</v>
      </c>
      <c r="C313" t="s">
        <v>440</v>
      </c>
      <c r="D313" t="s">
        <v>71</v>
      </c>
      <c r="E313" t="s">
        <v>46</v>
      </c>
      <c r="F313" t="s">
        <v>53</v>
      </c>
      <c r="G313" t="s">
        <v>268</v>
      </c>
      <c r="H313">
        <v>1</v>
      </c>
      <c r="I313">
        <v>23790</v>
      </c>
      <c r="J313">
        <v>25</v>
      </c>
      <c r="K313">
        <v>5947.5</v>
      </c>
      <c r="L313">
        <v>17842.5</v>
      </c>
      <c r="M313">
        <v>10468.129999999999</v>
      </c>
      <c r="N313">
        <v>7374.37</v>
      </c>
      <c r="O313" t="s">
        <v>60</v>
      </c>
      <c r="P313">
        <v>1860.91</v>
      </c>
      <c r="Q313" t="s">
        <v>83</v>
      </c>
      <c r="R313" t="s">
        <v>41</v>
      </c>
      <c r="S313">
        <v>2</v>
      </c>
      <c r="T313">
        <v>4</v>
      </c>
      <c r="U313" t="s">
        <v>56</v>
      </c>
      <c r="V313" t="s">
        <v>33</v>
      </c>
      <c r="W313">
        <v>5</v>
      </c>
      <c r="Z313" t="b">
        <f t="shared" si="4"/>
        <v>0</v>
      </c>
    </row>
    <row r="314" spans="1:26" x14ac:dyDescent="0.25">
      <c r="A314" t="s">
        <v>642</v>
      </c>
      <c r="B314" s="1">
        <v>45755</v>
      </c>
      <c r="C314" t="s">
        <v>643</v>
      </c>
      <c r="D314" t="s">
        <v>71</v>
      </c>
      <c r="E314" t="s">
        <v>26</v>
      </c>
      <c r="F314" t="s">
        <v>86</v>
      </c>
      <c r="G314" t="s">
        <v>127</v>
      </c>
      <c r="H314">
        <v>2</v>
      </c>
      <c r="I314">
        <v>35605</v>
      </c>
      <c r="J314">
        <v>10</v>
      </c>
      <c r="K314">
        <v>7121</v>
      </c>
      <c r="L314">
        <v>64089</v>
      </c>
      <c r="M314">
        <v>52292.77</v>
      </c>
      <c r="N314">
        <v>11796.23</v>
      </c>
      <c r="O314" t="s">
        <v>39</v>
      </c>
      <c r="P314">
        <v>360.1</v>
      </c>
      <c r="Q314" t="s">
        <v>30</v>
      </c>
      <c r="R314" t="s">
        <v>31</v>
      </c>
      <c r="S314">
        <v>5</v>
      </c>
      <c r="T314">
        <v>6</v>
      </c>
      <c r="U314" t="s">
        <v>56</v>
      </c>
      <c r="V314" t="s">
        <v>33</v>
      </c>
      <c r="W314">
        <v>5</v>
      </c>
      <c r="Z314" t="b">
        <f t="shared" si="4"/>
        <v>0</v>
      </c>
    </row>
    <row r="315" spans="1:26" x14ac:dyDescent="0.25">
      <c r="A315" t="s">
        <v>644</v>
      </c>
      <c r="B315" s="1">
        <v>45809</v>
      </c>
      <c r="C315" t="s">
        <v>645</v>
      </c>
      <c r="D315" t="s">
        <v>67</v>
      </c>
      <c r="E315" t="s">
        <v>46</v>
      </c>
      <c r="F315" t="s">
        <v>86</v>
      </c>
      <c r="G315" t="s">
        <v>87</v>
      </c>
      <c r="H315">
        <v>1</v>
      </c>
      <c r="I315">
        <v>17141</v>
      </c>
      <c r="J315">
        <v>15</v>
      </c>
      <c r="K315">
        <v>2571.15</v>
      </c>
      <c r="L315">
        <v>14569.85</v>
      </c>
      <c r="M315">
        <v>9589.42</v>
      </c>
      <c r="N315">
        <v>4980.43</v>
      </c>
      <c r="O315" t="s">
        <v>49</v>
      </c>
      <c r="P315">
        <v>466.38</v>
      </c>
      <c r="Q315" t="s">
        <v>68</v>
      </c>
      <c r="R315" t="s">
        <v>31</v>
      </c>
      <c r="S315">
        <v>5</v>
      </c>
      <c r="T315">
        <v>5</v>
      </c>
      <c r="U315" t="s">
        <v>32</v>
      </c>
      <c r="V315" t="s">
        <v>42</v>
      </c>
      <c r="Z315" t="b">
        <f t="shared" si="4"/>
        <v>0</v>
      </c>
    </row>
    <row r="316" spans="1:26" x14ac:dyDescent="0.25">
      <c r="A316" t="s">
        <v>646</v>
      </c>
      <c r="B316" s="1">
        <v>45769</v>
      </c>
      <c r="C316" t="s">
        <v>593</v>
      </c>
      <c r="D316" t="s">
        <v>25</v>
      </c>
      <c r="E316" t="s">
        <v>26</v>
      </c>
      <c r="F316" t="s">
        <v>53</v>
      </c>
      <c r="G316" t="s">
        <v>59</v>
      </c>
      <c r="H316">
        <v>4</v>
      </c>
      <c r="I316">
        <v>25090</v>
      </c>
      <c r="J316">
        <v>10</v>
      </c>
      <c r="K316">
        <v>10036</v>
      </c>
      <c r="L316">
        <v>90324</v>
      </c>
      <c r="M316">
        <v>68330.16</v>
      </c>
      <c r="N316">
        <v>21993.84</v>
      </c>
      <c r="O316" t="s">
        <v>91</v>
      </c>
      <c r="P316">
        <v>2015.83</v>
      </c>
      <c r="Q316" t="s">
        <v>30</v>
      </c>
      <c r="R316" t="s">
        <v>41</v>
      </c>
      <c r="S316">
        <v>2</v>
      </c>
      <c r="T316">
        <v>6</v>
      </c>
      <c r="U316" t="s">
        <v>32</v>
      </c>
      <c r="V316" t="s">
        <v>42</v>
      </c>
      <c r="Z316" t="b">
        <f t="shared" si="4"/>
        <v>0</v>
      </c>
    </row>
    <row r="317" spans="1:26" x14ac:dyDescent="0.25">
      <c r="A317" t="s">
        <v>647</v>
      </c>
      <c r="B317" s="1">
        <v>45687</v>
      </c>
      <c r="C317" t="s">
        <v>648</v>
      </c>
      <c r="D317" t="s">
        <v>67</v>
      </c>
      <c r="E317" t="s">
        <v>46</v>
      </c>
      <c r="F317" t="s">
        <v>86</v>
      </c>
      <c r="G317" t="s">
        <v>127</v>
      </c>
      <c r="H317">
        <v>2</v>
      </c>
      <c r="I317">
        <v>38858</v>
      </c>
      <c r="J317">
        <v>5</v>
      </c>
      <c r="K317">
        <v>3885.8</v>
      </c>
      <c r="L317">
        <v>73830.2</v>
      </c>
      <c r="M317">
        <v>53132.65</v>
      </c>
      <c r="N317">
        <v>20697.55</v>
      </c>
      <c r="O317" t="s">
        <v>29</v>
      </c>
      <c r="P317">
        <v>1896.94</v>
      </c>
      <c r="Q317" t="s">
        <v>83</v>
      </c>
      <c r="R317" t="s">
        <v>31</v>
      </c>
      <c r="S317">
        <v>5</v>
      </c>
      <c r="T317">
        <v>5</v>
      </c>
      <c r="U317" t="s">
        <v>32</v>
      </c>
      <c r="V317" t="s">
        <v>33</v>
      </c>
      <c r="W317">
        <v>1</v>
      </c>
      <c r="Z317" t="b">
        <f t="shared" si="4"/>
        <v>0</v>
      </c>
    </row>
    <row r="318" spans="1:26" x14ac:dyDescent="0.25">
      <c r="A318" t="s">
        <v>649</v>
      </c>
      <c r="B318" s="1">
        <v>45954</v>
      </c>
      <c r="C318" t="s">
        <v>650</v>
      </c>
      <c r="D318" t="s">
        <v>71</v>
      </c>
      <c r="E318" t="s">
        <v>26</v>
      </c>
      <c r="F318" t="s">
        <v>27</v>
      </c>
      <c r="G318" t="s">
        <v>164</v>
      </c>
      <c r="H318">
        <v>1</v>
      </c>
      <c r="I318">
        <v>28409</v>
      </c>
      <c r="J318">
        <v>25</v>
      </c>
      <c r="K318">
        <v>7102.25</v>
      </c>
      <c r="L318">
        <v>21306.75</v>
      </c>
      <c r="M318">
        <v>16134.42</v>
      </c>
      <c r="N318">
        <v>5172.33</v>
      </c>
      <c r="O318" t="s">
        <v>29</v>
      </c>
      <c r="P318">
        <v>1722.81</v>
      </c>
      <c r="Q318" t="s">
        <v>30</v>
      </c>
      <c r="R318" t="s">
        <v>31</v>
      </c>
      <c r="S318">
        <v>5</v>
      </c>
      <c r="T318">
        <v>6</v>
      </c>
      <c r="U318" t="s">
        <v>56</v>
      </c>
      <c r="V318" t="s">
        <v>33</v>
      </c>
      <c r="W318">
        <v>3</v>
      </c>
      <c r="Z318" t="b">
        <f t="shared" si="4"/>
        <v>0</v>
      </c>
    </row>
    <row r="319" spans="1:26" x14ac:dyDescent="0.25">
      <c r="A319" t="s">
        <v>651</v>
      </c>
      <c r="B319" s="1">
        <v>45935</v>
      </c>
      <c r="C319" t="s">
        <v>290</v>
      </c>
      <c r="D319" t="s">
        <v>25</v>
      </c>
      <c r="E319" t="s">
        <v>26</v>
      </c>
      <c r="F319" t="s">
        <v>37</v>
      </c>
      <c r="G319" t="s">
        <v>313</v>
      </c>
      <c r="H319">
        <v>3</v>
      </c>
      <c r="I319">
        <v>33498</v>
      </c>
      <c r="J319">
        <v>10</v>
      </c>
      <c r="K319">
        <v>10049.4</v>
      </c>
      <c r="L319">
        <v>90444.6</v>
      </c>
      <c r="M319">
        <v>70571.759999999995</v>
      </c>
      <c r="N319">
        <v>19872.84</v>
      </c>
      <c r="O319" t="s">
        <v>29</v>
      </c>
      <c r="P319">
        <v>275.58</v>
      </c>
      <c r="Q319" t="s">
        <v>40</v>
      </c>
      <c r="R319" t="s">
        <v>41</v>
      </c>
      <c r="S319">
        <v>2</v>
      </c>
      <c r="T319">
        <v>1</v>
      </c>
      <c r="U319" t="s">
        <v>32</v>
      </c>
      <c r="V319" t="s">
        <v>33</v>
      </c>
      <c r="W319">
        <v>1</v>
      </c>
      <c r="Z319" t="b">
        <f t="shared" si="4"/>
        <v>0</v>
      </c>
    </row>
    <row r="320" spans="1:26" x14ac:dyDescent="0.25">
      <c r="A320" t="s">
        <v>652</v>
      </c>
      <c r="B320" s="1">
        <v>45689</v>
      </c>
      <c r="C320" t="s">
        <v>653</v>
      </c>
      <c r="D320" t="s">
        <v>71</v>
      </c>
      <c r="E320" t="s">
        <v>46</v>
      </c>
      <c r="F320" t="s">
        <v>86</v>
      </c>
      <c r="G320" t="s">
        <v>87</v>
      </c>
      <c r="H320">
        <v>1</v>
      </c>
      <c r="I320">
        <v>80560</v>
      </c>
      <c r="J320">
        <v>25</v>
      </c>
      <c r="K320">
        <v>20140</v>
      </c>
      <c r="L320">
        <v>60420</v>
      </c>
      <c r="M320">
        <v>44411.78</v>
      </c>
      <c r="N320">
        <v>16008.22</v>
      </c>
      <c r="O320" t="s">
        <v>91</v>
      </c>
      <c r="P320">
        <v>1493.19</v>
      </c>
      <c r="Q320" t="s">
        <v>68</v>
      </c>
      <c r="R320" t="s">
        <v>41</v>
      </c>
      <c r="S320">
        <v>2</v>
      </c>
      <c r="T320">
        <v>3</v>
      </c>
      <c r="U320" t="s">
        <v>32</v>
      </c>
      <c r="V320" t="s">
        <v>42</v>
      </c>
      <c r="Z320" t="b">
        <f t="shared" si="4"/>
        <v>0</v>
      </c>
    </row>
    <row r="321" spans="1:26" x14ac:dyDescent="0.25">
      <c r="A321" t="s">
        <v>654</v>
      </c>
      <c r="B321" s="1">
        <v>45818</v>
      </c>
      <c r="C321" t="s">
        <v>655</v>
      </c>
      <c r="D321" t="s">
        <v>63</v>
      </c>
      <c r="E321" t="s">
        <v>26</v>
      </c>
      <c r="F321" t="s">
        <v>37</v>
      </c>
      <c r="G321" t="s">
        <v>224</v>
      </c>
      <c r="H321">
        <v>1</v>
      </c>
      <c r="I321">
        <v>8025</v>
      </c>
      <c r="J321">
        <v>0</v>
      </c>
      <c r="K321">
        <v>0</v>
      </c>
      <c r="L321">
        <v>8025</v>
      </c>
      <c r="M321">
        <v>5693.14</v>
      </c>
      <c r="N321">
        <v>2331.86</v>
      </c>
      <c r="O321" t="s">
        <v>60</v>
      </c>
      <c r="P321">
        <v>2061.9699999999998</v>
      </c>
      <c r="Q321" t="s">
        <v>40</v>
      </c>
      <c r="R321" t="s">
        <v>41</v>
      </c>
      <c r="S321">
        <v>2</v>
      </c>
      <c r="T321">
        <v>1</v>
      </c>
      <c r="U321" t="s">
        <v>32</v>
      </c>
      <c r="V321" t="s">
        <v>33</v>
      </c>
      <c r="W321">
        <v>3</v>
      </c>
      <c r="Z321" t="b">
        <f t="shared" si="4"/>
        <v>0</v>
      </c>
    </row>
    <row r="322" spans="1:26" x14ac:dyDescent="0.25">
      <c r="A322" t="s">
        <v>656</v>
      </c>
      <c r="B322" s="1">
        <v>45687</v>
      </c>
      <c r="C322" t="s">
        <v>657</v>
      </c>
      <c r="D322" t="s">
        <v>79</v>
      </c>
      <c r="E322" t="s">
        <v>46</v>
      </c>
      <c r="F322" t="s">
        <v>53</v>
      </c>
      <c r="G322" t="s">
        <v>59</v>
      </c>
      <c r="H322">
        <v>1</v>
      </c>
      <c r="I322">
        <v>55041</v>
      </c>
      <c r="J322">
        <v>10</v>
      </c>
      <c r="K322">
        <v>5504.1</v>
      </c>
      <c r="L322">
        <v>49536.9</v>
      </c>
      <c r="M322">
        <v>35170.379999999997</v>
      </c>
      <c r="N322">
        <v>14366.52</v>
      </c>
      <c r="O322" t="s">
        <v>60</v>
      </c>
      <c r="P322">
        <v>463.28</v>
      </c>
      <c r="Q322" t="s">
        <v>68</v>
      </c>
      <c r="R322" t="s">
        <v>31</v>
      </c>
      <c r="S322">
        <v>5</v>
      </c>
      <c r="T322">
        <v>6</v>
      </c>
      <c r="U322" t="s">
        <v>32</v>
      </c>
      <c r="V322" t="s">
        <v>50</v>
      </c>
      <c r="W322">
        <v>3</v>
      </c>
      <c r="Z322" t="b">
        <f t="shared" si="4"/>
        <v>0</v>
      </c>
    </row>
    <row r="323" spans="1:26" x14ac:dyDescent="0.25">
      <c r="A323" t="s">
        <v>658</v>
      </c>
      <c r="B323" s="1">
        <v>45683</v>
      </c>
      <c r="C323" t="s">
        <v>209</v>
      </c>
      <c r="D323" t="s">
        <v>90</v>
      </c>
      <c r="E323" t="s">
        <v>26</v>
      </c>
      <c r="F323" t="s">
        <v>53</v>
      </c>
      <c r="G323" t="s">
        <v>82</v>
      </c>
      <c r="H323">
        <v>1</v>
      </c>
      <c r="I323">
        <v>76470</v>
      </c>
      <c r="J323">
        <v>0</v>
      </c>
      <c r="K323">
        <v>0</v>
      </c>
      <c r="L323">
        <v>76470</v>
      </c>
      <c r="M323">
        <v>62411.49</v>
      </c>
      <c r="N323">
        <v>14058.51</v>
      </c>
      <c r="O323" t="s">
        <v>60</v>
      </c>
      <c r="P323">
        <v>1516.84</v>
      </c>
      <c r="Q323" t="s">
        <v>30</v>
      </c>
      <c r="R323" t="s">
        <v>41</v>
      </c>
      <c r="S323">
        <v>2</v>
      </c>
      <c r="T323">
        <v>3</v>
      </c>
      <c r="U323" t="s">
        <v>56</v>
      </c>
      <c r="V323" t="s">
        <v>33</v>
      </c>
      <c r="Z323" t="b">
        <f t="shared" ref="Z323:Z386" si="5">COUNTIF($A:$A, A323)&gt;1</f>
        <v>0</v>
      </c>
    </row>
    <row r="324" spans="1:26" x14ac:dyDescent="0.25">
      <c r="A324" t="s">
        <v>659</v>
      </c>
      <c r="B324" s="1">
        <v>45957</v>
      </c>
      <c r="C324" t="s">
        <v>133</v>
      </c>
      <c r="D324" t="s">
        <v>67</v>
      </c>
      <c r="E324" t="s">
        <v>36</v>
      </c>
      <c r="F324" t="s">
        <v>53</v>
      </c>
      <c r="G324" t="s">
        <v>268</v>
      </c>
      <c r="H324">
        <v>2</v>
      </c>
      <c r="I324">
        <v>30840</v>
      </c>
      <c r="J324">
        <v>5</v>
      </c>
      <c r="K324">
        <v>3084</v>
      </c>
      <c r="L324">
        <v>58596</v>
      </c>
      <c r="M324">
        <v>40090.03</v>
      </c>
      <c r="N324">
        <v>18505.97</v>
      </c>
      <c r="O324" t="s">
        <v>29</v>
      </c>
      <c r="P324">
        <v>809.86</v>
      </c>
      <c r="Q324" t="s">
        <v>73</v>
      </c>
      <c r="R324" t="s">
        <v>31</v>
      </c>
      <c r="S324">
        <v>5</v>
      </c>
      <c r="T324">
        <v>3</v>
      </c>
      <c r="U324" t="s">
        <v>32</v>
      </c>
      <c r="V324" t="s">
        <v>33</v>
      </c>
      <c r="W324">
        <v>3</v>
      </c>
      <c r="Z324" t="b">
        <f t="shared" si="5"/>
        <v>0</v>
      </c>
    </row>
    <row r="325" spans="1:26" x14ac:dyDescent="0.25">
      <c r="A325" t="s">
        <v>660</v>
      </c>
      <c r="B325" s="1">
        <v>45902</v>
      </c>
      <c r="C325" t="s">
        <v>661</v>
      </c>
      <c r="D325" t="s">
        <v>45</v>
      </c>
      <c r="E325" t="s">
        <v>36</v>
      </c>
      <c r="F325" t="s">
        <v>37</v>
      </c>
      <c r="G325" t="s">
        <v>100</v>
      </c>
      <c r="H325">
        <v>2</v>
      </c>
      <c r="I325">
        <v>21915</v>
      </c>
      <c r="J325">
        <v>0</v>
      </c>
      <c r="K325">
        <v>0</v>
      </c>
      <c r="L325">
        <v>43830</v>
      </c>
      <c r="M325">
        <v>30809.67</v>
      </c>
      <c r="N325">
        <v>13020.33</v>
      </c>
      <c r="O325" t="s">
        <v>49</v>
      </c>
      <c r="P325">
        <v>144.38</v>
      </c>
      <c r="Q325" t="s">
        <v>83</v>
      </c>
      <c r="R325" t="s">
        <v>41</v>
      </c>
      <c r="S325">
        <v>2</v>
      </c>
      <c r="T325">
        <v>3</v>
      </c>
      <c r="U325" t="s">
        <v>32</v>
      </c>
      <c r="V325" t="s">
        <v>42</v>
      </c>
      <c r="Z325" t="b">
        <f t="shared" si="5"/>
        <v>0</v>
      </c>
    </row>
    <row r="326" spans="1:26" x14ac:dyDescent="0.25">
      <c r="A326" t="s">
        <v>662</v>
      </c>
      <c r="B326" s="1">
        <v>45915</v>
      </c>
      <c r="C326" t="s">
        <v>219</v>
      </c>
      <c r="D326" t="s">
        <v>71</v>
      </c>
      <c r="E326" t="s">
        <v>26</v>
      </c>
      <c r="F326" t="s">
        <v>86</v>
      </c>
      <c r="G326" t="s">
        <v>110</v>
      </c>
      <c r="H326">
        <v>1</v>
      </c>
      <c r="I326">
        <v>73550</v>
      </c>
      <c r="J326">
        <v>0</v>
      </c>
      <c r="K326">
        <v>0</v>
      </c>
      <c r="L326">
        <v>73550</v>
      </c>
      <c r="M326">
        <v>57945.78</v>
      </c>
      <c r="N326">
        <v>15604.22</v>
      </c>
      <c r="O326" t="s">
        <v>49</v>
      </c>
      <c r="P326">
        <v>145.83000000000001</v>
      </c>
      <c r="Q326" t="s">
        <v>30</v>
      </c>
      <c r="R326" t="s">
        <v>31</v>
      </c>
      <c r="S326">
        <v>5</v>
      </c>
      <c r="T326">
        <v>4</v>
      </c>
      <c r="U326" t="s">
        <v>32</v>
      </c>
      <c r="V326" t="s">
        <v>50</v>
      </c>
      <c r="W326">
        <v>4</v>
      </c>
      <c r="Z326" t="b">
        <f t="shared" si="5"/>
        <v>0</v>
      </c>
    </row>
    <row r="327" spans="1:26" x14ac:dyDescent="0.25">
      <c r="A327" t="s">
        <v>663</v>
      </c>
      <c r="B327" s="1">
        <v>45929</v>
      </c>
      <c r="C327" t="s">
        <v>193</v>
      </c>
      <c r="D327" t="s">
        <v>45</v>
      </c>
      <c r="E327" t="s">
        <v>26</v>
      </c>
      <c r="F327" t="s">
        <v>86</v>
      </c>
      <c r="G327" t="s">
        <v>110</v>
      </c>
      <c r="H327">
        <v>1</v>
      </c>
      <c r="I327">
        <v>25365</v>
      </c>
      <c r="J327">
        <v>10</v>
      </c>
      <c r="K327">
        <v>2536.5</v>
      </c>
      <c r="L327">
        <v>22828.5</v>
      </c>
      <c r="M327">
        <v>17758.59</v>
      </c>
      <c r="N327">
        <v>5069.91</v>
      </c>
      <c r="O327" t="s">
        <v>49</v>
      </c>
      <c r="P327">
        <v>423.6</v>
      </c>
      <c r="Q327" t="s">
        <v>83</v>
      </c>
      <c r="R327" t="s">
        <v>41</v>
      </c>
      <c r="S327">
        <v>2</v>
      </c>
      <c r="T327">
        <v>1</v>
      </c>
      <c r="U327" t="s">
        <v>32</v>
      </c>
      <c r="V327" t="s">
        <v>33</v>
      </c>
      <c r="W327">
        <v>5</v>
      </c>
      <c r="Z327" t="b">
        <f t="shared" si="5"/>
        <v>0</v>
      </c>
    </row>
    <row r="328" spans="1:26" x14ac:dyDescent="0.25">
      <c r="A328" t="s">
        <v>664</v>
      </c>
      <c r="B328" s="1">
        <v>45738</v>
      </c>
      <c r="C328" t="s">
        <v>237</v>
      </c>
      <c r="D328" t="s">
        <v>63</v>
      </c>
      <c r="E328" t="s">
        <v>46</v>
      </c>
      <c r="F328" t="s">
        <v>47</v>
      </c>
      <c r="G328" t="s">
        <v>105</v>
      </c>
      <c r="H328">
        <v>2</v>
      </c>
      <c r="I328">
        <v>33598</v>
      </c>
      <c r="J328">
        <v>5</v>
      </c>
      <c r="K328">
        <v>3359.8</v>
      </c>
      <c r="L328">
        <v>63836.2</v>
      </c>
      <c r="M328">
        <v>35587.410000000003</v>
      </c>
      <c r="N328">
        <v>28248.79</v>
      </c>
      <c r="O328" t="s">
        <v>49</v>
      </c>
      <c r="P328">
        <v>301.92</v>
      </c>
      <c r="Q328" t="s">
        <v>30</v>
      </c>
      <c r="R328" t="s">
        <v>41</v>
      </c>
      <c r="S328">
        <v>2</v>
      </c>
      <c r="T328">
        <v>4</v>
      </c>
      <c r="U328" t="s">
        <v>56</v>
      </c>
      <c r="V328" t="s">
        <v>33</v>
      </c>
      <c r="W328">
        <v>4</v>
      </c>
      <c r="Z328" t="b">
        <f t="shared" si="5"/>
        <v>0</v>
      </c>
    </row>
    <row r="329" spans="1:26" x14ac:dyDescent="0.25">
      <c r="A329" t="s">
        <v>665</v>
      </c>
      <c r="B329" s="1">
        <v>45687</v>
      </c>
      <c r="C329" t="s">
        <v>89</v>
      </c>
      <c r="D329" t="s">
        <v>154</v>
      </c>
      <c r="E329" t="s">
        <v>46</v>
      </c>
      <c r="F329" t="s">
        <v>27</v>
      </c>
      <c r="G329" t="s">
        <v>164</v>
      </c>
      <c r="H329">
        <v>1</v>
      </c>
      <c r="I329">
        <v>9266</v>
      </c>
      <c r="J329">
        <v>20</v>
      </c>
      <c r="K329">
        <v>1853.2</v>
      </c>
      <c r="L329">
        <v>7412.8</v>
      </c>
      <c r="M329">
        <v>5642.65</v>
      </c>
      <c r="N329">
        <v>1770.15</v>
      </c>
      <c r="O329" t="s">
        <v>39</v>
      </c>
      <c r="P329">
        <v>1583.68</v>
      </c>
      <c r="Q329" t="s">
        <v>83</v>
      </c>
      <c r="R329" t="s">
        <v>31</v>
      </c>
      <c r="S329">
        <v>5</v>
      </c>
      <c r="T329">
        <v>6</v>
      </c>
      <c r="U329" t="s">
        <v>56</v>
      </c>
      <c r="V329" t="s">
        <v>33</v>
      </c>
      <c r="W329">
        <v>3</v>
      </c>
      <c r="Z329" t="b">
        <f t="shared" si="5"/>
        <v>0</v>
      </c>
    </row>
    <row r="330" spans="1:26" x14ac:dyDescent="0.25">
      <c r="A330" t="s">
        <v>666</v>
      </c>
      <c r="B330" s="1">
        <v>45918</v>
      </c>
      <c r="C330" t="s">
        <v>509</v>
      </c>
      <c r="D330" t="s">
        <v>71</v>
      </c>
      <c r="E330" t="s">
        <v>36</v>
      </c>
      <c r="F330" t="s">
        <v>27</v>
      </c>
      <c r="G330" t="s">
        <v>72</v>
      </c>
      <c r="H330">
        <v>1</v>
      </c>
      <c r="I330">
        <v>20603</v>
      </c>
      <c r="J330">
        <v>10</v>
      </c>
      <c r="K330">
        <v>2060.3000000000002</v>
      </c>
      <c r="L330">
        <v>18542.7</v>
      </c>
      <c r="M330">
        <v>12683.98</v>
      </c>
      <c r="N330">
        <v>5858.72</v>
      </c>
      <c r="O330" t="s">
        <v>49</v>
      </c>
      <c r="P330">
        <v>105.02</v>
      </c>
      <c r="Q330" t="s">
        <v>73</v>
      </c>
      <c r="R330" t="s">
        <v>31</v>
      </c>
      <c r="S330">
        <v>5</v>
      </c>
      <c r="T330">
        <v>6</v>
      </c>
      <c r="U330" t="s">
        <v>56</v>
      </c>
      <c r="V330" t="s">
        <v>33</v>
      </c>
      <c r="W330">
        <v>5</v>
      </c>
      <c r="Z330" t="b">
        <f t="shared" si="5"/>
        <v>0</v>
      </c>
    </row>
    <row r="331" spans="1:26" x14ac:dyDescent="0.25">
      <c r="A331" t="s">
        <v>667</v>
      </c>
      <c r="B331" s="1">
        <v>45699</v>
      </c>
      <c r="C331" t="s">
        <v>668</v>
      </c>
      <c r="D331" t="s">
        <v>124</v>
      </c>
      <c r="E331" t="s">
        <v>46</v>
      </c>
      <c r="F331" t="s">
        <v>86</v>
      </c>
      <c r="G331" t="s">
        <v>110</v>
      </c>
      <c r="H331">
        <v>1</v>
      </c>
      <c r="I331">
        <v>63602</v>
      </c>
      <c r="J331">
        <v>0</v>
      </c>
      <c r="K331">
        <v>0</v>
      </c>
      <c r="L331">
        <v>63602</v>
      </c>
      <c r="M331">
        <v>43401.8</v>
      </c>
      <c r="N331">
        <v>20200.2</v>
      </c>
      <c r="O331" t="s">
        <v>60</v>
      </c>
      <c r="P331">
        <v>1455.21</v>
      </c>
      <c r="Q331" t="s">
        <v>30</v>
      </c>
      <c r="R331" t="s">
        <v>31</v>
      </c>
      <c r="S331">
        <v>5</v>
      </c>
      <c r="T331">
        <v>6</v>
      </c>
      <c r="U331" t="s">
        <v>56</v>
      </c>
      <c r="V331" t="s">
        <v>33</v>
      </c>
      <c r="W331">
        <v>3</v>
      </c>
      <c r="Z331" t="b">
        <f t="shared" si="5"/>
        <v>0</v>
      </c>
    </row>
    <row r="332" spans="1:26" x14ac:dyDescent="0.25">
      <c r="A332" t="s">
        <v>669</v>
      </c>
      <c r="B332" s="1">
        <v>45753</v>
      </c>
      <c r="C332" t="s">
        <v>500</v>
      </c>
      <c r="D332" t="s">
        <v>25</v>
      </c>
      <c r="E332" t="s">
        <v>26</v>
      </c>
      <c r="F332" t="s">
        <v>47</v>
      </c>
      <c r="G332" t="s">
        <v>48</v>
      </c>
      <c r="H332">
        <v>2</v>
      </c>
      <c r="I332">
        <v>49296</v>
      </c>
      <c r="J332">
        <v>5</v>
      </c>
      <c r="K332">
        <v>4929.6000000000004</v>
      </c>
      <c r="L332">
        <v>93662.399999999994</v>
      </c>
      <c r="M332">
        <v>57911.97</v>
      </c>
      <c r="N332">
        <v>35750.43</v>
      </c>
      <c r="O332" t="s">
        <v>60</v>
      </c>
      <c r="P332">
        <v>2404.5100000000002</v>
      </c>
      <c r="Q332" t="s">
        <v>73</v>
      </c>
      <c r="R332" t="s">
        <v>41</v>
      </c>
      <c r="S332">
        <v>2</v>
      </c>
      <c r="T332">
        <v>1</v>
      </c>
      <c r="U332" t="s">
        <v>32</v>
      </c>
      <c r="V332" t="s">
        <v>33</v>
      </c>
      <c r="W332">
        <v>5</v>
      </c>
      <c r="Z332" t="b">
        <f t="shared" si="5"/>
        <v>0</v>
      </c>
    </row>
    <row r="333" spans="1:26" x14ac:dyDescent="0.25">
      <c r="A333" t="s">
        <v>670</v>
      </c>
      <c r="B333" s="1">
        <v>45693</v>
      </c>
      <c r="C333" t="s">
        <v>671</v>
      </c>
      <c r="D333" t="s">
        <v>67</v>
      </c>
      <c r="E333" t="s">
        <v>46</v>
      </c>
      <c r="F333" t="s">
        <v>53</v>
      </c>
      <c r="G333" t="s">
        <v>82</v>
      </c>
      <c r="H333">
        <v>3</v>
      </c>
      <c r="I333">
        <v>42493</v>
      </c>
      <c r="J333">
        <v>10</v>
      </c>
      <c r="K333">
        <v>12747.9</v>
      </c>
      <c r="L333">
        <v>114731.1</v>
      </c>
      <c r="M333">
        <v>69619.33</v>
      </c>
      <c r="N333">
        <v>45111.77</v>
      </c>
      <c r="O333" t="s">
        <v>60</v>
      </c>
      <c r="P333">
        <v>929.52</v>
      </c>
      <c r="Q333" t="s">
        <v>30</v>
      </c>
      <c r="R333" t="s">
        <v>41</v>
      </c>
      <c r="S333">
        <v>2</v>
      </c>
      <c r="T333">
        <v>1</v>
      </c>
      <c r="U333" t="s">
        <v>32</v>
      </c>
      <c r="V333" t="s">
        <v>33</v>
      </c>
      <c r="W333">
        <v>5</v>
      </c>
      <c r="Z333" t="b">
        <f t="shared" si="5"/>
        <v>0</v>
      </c>
    </row>
    <row r="334" spans="1:26" x14ac:dyDescent="0.25">
      <c r="A334" t="s">
        <v>672</v>
      </c>
      <c r="B334" s="1">
        <v>45962</v>
      </c>
      <c r="C334" t="s">
        <v>673</v>
      </c>
      <c r="D334" t="s">
        <v>67</v>
      </c>
      <c r="E334" t="s">
        <v>26</v>
      </c>
      <c r="F334" t="s">
        <v>53</v>
      </c>
      <c r="G334" t="s">
        <v>59</v>
      </c>
      <c r="H334">
        <v>3</v>
      </c>
      <c r="I334">
        <v>52610</v>
      </c>
      <c r="J334">
        <v>10</v>
      </c>
      <c r="K334">
        <v>15783</v>
      </c>
      <c r="L334">
        <v>142047</v>
      </c>
      <c r="M334">
        <v>97545.14</v>
      </c>
      <c r="N334">
        <v>44501.86</v>
      </c>
      <c r="O334" t="s">
        <v>60</v>
      </c>
      <c r="P334">
        <v>1877.23</v>
      </c>
      <c r="Q334" t="s">
        <v>40</v>
      </c>
      <c r="R334" t="s">
        <v>41</v>
      </c>
      <c r="S334">
        <v>2</v>
      </c>
      <c r="T334">
        <v>2</v>
      </c>
      <c r="U334" t="s">
        <v>32</v>
      </c>
      <c r="V334" t="s">
        <v>33</v>
      </c>
      <c r="W334">
        <v>5</v>
      </c>
      <c r="Z334" t="b">
        <f t="shared" si="5"/>
        <v>0</v>
      </c>
    </row>
    <row r="335" spans="1:26" x14ac:dyDescent="0.25">
      <c r="A335" t="s">
        <v>674</v>
      </c>
      <c r="B335" s="1">
        <v>45692</v>
      </c>
      <c r="C335" t="s">
        <v>675</v>
      </c>
      <c r="D335" t="s">
        <v>90</v>
      </c>
      <c r="E335" t="s">
        <v>26</v>
      </c>
      <c r="F335" t="s">
        <v>86</v>
      </c>
      <c r="G335" t="s">
        <v>127</v>
      </c>
      <c r="H335">
        <v>2</v>
      </c>
      <c r="I335">
        <v>23837</v>
      </c>
      <c r="J335">
        <v>5</v>
      </c>
      <c r="K335">
        <v>2383.6999999999998</v>
      </c>
      <c r="L335">
        <v>45290.3</v>
      </c>
      <c r="M335">
        <v>32592.71</v>
      </c>
      <c r="N335">
        <v>12697.59</v>
      </c>
      <c r="O335" t="s">
        <v>49</v>
      </c>
      <c r="P335">
        <v>121.02</v>
      </c>
      <c r="Q335" t="s">
        <v>40</v>
      </c>
      <c r="R335" t="s">
        <v>31</v>
      </c>
      <c r="S335">
        <v>5</v>
      </c>
      <c r="T335">
        <v>3</v>
      </c>
      <c r="U335" t="s">
        <v>32</v>
      </c>
      <c r="V335" t="s">
        <v>33</v>
      </c>
      <c r="W335">
        <v>1</v>
      </c>
      <c r="Z335" t="b">
        <f t="shared" si="5"/>
        <v>0</v>
      </c>
    </row>
    <row r="336" spans="1:26" x14ac:dyDescent="0.25">
      <c r="A336" t="s">
        <v>676</v>
      </c>
      <c r="B336" s="1">
        <v>46003</v>
      </c>
      <c r="C336" t="s">
        <v>677</v>
      </c>
      <c r="D336" t="s">
        <v>25</v>
      </c>
      <c r="E336" t="s">
        <v>26</v>
      </c>
      <c r="F336" t="s">
        <v>47</v>
      </c>
      <c r="G336" t="s">
        <v>64</v>
      </c>
      <c r="H336">
        <v>2</v>
      </c>
      <c r="I336">
        <v>18369</v>
      </c>
      <c r="J336">
        <v>5</v>
      </c>
      <c r="K336">
        <v>1836.9</v>
      </c>
      <c r="L336">
        <v>34901.1</v>
      </c>
      <c r="M336">
        <v>19990.919999999998</v>
      </c>
      <c r="N336">
        <v>14910.18</v>
      </c>
      <c r="O336" t="s">
        <v>60</v>
      </c>
      <c r="P336">
        <v>2215.6999999999998</v>
      </c>
      <c r="Q336" t="s">
        <v>40</v>
      </c>
      <c r="R336" t="s">
        <v>31</v>
      </c>
      <c r="S336">
        <v>5</v>
      </c>
      <c r="T336">
        <v>6</v>
      </c>
      <c r="U336" t="s">
        <v>56</v>
      </c>
      <c r="V336" t="s">
        <v>33</v>
      </c>
      <c r="W336">
        <v>4</v>
      </c>
      <c r="Z336" t="b">
        <f t="shared" si="5"/>
        <v>0</v>
      </c>
    </row>
    <row r="337" spans="1:26" x14ac:dyDescent="0.25">
      <c r="A337" t="s">
        <v>678</v>
      </c>
      <c r="B337" s="1">
        <v>45778</v>
      </c>
      <c r="C337" t="s">
        <v>679</v>
      </c>
      <c r="D337" t="s">
        <v>97</v>
      </c>
      <c r="E337" t="s">
        <v>26</v>
      </c>
      <c r="F337" t="s">
        <v>47</v>
      </c>
      <c r="G337" t="s">
        <v>138</v>
      </c>
      <c r="H337">
        <v>1</v>
      </c>
      <c r="I337">
        <v>37305</v>
      </c>
      <c r="J337">
        <v>0</v>
      </c>
      <c r="K337">
        <v>0</v>
      </c>
      <c r="L337">
        <v>37305</v>
      </c>
      <c r="M337">
        <v>24557.11</v>
      </c>
      <c r="N337">
        <v>12747.89</v>
      </c>
      <c r="O337" t="s">
        <v>49</v>
      </c>
      <c r="P337">
        <v>90.08</v>
      </c>
      <c r="Q337" t="s">
        <v>73</v>
      </c>
      <c r="R337" t="s">
        <v>41</v>
      </c>
      <c r="S337">
        <v>2</v>
      </c>
      <c r="T337">
        <v>1</v>
      </c>
      <c r="U337" t="s">
        <v>32</v>
      </c>
      <c r="V337" t="s">
        <v>33</v>
      </c>
      <c r="W337">
        <v>2</v>
      </c>
      <c r="Z337" t="b">
        <f t="shared" si="5"/>
        <v>0</v>
      </c>
    </row>
    <row r="338" spans="1:26" x14ac:dyDescent="0.25">
      <c r="A338" t="s">
        <v>680</v>
      </c>
      <c r="B338" s="1">
        <v>45864</v>
      </c>
      <c r="C338" t="s">
        <v>345</v>
      </c>
      <c r="D338" t="s">
        <v>90</v>
      </c>
      <c r="E338" t="s">
        <v>26</v>
      </c>
      <c r="F338" t="s">
        <v>47</v>
      </c>
      <c r="G338" t="s">
        <v>64</v>
      </c>
      <c r="H338">
        <v>2</v>
      </c>
      <c r="I338">
        <v>51145</v>
      </c>
      <c r="J338">
        <v>5</v>
      </c>
      <c r="K338">
        <v>5114.5</v>
      </c>
      <c r="L338">
        <v>97175.5</v>
      </c>
      <c r="M338">
        <v>58445.91</v>
      </c>
      <c r="N338">
        <v>38729.589999999997</v>
      </c>
      <c r="O338" t="s">
        <v>49</v>
      </c>
      <c r="P338">
        <v>272.38</v>
      </c>
      <c r="Q338" t="s">
        <v>68</v>
      </c>
      <c r="R338" t="s">
        <v>41</v>
      </c>
      <c r="S338">
        <v>2</v>
      </c>
      <c r="T338">
        <v>1</v>
      </c>
      <c r="U338" t="s">
        <v>32</v>
      </c>
      <c r="V338" t="s">
        <v>33</v>
      </c>
      <c r="W338">
        <v>5</v>
      </c>
      <c r="Z338" t="b">
        <f t="shared" si="5"/>
        <v>0</v>
      </c>
    </row>
    <row r="339" spans="1:26" x14ac:dyDescent="0.25">
      <c r="A339" t="s">
        <v>681</v>
      </c>
      <c r="B339" s="1">
        <v>45719</v>
      </c>
      <c r="C339" t="s">
        <v>682</v>
      </c>
      <c r="D339" t="s">
        <v>63</v>
      </c>
      <c r="E339" t="s">
        <v>26</v>
      </c>
      <c r="F339" t="s">
        <v>27</v>
      </c>
      <c r="G339" t="s">
        <v>76</v>
      </c>
      <c r="H339">
        <v>1</v>
      </c>
      <c r="I339">
        <v>13009</v>
      </c>
      <c r="J339">
        <v>5</v>
      </c>
      <c r="K339">
        <v>650.45000000000005</v>
      </c>
      <c r="L339">
        <v>12358.55</v>
      </c>
      <c r="M339">
        <v>8858.2800000000007</v>
      </c>
      <c r="N339">
        <v>3500.27</v>
      </c>
      <c r="O339" t="s">
        <v>49</v>
      </c>
      <c r="P339">
        <v>357.92</v>
      </c>
      <c r="Q339" t="s">
        <v>30</v>
      </c>
      <c r="R339" t="s">
        <v>41</v>
      </c>
      <c r="S339">
        <v>2</v>
      </c>
      <c r="T339">
        <v>1</v>
      </c>
      <c r="U339" t="s">
        <v>32</v>
      </c>
      <c r="V339" t="s">
        <v>33</v>
      </c>
      <c r="W339">
        <v>5</v>
      </c>
      <c r="Z339" t="b">
        <f t="shared" si="5"/>
        <v>0</v>
      </c>
    </row>
    <row r="340" spans="1:26" x14ac:dyDescent="0.25">
      <c r="A340" t="s">
        <v>683</v>
      </c>
      <c r="B340" s="1">
        <v>45949</v>
      </c>
      <c r="C340" t="s">
        <v>75</v>
      </c>
      <c r="D340" t="s">
        <v>154</v>
      </c>
      <c r="E340" t="s">
        <v>36</v>
      </c>
      <c r="F340" t="s">
        <v>53</v>
      </c>
      <c r="G340" t="s">
        <v>151</v>
      </c>
      <c r="H340">
        <v>1</v>
      </c>
      <c r="I340">
        <v>36815</v>
      </c>
      <c r="J340">
        <v>10</v>
      </c>
      <c r="K340">
        <v>3681.5</v>
      </c>
      <c r="L340">
        <v>33133.5</v>
      </c>
      <c r="M340">
        <v>18876.98</v>
      </c>
      <c r="N340">
        <v>14256.52</v>
      </c>
      <c r="O340" t="s">
        <v>39</v>
      </c>
      <c r="P340">
        <v>965.58</v>
      </c>
      <c r="Q340" t="s">
        <v>68</v>
      </c>
      <c r="R340" t="s">
        <v>31</v>
      </c>
      <c r="S340">
        <v>5</v>
      </c>
      <c r="T340">
        <v>0</v>
      </c>
      <c r="U340" t="s">
        <v>32</v>
      </c>
      <c r="V340" t="s">
        <v>42</v>
      </c>
      <c r="Z340" t="b">
        <f t="shared" si="5"/>
        <v>0</v>
      </c>
    </row>
    <row r="341" spans="1:26" x14ac:dyDescent="0.25">
      <c r="A341" t="s">
        <v>684</v>
      </c>
      <c r="B341" s="1">
        <v>45784</v>
      </c>
      <c r="C341" t="s">
        <v>582</v>
      </c>
      <c r="D341" t="s">
        <v>90</v>
      </c>
      <c r="E341" t="s">
        <v>26</v>
      </c>
      <c r="F341" t="s">
        <v>27</v>
      </c>
      <c r="G341" t="s">
        <v>72</v>
      </c>
      <c r="H341">
        <v>1</v>
      </c>
      <c r="I341">
        <v>7833</v>
      </c>
      <c r="J341">
        <v>0</v>
      </c>
      <c r="K341">
        <v>0</v>
      </c>
      <c r="L341">
        <v>7833</v>
      </c>
      <c r="M341">
        <v>4858.6400000000003</v>
      </c>
      <c r="N341">
        <v>2974.36</v>
      </c>
      <c r="O341" t="s">
        <v>39</v>
      </c>
      <c r="P341">
        <v>2219.16</v>
      </c>
      <c r="Q341" t="s">
        <v>68</v>
      </c>
      <c r="R341" t="s">
        <v>41</v>
      </c>
      <c r="S341">
        <v>2</v>
      </c>
      <c r="T341">
        <v>2</v>
      </c>
      <c r="U341" t="s">
        <v>32</v>
      </c>
      <c r="V341" t="s">
        <v>42</v>
      </c>
      <c r="Z341" t="b">
        <f t="shared" si="5"/>
        <v>0</v>
      </c>
    </row>
    <row r="342" spans="1:26" x14ac:dyDescent="0.25">
      <c r="A342" t="s">
        <v>685</v>
      </c>
      <c r="B342" s="1">
        <v>45954</v>
      </c>
      <c r="C342" t="s">
        <v>247</v>
      </c>
      <c r="D342" t="s">
        <v>71</v>
      </c>
      <c r="E342" t="s">
        <v>46</v>
      </c>
      <c r="F342" t="s">
        <v>53</v>
      </c>
      <c r="G342" t="s">
        <v>59</v>
      </c>
      <c r="H342">
        <v>1</v>
      </c>
      <c r="I342">
        <v>25760</v>
      </c>
      <c r="J342">
        <v>15</v>
      </c>
      <c r="K342">
        <v>3864</v>
      </c>
      <c r="L342">
        <v>21896</v>
      </c>
      <c r="M342">
        <v>13715.43</v>
      </c>
      <c r="N342">
        <v>8180.57</v>
      </c>
      <c r="O342" t="s">
        <v>91</v>
      </c>
      <c r="P342">
        <v>919.92</v>
      </c>
      <c r="Q342" t="s">
        <v>68</v>
      </c>
      <c r="R342" t="s">
        <v>41</v>
      </c>
      <c r="S342">
        <v>2</v>
      </c>
      <c r="T342">
        <v>1</v>
      </c>
      <c r="U342" t="s">
        <v>32</v>
      </c>
      <c r="V342" t="s">
        <v>33</v>
      </c>
      <c r="W342">
        <v>5</v>
      </c>
      <c r="Z342" t="b">
        <f t="shared" si="5"/>
        <v>0</v>
      </c>
    </row>
    <row r="343" spans="1:26" x14ac:dyDescent="0.25">
      <c r="A343" t="s">
        <v>686</v>
      </c>
      <c r="B343" s="1">
        <v>45962</v>
      </c>
      <c r="C343" t="s">
        <v>687</v>
      </c>
      <c r="D343" t="s">
        <v>97</v>
      </c>
      <c r="E343" t="s">
        <v>26</v>
      </c>
      <c r="F343" t="s">
        <v>86</v>
      </c>
      <c r="G343" t="s">
        <v>127</v>
      </c>
      <c r="H343">
        <v>1</v>
      </c>
      <c r="I343">
        <v>13152</v>
      </c>
      <c r="J343">
        <v>0</v>
      </c>
      <c r="K343">
        <v>0</v>
      </c>
      <c r="L343">
        <v>13152</v>
      </c>
      <c r="M343">
        <v>8903.4699999999993</v>
      </c>
      <c r="N343">
        <v>4248.53</v>
      </c>
      <c r="O343" t="s">
        <v>49</v>
      </c>
      <c r="P343">
        <v>102.21</v>
      </c>
      <c r="Q343" t="s">
        <v>30</v>
      </c>
      <c r="R343" t="s">
        <v>41</v>
      </c>
      <c r="S343">
        <v>2</v>
      </c>
      <c r="T343">
        <v>2</v>
      </c>
      <c r="U343" t="s">
        <v>32</v>
      </c>
      <c r="V343" t="s">
        <v>33</v>
      </c>
      <c r="W343">
        <v>4</v>
      </c>
      <c r="Z343" t="b">
        <f t="shared" si="5"/>
        <v>0</v>
      </c>
    </row>
    <row r="344" spans="1:26" x14ac:dyDescent="0.25">
      <c r="A344" t="s">
        <v>688</v>
      </c>
      <c r="B344" s="1">
        <v>45678</v>
      </c>
      <c r="C344" t="s">
        <v>689</v>
      </c>
      <c r="D344" t="s">
        <v>97</v>
      </c>
      <c r="E344" t="s">
        <v>26</v>
      </c>
      <c r="F344" t="s">
        <v>53</v>
      </c>
      <c r="G344" t="s">
        <v>54</v>
      </c>
      <c r="H344">
        <v>1</v>
      </c>
      <c r="I344">
        <v>103340</v>
      </c>
      <c r="J344">
        <v>5</v>
      </c>
      <c r="K344">
        <v>5167</v>
      </c>
      <c r="L344">
        <v>98173</v>
      </c>
      <c r="M344">
        <v>77007.56</v>
      </c>
      <c r="N344">
        <v>21165.439999999999</v>
      </c>
      <c r="O344" t="s">
        <v>60</v>
      </c>
      <c r="P344">
        <v>1370.1</v>
      </c>
      <c r="Q344" t="s">
        <v>73</v>
      </c>
      <c r="R344" t="s">
        <v>31</v>
      </c>
      <c r="S344">
        <v>5</v>
      </c>
      <c r="T344">
        <v>5</v>
      </c>
      <c r="U344" t="s">
        <v>32</v>
      </c>
      <c r="V344" t="s">
        <v>33</v>
      </c>
      <c r="W344">
        <v>5</v>
      </c>
      <c r="Z344" t="b">
        <f t="shared" si="5"/>
        <v>0</v>
      </c>
    </row>
    <row r="345" spans="1:26" x14ac:dyDescent="0.25">
      <c r="A345" t="s">
        <v>690</v>
      </c>
      <c r="B345" s="1">
        <v>45975</v>
      </c>
      <c r="C345" t="s">
        <v>691</v>
      </c>
      <c r="D345" t="s">
        <v>45</v>
      </c>
      <c r="E345" t="s">
        <v>26</v>
      </c>
      <c r="F345" t="s">
        <v>37</v>
      </c>
      <c r="G345" t="s">
        <v>38</v>
      </c>
      <c r="H345">
        <v>2</v>
      </c>
      <c r="I345">
        <v>36644</v>
      </c>
      <c r="J345">
        <v>0</v>
      </c>
      <c r="K345">
        <v>0</v>
      </c>
      <c r="L345">
        <v>73288</v>
      </c>
      <c r="M345">
        <v>57867.42</v>
      </c>
      <c r="N345">
        <v>15420.58</v>
      </c>
      <c r="O345" t="s">
        <v>55</v>
      </c>
      <c r="P345">
        <v>2457.0700000000002</v>
      </c>
      <c r="Q345" t="s">
        <v>83</v>
      </c>
      <c r="R345" t="s">
        <v>41</v>
      </c>
      <c r="S345">
        <v>2</v>
      </c>
      <c r="T345">
        <v>1</v>
      </c>
      <c r="U345" t="s">
        <v>32</v>
      </c>
      <c r="V345" t="s">
        <v>33</v>
      </c>
      <c r="W345">
        <v>5</v>
      </c>
      <c r="Z345" t="b">
        <f t="shared" si="5"/>
        <v>0</v>
      </c>
    </row>
    <row r="346" spans="1:26" x14ac:dyDescent="0.25">
      <c r="A346" t="s">
        <v>692</v>
      </c>
      <c r="B346" s="1">
        <v>45699</v>
      </c>
      <c r="C346" t="s">
        <v>215</v>
      </c>
      <c r="D346" t="s">
        <v>25</v>
      </c>
      <c r="E346" t="s">
        <v>46</v>
      </c>
      <c r="F346" t="s">
        <v>27</v>
      </c>
      <c r="G346" t="s">
        <v>72</v>
      </c>
      <c r="H346">
        <v>1</v>
      </c>
      <c r="I346">
        <v>18378</v>
      </c>
      <c r="J346">
        <v>0</v>
      </c>
      <c r="K346">
        <v>0</v>
      </c>
      <c r="L346">
        <v>18378</v>
      </c>
      <c r="M346">
        <v>11742.54</v>
      </c>
      <c r="N346">
        <v>6635.46</v>
      </c>
      <c r="O346" t="s">
        <v>91</v>
      </c>
      <c r="P346">
        <v>2379.06</v>
      </c>
      <c r="Q346" t="s">
        <v>40</v>
      </c>
      <c r="R346" t="s">
        <v>41</v>
      </c>
      <c r="S346">
        <v>2</v>
      </c>
      <c r="T346">
        <v>1</v>
      </c>
      <c r="U346" t="s">
        <v>32</v>
      </c>
      <c r="V346" t="s">
        <v>33</v>
      </c>
      <c r="W346">
        <v>3</v>
      </c>
      <c r="Z346" t="b">
        <f t="shared" si="5"/>
        <v>0</v>
      </c>
    </row>
    <row r="347" spans="1:26" x14ac:dyDescent="0.25">
      <c r="A347" t="s">
        <v>693</v>
      </c>
      <c r="B347" s="1">
        <v>45872</v>
      </c>
      <c r="C347" t="s">
        <v>631</v>
      </c>
      <c r="D347" t="s">
        <v>63</v>
      </c>
      <c r="E347" t="s">
        <v>26</v>
      </c>
      <c r="F347" t="s">
        <v>47</v>
      </c>
      <c r="G347" t="s">
        <v>146</v>
      </c>
      <c r="H347">
        <v>2</v>
      </c>
      <c r="I347">
        <v>46471</v>
      </c>
      <c r="J347">
        <v>10</v>
      </c>
      <c r="K347">
        <v>9294.2000000000007</v>
      </c>
      <c r="L347">
        <v>83647.8</v>
      </c>
      <c r="M347">
        <v>50026.65</v>
      </c>
      <c r="N347">
        <v>33621.15</v>
      </c>
      <c r="O347" t="s">
        <v>39</v>
      </c>
      <c r="P347">
        <v>2160.4</v>
      </c>
      <c r="Q347" t="s">
        <v>68</v>
      </c>
      <c r="R347" t="s">
        <v>31</v>
      </c>
      <c r="S347">
        <v>5</v>
      </c>
      <c r="T347">
        <v>5</v>
      </c>
      <c r="U347" t="s">
        <v>32</v>
      </c>
      <c r="V347" t="s">
        <v>33</v>
      </c>
      <c r="W347">
        <v>1</v>
      </c>
      <c r="Z347" t="b">
        <f t="shared" si="5"/>
        <v>0</v>
      </c>
    </row>
    <row r="348" spans="1:26" x14ac:dyDescent="0.25">
      <c r="A348" t="s">
        <v>694</v>
      </c>
      <c r="B348" s="1">
        <v>45994</v>
      </c>
      <c r="C348" t="s">
        <v>695</v>
      </c>
      <c r="D348" t="s">
        <v>154</v>
      </c>
      <c r="E348" t="s">
        <v>46</v>
      </c>
      <c r="F348" t="s">
        <v>27</v>
      </c>
      <c r="G348" t="s">
        <v>113</v>
      </c>
      <c r="H348">
        <v>2</v>
      </c>
      <c r="I348">
        <v>15265</v>
      </c>
      <c r="J348">
        <v>10</v>
      </c>
      <c r="K348">
        <v>3053</v>
      </c>
      <c r="L348">
        <v>27477</v>
      </c>
      <c r="M348">
        <v>18915.62</v>
      </c>
      <c r="N348">
        <v>8561.3799999999992</v>
      </c>
      <c r="O348" t="s">
        <v>55</v>
      </c>
      <c r="P348">
        <v>1295.81</v>
      </c>
      <c r="Q348" t="s">
        <v>40</v>
      </c>
      <c r="R348" t="s">
        <v>41</v>
      </c>
      <c r="S348">
        <v>2</v>
      </c>
      <c r="T348">
        <v>1</v>
      </c>
      <c r="U348" t="s">
        <v>32</v>
      </c>
      <c r="V348" t="s">
        <v>33</v>
      </c>
      <c r="W348">
        <v>4</v>
      </c>
      <c r="Z348" t="b">
        <f t="shared" si="5"/>
        <v>0</v>
      </c>
    </row>
    <row r="349" spans="1:26" x14ac:dyDescent="0.25">
      <c r="A349" t="s">
        <v>696</v>
      </c>
      <c r="B349" s="1">
        <v>45956</v>
      </c>
      <c r="C349" t="s">
        <v>509</v>
      </c>
      <c r="D349" t="s">
        <v>71</v>
      </c>
      <c r="E349" t="s">
        <v>26</v>
      </c>
      <c r="F349" t="s">
        <v>37</v>
      </c>
      <c r="G349" t="s">
        <v>100</v>
      </c>
      <c r="H349">
        <v>1</v>
      </c>
      <c r="I349">
        <v>26396</v>
      </c>
      <c r="J349">
        <v>20</v>
      </c>
      <c r="K349">
        <v>5279.2</v>
      </c>
      <c r="L349">
        <v>21116.799999999999</v>
      </c>
      <c r="M349">
        <v>15470.99</v>
      </c>
      <c r="N349">
        <v>5645.81</v>
      </c>
      <c r="O349" t="s">
        <v>39</v>
      </c>
      <c r="P349">
        <v>1647.99</v>
      </c>
      <c r="Q349" t="s">
        <v>40</v>
      </c>
      <c r="R349" t="s">
        <v>31</v>
      </c>
      <c r="S349">
        <v>5</v>
      </c>
      <c r="T349">
        <v>3</v>
      </c>
      <c r="U349" t="s">
        <v>32</v>
      </c>
      <c r="V349" t="s">
        <v>50</v>
      </c>
      <c r="W349">
        <v>5</v>
      </c>
      <c r="Z349" t="b">
        <f t="shared" si="5"/>
        <v>0</v>
      </c>
    </row>
    <row r="350" spans="1:26" x14ac:dyDescent="0.25">
      <c r="A350" t="s">
        <v>697</v>
      </c>
      <c r="B350" s="1">
        <v>45947</v>
      </c>
      <c r="C350" t="s">
        <v>698</v>
      </c>
      <c r="D350" t="s">
        <v>71</v>
      </c>
      <c r="E350" t="s">
        <v>36</v>
      </c>
      <c r="F350" t="s">
        <v>53</v>
      </c>
      <c r="G350" t="s">
        <v>59</v>
      </c>
      <c r="H350">
        <v>1</v>
      </c>
      <c r="I350">
        <v>28478</v>
      </c>
      <c r="J350">
        <v>15</v>
      </c>
      <c r="K350">
        <v>4271.7</v>
      </c>
      <c r="L350">
        <v>24206.3</v>
      </c>
      <c r="M350">
        <v>15244.64</v>
      </c>
      <c r="N350">
        <v>8961.66</v>
      </c>
      <c r="O350" t="s">
        <v>55</v>
      </c>
      <c r="P350">
        <v>1380.85</v>
      </c>
      <c r="Q350" t="s">
        <v>40</v>
      </c>
      <c r="R350" t="s">
        <v>31</v>
      </c>
      <c r="S350">
        <v>5</v>
      </c>
      <c r="T350">
        <v>3</v>
      </c>
      <c r="U350" t="s">
        <v>32</v>
      </c>
      <c r="V350" t="s">
        <v>33</v>
      </c>
      <c r="W350">
        <v>1</v>
      </c>
      <c r="Z350" t="b">
        <f t="shared" si="5"/>
        <v>0</v>
      </c>
    </row>
    <row r="351" spans="1:26" x14ac:dyDescent="0.25">
      <c r="A351" t="s">
        <v>699</v>
      </c>
      <c r="B351" s="1">
        <v>45925</v>
      </c>
      <c r="C351" t="s">
        <v>278</v>
      </c>
      <c r="D351" t="s">
        <v>67</v>
      </c>
      <c r="E351" t="s">
        <v>26</v>
      </c>
      <c r="F351" t="s">
        <v>27</v>
      </c>
      <c r="G351" t="s">
        <v>113</v>
      </c>
      <c r="H351">
        <v>2</v>
      </c>
      <c r="I351">
        <v>6179</v>
      </c>
      <c r="J351">
        <v>0</v>
      </c>
      <c r="K351">
        <v>0</v>
      </c>
      <c r="L351">
        <v>12358</v>
      </c>
      <c r="M351">
        <v>7177.06</v>
      </c>
      <c r="N351">
        <v>5180.9399999999996</v>
      </c>
      <c r="O351" t="s">
        <v>49</v>
      </c>
      <c r="P351">
        <v>131.99</v>
      </c>
      <c r="Q351" t="s">
        <v>30</v>
      </c>
      <c r="R351" t="s">
        <v>41</v>
      </c>
      <c r="S351">
        <v>2</v>
      </c>
      <c r="T351">
        <v>1</v>
      </c>
      <c r="U351" t="s">
        <v>32</v>
      </c>
      <c r="V351" t="s">
        <v>50</v>
      </c>
      <c r="W351">
        <v>5</v>
      </c>
      <c r="Z351" t="b">
        <f t="shared" si="5"/>
        <v>0</v>
      </c>
    </row>
    <row r="352" spans="1:26" x14ac:dyDescent="0.25">
      <c r="A352" t="s">
        <v>700</v>
      </c>
      <c r="B352" s="1">
        <v>45819</v>
      </c>
      <c r="C352" t="s">
        <v>482</v>
      </c>
      <c r="D352" t="s">
        <v>63</v>
      </c>
      <c r="E352" t="s">
        <v>26</v>
      </c>
      <c r="F352" t="s">
        <v>53</v>
      </c>
      <c r="G352" t="s">
        <v>151</v>
      </c>
      <c r="H352">
        <v>1</v>
      </c>
      <c r="I352">
        <v>96852</v>
      </c>
      <c r="J352">
        <v>5</v>
      </c>
      <c r="K352">
        <v>4842.6000000000004</v>
      </c>
      <c r="L352">
        <v>92009.4</v>
      </c>
      <c r="M352">
        <v>55203.21</v>
      </c>
      <c r="N352">
        <v>36806.19</v>
      </c>
      <c r="O352" t="s">
        <v>39</v>
      </c>
      <c r="P352">
        <v>444.56</v>
      </c>
      <c r="Q352" t="s">
        <v>40</v>
      </c>
      <c r="R352" t="s">
        <v>41</v>
      </c>
      <c r="S352">
        <v>2</v>
      </c>
      <c r="T352">
        <v>6</v>
      </c>
      <c r="U352" t="s">
        <v>32</v>
      </c>
      <c r="V352" t="s">
        <v>50</v>
      </c>
      <c r="W352">
        <v>5</v>
      </c>
      <c r="Z352" t="b">
        <f t="shared" si="5"/>
        <v>0</v>
      </c>
    </row>
    <row r="353" spans="1:26" x14ac:dyDescent="0.25">
      <c r="A353" t="s">
        <v>701</v>
      </c>
      <c r="B353" s="1">
        <v>45791</v>
      </c>
      <c r="C353" t="s">
        <v>702</v>
      </c>
      <c r="D353" t="s">
        <v>79</v>
      </c>
      <c r="E353" t="s">
        <v>46</v>
      </c>
      <c r="F353" t="s">
        <v>53</v>
      </c>
      <c r="G353" t="s">
        <v>151</v>
      </c>
      <c r="H353">
        <v>1</v>
      </c>
      <c r="I353">
        <v>99676</v>
      </c>
      <c r="J353">
        <v>10</v>
      </c>
      <c r="K353">
        <v>9967.6</v>
      </c>
      <c r="L353">
        <v>89708.4</v>
      </c>
      <c r="M353">
        <v>64320.46</v>
      </c>
      <c r="N353">
        <v>25387.94</v>
      </c>
      <c r="O353" t="s">
        <v>55</v>
      </c>
      <c r="P353">
        <v>1749.75</v>
      </c>
      <c r="Q353" t="s">
        <v>30</v>
      </c>
      <c r="R353" t="s">
        <v>41</v>
      </c>
      <c r="S353">
        <v>2</v>
      </c>
      <c r="T353">
        <v>5</v>
      </c>
      <c r="U353" t="s">
        <v>32</v>
      </c>
      <c r="V353" t="s">
        <v>42</v>
      </c>
      <c r="Z353" t="b">
        <f t="shared" si="5"/>
        <v>0</v>
      </c>
    </row>
    <row r="354" spans="1:26" x14ac:dyDescent="0.25">
      <c r="A354" t="s">
        <v>703</v>
      </c>
      <c r="B354" s="1">
        <v>45762</v>
      </c>
      <c r="C354" t="s">
        <v>704</v>
      </c>
      <c r="D354" t="s">
        <v>154</v>
      </c>
      <c r="E354" t="s">
        <v>46</v>
      </c>
      <c r="F354" t="s">
        <v>86</v>
      </c>
      <c r="G354" t="s">
        <v>180</v>
      </c>
      <c r="H354">
        <v>2</v>
      </c>
      <c r="I354">
        <v>9514</v>
      </c>
      <c r="J354">
        <v>0</v>
      </c>
      <c r="K354">
        <v>0</v>
      </c>
      <c r="L354">
        <v>19028</v>
      </c>
      <c r="M354">
        <v>13803.48</v>
      </c>
      <c r="N354">
        <v>5224.5200000000004</v>
      </c>
      <c r="O354" t="s">
        <v>55</v>
      </c>
      <c r="P354">
        <v>892.11</v>
      </c>
      <c r="Q354" t="s">
        <v>30</v>
      </c>
      <c r="R354" t="s">
        <v>31</v>
      </c>
      <c r="S354">
        <v>5</v>
      </c>
      <c r="T354">
        <v>6</v>
      </c>
      <c r="U354" t="s">
        <v>56</v>
      </c>
      <c r="V354" t="s">
        <v>33</v>
      </c>
      <c r="W354">
        <v>1</v>
      </c>
      <c r="Z354" t="b">
        <f t="shared" si="5"/>
        <v>0</v>
      </c>
    </row>
    <row r="355" spans="1:26" x14ac:dyDescent="0.25">
      <c r="A355" t="s">
        <v>705</v>
      </c>
      <c r="B355" s="1">
        <v>46000</v>
      </c>
      <c r="C355" t="s">
        <v>706</v>
      </c>
      <c r="D355" t="s">
        <v>90</v>
      </c>
      <c r="E355" t="s">
        <v>46</v>
      </c>
      <c r="F355" t="s">
        <v>47</v>
      </c>
      <c r="G355" t="s">
        <v>105</v>
      </c>
      <c r="H355">
        <v>1</v>
      </c>
      <c r="I355">
        <v>36180</v>
      </c>
      <c r="J355">
        <v>20</v>
      </c>
      <c r="K355">
        <v>7236</v>
      </c>
      <c r="L355">
        <v>28944</v>
      </c>
      <c r="M355">
        <v>20492.669999999998</v>
      </c>
      <c r="N355">
        <v>8451.33</v>
      </c>
      <c r="O355" t="s">
        <v>55</v>
      </c>
      <c r="P355">
        <v>2107.7399999999998</v>
      </c>
      <c r="Q355" t="s">
        <v>30</v>
      </c>
      <c r="R355" t="s">
        <v>41</v>
      </c>
      <c r="S355">
        <v>2</v>
      </c>
      <c r="T355">
        <v>1</v>
      </c>
      <c r="U355" t="s">
        <v>32</v>
      </c>
      <c r="V355" t="s">
        <v>33</v>
      </c>
      <c r="W355">
        <v>5</v>
      </c>
      <c r="Z355" t="b">
        <f t="shared" si="5"/>
        <v>0</v>
      </c>
    </row>
    <row r="356" spans="1:26" x14ac:dyDescent="0.25">
      <c r="A356" t="s">
        <v>707</v>
      </c>
      <c r="B356" s="1">
        <v>45818</v>
      </c>
      <c r="C356" t="s">
        <v>546</v>
      </c>
      <c r="D356" t="s">
        <v>79</v>
      </c>
      <c r="E356" t="s">
        <v>36</v>
      </c>
      <c r="F356" t="s">
        <v>53</v>
      </c>
      <c r="G356" t="s">
        <v>59</v>
      </c>
      <c r="H356">
        <v>1</v>
      </c>
      <c r="I356">
        <v>63484</v>
      </c>
      <c r="J356">
        <v>0</v>
      </c>
      <c r="K356">
        <v>0</v>
      </c>
      <c r="L356">
        <v>63484</v>
      </c>
      <c r="M356">
        <v>43272.22</v>
      </c>
      <c r="N356">
        <v>20211.78</v>
      </c>
      <c r="O356" t="s">
        <v>49</v>
      </c>
      <c r="P356">
        <v>371.43</v>
      </c>
      <c r="Q356" t="s">
        <v>40</v>
      </c>
      <c r="R356" t="s">
        <v>41</v>
      </c>
      <c r="S356">
        <v>2</v>
      </c>
      <c r="T356">
        <v>1</v>
      </c>
      <c r="U356" t="s">
        <v>32</v>
      </c>
      <c r="V356" t="s">
        <v>33</v>
      </c>
      <c r="W356">
        <v>2</v>
      </c>
      <c r="Z356" t="b">
        <f t="shared" si="5"/>
        <v>0</v>
      </c>
    </row>
    <row r="357" spans="1:26" x14ac:dyDescent="0.25">
      <c r="A357" t="s">
        <v>708</v>
      </c>
      <c r="B357" s="1">
        <v>45780</v>
      </c>
      <c r="C357" t="s">
        <v>709</v>
      </c>
      <c r="D357" t="s">
        <v>25</v>
      </c>
      <c r="E357" t="s">
        <v>46</v>
      </c>
      <c r="F357" t="s">
        <v>53</v>
      </c>
      <c r="G357" t="s">
        <v>54</v>
      </c>
      <c r="H357">
        <v>3</v>
      </c>
      <c r="I357">
        <v>63675</v>
      </c>
      <c r="J357">
        <v>20</v>
      </c>
      <c r="K357">
        <v>38205</v>
      </c>
      <c r="L357">
        <v>152820</v>
      </c>
      <c r="M357">
        <v>112831.42</v>
      </c>
      <c r="N357">
        <v>39988.58</v>
      </c>
      <c r="O357" t="s">
        <v>29</v>
      </c>
      <c r="P357">
        <v>1870.28</v>
      </c>
      <c r="Q357" t="s">
        <v>30</v>
      </c>
      <c r="R357" t="s">
        <v>31</v>
      </c>
      <c r="S357">
        <v>5</v>
      </c>
      <c r="T357">
        <v>2</v>
      </c>
      <c r="U357" t="s">
        <v>32</v>
      </c>
      <c r="V357" t="s">
        <v>33</v>
      </c>
      <c r="W357">
        <v>3</v>
      </c>
      <c r="Z357" t="b">
        <f t="shared" si="5"/>
        <v>0</v>
      </c>
    </row>
    <row r="358" spans="1:26" x14ac:dyDescent="0.25">
      <c r="A358" t="s">
        <v>710</v>
      </c>
      <c r="B358" s="1">
        <v>45793</v>
      </c>
      <c r="C358" t="s">
        <v>711</v>
      </c>
      <c r="D358" t="s">
        <v>97</v>
      </c>
      <c r="E358" t="s">
        <v>26</v>
      </c>
      <c r="F358" t="s">
        <v>86</v>
      </c>
      <c r="G358" t="s">
        <v>127</v>
      </c>
      <c r="H358">
        <v>2</v>
      </c>
      <c r="I358">
        <v>67402</v>
      </c>
      <c r="J358">
        <v>15</v>
      </c>
      <c r="K358">
        <v>20220.599999999999</v>
      </c>
      <c r="L358">
        <v>114583.4</v>
      </c>
      <c r="M358">
        <v>92714.8</v>
      </c>
      <c r="N358">
        <v>21868.6</v>
      </c>
      <c r="O358" t="s">
        <v>91</v>
      </c>
      <c r="P358">
        <v>2039.44</v>
      </c>
      <c r="Q358" t="s">
        <v>68</v>
      </c>
      <c r="R358" t="s">
        <v>41</v>
      </c>
      <c r="S358">
        <v>2</v>
      </c>
      <c r="T358">
        <v>6</v>
      </c>
      <c r="U358" t="s">
        <v>32</v>
      </c>
      <c r="V358" t="s">
        <v>50</v>
      </c>
      <c r="W358">
        <v>4</v>
      </c>
      <c r="Z358" t="b">
        <f t="shared" si="5"/>
        <v>0</v>
      </c>
    </row>
    <row r="359" spans="1:26" x14ac:dyDescent="0.25">
      <c r="A359" t="s">
        <v>712</v>
      </c>
      <c r="B359" s="1">
        <v>45860</v>
      </c>
      <c r="C359" t="s">
        <v>466</v>
      </c>
      <c r="D359" t="s">
        <v>79</v>
      </c>
      <c r="E359" t="s">
        <v>26</v>
      </c>
      <c r="F359" t="s">
        <v>37</v>
      </c>
      <c r="G359" t="s">
        <v>161</v>
      </c>
      <c r="H359">
        <v>1</v>
      </c>
      <c r="I359">
        <v>31261</v>
      </c>
      <c r="J359">
        <v>20</v>
      </c>
      <c r="K359">
        <v>6252.2</v>
      </c>
      <c r="L359">
        <v>25008.799999999999</v>
      </c>
      <c r="M359">
        <v>15805.21</v>
      </c>
      <c r="N359">
        <v>9203.59</v>
      </c>
      <c r="O359" t="s">
        <v>49</v>
      </c>
      <c r="P359">
        <v>211.45</v>
      </c>
      <c r="Q359" t="s">
        <v>73</v>
      </c>
      <c r="R359" t="s">
        <v>31</v>
      </c>
      <c r="S359">
        <v>5</v>
      </c>
      <c r="T359">
        <v>4</v>
      </c>
      <c r="U359" t="s">
        <v>32</v>
      </c>
      <c r="V359" t="s">
        <v>33</v>
      </c>
      <c r="W359">
        <v>1</v>
      </c>
      <c r="Z359" t="b">
        <f t="shared" si="5"/>
        <v>0</v>
      </c>
    </row>
    <row r="360" spans="1:26" x14ac:dyDescent="0.25">
      <c r="A360" t="s">
        <v>713</v>
      </c>
      <c r="B360" s="1">
        <v>45725</v>
      </c>
      <c r="C360" t="s">
        <v>714</v>
      </c>
      <c r="D360" t="s">
        <v>97</v>
      </c>
      <c r="E360" t="s">
        <v>36</v>
      </c>
      <c r="F360" t="s">
        <v>86</v>
      </c>
      <c r="G360" t="s">
        <v>87</v>
      </c>
      <c r="H360">
        <v>1</v>
      </c>
      <c r="I360">
        <v>35712</v>
      </c>
      <c r="J360">
        <v>20</v>
      </c>
      <c r="K360">
        <v>7142.4</v>
      </c>
      <c r="L360">
        <v>28569.599999999999</v>
      </c>
      <c r="M360">
        <v>17702.07</v>
      </c>
      <c r="N360">
        <v>10867.53</v>
      </c>
      <c r="O360" t="s">
        <v>55</v>
      </c>
      <c r="P360">
        <v>307.36</v>
      </c>
      <c r="Q360" t="s">
        <v>40</v>
      </c>
      <c r="R360" t="s">
        <v>41</v>
      </c>
      <c r="S360">
        <v>2</v>
      </c>
      <c r="T360">
        <v>2</v>
      </c>
      <c r="U360" t="s">
        <v>32</v>
      </c>
      <c r="V360" t="s">
        <v>33</v>
      </c>
      <c r="W360">
        <v>5</v>
      </c>
      <c r="Z360" t="b">
        <f t="shared" si="5"/>
        <v>0</v>
      </c>
    </row>
    <row r="361" spans="1:26" x14ac:dyDescent="0.25">
      <c r="A361" t="s">
        <v>715</v>
      </c>
      <c r="B361" s="1">
        <v>46001</v>
      </c>
      <c r="C361" t="s">
        <v>574</v>
      </c>
      <c r="D361" t="s">
        <v>45</v>
      </c>
      <c r="E361" t="s">
        <v>46</v>
      </c>
      <c r="F361" t="s">
        <v>86</v>
      </c>
      <c r="G361" t="s">
        <v>87</v>
      </c>
      <c r="H361">
        <v>1</v>
      </c>
      <c r="I361">
        <v>20539</v>
      </c>
      <c r="J361">
        <v>25</v>
      </c>
      <c r="K361">
        <v>5134.75</v>
      </c>
      <c r="L361">
        <v>15404.25</v>
      </c>
      <c r="M361">
        <v>8646.89</v>
      </c>
      <c r="N361">
        <v>6757.36</v>
      </c>
      <c r="O361" t="s">
        <v>49</v>
      </c>
      <c r="P361">
        <v>103.13</v>
      </c>
      <c r="Q361" t="s">
        <v>68</v>
      </c>
      <c r="R361" t="s">
        <v>31</v>
      </c>
      <c r="S361">
        <v>5</v>
      </c>
      <c r="T361">
        <v>3</v>
      </c>
      <c r="U361" t="s">
        <v>32</v>
      </c>
      <c r="V361" t="s">
        <v>33</v>
      </c>
      <c r="W361">
        <v>5</v>
      </c>
      <c r="Z361" t="b">
        <f t="shared" si="5"/>
        <v>0</v>
      </c>
    </row>
    <row r="362" spans="1:26" x14ac:dyDescent="0.25">
      <c r="A362" t="s">
        <v>716</v>
      </c>
      <c r="B362" s="1">
        <v>45988</v>
      </c>
      <c r="C362" t="s">
        <v>717</v>
      </c>
      <c r="D362" t="s">
        <v>67</v>
      </c>
      <c r="E362" t="s">
        <v>26</v>
      </c>
      <c r="F362" t="s">
        <v>86</v>
      </c>
      <c r="G362" t="s">
        <v>87</v>
      </c>
      <c r="H362">
        <v>3</v>
      </c>
      <c r="I362">
        <v>53675</v>
      </c>
      <c r="J362">
        <v>0</v>
      </c>
      <c r="K362">
        <v>0</v>
      </c>
      <c r="L362">
        <v>161025</v>
      </c>
      <c r="M362">
        <v>125457.91</v>
      </c>
      <c r="N362">
        <v>35567.089999999997</v>
      </c>
      <c r="O362" t="s">
        <v>29</v>
      </c>
      <c r="P362">
        <v>1968.78</v>
      </c>
      <c r="Q362" t="s">
        <v>68</v>
      </c>
      <c r="R362" t="s">
        <v>41</v>
      </c>
      <c r="S362">
        <v>2</v>
      </c>
      <c r="T362">
        <v>3</v>
      </c>
      <c r="U362" t="s">
        <v>56</v>
      </c>
      <c r="V362" t="s">
        <v>33</v>
      </c>
      <c r="W362">
        <v>5</v>
      </c>
      <c r="Z362" t="b">
        <f t="shared" si="5"/>
        <v>0</v>
      </c>
    </row>
    <row r="363" spans="1:26" x14ac:dyDescent="0.25">
      <c r="A363" t="s">
        <v>718</v>
      </c>
      <c r="B363" s="1">
        <v>45811</v>
      </c>
      <c r="C363" t="s">
        <v>719</v>
      </c>
      <c r="D363" t="s">
        <v>97</v>
      </c>
      <c r="E363" t="s">
        <v>46</v>
      </c>
      <c r="F363" t="s">
        <v>27</v>
      </c>
      <c r="G363" t="s">
        <v>72</v>
      </c>
      <c r="H363">
        <v>1</v>
      </c>
      <c r="I363">
        <v>24125</v>
      </c>
      <c r="J363">
        <v>0</v>
      </c>
      <c r="K363">
        <v>0</v>
      </c>
      <c r="L363">
        <v>24125</v>
      </c>
      <c r="M363">
        <v>18174.95</v>
      </c>
      <c r="N363">
        <v>5950.05</v>
      </c>
      <c r="O363" t="s">
        <v>91</v>
      </c>
      <c r="P363">
        <v>724.82</v>
      </c>
      <c r="Q363" t="s">
        <v>30</v>
      </c>
      <c r="R363" t="s">
        <v>41</v>
      </c>
      <c r="S363">
        <v>2</v>
      </c>
      <c r="T363">
        <v>6</v>
      </c>
      <c r="U363" t="s">
        <v>32</v>
      </c>
      <c r="V363" t="s">
        <v>42</v>
      </c>
      <c r="Z363" t="b">
        <f t="shared" si="5"/>
        <v>0</v>
      </c>
    </row>
    <row r="364" spans="1:26" x14ac:dyDescent="0.25">
      <c r="A364" t="s">
        <v>720</v>
      </c>
      <c r="B364" s="1">
        <v>45892</v>
      </c>
      <c r="C364" t="s">
        <v>618</v>
      </c>
      <c r="D364" t="s">
        <v>97</v>
      </c>
      <c r="E364" t="s">
        <v>46</v>
      </c>
      <c r="F364" t="s">
        <v>27</v>
      </c>
      <c r="G364" t="s">
        <v>113</v>
      </c>
      <c r="H364">
        <v>1</v>
      </c>
      <c r="I364">
        <v>5780</v>
      </c>
      <c r="J364">
        <v>10</v>
      </c>
      <c r="K364">
        <v>578</v>
      </c>
      <c r="L364">
        <v>5202</v>
      </c>
      <c r="M364">
        <v>3303.26</v>
      </c>
      <c r="N364">
        <v>1898.74</v>
      </c>
      <c r="O364" t="s">
        <v>49</v>
      </c>
      <c r="P364">
        <v>226.97</v>
      </c>
      <c r="Q364" t="s">
        <v>83</v>
      </c>
      <c r="R364" t="s">
        <v>41</v>
      </c>
      <c r="S364">
        <v>2</v>
      </c>
      <c r="T364">
        <v>1</v>
      </c>
      <c r="U364" t="s">
        <v>32</v>
      </c>
      <c r="V364" t="s">
        <v>33</v>
      </c>
      <c r="W364">
        <v>1</v>
      </c>
      <c r="Z364" t="b">
        <f t="shared" si="5"/>
        <v>0</v>
      </c>
    </row>
    <row r="365" spans="1:26" x14ac:dyDescent="0.25">
      <c r="A365" t="s">
        <v>721</v>
      </c>
      <c r="B365" s="1">
        <v>45819</v>
      </c>
      <c r="C365" t="s">
        <v>722</v>
      </c>
      <c r="D365" t="s">
        <v>97</v>
      </c>
      <c r="E365" t="s">
        <v>46</v>
      </c>
      <c r="F365" t="s">
        <v>47</v>
      </c>
      <c r="G365" t="s">
        <v>64</v>
      </c>
      <c r="H365">
        <v>3</v>
      </c>
      <c r="I365">
        <v>43281</v>
      </c>
      <c r="J365">
        <v>10</v>
      </c>
      <c r="K365">
        <v>12984.3</v>
      </c>
      <c r="L365">
        <v>116858.7</v>
      </c>
      <c r="M365">
        <v>64521.62</v>
      </c>
      <c r="N365">
        <v>52337.08</v>
      </c>
      <c r="O365" t="s">
        <v>39</v>
      </c>
      <c r="P365">
        <v>1129.06</v>
      </c>
      <c r="Q365" t="s">
        <v>68</v>
      </c>
      <c r="R365" t="s">
        <v>31</v>
      </c>
      <c r="S365">
        <v>5</v>
      </c>
      <c r="T365">
        <v>5</v>
      </c>
      <c r="U365" t="s">
        <v>32</v>
      </c>
      <c r="V365" t="s">
        <v>33</v>
      </c>
      <c r="W365">
        <v>5</v>
      </c>
      <c r="Z365" t="b">
        <f t="shared" si="5"/>
        <v>0</v>
      </c>
    </row>
    <row r="366" spans="1:26" x14ac:dyDescent="0.25">
      <c r="A366" t="s">
        <v>723</v>
      </c>
      <c r="B366" s="1">
        <v>45695</v>
      </c>
      <c r="C366" t="s">
        <v>514</v>
      </c>
      <c r="D366" t="s">
        <v>25</v>
      </c>
      <c r="E366" t="s">
        <v>46</v>
      </c>
      <c r="F366" t="s">
        <v>37</v>
      </c>
      <c r="G366" t="s">
        <v>38</v>
      </c>
      <c r="H366">
        <v>1</v>
      </c>
      <c r="I366">
        <v>25921</v>
      </c>
      <c r="J366">
        <v>15</v>
      </c>
      <c r="K366">
        <v>3888.15</v>
      </c>
      <c r="L366">
        <v>22032.85</v>
      </c>
      <c r="M366">
        <v>16431.580000000002</v>
      </c>
      <c r="N366">
        <v>5601.27</v>
      </c>
      <c r="O366" t="s">
        <v>49</v>
      </c>
      <c r="P366">
        <v>177.77</v>
      </c>
      <c r="Q366" t="s">
        <v>83</v>
      </c>
      <c r="R366" t="s">
        <v>31</v>
      </c>
      <c r="S366">
        <v>5</v>
      </c>
      <c r="T366">
        <v>4</v>
      </c>
      <c r="U366" t="s">
        <v>32</v>
      </c>
      <c r="V366" t="s">
        <v>50</v>
      </c>
      <c r="W366">
        <v>5</v>
      </c>
      <c r="Z366" t="b">
        <f t="shared" si="5"/>
        <v>0</v>
      </c>
    </row>
    <row r="367" spans="1:26" x14ac:dyDescent="0.25">
      <c r="A367" t="s">
        <v>724</v>
      </c>
      <c r="B367" s="1">
        <v>45662</v>
      </c>
      <c r="C367" t="s">
        <v>555</v>
      </c>
      <c r="D367" t="s">
        <v>97</v>
      </c>
      <c r="E367" t="s">
        <v>26</v>
      </c>
      <c r="F367" t="s">
        <v>37</v>
      </c>
      <c r="G367" t="s">
        <v>38</v>
      </c>
      <c r="H367">
        <v>1</v>
      </c>
      <c r="I367">
        <v>19816</v>
      </c>
      <c r="J367">
        <v>10</v>
      </c>
      <c r="K367">
        <v>1981.6</v>
      </c>
      <c r="L367">
        <v>17834.400000000001</v>
      </c>
      <c r="M367">
        <v>13307.27</v>
      </c>
      <c r="N367">
        <v>4527.13</v>
      </c>
      <c r="O367" t="s">
        <v>39</v>
      </c>
      <c r="P367">
        <v>337.88</v>
      </c>
      <c r="Q367" t="s">
        <v>73</v>
      </c>
      <c r="R367" t="s">
        <v>31</v>
      </c>
      <c r="S367">
        <v>5</v>
      </c>
      <c r="T367">
        <v>5</v>
      </c>
      <c r="U367" t="s">
        <v>32</v>
      </c>
      <c r="V367" t="s">
        <v>42</v>
      </c>
      <c r="Z367" t="b">
        <f t="shared" si="5"/>
        <v>0</v>
      </c>
    </row>
    <row r="368" spans="1:26" x14ac:dyDescent="0.25">
      <c r="A368" t="s">
        <v>725</v>
      </c>
      <c r="B368" s="1">
        <v>45892</v>
      </c>
      <c r="C368" t="s">
        <v>526</v>
      </c>
      <c r="D368" t="s">
        <v>79</v>
      </c>
      <c r="E368" t="s">
        <v>26</v>
      </c>
      <c r="F368" t="s">
        <v>86</v>
      </c>
      <c r="G368" t="s">
        <v>110</v>
      </c>
      <c r="H368">
        <v>3</v>
      </c>
      <c r="I368">
        <v>81030</v>
      </c>
      <c r="J368">
        <v>20</v>
      </c>
      <c r="K368">
        <v>48618</v>
      </c>
      <c r="L368">
        <v>194472</v>
      </c>
      <c r="M368">
        <v>124758.59</v>
      </c>
      <c r="N368">
        <v>69713.41</v>
      </c>
      <c r="O368" t="s">
        <v>55</v>
      </c>
      <c r="P368">
        <v>888.16</v>
      </c>
      <c r="Q368" t="s">
        <v>40</v>
      </c>
      <c r="R368" t="s">
        <v>31</v>
      </c>
      <c r="S368">
        <v>5</v>
      </c>
      <c r="T368">
        <v>5</v>
      </c>
      <c r="U368" t="s">
        <v>32</v>
      </c>
      <c r="V368" t="s">
        <v>33</v>
      </c>
      <c r="W368">
        <v>3</v>
      </c>
      <c r="Z368" t="b">
        <f t="shared" si="5"/>
        <v>0</v>
      </c>
    </row>
    <row r="369" spans="1:26" x14ac:dyDescent="0.25">
      <c r="A369" t="s">
        <v>726</v>
      </c>
      <c r="B369" s="1">
        <v>45976</v>
      </c>
      <c r="C369" t="s">
        <v>565</v>
      </c>
      <c r="D369" t="s">
        <v>124</v>
      </c>
      <c r="E369" t="s">
        <v>46</v>
      </c>
      <c r="F369" t="s">
        <v>47</v>
      </c>
      <c r="G369" t="s">
        <v>105</v>
      </c>
      <c r="H369">
        <v>2</v>
      </c>
      <c r="I369">
        <v>30676</v>
      </c>
      <c r="J369">
        <v>15</v>
      </c>
      <c r="K369">
        <v>9202.7999999999993</v>
      </c>
      <c r="L369">
        <v>52149.2</v>
      </c>
      <c r="M369">
        <v>40346.699999999997</v>
      </c>
      <c r="N369">
        <v>11802.5</v>
      </c>
      <c r="O369" t="s">
        <v>55</v>
      </c>
      <c r="P369">
        <v>1177.24</v>
      </c>
      <c r="Q369" t="s">
        <v>68</v>
      </c>
      <c r="R369" t="s">
        <v>31</v>
      </c>
      <c r="S369">
        <v>5</v>
      </c>
      <c r="T369">
        <v>5</v>
      </c>
      <c r="U369" t="s">
        <v>32</v>
      </c>
      <c r="V369" t="s">
        <v>33</v>
      </c>
      <c r="W369">
        <v>1</v>
      </c>
      <c r="Z369" t="b">
        <f t="shared" si="5"/>
        <v>0</v>
      </c>
    </row>
    <row r="370" spans="1:26" x14ac:dyDescent="0.25">
      <c r="A370" t="s">
        <v>727</v>
      </c>
      <c r="B370" s="1">
        <v>45946</v>
      </c>
      <c r="C370" t="s">
        <v>380</v>
      </c>
      <c r="D370" t="s">
        <v>79</v>
      </c>
      <c r="E370" t="s">
        <v>26</v>
      </c>
      <c r="F370" t="s">
        <v>27</v>
      </c>
      <c r="G370" t="s">
        <v>76</v>
      </c>
      <c r="H370">
        <v>1</v>
      </c>
      <c r="I370">
        <v>12140</v>
      </c>
      <c r="J370">
        <v>15</v>
      </c>
      <c r="K370">
        <v>1821</v>
      </c>
      <c r="L370">
        <v>10319</v>
      </c>
      <c r="M370">
        <v>8451.86</v>
      </c>
      <c r="N370">
        <v>1867.14</v>
      </c>
      <c r="O370" t="s">
        <v>39</v>
      </c>
      <c r="P370">
        <v>2094.77</v>
      </c>
      <c r="Q370" t="s">
        <v>68</v>
      </c>
      <c r="R370" t="s">
        <v>41</v>
      </c>
      <c r="S370">
        <v>2</v>
      </c>
      <c r="T370">
        <v>5</v>
      </c>
      <c r="U370" t="s">
        <v>32</v>
      </c>
      <c r="V370" t="s">
        <v>50</v>
      </c>
      <c r="W370">
        <v>4</v>
      </c>
      <c r="Z370" t="b">
        <f t="shared" si="5"/>
        <v>0</v>
      </c>
    </row>
    <row r="371" spans="1:26" x14ac:dyDescent="0.25">
      <c r="A371" t="s">
        <v>728</v>
      </c>
      <c r="B371" s="1">
        <v>45709</v>
      </c>
      <c r="C371" t="s">
        <v>729</v>
      </c>
      <c r="D371" t="s">
        <v>67</v>
      </c>
      <c r="E371" t="s">
        <v>36</v>
      </c>
      <c r="F371" t="s">
        <v>37</v>
      </c>
      <c r="G371" t="s">
        <v>161</v>
      </c>
      <c r="H371">
        <v>1</v>
      </c>
      <c r="I371">
        <v>35021</v>
      </c>
      <c r="J371">
        <v>0</v>
      </c>
      <c r="K371">
        <v>0</v>
      </c>
      <c r="L371">
        <v>35021</v>
      </c>
      <c r="M371">
        <v>26320.17</v>
      </c>
      <c r="N371">
        <v>8700.83</v>
      </c>
      <c r="O371" t="s">
        <v>91</v>
      </c>
      <c r="P371">
        <v>1583.68</v>
      </c>
      <c r="Q371" t="s">
        <v>30</v>
      </c>
      <c r="R371" t="s">
        <v>41</v>
      </c>
      <c r="S371">
        <v>2</v>
      </c>
      <c r="T371">
        <v>0</v>
      </c>
      <c r="U371" t="s">
        <v>32</v>
      </c>
      <c r="V371" t="s">
        <v>42</v>
      </c>
      <c r="Z371" t="b">
        <f t="shared" si="5"/>
        <v>0</v>
      </c>
    </row>
    <row r="372" spans="1:26" x14ac:dyDescent="0.25">
      <c r="A372" t="s">
        <v>730</v>
      </c>
      <c r="B372" s="1">
        <v>45695</v>
      </c>
      <c r="C372" t="s">
        <v>731</v>
      </c>
      <c r="D372" t="s">
        <v>45</v>
      </c>
      <c r="E372" t="s">
        <v>46</v>
      </c>
      <c r="F372" t="s">
        <v>53</v>
      </c>
      <c r="G372" t="s">
        <v>151</v>
      </c>
      <c r="H372">
        <v>1</v>
      </c>
      <c r="I372">
        <v>57688</v>
      </c>
      <c r="J372">
        <v>20</v>
      </c>
      <c r="K372">
        <v>11537.6</v>
      </c>
      <c r="L372">
        <v>46150.400000000001</v>
      </c>
      <c r="M372">
        <v>25731.34</v>
      </c>
      <c r="N372">
        <v>20419.060000000001</v>
      </c>
      <c r="O372" t="s">
        <v>39</v>
      </c>
      <c r="P372">
        <v>1556.14</v>
      </c>
      <c r="Q372" t="s">
        <v>83</v>
      </c>
      <c r="R372" t="s">
        <v>31</v>
      </c>
      <c r="S372">
        <v>5</v>
      </c>
      <c r="T372">
        <v>5</v>
      </c>
      <c r="U372" t="s">
        <v>32</v>
      </c>
      <c r="V372" t="s">
        <v>33</v>
      </c>
      <c r="W372">
        <v>5</v>
      </c>
      <c r="Z372" t="b">
        <f t="shared" si="5"/>
        <v>0</v>
      </c>
    </row>
    <row r="373" spans="1:26" x14ac:dyDescent="0.25">
      <c r="A373" t="s">
        <v>732</v>
      </c>
      <c r="B373" s="1">
        <v>45933</v>
      </c>
      <c r="C373" t="s">
        <v>682</v>
      </c>
      <c r="D373" t="s">
        <v>154</v>
      </c>
      <c r="E373" t="s">
        <v>26</v>
      </c>
      <c r="F373" t="s">
        <v>86</v>
      </c>
      <c r="G373" t="s">
        <v>94</v>
      </c>
      <c r="H373">
        <v>1</v>
      </c>
      <c r="I373">
        <v>11856</v>
      </c>
      <c r="J373">
        <v>10</v>
      </c>
      <c r="K373">
        <v>1185.5999999999999</v>
      </c>
      <c r="L373">
        <v>10670.4</v>
      </c>
      <c r="M373">
        <v>7498.69</v>
      </c>
      <c r="N373">
        <v>3171.71</v>
      </c>
      <c r="O373" t="s">
        <v>49</v>
      </c>
      <c r="P373">
        <v>425.51</v>
      </c>
      <c r="Q373" t="s">
        <v>40</v>
      </c>
      <c r="R373" t="s">
        <v>41</v>
      </c>
      <c r="S373">
        <v>2</v>
      </c>
      <c r="T373">
        <v>2</v>
      </c>
      <c r="U373" t="s">
        <v>32</v>
      </c>
      <c r="V373" t="s">
        <v>33</v>
      </c>
      <c r="W373">
        <v>4</v>
      </c>
      <c r="Z373" t="b">
        <f t="shared" si="5"/>
        <v>0</v>
      </c>
    </row>
    <row r="374" spans="1:26" x14ac:dyDescent="0.25">
      <c r="A374" t="s">
        <v>733</v>
      </c>
      <c r="B374" s="1">
        <v>45767</v>
      </c>
      <c r="C374" t="s">
        <v>341</v>
      </c>
      <c r="D374" t="s">
        <v>67</v>
      </c>
      <c r="E374" t="s">
        <v>26</v>
      </c>
      <c r="F374" t="s">
        <v>47</v>
      </c>
      <c r="G374" t="s">
        <v>146</v>
      </c>
      <c r="H374">
        <v>1</v>
      </c>
      <c r="I374">
        <v>28313</v>
      </c>
      <c r="J374">
        <v>15</v>
      </c>
      <c r="K374">
        <v>4246.95</v>
      </c>
      <c r="L374">
        <v>24066.05</v>
      </c>
      <c r="M374">
        <v>14749.17</v>
      </c>
      <c r="N374">
        <v>9316.8799999999992</v>
      </c>
      <c r="O374" t="s">
        <v>60</v>
      </c>
      <c r="P374">
        <v>305.39</v>
      </c>
      <c r="Q374" t="s">
        <v>30</v>
      </c>
      <c r="R374" t="s">
        <v>41</v>
      </c>
      <c r="S374">
        <v>2</v>
      </c>
      <c r="T374">
        <v>4</v>
      </c>
      <c r="U374" t="s">
        <v>56</v>
      </c>
      <c r="V374" t="s">
        <v>33</v>
      </c>
      <c r="W374">
        <v>5</v>
      </c>
      <c r="Z374" t="b">
        <f t="shared" si="5"/>
        <v>1</v>
      </c>
    </row>
    <row r="375" spans="1:26" x14ac:dyDescent="0.25">
      <c r="A375" t="s">
        <v>734</v>
      </c>
      <c r="B375" s="1">
        <v>45917</v>
      </c>
      <c r="C375" t="s">
        <v>735</v>
      </c>
      <c r="D375" t="s">
        <v>90</v>
      </c>
      <c r="E375" t="s">
        <v>26</v>
      </c>
      <c r="F375" t="s">
        <v>86</v>
      </c>
      <c r="G375" t="s">
        <v>180</v>
      </c>
      <c r="H375">
        <v>2</v>
      </c>
      <c r="I375">
        <v>22224</v>
      </c>
      <c r="J375">
        <v>5</v>
      </c>
      <c r="K375">
        <v>2222.4</v>
      </c>
      <c r="L375">
        <v>42225.599999999999</v>
      </c>
      <c r="M375">
        <v>34113.870000000003</v>
      </c>
      <c r="N375">
        <v>8111.73</v>
      </c>
      <c r="O375" t="s">
        <v>29</v>
      </c>
      <c r="P375">
        <v>1400.03</v>
      </c>
      <c r="Q375" t="s">
        <v>30</v>
      </c>
      <c r="R375" t="s">
        <v>31</v>
      </c>
      <c r="S375">
        <v>5</v>
      </c>
      <c r="T375">
        <v>4</v>
      </c>
      <c r="U375" t="s">
        <v>32</v>
      </c>
      <c r="V375" t="s">
        <v>42</v>
      </c>
      <c r="Z375" t="b">
        <f t="shared" si="5"/>
        <v>0</v>
      </c>
    </row>
    <row r="376" spans="1:26" x14ac:dyDescent="0.25">
      <c r="A376" t="s">
        <v>736</v>
      </c>
      <c r="B376" s="1">
        <v>45793</v>
      </c>
      <c r="C376" t="s">
        <v>737</v>
      </c>
      <c r="D376" t="s">
        <v>97</v>
      </c>
      <c r="E376" t="s">
        <v>36</v>
      </c>
      <c r="F376" t="s">
        <v>37</v>
      </c>
      <c r="G376" t="s">
        <v>224</v>
      </c>
      <c r="H376">
        <v>1</v>
      </c>
      <c r="I376">
        <v>9547</v>
      </c>
      <c r="J376">
        <v>25</v>
      </c>
      <c r="K376">
        <v>2386.75</v>
      </c>
      <c r="L376">
        <v>7160.25</v>
      </c>
      <c r="M376">
        <v>5111.3500000000004</v>
      </c>
      <c r="N376">
        <v>2048.9</v>
      </c>
      <c r="O376" t="s">
        <v>91</v>
      </c>
      <c r="P376">
        <v>2182.54</v>
      </c>
      <c r="Q376" t="s">
        <v>83</v>
      </c>
      <c r="R376" t="s">
        <v>31</v>
      </c>
      <c r="S376">
        <v>5</v>
      </c>
      <c r="T376">
        <v>9</v>
      </c>
      <c r="U376" t="s">
        <v>56</v>
      </c>
      <c r="V376" t="s">
        <v>33</v>
      </c>
      <c r="W376">
        <v>4</v>
      </c>
      <c r="Z376" t="b">
        <f t="shared" si="5"/>
        <v>0</v>
      </c>
    </row>
    <row r="377" spans="1:26" x14ac:dyDescent="0.25">
      <c r="A377" t="s">
        <v>738</v>
      </c>
      <c r="B377" s="1">
        <v>45725</v>
      </c>
      <c r="C377" t="s">
        <v>96</v>
      </c>
      <c r="D377" t="s">
        <v>71</v>
      </c>
      <c r="E377" t="s">
        <v>36</v>
      </c>
      <c r="F377" t="s">
        <v>86</v>
      </c>
      <c r="G377" t="s">
        <v>127</v>
      </c>
      <c r="H377">
        <v>1</v>
      </c>
      <c r="I377">
        <v>21026</v>
      </c>
      <c r="J377">
        <v>0</v>
      </c>
      <c r="K377">
        <v>0</v>
      </c>
      <c r="L377">
        <v>21026</v>
      </c>
      <c r="M377">
        <v>13184.25</v>
      </c>
      <c r="N377">
        <v>7841.75</v>
      </c>
      <c r="O377" t="s">
        <v>55</v>
      </c>
      <c r="P377">
        <v>406.15</v>
      </c>
      <c r="Q377" t="s">
        <v>73</v>
      </c>
      <c r="R377" t="s">
        <v>41</v>
      </c>
      <c r="S377">
        <v>2</v>
      </c>
      <c r="T377">
        <v>1</v>
      </c>
      <c r="U377" t="s">
        <v>32</v>
      </c>
      <c r="V377" t="s">
        <v>33</v>
      </c>
      <c r="W377">
        <v>5</v>
      </c>
      <c r="Z377" t="b">
        <f t="shared" si="5"/>
        <v>0</v>
      </c>
    </row>
    <row r="378" spans="1:26" x14ac:dyDescent="0.25">
      <c r="A378" t="s">
        <v>739</v>
      </c>
      <c r="B378" s="1">
        <v>45836</v>
      </c>
      <c r="C378" t="s">
        <v>148</v>
      </c>
      <c r="D378" t="s">
        <v>45</v>
      </c>
      <c r="E378" t="s">
        <v>46</v>
      </c>
      <c r="F378" t="s">
        <v>27</v>
      </c>
      <c r="G378" t="s">
        <v>76</v>
      </c>
      <c r="H378">
        <v>2</v>
      </c>
      <c r="I378">
        <v>13987</v>
      </c>
      <c r="J378">
        <v>15</v>
      </c>
      <c r="K378">
        <v>4196.1000000000004</v>
      </c>
      <c r="L378">
        <v>23777.9</v>
      </c>
      <c r="M378">
        <v>18811.009999999998</v>
      </c>
      <c r="N378">
        <v>4966.8900000000003</v>
      </c>
      <c r="O378" t="s">
        <v>39</v>
      </c>
      <c r="P378">
        <v>2268.85</v>
      </c>
      <c r="Q378" t="s">
        <v>83</v>
      </c>
      <c r="R378" t="s">
        <v>41</v>
      </c>
      <c r="S378">
        <v>2</v>
      </c>
      <c r="T378">
        <v>3</v>
      </c>
      <c r="U378" t="s">
        <v>56</v>
      </c>
      <c r="V378" t="s">
        <v>33</v>
      </c>
      <c r="W378">
        <v>5</v>
      </c>
      <c r="Z378" t="b">
        <f t="shared" si="5"/>
        <v>0</v>
      </c>
    </row>
    <row r="379" spans="1:26" x14ac:dyDescent="0.25">
      <c r="A379" t="s">
        <v>740</v>
      </c>
      <c r="B379" s="1">
        <v>45693</v>
      </c>
      <c r="C379" t="s">
        <v>671</v>
      </c>
      <c r="D379" t="s">
        <v>67</v>
      </c>
      <c r="E379" t="s">
        <v>26</v>
      </c>
      <c r="F379" t="s">
        <v>47</v>
      </c>
      <c r="G379" t="s">
        <v>146</v>
      </c>
      <c r="H379">
        <v>1</v>
      </c>
      <c r="I379">
        <v>24648</v>
      </c>
      <c r="J379">
        <v>25</v>
      </c>
      <c r="K379">
        <v>6162</v>
      </c>
      <c r="L379">
        <v>18486</v>
      </c>
      <c r="M379">
        <v>12199.11</v>
      </c>
      <c r="N379">
        <v>6286.89</v>
      </c>
      <c r="O379" t="s">
        <v>29</v>
      </c>
      <c r="P379">
        <v>1657.14</v>
      </c>
      <c r="Q379" t="s">
        <v>83</v>
      </c>
      <c r="R379" t="s">
        <v>31</v>
      </c>
      <c r="S379">
        <v>5</v>
      </c>
      <c r="T379">
        <v>5</v>
      </c>
      <c r="U379" t="s">
        <v>32</v>
      </c>
      <c r="V379" t="s">
        <v>33</v>
      </c>
      <c r="W379">
        <v>4</v>
      </c>
      <c r="Z379" t="b">
        <f t="shared" si="5"/>
        <v>0</v>
      </c>
    </row>
    <row r="380" spans="1:26" x14ac:dyDescent="0.25">
      <c r="A380" t="s">
        <v>741</v>
      </c>
      <c r="B380" s="1">
        <v>45783</v>
      </c>
      <c r="C380" t="s">
        <v>742</v>
      </c>
      <c r="D380" t="s">
        <v>124</v>
      </c>
      <c r="E380" t="s">
        <v>26</v>
      </c>
      <c r="F380" t="s">
        <v>86</v>
      </c>
      <c r="G380" t="s">
        <v>110</v>
      </c>
      <c r="H380">
        <v>1</v>
      </c>
      <c r="I380">
        <v>64455</v>
      </c>
      <c r="J380">
        <v>5</v>
      </c>
      <c r="K380">
        <v>3222.75</v>
      </c>
      <c r="L380">
        <v>61232.25</v>
      </c>
      <c r="M380">
        <v>46620.89</v>
      </c>
      <c r="N380">
        <v>14611.36</v>
      </c>
      <c r="O380" t="s">
        <v>29</v>
      </c>
      <c r="P380">
        <v>2466.21</v>
      </c>
      <c r="Q380" t="s">
        <v>68</v>
      </c>
      <c r="R380" t="s">
        <v>41</v>
      </c>
      <c r="S380">
        <v>2</v>
      </c>
      <c r="T380">
        <v>6</v>
      </c>
      <c r="U380" t="s">
        <v>56</v>
      </c>
      <c r="V380" t="s">
        <v>33</v>
      </c>
      <c r="W380">
        <v>5</v>
      </c>
      <c r="Z380" t="b">
        <f t="shared" si="5"/>
        <v>0</v>
      </c>
    </row>
    <row r="381" spans="1:26" x14ac:dyDescent="0.25">
      <c r="A381" t="s">
        <v>743</v>
      </c>
      <c r="B381" s="1">
        <v>45847</v>
      </c>
      <c r="C381" t="s">
        <v>744</v>
      </c>
      <c r="D381" t="s">
        <v>67</v>
      </c>
      <c r="E381" t="s">
        <v>46</v>
      </c>
      <c r="F381" t="s">
        <v>37</v>
      </c>
      <c r="G381" t="s">
        <v>100</v>
      </c>
      <c r="H381">
        <v>1</v>
      </c>
      <c r="I381">
        <v>14969</v>
      </c>
      <c r="J381">
        <v>0</v>
      </c>
      <c r="K381">
        <v>0</v>
      </c>
      <c r="L381">
        <v>14969</v>
      </c>
      <c r="M381">
        <v>8476.16</v>
      </c>
      <c r="N381">
        <v>6492.84</v>
      </c>
      <c r="O381" t="s">
        <v>55</v>
      </c>
      <c r="P381">
        <v>777.04</v>
      </c>
      <c r="Q381" t="s">
        <v>30</v>
      </c>
      <c r="R381" t="s">
        <v>41</v>
      </c>
      <c r="S381">
        <v>2</v>
      </c>
      <c r="T381">
        <v>1</v>
      </c>
      <c r="U381" t="s">
        <v>32</v>
      </c>
      <c r="V381" t="s">
        <v>33</v>
      </c>
      <c r="W381">
        <v>5</v>
      </c>
      <c r="Z381" t="b">
        <f t="shared" si="5"/>
        <v>0</v>
      </c>
    </row>
    <row r="382" spans="1:26" x14ac:dyDescent="0.25">
      <c r="A382" t="s">
        <v>745</v>
      </c>
      <c r="B382" s="1">
        <v>45803</v>
      </c>
      <c r="C382" t="s">
        <v>199</v>
      </c>
      <c r="D382" t="s">
        <v>97</v>
      </c>
      <c r="E382" t="s">
        <v>46</v>
      </c>
      <c r="F382" t="s">
        <v>86</v>
      </c>
      <c r="G382" t="s">
        <v>87</v>
      </c>
      <c r="H382">
        <v>2</v>
      </c>
      <c r="I382">
        <v>45405</v>
      </c>
      <c r="J382">
        <v>0</v>
      </c>
      <c r="K382">
        <v>0</v>
      </c>
      <c r="L382">
        <v>90810</v>
      </c>
      <c r="M382">
        <v>70308.23</v>
      </c>
      <c r="N382">
        <v>20501.77</v>
      </c>
      <c r="O382" t="s">
        <v>39</v>
      </c>
      <c r="P382">
        <v>1604.02</v>
      </c>
      <c r="Q382" t="s">
        <v>73</v>
      </c>
      <c r="R382" t="s">
        <v>41</v>
      </c>
      <c r="S382">
        <v>2</v>
      </c>
      <c r="T382">
        <v>3</v>
      </c>
      <c r="U382" t="s">
        <v>32</v>
      </c>
      <c r="V382" t="s">
        <v>50</v>
      </c>
      <c r="W382">
        <v>2</v>
      </c>
      <c r="Z382" t="b">
        <f t="shared" si="5"/>
        <v>0</v>
      </c>
    </row>
    <row r="383" spans="1:26" x14ac:dyDescent="0.25">
      <c r="A383" t="s">
        <v>746</v>
      </c>
      <c r="B383" s="1">
        <v>45738</v>
      </c>
      <c r="C383" t="s">
        <v>747</v>
      </c>
      <c r="D383" t="s">
        <v>63</v>
      </c>
      <c r="E383" t="s">
        <v>26</v>
      </c>
      <c r="F383" t="s">
        <v>86</v>
      </c>
      <c r="G383" t="s">
        <v>94</v>
      </c>
      <c r="H383">
        <v>1</v>
      </c>
      <c r="I383">
        <v>84579</v>
      </c>
      <c r="J383">
        <v>0</v>
      </c>
      <c r="K383">
        <v>0</v>
      </c>
      <c r="L383">
        <v>84579</v>
      </c>
      <c r="M383">
        <v>61280.84</v>
      </c>
      <c r="N383">
        <v>23298.16</v>
      </c>
      <c r="O383" t="s">
        <v>91</v>
      </c>
      <c r="P383">
        <v>2273.3200000000002</v>
      </c>
      <c r="Q383" t="s">
        <v>68</v>
      </c>
      <c r="R383" t="s">
        <v>41</v>
      </c>
      <c r="S383">
        <v>2</v>
      </c>
      <c r="T383">
        <v>1</v>
      </c>
      <c r="U383" t="s">
        <v>32</v>
      </c>
      <c r="V383" t="s">
        <v>33</v>
      </c>
      <c r="W383">
        <v>1</v>
      </c>
      <c r="Z383" t="b">
        <f t="shared" si="5"/>
        <v>0</v>
      </c>
    </row>
    <row r="384" spans="1:26" x14ac:dyDescent="0.25">
      <c r="A384" t="s">
        <v>748</v>
      </c>
      <c r="B384" s="1">
        <v>45882</v>
      </c>
      <c r="C384" t="s">
        <v>142</v>
      </c>
      <c r="D384" t="s">
        <v>71</v>
      </c>
      <c r="E384" t="s">
        <v>46</v>
      </c>
      <c r="F384" t="s">
        <v>27</v>
      </c>
      <c r="G384" t="s">
        <v>28</v>
      </c>
      <c r="H384">
        <v>3</v>
      </c>
      <c r="I384">
        <v>4514</v>
      </c>
      <c r="J384">
        <v>0</v>
      </c>
      <c r="K384">
        <v>0</v>
      </c>
      <c r="L384">
        <v>13542</v>
      </c>
      <c r="M384">
        <v>8738.77</v>
      </c>
      <c r="N384">
        <v>4803.2299999999996</v>
      </c>
      <c r="O384" t="s">
        <v>29</v>
      </c>
      <c r="P384">
        <v>607.53</v>
      </c>
      <c r="Q384" t="s">
        <v>83</v>
      </c>
      <c r="R384" t="s">
        <v>41</v>
      </c>
      <c r="S384">
        <v>2</v>
      </c>
      <c r="T384">
        <v>1</v>
      </c>
      <c r="U384" t="s">
        <v>32</v>
      </c>
      <c r="V384" t="s">
        <v>33</v>
      </c>
      <c r="W384">
        <v>4</v>
      </c>
      <c r="Z384" t="b">
        <f t="shared" si="5"/>
        <v>0</v>
      </c>
    </row>
    <row r="385" spans="1:26" x14ac:dyDescent="0.25">
      <c r="A385" t="s">
        <v>749</v>
      </c>
      <c r="B385" s="1">
        <v>45936</v>
      </c>
      <c r="C385" t="s">
        <v>121</v>
      </c>
      <c r="D385" t="s">
        <v>124</v>
      </c>
      <c r="E385" t="s">
        <v>46</v>
      </c>
      <c r="F385" t="s">
        <v>53</v>
      </c>
      <c r="G385" t="s">
        <v>54</v>
      </c>
      <c r="H385">
        <v>2</v>
      </c>
      <c r="I385">
        <v>108407</v>
      </c>
      <c r="J385">
        <v>10</v>
      </c>
      <c r="K385">
        <v>21681.4</v>
      </c>
      <c r="L385">
        <v>195132.6</v>
      </c>
      <c r="M385">
        <v>149914.9</v>
      </c>
      <c r="N385">
        <v>45217.7</v>
      </c>
      <c r="O385" t="s">
        <v>60</v>
      </c>
      <c r="P385">
        <v>2424.7800000000002</v>
      </c>
      <c r="Q385" t="s">
        <v>83</v>
      </c>
      <c r="R385" t="s">
        <v>31</v>
      </c>
      <c r="S385">
        <v>5</v>
      </c>
      <c r="T385">
        <v>3</v>
      </c>
      <c r="U385" t="s">
        <v>32</v>
      </c>
      <c r="V385" t="s">
        <v>33</v>
      </c>
      <c r="W385">
        <v>4</v>
      </c>
      <c r="Z385" t="b">
        <f t="shared" si="5"/>
        <v>0</v>
      </c>
    </row>
    <row r="386" spans="1:26" x14ac:dyDescent="0.25">
      <c r="A386" t="s">
        <v>750</v>
      </c>
      <c r="B386" s="1">
        <v>46018</v>
      </c>
      <c r="C386" t="s">
        <v>608</v>
      </c>
      <c r="D386" t="s">
        <v>90</v>
      </c>
      <c r="E386" t="s">
        <v>36</v>
      </c>
      <c r="F386" t="s">
        <v>86</v>
      </c>
      <c r="G386" t="s">
        <v>127</v>
      </c>
      <c r="H386">
        <v>2</v>
      </c>
      <c r="I386">
        <v>80593</v>
      </c>
      <c r="J386">
        <v>0</v>
      </c>
      <c r="K386">
        <v>0</v>
      </c>
      <c r="L386">
        <v>161186</v>
      </c>
      <c r="M386">
        <v>112666.11</v>
      </c>
      <c r="N386">
        <v>48519.89</v>
      </c>
      <c r="O386" t="s">
        <v>91</v>
      </c>
      <c r="P386">
        <v>494.97</v>
      </c>
      <c r="Q386" t="s">
        <v>83</v>
      </c>
      <c r="R386" t="s">
        <v>31</v>
      </c>
      <c r="S386">
        <v>5</v>
      </c>
      <c r="T386">
        <v>0</v>
      </c>
      <c r="U386" t="s">
        <v>32</v>
      </c>
      <c r="V386" t="s">
        <v>50</v>
      </c>
      <c r="W386">
        <v>5</v>
      </c>
      <c r="Z386" t="b">
        <f t="shared" si="5"/>
        <v>0</v>
      </c>
    </row>
    <row r="387" spans="1:26" x14ac:dyDescent="0.25">
      <c r="A387" t="s">
        <v>751</v>
      </c>
      <c r="B387" s="1">
        <v>45812</v>
      </c>
      <c r="C387" t="s">
        <v>185</v>
      </c>
      <c r="D387" t="s">
        <v>124</v>
      </c>
      <c r="E387" t="s">
        <v>26</v>
      </c>
      <c r="F387" t="s">
        <v>47</v>
      </c>
      <c r="G387" t="s">
        <v>48</v>
      </c>
      <c r="H387">
        <v>1</v>
      </c>
      <c r="I387">
        <v>8515</v>
      </c>
      <c r="J387">
        <v>25</v>
      </c>
      <c r="K387">
        <v>2128.75</v>
      </c>
      <c r="L387">
        <v>6386.25</v>
      </c>
      <c r="M387">
        <v>5035.16</v>
      </c>
      <c r="N387">
        <v>1351.09</v>
      </c>
      <c r="O387" t="s">
        <v>29</v>
      </c>
      <c r="P387">
        <v>1748.13</v>
      </c>
      <c r="Q387" t="s">
        <v>83</v>
      </c>
      <c r="R387" t="s">
        <v>41</v>
      </c>
      <c r="S387">
        <v>2</v>
      </c>
      <c r="T387">
        <v>2</v>
      </c>
      <c r="U387" t="s">
        <v>32</v>
      </c>
      <c r="V387" t="s">
        <v>33</v>
      </c>
      <c r="W387">
        <v>5</v>
      </c>
      <c r="Z387" t="b">
        <f t="shared" ref="Z387:Z450" si="6">COUNTIF($A:$A, A387)&gt;1</f>
        <v>0</v>
      </c>
    </row>
    <row r="388" spans="1:26" x14ac:dyDescent="0.25">
      <c r="A388" t="s">
        <v>752</v>
      </c>
      <c r="B388" s="1">
        <v>45971</v>
      </c>
      <c r="C388" t="s">
        <v>753</v>
      </c>
      <c r="D388" t="s">
        <v>63</v>
      </c>
      <c r="E388" t="s">
        <v>26</v>
      </c>
      <c r="F388" t="s">
        <v>86</v>
      </c>
      <c r="G388" t="s">
        <v>127</v>
      </c>
      <c r="H388">
        <v>1</v>
      </c>
      <c r="I388">
        <v>11697</v>
      </c>
      <c r="J388">
        <v>0</v>
      </c>
      <c r="K388">
        <v>0</v>
      </c>
      <c r="L388">
        <v>11697</v>
      </c>
      <c r="M388">
        <v>7311.12</v>
      </c>
      <c r="N388">
        <v>4385.88</v>
      </c>
      <c r="O388" t="s">
        <v>55</v>
      </c>
      <c r="P388">
        <v>211.87</v>
      </c>
      <c r="Q388" t="s">
        <v>68</v>
      </c>
      <c r="R388" t="s">
        <v>41</v>
      </c>
      <c r="S388">
        <v>2</v>
      </c>
      <c r="T388">
        <v>2</v>
      </c>
      <c r="U388" t="s">
        <v>32</v>
      </c>
      <c r="V388" t="s">
        <v>33</v>
      </c>
      <c r="W388">
        <v>3</v>
      </c>
      <c r="Z388" t="b">
        <f t="shared" si="6"/>
        <v>0</v>
      </c>
    </row>
    <row r="389" spans="1:26" x14ac:dyDescent="0.25">
      <c r="A389" t="s">
        <v>754</v>
      </c>
      <c r="B389" s="1">
        <v>45992</v>
      </c>
      <c r="C389" t="s">
        <v>310</v>
      </c>
      <c r="D389" t="s">
        <v>90</v>
      </c>
      <c r="E389" t="s">
        <v>46</v>
      </c>
      <c r="F389" t="s">
        <v>86</v>
      </c>
      <c r="G389" t="s">
        <v>180</v>
      </c>
      <c r="H389">
        <v>2</v>
      </c>
      <c r="I389">
        <v>31805</v>
      </c>
      <c r="J389">
        <v>10</v>
      </c>
      <c r="K389">
        <v>6361</v>
      </c>
      <c r="L389">
        <v>57249</v>
      </c>
      <c r="M389">
        <v>32458.35</v>
      </c>
      <c r="N389">
        <v>24790.65</v>
      </c>
      <c r="O389" t="s">
        <v>49</v>
      </c>
      <c r="P389">
        <v>244.38</v>
      </c>
      <c r="Q389" t="s">
        <v>83</v>
      </c>
      <c r="R389" t="s">
        <v>31</v>
      </c>
      <c r="S389">
        <v>5</v>
      </c>
      <c r="T389">
        <v>0</v>
      </c>
      <c r="U389" t="s">
        <v>32</v>
      </c>
      <c r="V389" t="s">
        <v>50</v>
      </c>
      <c r="W389">
        <v>4</v>
      </c>
      <c r="Z389" t="b">
        <f t="shared" si="6"/>
        <v>0</v>
      </c>
    </row>
    <row r="390" spans="1:26" x14ac:dyDescent="0.25">
      <c r="A390" t="s">
        <v>755</v>
      </c>
      <c r="B390" s="1">
        <v>45928</v>
      </c>
      <c r="C390" t="s">
        <v>756</v>
      </c>
      <c r="D390" t="s">
        <v>124</v>
      </c>
      <c r="E390" t="s">
        <v>26</v>
      </c>
      <c r="F390" t="s">
        <v>37</v>
      </c>
      <c r="G390" t="s">
        <v>313</v>
      </c>
      <c r="H390">
        <v>3</v>
      </c>
      <c r="I390">
        <v>19515</v>
      </c>
      <c r="J390">
        <v>0</v>
      </c>
      <c r="K390">
        <v>0</v>
      </c>
      <c r="L390">
        <v>58545</v>
      </c>
      <c r="M390">
        <v>44462.14</v>
      </c>
      <c r="N390">
        <v>14082.86</v>
      </c>
      <c r="O390" t="s">
        <v>55</v>
      </c>
      <c r="P390">
        <v>420.04</v>
      </c>
      <c r="Q390" t="s">
        <v>30</v>
      </c>
      <c r="R390" t="s">
        <v>41</v>
      </c>
      <c r="S390">
        <v>2</v>
      </c>
      <c r="T390">
        <v>6</v>
      </c>
      <c r="U390" t="s">
        <v>32</v>
      </c>
      <c r="V390" t="s">
        <v>42</v>
      </c>
      <c r="Z390" t="b">
        <f t="shared" si="6"/>
        <v>0</v>
      </c>
    </row>
    <row r="391" spans="1:26" x14ac:dyDescent="0.25">
      <c r="A391" t="s">
        <v>757</v>
      </c>
      <c r="B391" s="1">
        <v>45662</v>
      </c>
      <c r="C391" t="s">
        <v>758</v>
      </c>
      <c r="D391" t="s">
        <v>90</v>
      </c>
      <c r="E391" t="s">
        <v>46</v>
      </c>
      <c r="F391" t="s">
        <v>37</v>
      </c>
      <c r="G391" t="s">
        <v>224</v>
      </c>
      <c r="H391">
        <v>3</v>
      </c>
      <c r="I391">
        <v>32961</v>
      </c>
      <c r="J391">
        <v>0</v>
      </c>
      <c r="K391">
        <v>0</v>
      </c>
      <c r="L391">
        <v>98883</v>
      </c>
      <c r="M391">
        <v>62434.45</v>
      </c>
      <c r="N391">
        <v>36448.550000000003</v>
      </c>
      <c r="O391" t="s">
        <v>55</v>
      </c>
      <c r="P391">
        <v>1758.4</v>
      </c>
      <c r="Q391" t="s">
        <v>40</v>
      </c>
      <c r="R391" t="s">
        <v>41</v>
      </c>
      <c r="S391">
        <v>2</v>
      </c>
      <c r="T391">
        <v>0</v>
      </c>
      <c r="U391" t="s">
        <v>32</v>
      </c>
      <c r="V391" t="s">
        <v>50</v>
      </c>
      <c r="W391">
        <v>1</v>
      </c>
      <c r="Z391" t="b">
        <f t="shared" si="6"/>
        <v>0</v>
      </c>
    </row>
    <row r="392" spans="1:26" x14ac:dyDescent="0.25">
      <c r="A392" t="s">
        <v>759</v>
      </c>
      <c r="B392" s="1">
        <v>45999</v>
      </c>
      <c r="C392" t="s">
        <v>760</v>
      </c>
      <c r="D392" t="s">
        <v>71</v>
      </c>
      <c r="E392" t="s">
        <v>26</v>
      </c>
      <c r="F392" t="s">
        <v>53</v>
      </c>
      <c r="G392" t="s">
        <v>59</v>
      </c>
      <c r="H392">
        <v>1</v>
      </c>
      <c r="I392">
        <v>87587</v>
      </c>
      <c r="J392">
        <v>20</v>
      </c>
      <c r="K392">
        <v>17517.400000000001</v>
      </c>
      <c r="L392">
        <v>70069.600000000006</v>
      </c>
      <c r="M392">
        <v>53581.84</v>
      </c>
      <c r="N392">
        <v>16487.759999999998</v>
      </c>
      <c r="O392" t="s">
        <v>55</v>
      </c>
      <c r="P392">
        <v>1697.12</v>
      </c>
      <c r="Q392" t="s">
        <v>83</v>
      </c>
      <c r="R392" t="s">
        <v>31</v>
      </c>
      <c r="S392">
        <v>5</v>
      </c>
      <c r="T392">
        <v>2</v>
      </c>
      <c r="U392" t="s">
        <v>32</v>
      </c>
      <c r="V392" t="s">
        <v>42</v>
      </c>
      <c r="Z392" t="b">
        <f t="shared" si="6"/>
        <v>0</v>
      </c>
    </row>
    <row r="393" spans="1:26" x14ac:dyDescent="0.25">
      <c r="A393" t="s">
        <v>761</v>
      </c>
      <c r="B393" s="1">
        <v>45941</v>
      </c>
      <c r="C393" t="s">
        <v>762</v>
      </c>
      <c r="D393" t="s">
        <v>45</v>
      </c>
      <c r="E393" t="s">
        <v>46</v>
      </c>
      <c r="F393" t="s">
        <v>27</v>
      </c>
      <c r="G393" t="s">
        <v>28</v>
      </c>
      <c r="H393">
        <v>1</v>
      </c>
      <c r="I393">
        <v>29367</v>
      </c>
      <c r="J393">
        <v>0</v>
      </c>
      <c r="K393">
        <v>0</v>
      </c>
      <c r="L393">
        <v>29367</v>
      </c>
      <c r="M393">
        <v>21205.56</v>
      </c>
      <c r="N393">
        <v>8161.44</v>
      </c>
      <c r="O393" t="s">
        <v>91</v>
      </c>
      <c r="P393">
        <v>1307.22</v>
      </c>
      <c r="Q393" t="s">
        <v>40</v>
      </c>
      <c r="R393" t="s">
        <v>41</v>
      </c>
      <c r="S393">
        <v>2</v>
      </c>
      <c r="T393">
        <v>2</v>
      </c>
      <c r="U393" t="s">
        <v>32</v>
      </c>
      <c r="V393" t="s">
        <v>33</v>
      </c>
      <c r="W393">
        <v>4</v>
      </c>
      <c r="Z393" t="b">
        <f t="shared" si="6"/>
        <v>0</v>
      </c>
    </row>
    <row r="394" spans="1:26" x14ac:dyDescent="0.25">
      <c r="A394" t="s">
        <v>763</v>
      </c>
      <c r="B394" s="1">
        <v>45811</v>
      </c>
      <c r="C394" t="s">
        <v>182</v>
      </c>
      <c r="D394" t="s">
        <v>154</v>
      </c>
      <c r="E394" t="s">
        <v>46</v>
      </c>
      <c r="F394" t="s">
        <v>27</v>
      </c>
      <c r="G394" t="s">
        <v>76</v>
      </c>
      <c r="H394">
        <v>1</v>
      </c>
      <c r="I394">
        <v>13697</v>
      </c>
      <c r="J394">
        <v>0</v>
      </c>
      <c r="K394">
        <v>0</v>
      </c>
      <c r="L394">
        <v>13697</v>
      </c>
      <c r="M394">
        <v>8078.5</v>
      </c>
      <c r="N394">
        <v>5618.5</v>
      </c>
      <c r="O394" t="s">
        <v>55</v>
      </c>
      <c r="P394">
        <v>1048.31</v>
      </c>
      <c r="Q394" t="s">
        <v>83</v>
      </c>
      <c r="R394" t="s">
        <v>41</v>
      </c>
      <c r="S394">
        <v>2</v>
      </c>
      <c r="T394">
        <v>1</v>
      </c>
      <c r="U394" t="s">
        <v>32</v>
      </c>
      <c r="V394" t="s">
        <v>33</v>
      </c>
      <c r="W394">
        <v>3</v>
      </c>
      <c r="Z394" t="b">
        <f t="shared" si="6"/>
        <v>0</v>
      </c>
    </row>
    <row r="395" spans="1:26" x14ac:dyDescent="0.25">
      <c r="A395" t="s">
        <v>764</v>
      </c>
      <c r="B395" s="1">
        <v>45997</v>
      </c>
      <c r="C395" t="s">
        <v>500</v>
      </c>
      <c r="D395" t="s">
        <v>90</v>
      </c>
      <c r="E395" t="s">
        <v>26</v>
      </c>
      <c r="F395" t="s">
        <v>37</v>
      </c>
      <c r="G395" t="s">
        <v>38</v>
      </c>
      <c r="H395">
        <v>2</v>
      </c>
      <c r="I395">
        <v>17131</v>
      </c>
      <c r="J395">
        <v>5</v>
      </c>
      <c r="K395">
        <v>1713.1</v>
      </c>
      <c r="L395">
        <v>32548.9</v>
      </c>
      <c r="M395">
        <v>24802.95</v>
      </c>
      <c r="N395">
        <v>7745.95</v>
      </c>
      <c r="O395" t="s">
        <v>91</v>
      </c>
      <c r="P395">
        <v>1294.17</v>
      </c>
      <c r="Q395" t="s">
        <v>30</v>
      </c>
      <c r="R395" t="s">
        <v>31</v>
      </c>
      <c r="S395">
        <v>5</v>
      </c>
      <c r="T395">
        <v>8</v>
      </c>
      <c r="U395" t="s">
        <v>56</v>
      </c>
      <c r="V395" t="s">
        <v>33</v>
      </c>
      <c r="W395">
        <v>5</v>
      </c>
      <c r="Z395" t="b">
        <f t="shared" si="6"/>
        <v>0</v>
      </c>
    </row>
    <row r="396" spans="1:26" x14ac:dyDescent="0.25">
      <c r="A396" t="s">
        <v>765</v>
      </c>
      <c r="B396" s="1">
        <v>45711</v>
      </c>
      <c r="C396" t="s">
        <v>766</v>
      </c>
      <c r="D396" t="s">
        <v>45</v>
      </c>
      <c r="E396" t="s">
        <v>26</v>
      </c>
      <c r="F396" t="s">
        <v>37</v>
      </c>
      <c r="G396" t="s">
        <v>313</v>
      </c>
      <c r="H396">
        <v>1</v>
      </c>
      <c r="I396">
        <v>6765</v>
      </c>
      <c r="J396">
        <v>20</v>
      </c>
      <c r="K396">
        <v>1353</v>
      </c>
      <c r="L396">
        <v>5412</v>
      </c>
      <c r="M396">
        <v>3297.2</v>
      </c>
      <c r="N396">
        <v>2114.8000000000002</v>
      </c>
      <c r="O396" t="s">
        <v>39</v>
      </c>
      <c r="P396">
        <v>729.63</v>
      </c>
      <c r="Q396" t="s">
        <v>40</v>
      </c>
      <c r="R396" t="s">
        <v>31</v>
      </c>
      <c r="S396">
        <v>5</v>
      </c>
      <c r="T396">
        <v>7</v>
      </c>
      <c r="U396" t="s">
        <v>56</v>
      </c>
      <c r="V396" t="s">
        <v>33</v>
      </c>
      <c r="W396">
        <v>5</v>
      </c>
      <c r="Z396" t="b">
        <f t="shared" si="6"/>
        <v>0</v>
      </c>
    </row>
    <row r="397" spans="1:26" x14ac:dyDescent="0.25">
      <c r="A397" t="s">
        <v>767</v>
      </c>
      <c r="B397" s="1">
        <v>45726</v>
      </c>
      <c r="C397" t="s">
        <v>768</v>
      </c>
      <c r="D397" t="s">
        <v>25</v>
      </c>
      <c r="E397" t="s">
        <v>46</v>
      </c>
      <c r="F397" t="s">
        <v>47</v>
      </c>
      <c r="G397" t="s">
        <v>146</v>
      </c>
      <c r="H397">
        <v>1</v>
      </c>
      <c r="I397">
        <v>7440</v>
      </c>
      <c r="J397">
        <v>10</v>
      </c>
      <c r="K397">
        <v>744</v>
      </c>
      <c r="L397">
        <v>6696</v>
      </c>
      <c r="M397">
        <v>3737.07</v>
      </c>
      <c r="N397">
        <v>2958.93</v>
      </c>
      <c r="O397" t="s">
        <v>49</v>
      </c>
      <c r="P397">
        <v>248.18</v>
      </c>
      <c r="Q397" t="s">
        <v>40</v>
      </c>
      <c r="R397" t="s">
        <v>31</v>
      </c>
      <c r="S397">
        <v>5</v>
      </c>
      <c r="T397">
        <v>4</v>
      </c>
      <c r="U397" t="s">
        <v>32</v>
      </c>
      <c r="V397" t="s">
        <v>33</v>
      </c>
      <c r="W397">
        <v>3</v>
      </c>
      <c r="Z397" t="b">
        <f t="shared" si="6"/>
        <v>0</v>
      </c>
    </row>
    <row r="398" spans="1:26" x14ac:dyDescent="0.25">
      <c r="A398" t="s">
        <v>769</v>
      </c>
      <c r="B398" s="1">
        <v>45793</v>
      </c>
      <c r="C398" t="s">
        <v>770</v>
      </c>
      <c r="D398" t="s">
        <v>124</v>
      </c>
      <c r="E398" t="s">
        <v>46</v>
      </c>
      <c r="F398" t="s">
        <v>86</v>
      </c>
      <c r="G398" t="s">
        <v>180</v>
      </c>
      <c r="H398">
        <v>1</v>
      </c>
      <c r="I398">
        <v>28843</v>
      </c>
      <c r="J398">
        <v>0</v>
      </c>
      <c r="K398">
        <v>0</v>
      </c>
      <c r="L398">
        <v>28843</v>
      </c>
      <c r="M398">
        <v>17389.919999999998</v>
      </c>
      <c r="N398">
        <v>11453.08</v>
      </c>
      <c r="O398" t="s">
        <v>91</v>
      </c>
      <c r="P398">
        <v>248.29</v>
      </c>
      <c r="Q398" t="s">
        <v>68</v>
      </c>
      <c r="R398" t="s">
        <v>41</v>
      </c>
      <c r="S398">
        <v>2</v>
      </c>
      <c r="T398">
        <v>1</v>
      </c>
      <c r="U398" t="s">
        <v>32</v>
      </c>
      <c r="V398" t="s">
        <v>33</v>
      </c>
      <c r="W398">
        <v>1</v>
      </c>
      <c r="Z398" t="b">
        <f t="shared" si="6"/>
        <v>0</v>
      </c>
    </row>
    <row r="399" spans="1:26" x14ac:dyDescent="0.25">
      <c r="A399" t="s">
        <v>771</v>
      </c>
      <c r="B399" s="1">
        <v>45717</v>
      </c>
      <c r="C399" t="s">
        <v>772</v>
      </c>
      <c r="D399" t="s">
        <v>124</v>
      </c>
      <c r="E399" t="s">
        <v>26</v>
      </c>
      <c r="F399" t="s">
        <v>27</v>
      </c>
      <c r="G399" t="s">
        <v>164</v>
      </c>
      <c r="H399">
        <v>1</v>
      </c>
      <c r="I399">
        <v>20766</v>
      </c>
      <c r="J399">
        <v>0</v>
      </c>
      <c r="K399">
        <v>0</v>
      </c>
      <c r="L399">
        <v>20766</v>
      </c>
      <c r="M399">
        <v>12085.67</v>
      </c>
      <c r="N399">
        <v>8680.33</v>
      </c>
      <c r="O399" t="s">
        <v>39</v>
      </c>
      <c r="P399">
        <v>1424.88</v>
      </c>
      <c r="Q399" t="s">
        <v>73</v>
      </c>
      <c r="R399" t="s">
        <v>31</v>
      </c>
      <c r="S399">
        <v>5</v>
      </c>
      <c r="T399">
        <v>7</v>
      </c>
      <c r="U399" t="s">
        <v>56</v>
      </c>
      <c r="V399" t="s">
        <v>33</v>
      </c>
      <c r="W399">
        <v>2</v>
      </c>
      <c r="Z399" t="b">
        <f t="shared" si="6"/>
        <v>0</v>
      </c>
    </row>
    <row r="400" spans="1:26" x14ac:dyDescent="0.25">
      <c r="A400" t="s">
        <v>773</v>
      </c>
      <c r="B400" s="1">
        <v>45712</v>
      </c>
      <c r="C400" t="s">
        <v>774</v>
      </c>
      <c r="D400" t="s">
        <v>124</v>
      </c>
      <c r="E400" t="s">
        <v>26</v>
      </c>
      <c r="F400" t="s">
        <v>86</v>
      </c>
      <c r="G400" t="s">
        <v>110</v>
      </c>
      <c r="H400">
        <v>2</v>
      </c>
      <c r="I400">
        <v>25472</v>
      </c>
      <c r="J400">
        <v>0</v>
      </c>
      <c r="K400">
        <v>0</v>
      </c>
      <c r="L400">
        <v>50944</v>
      </c>
      <c r="M400">
        <v>36677.33</v>
      </c>
      <c r="N400">
        <v>14266.67</v>
      </c>
      <c r="O400" t="s">
        <v>55</v>
      </c>
      <c r="P400">
        <v>1369.02</v>
      </c>
      <c r="Q400" t="s">
        <v>40</v>
      </c>
      <c r="R400" t="s">
        <v>31</v>
      </c>
      <c r="S400">
        <v>5</v>
      </c>
      <c r="T400">
        <v>4</v>
      </c>
      <c r="U400" t="s">
        <v>32</v>
      </c>
      <c r="V400" t="s">
        <v>33</v>
      </c>
      <c r="W400">
        <v>5</v>
      </c>
      <c r="Z400" t="b">
        <f t="shared" si="6"/>
        <v>0</v>
      </c>
    </row>
    <row r="401" spans="1:26" x14ac:dyDescent="0.25">
      <c r="A401" t="s">
        <v>775</v>
      </c>
      <c r="B401" s="1">
        <v>45941</v>
      </c>
      <c r="C401" t="s">
        <v>44</v>
      </c>
      <c r="D401" t="s">
        <v>67</v>
      </c>
      <c r="E401" t="s">
        <v>26</v>
      </c>
      <c r="F401" t="s">
        <v>27</v>
      </c>
      <c r="G401" t="s">
        <v>76</v>
      </c>
      <c r="H401">
        <v>1</v>
      </c>
      <c r="I401">
        <v>15763</v>
      </c>
      <c r="J401">
        <v>25</v>
      </c>
      <c r="K401">
        <v>3940.75</v>
      </c>
      <c r="L401">
        <v>11822.25</v>
      </c>
      <c r="M401">
        <v>7984.18</v>
      </c>
      <c r="N401">
        <v>3838.07</v>
      </c>
      <c r="O401" t="s">
        <v>49</v>
      </c>
      <c r="P401">
        <v>362.53</v>
      </c>
      <c r="Q401" t="s">
        <v>30</v>
      </c>
      <c r="R401" t="s">
        <v>41</v>
      </c>
      <c r="S401">
        <v>2</v>
      </c>
      <c r="T401">
        <v>4</v>
      </c>
      <c r="U401" t="s">
        <v>56</v>
      </c>
      <c r="V401" t="s">
        <v>33</v>
      </c>
      <c r="W401">
        <v>5</v>
      </c>
      <c r="Z401" t="b">
        <f t="shared" si="6"/>
        <v>0</v>
      </c>
    </row>
    <row r="402" spans="1:26" x14ac:dyDescent="0.25">
      <c r="A402" t="s">
        <v>776</v>
      </c>
      <c r="B402" s="1">
        <v>45737</v>
      </c>
      <c r="C402" t="s">
        <v>460</v>
      </c>
      <c r="D402" t="s">
        <v>71</v>
      </c>
      <c r="E402" t="s">
        <v>36</v>
      </c>
      <c r="F402" t="s">
        <v>27</v>
      </c>
      <c r="G402" t="s">
        <v>72</v>
      </c>
      <c r="H402">
        <v>2</v>
      </c>
      <c r="I402">
        <v>10151</v>
      </c>
      <c r="J402">
        <v>5</v>
      </c>
      <c r="K402">
        <v>1015.1</v>
      </c>
      <c r="L402">
        <v>19286.900000000001</v>
      </c>
      <c r="M402">
        <v>12669.43</v>
      </c>
      <c r="N402">
        <v>6617.47</v>
      </c>
      <c r="O402" t="s">
        <v>49</v>
      </c>
      <c r="P402">
        <v>307.12</v>
      </c>
      <c r="Q402" t="s">
        <v>73</v>
      </c>
      <c r="R402" t="s">
        <v>41</v>
      </c>
      <c r="S402">
        <v>2</v>
      </c>
      <c r="T402">
        <v>1</v>
      </c>
      <c r="U402" t="s">
        <v>32</v>
      </c>
      <c r="V402" t="s">
        <v>33</v>
      </c>
      <c r="W402">
        <v>4</v>
      </c>
      <c r="Z402" t="b">
        <f t="shared" si="6"/>
        <v>0</v>
      </c>
    </row>
    <row r="403" spans="1:26" x14ac:dyDescent="0.25">
      <c r="A403" t="s">
        <v>777</v>
      </c>
      <c r="B403" s="1">
        <v>45797</v>
      </c>
      <c r="C403" t="s">
        <v>560</v>
      </c>
      <c r="D403" t="s">
        <v>154</v>
      </c>
      <c r="E403" t="s">
        <v>46</v>
      </c>
      <c r="F403" t="s">
        <v>86</v>
      </c>
      <c r="G403" t="s">
        <v>110</v>
      </c>
      <c r="H403">
        <v>1</v>
      </c>
      <c r="I403">
        <v>11392</v>
      </c>
      <c r="J403">
        <v>10</v>
      </c>
      <c r="K403">
        <v>1139.2</v>
      </c>
      <c r="L403">
        <v>10252.799999999999</v>
      </c>
      <c r="M403">
        <v>6818.6</v>
      </c>
      <c r="N403">
        <v>3434.2</v>
      </c>
      <c r="O403" t="s">
        <v>55</v>
      </c>
      <c r="P403">
        <v>1045.28</v>
      </c>
      <c r="Q403" t="s">
        <v>30</v>
      </c>
      <c r="R403" t="s">
        <v>41</v>
      </c>
      <c r="S403">
        <v>2</v>
      </c>
      <c r="T403">
        <v>1</v>
      </c>
      <c r="U403" t="s">
        <v>32</v>
      </c>
      <c r="V403" t="s">
        <v>33</v>
      </c>
      <c r="W403">
        <v>4</v>
      </c>
      <c r="Z403" t="b">
        <f t="shared" si="6"/>
        <v>0</v>
      </c>
    </row>
    <row r="404" spans="1:26" x14ac:dyDescent="0.25">
      <c r="A404" t="s">
        <v>778</v>
      </c>
      <c r="B404" s="1">
        <v>45802</v>
      </c>
      <c r="C404" t="s">
        <v>779</v>
      </c>
      <c r="D404" t="s">
        <v>90</v>
      </c>
      <c r="E404" t="s">
        <v>46</v>
      </c>
      <c r="F404" t="s">
        <v>86</v>
      </c>
      <c r="G404" t="s">
        <v>94</v>
      </c>
      <c r="H404">
        <v>1</v>
      </c>
      <c r="I404">
        <v>16802</v>
      </c>
      <c r="J404">
        <v>25</v>
      </c>
      <c r="K404">
        <v>4200.5</v>
      </c>
      <c r="L404">
        <v>12601.5</v>
      </c>
      <c r="M404">
        <v>8790.76</v>
      </c>
      <c r="N404">
        <v>3810.74</v>
      </c>
      <c r="O404" t="s">
        <v>91</v>
      </c>
      <c r="P404">
        <v>426.34</v>
      </c>
      <c r="Q404" t="s">
        <v>83</v>
      </c>
      <c r="R404" t="s">
        <v>41</v>
      </c>
      <c r="S404">
        <v>2</v>
      </c>
      <c r="T404">
        <v>2</v>
      </c>
      <c r="U404" t="s">
        <v>32</v>
      </c>
      <c r="V404" t="s">
        <v>33</v>
      </c>
      <c r="W404">
        <v>2</v>
      </c>
      <c r="Z404" t="b">
        <f t="shared" si="6"/>
        <v>0</v>
      </c>
    </row>
    <row r="405" spans="1:26" x14ac:dyDescent="0.25">
      <c r="A405" t="s">
        <v>780</v>
      </c>
      <c r="B405" s="1">
        <v>45967</v>
      </c>
      <c r="C405" t="s">
        <v>781</v>
      </c>
      <c r="D405" t="s">
        <v>124</v>
      </c>
      <c r="E405" t="s">
        <v>46</v>
      </c>
      <c r="F405" t="s">
        <v>86</v>
      </c>
      <c r="G405" t="s">
        <v>180</v>
      </c>
      <c r="H405">
        <v>1</v>
      </c>
      <c r="I405">
        <v>41974</v>
      </c>
      <c r="J405">
        <v>25</v>
      </c>
      <c r="K405">
        <v>10493.5</v>
      </c>
      <c r="L405">
        <v>31480.5</v>
      </c>
      <c r="M405">
        <v>25069.279999999999</v>
      </c>
      <c r="N405">
        <v>6411.22</v>
      </c>
      <c r="O405" t="s">
        <v>39</v>
      </c>
      <c r="P405">
        <v>2091.31</v>
      </c>
      <c r="Q405" t="s">
        <v>30</v>
      </c>
      <c r="R405" t="s">
        <v>41</v>
      </c>
      <c r="S405">
        <v>2</v>
      </c>
      <c r="T405">
        <v>2</v>
      </c>
      <c r="U405" t="s">
        <v>32</v>
      </c>
      <c r="V405" t="s">
        <v>33</v>
      </c>
      <c r="W405">
        <v>3</v>
      </c>
      <c r="Z405" t="b">
        <f t="shared" si="6"/>
        <v>0</v>
      </c>
    </row>
    <row r="406" spans="1:26" x14ac:dyDescent="0.25">
      <c r="A406" t="s">
        <v>782</v>
      </c>
      <c r="B406" s="1">
        <v>45765</v>
      </c>
      <c r="C406" t="s">
        <v>203</v>
      </c>
      <c r="D406" t="s">
        <v>67</v>
      </c>
      <c r="E406" t="s">
        <v>26</v>
      </c>
      <c r="F406" t="s">
        <v>27</v>
      </c>
      <c r="G406" t="s">
        <v>28</v>
      </c>
      <c r="H406">
        <v>2</v>
      </c>
      <c r="I406">
        <v>10935</v>
      </c>
      <c r="J406">
        <v>20</v>
      </c>
      <c r="K406">
        <v>4374</v>
      </c>
      <c r="L406">
        <v>17496</v>
      </c>
      <c r="M406">
        <v>10726.89</v>
      </c>
      <c r="N406">
        <v>6769.11</v>
      </c>
      <c r="O406" t="s">
        <v>49</v>
      </c>
      <c r="P406">
        <v>416.48</v>
      </c>
      <c r="Q406" t="s">
        <v>73</v>
      </c>
      <c r="R406" t="s">
        <v>41</v>
      </c>
      <c r="S406">
        <v>2</v>
      </c>
      <c r="T406">
        <v>5</v>
      </c>
      <c r="U406" t="s">
        <v>32</v>
      </c>
      <c r="V406" t="s">
        <v>42</v>
      </c>
      <c r="Z406" t="b">
        <f t="shared" si="6"/>
        <v>0</v>
      </c>
    </row>
    <row r="407" spans="1:26" x14ac:dyDescent="0.25">
      <c r="A407" t="s">
        <v>783</v>
      </c>
      <c r="B407" s="1">
        <v>45833</v>
      </c>
      <c r="C407" t="s">
        <v>24</v>
      </c>
      <c r="D407" t="s">
        <v>71</v>
      </c>
      <c r="E407" t="s">
        <v>46</v>
      </c>
      <c r="F407" t="s">
        <v>53</v>
      </c>
      <c r="G407" t="s">
        <v>59</v>
      </c>
      <c r="H407">
        <v>1</v>
      </c>
      <c r="I407">
        <v>82196</v>
      </c>
      <c r="J407">
        <v>10</v>
      </c>
      <c r="K407">
        <v>8219.6</v>
      </c>
      <c r="L407">
        <v>73976.399999999994</v>
      </c>
      <c r="M407">
        <v>59529.22</v>
      </c>
      <c r="N407">
        <v>14447.18</v>
      </c>
      <c r="O407" t="s">
        <v>49</v>
      </c>
      <c r="P407">
        <v>346.48</v>
      </c>
      <c r="Q407" t="s">
        <v>73</v>
      </c>
      <c r="R407" t="s">
        <v>41</v>
      </c>
      <c r="S407">
        <v>2</v>
      </c>
      <c r="T407">
        <v>3</v>
      </c>
      <c r="U407" t="s">
        <v>56</v>
      </c>
      <c r="V407" t="s">
        <v>33</v>
      </c>
      <c r="W407">
        <v>5</v>
      </c>
      <c r="Z407" t="b">
        <f t="shared" si="6"/>
        <v>0</v>
      </c>
    </row>
    <row r="408" spans="1:26" x14ac:dyDescent="0.25">
      <c r="A408" t="s">
        <v>784</v>
      </c>
      <c r="B408" s="1">
        <v>45762</v>
      </c>
      <c r="C408" t="s">
        <v>785</v>
      </c>
      <c r="D408" t="s">
        <v>71</v>
      </c>
      <c r="E408" t="s">
        <v>26</v>
      </c>
      <c r="F408" t="s">
        <v>86</v>
      </c>
      <c r="G408" t="s">
        <v>87</v>
      </c>
      <c r="H408">
        <v>2</v>
      </c>
      <c r="I408">
        <v>45274</v>
      </c>
      <c r="J408">
        <v>0</v>
      </c>
      <c r="K408">
        <v>0</v>
      </c>
      <c r="L408">
        <v>90548</v>
      </c>
      <c r="M408">
        <v>72345.94</v>
      </c>
      <c r="N408">
        <v>18202.060000000001</v>
      </c>
      <c r="O408" t="s">
        <v>49</v>
      </c>
      <c r="P408">
        <v>333.43</v>
      </c>
      <c r="Q408" t="s">
        <v>40</v>
      </c>
      <c r="R408" t="s">
        <v>41</v>
      </c>
      <c r="S408">
        <v>2</v>
      </c>
      <c r="T408">
        <v>1</v>
      </c>
      <c r="U408" t="s">
        <v>32</v>
      </c>
      <c r="V408" t="s">
        <v>33</v>
      </c>
      <c r="W408">
        <v>5</v>
      </c>
      <c r="Z408" t="b">
        <f t="shared" si="6"/>
        <v>0</v>
      </c>
    </row>
    <row r="409" spans="1:26" x14ac:dyDescent="0.25">
      <c r="A409" t="s">
        <v>786</v>
      </c>
      <c r="B409" s="1">
        <v>46009</v>
      </c>
      <c r="C409" t="s">
        <v>655</v>
      </c>
      <c r="D409" t="s">
        <v>71</v>
      </c>
      <c r="E409" t="s">
        <v>36</v>
      </c>
      <c r="F409" t="s">
        <v>37</v>
      </c>
      <c r="G409" t="s">
        <v>38</v>
      </c>
      <c r="H409">
        <v>1</v>
      </c>
      <c r="I409">
        <v>25550</v>
      </c>
      <c r="J409">
        <v>20</v>
      </c>
      <c r="K409">
        <v>5110</v>
      </c>
      <c r="L409">
        <v>20440</v>
      </c>
      <c r="M409">
        <v>14768.53</v>
      </c>
      <c r="N409">
        <v>5671.47</v>
      </c>
      <c r="O409" t="s">
        <v>91</v>
      </c>
      <c r="P409">
        <v>439.92</v>
      </c>
      <c r="Q409" t="s">
        <v>40</v>
      </c>
      <c r="R409" t="s">
        <v>31</v>
      </c>
      <c r="S409">
        <v>5</v>
      </c>
      <c r="T409">
        <v>4</v>
      </c>
      <c r="U409" t="s">
        <v>32</v>
      </c>
      <c r="V409" t="s">
        <v>33</v>
      </c>
      <c r="W409">
        <v>2</v>
      </c>
      <c r="Z409" t="b">
        <f t="shared" si="6"/>
        <v>0</v>
      </c>
    </row>
    <row r="410" spans="1:26" x14ac:dyDescent="0.25">
      <c r="A410" t="s">
        <v>787</v>
      </c>
      <c r="B410" s="1">
        <v>45982</v>
      </c>
      <c r="C410" t="s">
        <v>142</v>
      </c>
      <c r="D410" t="s">
        <v>90</v>
      </c>
      <c r="E410" t="s">
        <v>46</v>
      </c>
      <c r="F410" t="s">
        <v>47</v>
      </c>
      <c r="G410" t="s">
        <v>138</v>
      </c>
      <c r="H410">
        <v>3</v>
      </c>
      <c r="I410">
        <v>25600</v>
      </c>
      <c r="J410">
        <v>25</v>
      </c>
      <c r="K410">
        <v>19200</v>
      </c>
      <c r="L410">
        <v>57600</v>
      </c>
      <c r="M410">
        <v>32768.32</v>
      </c>
      <c r="N410">
        <v>24831.68</v>
      </c>
      <c r="O410" t="s">
        <v>91</v>
      </c>
      <c r="P410">
        <v>225.41</v>
      </c>
      <c r="Q410" t="s">
        <v>73</v>
      </c>
      <c r="R410" t="s">
        <v>41</v>
      </c>
      <c r="S410">
        <v>2</v>
      </c>
      <c r="T410">
        <v>2</v>
      </c>
      <c r="U410" t="s">
        <v>32</v>
      </c>
      <c r="V410" t="s">
        <v>33</v>
      </c>
      <c r="W410">
        <v>5</v>
      </c>
      <c r="Z410" t="b">
        <f t="shared" si="6"/>
        <v>0</v>
      </c>
    </row>
    <row r="411" spans="1:26" x14ac:dyDescent="0.25">
      <c r="A411" t="s">
        <v>788</v>
      </c>
      <c r="B411" s="1">
        <v>45793</v>
      </c>
      <c r="C411" t="s">
        <v>789</v>
      </c>
      <c r="D411" t="s">
        <v>79</v>
      </c>
      <c r="E411" t="s">
        <v>26</v>
      </c>
      <c r="F411" t="s">
        <v>27</v>
      </c>
      <c r="G411" t="s">
        <v>113</v>
      </c>
      <c r="H411">
        <v>1</v>
      </c>
      <c r="I411">
        <v>7757</v>
      </c>
      <c r="J411">
        <v>10</v>
      </c>
      <c r="K411">
        <v>775.7</v>
      </c>
      <c r="L411">
        <v>6981.3</v>
      </c>
      <c r="M411">
        <v>4654.3900000000003</v>
      </c>
      <c r="N411">
        <v>2326.91</v>
      </c>
      <c r="O411" t="s">
        <v>91</v>
      </c>
      <c r="P411">
        <v>1522.71</v>
      </c>
      <c r="Q411" t="s">
        <v>73</v>
      </c>
      <c r="R411" t="s">
        <v>41</v>
      </c>
      <c r="S411">
        <v>2</v>
      </c>
      <c r="T411">
        <v>1</v>
      </c>
      <c r="U411" t="s">
        <v>32</v>
      </c>
      <c r="V411" t="s">
        <v>50</v>
      </c>
      <c r="W411">
        <v>5</v>
      </c>
      <c r="Z411" t="b">
        <f t="shared" si="6"/>
        <v>0</v>
      </c>
    </row>
    <row r="412" spans="1:26" x14ac:dyDescent="0.25">
      <c r="A412" t="s">
        <v>790</v>
      </c>
      <c r="B412" s="1">
        <v>45916</v>
      </c>
      <c r="C412" t="s">
        <v>158</v>
      </c>
      <c r="D412" t="s">
        <v>67</v>
      </c>
      <c r="E412" t="s">
        <v>46</v>
      </c>
      <c r="F412" t="s">
        <v>37</v>
      </c>
      <c r="G412" t="s">
        <v>161</v>
      </c>
      <c r="H412">
        <v>4</v>
      </c>
      <c r="I412">
        <v>20176</v>
      </c>
      <c r="J412">
        <v>25</v>
      </c>
      <c r="K412">
        <v>20176</v>
      </c>
      <c r="L412">
        <v>60528</v>
      </c>
      <c r="M412">
        <v>38665.33</v>
      </c>
      <c r="N412">
        <v>21862.67</v>
      </c>
      <c r="O412" t="s">
        <v>39</v>
      </c>
      <c r="P412">
        <v>1264.2</v>
      </c>
      <c r="Q412" t="s">
        <v>83</v>
      </c>
      <c r="R412" t="s">
        <v>41</v>
      </c>
      <c r="S412">
        <v>2</v>
      </c>
      <c r="T412">
        <v>3</v>
      </c>
      <c r="U412" t="s">
        <v>32</v>
      </c>
      <c r="V412" t="s">
        <v>42</v>
      </c>
      <c r="Z412" t="b">
        <f t="shared" si="6"/>
        <v>1</v>
      </c>
    </row>
    <row r="413" spans="1:26" x14ac:dyDescent="0.25">
      <c r="A413" t="s">
        <v>791</v>
      </c>
      <c r="B413" s="1">
        <v>45908</v>
      </c>
      <c r="C413" t="s">
        <v>792</v>
      </c>
      <c r="D413" t="s">
        <v>25</v>
      </c>
      <c r="E413" t="s">
        <v>36</v>
      </c>
      <c r="F413" t="s">
        <v>53</v>
      </c>
      <c r="G413" t="s">
        <v>59</v>
      </c>
      <c r="H413">
        <v>2</v>
      </c>
      <c r="I413">
        <v>60260</v>
      </c>
      <c r="J413">
        <v>0</v>
      </c>
      <c r="K413">
        <v>0</v>
      </c>
      <c r="L413">
        <v>120520</v>
      </c>
      <c r="M413">
        <v>95571.21</v>
      </c>
      <c r="N413">
        <v>24948.79</v>
      </c>
      <c r="O413" t="s">
        <v>49</v>
      </c>
      <c r="P413">
        <v>459.87</v>
      </c>
      <c r="Q413" t="s">
        <v>68</v>
      </c>
      <c r="R413" t="s">
        <v>41</v>
      </c>
      <c r="S413">
        <v>2</v>
      </c>
      <c r="T413">
        <v>3</v>
      </c>
      <c r="U413" t="s">
        <v>32</v>
      </c>
      <c r="V413" t="s">
        <v>50</v>
      </c>
      <c r="W413">
        <v>4</v>
      </c>
      <c r="Z413" t="b">
        <f t="shared" si="6"/>
        <v>0</v>
      </c>
    </row>
    <row r="414" spans="1:26" x14ac:dyDescent="0.25">
      <c r="A414" t="s">
        <v>793</v>
      </c>
      <c r="B414" s="1">
        <v>45786</v>
      </c>
      <c r="C414" t="s">
        <v>484</v>
      </c>
      <c r="D414" t="s">
        <v>90</v>
      </c>
      <c r="E414" t="s">
        <v>36</v>
      </c>
      <c r="F414" t="s">
        <v>37</v>
      </c>
      <c r="G414" t="s">
        <v>224</v>
      </c>
      <c r="H414">
        <v>1</v>
      </c>
      <c r="I414">
        <v>8374</v>
      </c>
      <c r="J414">
        <v>5</v>
      </c>
      <c r="K414">
        <v>418.7</v>
      </c>
      <c r="L414">
        <v>7955.3</v>
      </c>
      <c r="M414">
        <v>6327.32</v>
      </c>
      <c r="N414">
        <v>1627.98</v>
      </c>
      <c r="O414" t="s">
        <v>91</v>
      </c>
      <c r="P414">
        <v>376.03</v>
      </c>
      <c r="Q414" t="s">
        <v>83</v>
      </c>
      <c r="R414" t="s">
        <v>31</v>
      </c>
      <c r="S414">
        <v>5</v>
      </c>
      <c r="T414">
        <v>1</v>
      </c>
      <c r="U414" t="s">
        <v>32</v>
      </c>
      <c r="V414" t="s">
        <v>33</v>
      </c>
      <c r="W414">
        <v>3</v>
      </c>
      <c r="Z414" t="b">
        <f t="shared" si="6"/>
        <v>0</v>
      </c>
    </row>
    <row r="415" spans="1:26" x14ac:dyDescent="0.25">
      <c r="A415" t="s">
        <v>794</v>
      </c>
      <c r="B415" s="1">
        <v>45684</v>
      </c>
      <c r="C415" t="s">
        <v>795</v>
      </c>
      <c r="D415" t="s">
        <v>67</v>
      </c>
      <c r="E415" t="s">
        <v>46</v>
      </c>
      <c r="F415" t="s">
        <v>37</v>
      </c>
      <c r="G415" t="s">
        <v>313</v>
      </c>
      <c r="H415">
        <v>1</v>
      </c>
      <c r="I415">
        <v>34271</v>
      </c>
      <c r="J415">
        <v>15</v>
      </c>
      <c r="K415">
        <v>5140.6499999999996</v>
      </c>
      <c r="L415">
        <v>29130.35</v>
      </c>
      <c r="M415">
        <v>18724.63</v>
      </c>
      <c r="N415">
        <v>10405.719999999999</v>
      </c>
      <c r="O415" t="s">
        <v>91</v>
      </c>
      <c r="P415">
        <v>286.88</v>
      </c>
      <c r="Q415" t="s">
        <v>73</v>
      </c>
      <c r="R415" t="s">
        <v>31</v>
      </c>
      <c r="S415">
        <v>5</v>
      </c>
      <c r="T415">
        <v>7</v>
      </c>
      <c r="U415" t="s">
        <v>56</v>
      </c>
      <c r="V415" t="s">
        <v>33</v>
      </c>
      <c r="W415">
        <v>4</v>
      </c>
      <c r="Z415" t="b">
        <f t="shared" si="6"/>
        <v>0</v>
      </c>
    </row>
    <row r="416" spans="1:26" x14ac:dyDescent="0.25">
      <c r="A416" t="s">
        <v>796</v>
      </c>
      <c r="B416" s="1">
        <v>45705</v>
      </c>
      <c r="C416" t="s">
        <v>797</v>
      </c>
      <c r="D416" t="s">
        <v>67</v>
      </c>
      <c r="E416" t="s">
        <v>26</v>
      </c>
      <c r="F416" t="s">
        <v>53</v>
      </c>
      <c r="G416" t="s">
        <v>268</v>
      </c>
      <c r="H416">
        <v>1</v>
      </c>
      <c r="I416">
        <v>95117</v>
      </c>
      <c r="J416">
        <v>10</v>
      </c>
      <c r="K416">
        <v>9511.7000000000007</v>
      </c>
      <c r="L416">
        <v>85605.3</v>
      </c>
      <c r="M416">
        <v>66534.31</v>
      </c>
      <c r="N416">
        <v>19070.990000000002</v>
      </c>
      <c r="O416" t="s">
        <v>60</v>
      </c>
      <c r="P416">
        <v>431.18</v>
      </c>
      <c r="Q416" t="s">
        <v>73</v>
      </c>
      <c r="R416" t="s">
        <v>31</v>
      </c>
      <c r="S416">
        <v>5</v>
      </c>
      <c r="T416">
        <v>5</v>
      </c>
      <c r="U416" t="s">
        <v>32</v>
      </c>
      <c r="V416" t="s">
        <v>33</v>
      </c>
      <c r="W416">
        <v>5</v>
      </c>
      <c r="Z416" t="b">
        <f t="shared" si="6"/>
        <v>0</v>
      </c>
    </row>
    <row r="417" spans="1:26" x14ac:dyDescent="0.25">
      <c r="A417" t="s">
        <v>798</v>
      </c>
      <c r="B417" s="1">
        <v>45982</v>
      </c>
      <c r="C417" t="s">
        <v>655</v>
      </c>
      <c r="D417" t="s">
        <v>154</v>
      </c>
      <c r="E417" t="s">
        <v>26</v>
      </c>
      <c r="F417" t="s">
        <v>53</v>
      </c>
      <c r="G417" t="s">
        <v>82</v>
      </c>
      <c r="H417">
        <v>1</v>
      </c>
      <c r="I417">
        <v>44815</v>
      </c>
      <c r="J417">
        <v>5</v>
      </c>
      <c r="K417">
        <v>2240.75</v>
      </c>
      <c r="L417">
        <v>42574.25</v>
      </c>
      <c r="M417">
        <v>31628.04</v>
      </c>
      <c r="N417">
        <v>10946.21</v>
      </c>
      <c r="O417" t="s">
        <v>55</v>
      </c>
      <c r="P417">
        <v>309.83999999999997</v>
      </c>
      <c r="Q417" t="s">
        <v>40</v>
      </c>
      <c r="R417" t="s">
        <v>31</v>
      </c>
      <c r="S417">
        <v>5</v>
      </c>
      <c r="T417">
        <v>3</v>
      </c>
      <c r="U417" t="s">
        <v>32</v>
      </c>
      <c r="V417" t="s">
        <v>50</v>
      </c>
      <c r="W417">
        <v>5</v>
      </c>
      <c r="Z417" t="b">
        <f t="shared" si="6"/>
        <v>0</v>
      </c>
    </row>
    <row r="418" spans="1:26" x14ac:dyDescent="0.25">
      <c r="A418" t="s">
        <v>799</v>
      </c>
      <c r="B418" s="1">
        <v>45874</v>
      </c>
      <c r="C418" t="s">
        <v>201</v>
      </c>
      <c r="D418" t="s">
        <v>67</v>
      </c>
      <c r="E418" t="s">
        <v>26</v>
      </c>
      <c r="F418" t="s">
        <v>53</v>
      </c>
      <c r="G418" t="s">
        <v>54</v>
      </c>
      <c r="H418">
        <v>1</v>
      </c>
      <c r="I418">
        <v>58465</v>
      </c>
      <c r="J418">
        <v>5</v>
      </c>
      <c r="K418">
        <v>2923.25</v>
      </c>
      <c r="L418">
        <v>55541.75</v>
      </c>
      <c r="M418">
        <v>31918.42</v>
      </c>
      <c r="N418">
        <v>23623.33</v>
      </c>
      <c r="O418" t="s">
        <v>55</v>
      </c>
      <c r="P418">
        <v>975.37</v>
      </c>
      <c r="Q418" t="s">
        <v>68</v>
      </c>
      <c r="R418" t="s">
        <v>31</v>
      </c>
      <c r="S418">
        <v>5</v>
      </c>
      <c r="T418">
        <v>8</v>
      </c>
      <c r="U418" t="s">
        <v>56</v>
      </c>
      <c r="V418" t="s">
        <v>33</v>
      </c>
      <c r="W418">
        <v>1</v>
      </c>
      <c r="Z418" t="b">
        <f t="shared" si="6"/>
        <v>0</v>
      </c>
    </row>
    <row r="419" spans="1:26" x14ac:dyDescent="0.25">
      <c r="A419" t="s">
        <v>800</v>
      </c>
      <c r="B419" s="1">
        <v>45799</v>
      </c>
      <c r="C419" t="s">
        <v>411</v>
      </c>
      <c r="D419" t="s">
        <v>154</v>
      </c>
      <c r="E419" t="s">
        <v>46</v>
      </c>
      <c r="F419" t="s">
        <v>53</v>
      </c>
      <c r="G419" t="s">
        <v>268</v>
      </c>
      <c r="H419">
        <v>1</v>
      </c>
      <c r="I419">
        <v>23114</v>
      </c>
      <c r="J419">
        <v>5</v>
      </c>
      <c r="K419">
        <v>1155.7</v>
      </c>
      <c r="L419">
        <v>21958.3</v>
      </c>
      <c r="M419">
        <v>17616.45</v>
      </c>
      <c r="N419">
        <v>4341.8500000000004</v>
      </c>
      <c r="O419" t="s">
        <v>49</v>
      </c>
      <c r="P419">
        <v>154.58000000000001</v>
      </c>
      <c r="Q419" t="s">
        <v>83</v>
      </c>
      <c r="R419" t="s">
        <v>41</v>
      </c>
      <c r="S419">
        <v>2</v>
      </c>
      <c r="T419">
        <v>2</v>
      </c>
      <c r="U419" t="s">
        <v>32</v>
      </c>
      <c r="V419" t="s">
        <v>33</v>
      </c>
      <c r="W419">
        <v>1</v>
      </c>
      <c r="Z419" t="b">
        <f t="shared" si="6"/>
        <v>0</v>
      </c>
    </row>
    <row r="420" spans="1:26" x14ac:dyDescent="0.25">
      <c r="A420" t="s">
        <v>801</v>
      </c>
      <c r="B420" s="1">
        <v>45680</v>
      </c>
      <c r="C420" t="s">
        <v>802</v>
      </c>
      <c r="D420" t="s">
        <v>90</v>
      </c>
      <c r="E420" t="s">
        <v>26</v>
      </c>
      <c r="F420" t="s">
        <v>86</v>
      </c>
      <c r="G420" t="s">
        <v>94</v>
      </c>
      <c r="H420">
        <v>1</v>
      </c>
      <c r="I420">
        <v>34848</v>
      </c>
      <c r="J420">
        <v>10</v>
      </c>
      <c r="K420">
        <v>3484.8</v>
      </c>
      <c r="L420">
        <v>31363.200000000001</v>
      </c>
      <c r="M420">
        <v>17621.84</v>
      </c>
      <c r="N420">
        <v>13741.36</v>
      </c>
      <c r="O420" t="s">
        <v>60</v>
      </c>
      <c r="P420">
        <v>1965.35</v>
      </c>
      <c r="Q420" t="s">
        <v>30</v>
      </c>
      <c r="R420" t="s">
        <v>41</v>
      </c>
      <c r="S420">
        <v>2</v>
      </c>
      <c r="T420">
        <v>4</v>
      </c>
      <c r="U420" t="s">
        <v>56</v>
      </c>
      <c r="V420" t="s">
        <v>33</v>
      </c>
      <c r="W420">
        <v>3</v>
      </c>
      <c r="Z420" t="b">
        <f t="shared" si="6"/>
        <v>0</v>
      </c>
    </row>
    <row r="421" spans="1:26" x14ac:dyDescent="0.25">
      <c r="A421" t="s">
        <v>803</v>
      </c>
      <c r="B421" s="1">
        <v>45659</v>
      </c>
      <c r="C421" t="s">
        <v>804</v>
      </c>
      <c r="D421" t="s">
        <v>154</v>
      </c>
      <c r="E421" t="s">
        <v>36</v>
      </c>
      <c r="F421" t="s">
        <v>53</v>
      </c>
      <c r="G421" t="s">
        <v>82</v>
      </c>
      <c r="H421">
        <v>2</v>
      </c>
      <c r="I421">
        <v>91689</v>
      </c>
      <c r="J421">
        <v>10</v>
      </c>
      <c r="K421">
        <v>18337.8</v>
      </c>
      <c r="L421">
        <v>165040.20000000001</v>
      </c>
      <c r="M421">
        <v>98585.01</v>
      </c>
      <c r="N421">
        <v>66455.19</v>
      </c>
      <c r="O421" t="s">
        <v>39</v>
      </c>
      <c r="P421">
        <v>1308.9000000000001</v>
      </c>
      <c r="Q421" t="s">
        <v>73</v>
      </c>
      <c r="R421" t="s">
        <v>41</v>
      </c>
      <c r="S421">
        <v>2</v>
      </c>
      <c r="T421">
        <v>6</v>
      </c>
      <c r="U421" t="s">
        <v>32</v>
      </c>
      <c r="V421" t="s">
        <v>50</v>
      </c>
      <c r="W421">
        <v>5</v>
      </c>
      <c r="Z421" t="b">
        <f t="shared" si="6"/>
        <v>0</v>
      </c>
    </row>
    <row r="422" spans="1:26" x14ac:dyDescent="0.25">
      <c r="A422" t="s">
        <v>805</v>
      </c>
      <c r="B422" s="1">
        <v>45828</v>
      </c>
      <c r="C422" t="s">
        <v>199</v>
      </c>
      <c r="D422" t="s">
        <v>67</v>
      </c>
      <c r="E422" t="s">
        <v>26</v>
      </c>
      <c r="F422" t="s">
        <v>53</v>
      </c>
      <c r="G422" t="s">
        <v>82</v>
      </c>
      <c r="H422">
        <v>2</v>
      </c>
      <c r="I422">
        <v>74984</v>
      </c>
      <c r="J422">
        <v>0</v>
      </c>
      <c r="K422">
        <v>0</v>
      </c>
      <c r="L422">
        <v>149968</v>
      </c>
      <c r="M422">
        <v>94988.1</v>
      </c>
      <c r="N422">
        <v>54979.9</v>
      </c>
      <c r="O422" t="s">
        <v>60</v>
      </c>
      <c r="P422">
        <v>1625.46</v>
      </c>
      <c r="Q422" t="s">
        <v>83</v>
      </c>
      <c r="R422" t="s">
        <v>41</v>
      </c>
      <c r="S422">
        <v>2</v>
      </c>
      <c r="T422">
        <v>6</v>
      </c>
      <c r="U422" t="s">
        <v>32</v>
      </c>
      <c r="V422" t="s">
        <v>50</v>
      </c>
      <c r="W422">
        <v>2</v>
      </c>
      <c r="Z422" t="b">
        <f t="shared" si="6"/>
        <v>0</v>
      </c>
    </row>
    <row r="423" spans="1:26" x14ac:dyDescent="0.25">
      <c r="A423" t="s">
        <v>806</v>
      </c>
      <c r="B423" s="1">
        <v>45724</v>
      </c>
      <c r="C423" t="s">
        <v>807</v>
      </c>
      <c r="D423" t="s">
        <v>63</v>
      </c>
      <c r="E423" t="s">
        <v>46</v>
      </c>
      <c r="F423" t="s">
        <v>47</v>
      </c>
      <c r="G423" t="s">
        <v>48</v>
      </c>
      <c r="H423">
        <v>1</v>
      </c>
      <c r="I423">
        <v>22601</v>
      </c>
      <c r="J423">
        <v>0</v>
      </c>
      <c r="K423">
        <v>0</v>
      </c>
      <c r="L423">
        <v>22601</v>
      </c>
      <c r="M423">
        <v>14127.75</v>
      </c>
      <c r="N423">
        <v>8473.25</v>
      </c>
      <c r="O423" t="s">
        <v>91</v>
      </c>
      <c r="P423">
        <v>2448.41</v>
      </c>
      <c r="Q423" t="s">
        <v>73</v>
      </c>
      <c r="R423" t="s">
        <v>31</v>
      </c>
      <c r="S423">
        <v>5</v>
      </c>
      <c r="T423">
        <v>4</v>
      </c>
      <c r="U423" t="s">
        <v>32</v>
      </c>
      <c r="V423" t="s">
        <v>50</v>
      </c>
      <c r="W423">
        <v>5</v>
      </c>
      <c r="Z423" t="b">
        <f t="shared" si="6"/>
        <v>0</v>
      </c>
    </row>
    <row r="424" spans="1:26" x14ac:dyDescent="0.25">
      <c r="A424" t="s">
        <v>808</v>
      </c>
      <c r="B424" s="1">
        <v>45984</v>
      </c>
      <c r="C424" t="s">
        <v>316</v>
      </c>
      <c r="D424" t="s">
        <v>25</v>
      </c>
      <c r="E424" t="s">
        <v>46</v>
      </c>
      <c r="F424" t="s">
        <v>53</v>
      </c>
      <c r="G424" t="s">
        <v>268</v>
      </c>
      <c r="H424">
        <v>1</v>
      </c>
      <c r="I424">
        <v>96163</v>
      </c>
      <c r="J424">
        <v>25</v>
      </c>
      <c r="K424">
        <v>24040.75</v>
      </c>
      <c r="L424">
        <v>72122.25</v>
      </c>
      <c r="M424">
        <v>45930.48</v>
      </c>
      <c r="N424">
        <v>26191.77</v>
      </c>
      <c r="O424" t="s">
        <v>91</v>
      </c>
      <c r="P424">
        <v>2200.69</v>
      </c>
      <c r="Q424" t="s">
        <v>83</v>
      </c>
      <c r="R424" t="s">
        <v>31</v>
      </c>
      <c r="S424">
        <v>5</v>
      </c>
      <c r="T424">
        <v>4</v>
      </c>
      <c r="U424" t="s">
        <v>32</v>
      </c>
      <c r="V424" t="s">
        <v>33</v>
      </c>
      <c r="W424">
        <v>1</v>
      </c>
      <c r="Z424" t="b">
        <f t="shared" si="6"/>
        <v>0</v>
      </c>
    </row>
    <row r="425" spans="1:26" x14ac:dyDescent="0.25">
      <c r="A425" t="s">
        <v>809</v>
      </c>
      <c r="B425" s="1">
        <v>45792</v>
      </c>
      <c r="C425" t="s">
        <v>535</v>
      </c>
      <c r="D425" t="s">
        <v>124</v>
      </c>
      <c r="E425" t="s">
        <v>46</v>
      </c>
      <c r="F425" t="s">
        <v>47</v>
      </c>
      <c r="G425" t="s">
        <v>138</v>
      </c>
      <c r="H425">
        <v>2</v>
      </c>
      <c r="I425">
        <v>20393</v>
      </c>
      <c r="J425">
        <v>15</v>
      </c>
      <c r="K425">
        <v>6117.9</v>
      </c>
      <c r="L425">
        <v>34668.1</v>
      </c>
      <c r="M425">
        <v>25853.63</v>
      </c>
      <c r="N425">
        <v>8814.4699999999993</v>
      </c>
      <c r="O425" t="s">
        <v>91</v>
      </c>
      <c r="P425">
        <v>654.33000000000004</v>
      </c>
      <c r="Q425" t="s">
        <v>30</v>
      </c>
      <c r="R425" t="s">
        <v>31</v>
      </c>
      <c r="S425">
        <v>5</v>
      </c>
      <c r="T425">
        <v>6</v>
      </c>
      <c r="U425" t="s">
        <v>56</v>
      </c>
      <c r="V425" t="s">
        <v>33</v>
      </c>
      <c r="W425">
        <v>5</v>
      </c>
      <c r="Z425" t="b">
        <f t="shared" si="6"/>
        <v>0</v>
      </c>
    </row>
    <row r="426" spans="1:26" x14ac:dyDescent="0.25">
      <c r="A426" t="s">
        <v>810</v>
      </c>
      <c r="B426" s="1">
        <v>45740</v>
      </c>
      <c r="C426" t="s">
        <v>156</v>
      </c>
      <c r="D426" t="s">
        <v>63</v>
      </c>
      <c r="E426" t="s">
        <v>26</v>
      </c>
      <c r="F426" t="s">
        <v>47</v>
      </c>
      <c r="G426" t="s">
        <v>64</v>
      </c>
      <c r="H426">
        <v>3</v>
      </c>
      <c r="I426">
        <v>24816</v>
      </c>
      <c r="J426">
        <v>15</v>
      </c>
      <c r="K426">
        <v>11167.2</v>
      </c>
      <c r="L426">
        <v>63280.800000000003</v>
      </c>
      <c r="M426">
        <v>41258.050000000003</v>
      </c>
      <c r="N426">
        <v>22022.75</v>
      </c>
      <c r="O426" t="s">
        <v>39</v>
      </c>
      <c r="P426">
        <v>1362.17</v>
      </c>
      <c r="Q426" t="s">
        <v>30</v>
      </c>
      <c r="R426" t="s">
        <v>41</v>
      </c>
      <c r="S426">
        <v>2</v>
      </c>
      <c r="T426">
        <v>3</v>
      </c>
      <c r="U426" t="s">
        <v>56</v>
      </c>
      <c r="V426" t="s">
        <v>33</v>
      </c>
      <c r="W426">
        <v>4</v>
      </c>
      <c r="Z426" t="b">
        <f t="shared" si="6"/>
        <v>0</v>
      </c>
    </row>
    <row r="427" spans="1:26" x14ac:dyDescent="0.25">
      <c r="A427" t="s">
        <v>811</v>
      </c>
      <c r="B427" s="1">
        <v>45884</v>
      </c>
      <c r="C427" t="s">
        <v>812</v>
      </c>
      <c r="D427" t="s">
        <v>71</v>
      </c>
      <c r="E427" t="s">
        <v>36</v>
      </c>
      <c r="F427" t="s">
        <v>47</v>
      </c>
      <c r="G427" t="s">
        <v>105</v>
      </c>
      <c r="H427">
        <v>2</v>
      </c>
      <c r="I427">
        <v>46005</v>
      </c>
      <c r="J427">
        <v>10</v>
      </c>
      <c r="K427">
        <v>9201</v>
      </c>
      <c r="L427">
        <v>82809</v>
      </c>
      <c r="M427">
        <v>54051.22</v>
      </c>
      <c r="N427">
        <v>28757.78</v>
      </c>
      <c r="O427" t="s">
        <v>60</v>
      </c>
      <c r="P427">
        <v>1062.8399999999999</v>
      </c>
      <c r="Q427" t="s">
        <v>40</v>
      </c>
      <c r="R427" t="s">
        <v>41</v>
      </c>
      <c r="S427">
        <v>2</v>
      </c>
      <c r="T427">
        <v>4</v>
      </c>
      <c r="U427" t="s">
        <v>56</v>
      </c>
      <c r="V427" t="s">
        <v>33</v>
      </c>
      <c r="W427">
        <v>3</v>
      </c>
      <c r="Z427" t="b">
        <f t="shared" si="6"/>
        <v>0</v>
      </c>
    </row>
    <row r="428" spans="1:26" x14ac:dyDescent="0.25">
      <c r="A428" t="s">
        <v>813</v>
      </c>
      <c r="B428" s="1">
        <v>45940</v>
      </c>
      <c r="C428" t="s">
        <v>814</v>
      </c>
      <c r="D428" t="s">
        <v>154</v>
      </c>
      <c r="E428" t="s">
        <v>26</v>
      </c>
      <c r="F428" t="s">
        <v>27</v>
      </c>
      <c r="G428" t="s">
        <v>164</v>
      </c>
      <c r="H428">
        <v>1</v>
      </c>
      <c r="I428">
        <v>19906</v>
      </c>
      <c r="J428">
        <v>20</v>
      </c>
      <c r="K428">
        <v>3981.2</v>
      </c>
      <c r="L428">
        <v>15924.8</v>
      </c>
      <c r="M428">
        <v>10498.1</v>
      </c>
      <c r="N428">
        <v>5426.7</v>
      </c>
      <c r="O428" t="s">
        <v>49</v>
      </c>
      <c r="P428">
        <v>217.92</v>
      </c>
      <c r="Q428" t="s">
        <v>30</v>
      </c>
      <c r="R428" t="s">
        <v>41</v>
      </c>
      <c r="S428">
        <v>2</v>
      </c>
      <c r="T428">
        <v>1</v>
      </c>
      <c r="U428" t="s">
        <v>32</v>
      </c>
      <c r="V428" t="s">
        <v>33</v>
      </c>
      <c r="W428">
        <v>5</v>
      </c>
      <c r="Z428" t="b">
        <f t="shared" si="6"/>
        <v>0</v>
      </c>
    </row>
    <row r="429" spans="1:26" x14ac:dyDescent="0.25">
      <c r="A429" t="s">
        <v>815</v>
      </c>
      <c r="B429" s="1">
        <v>46019</v>
      </c>
      <c r="C429" t="s">
        <v>384</v>
      </c>
      <c r="D429" t="s">
        <v>71</v>
      </c>
      <c r="E429" t="s">
        <v>36</v>
      </c>
      <c r="F429" t="s">
        <v>86</v>
      </c>
      <c r="G429" t="s">
        <v>110</v>
      </c>
      <c r="H429">
        <v>1</v>
      </c>
      <c r="I429">
        <v>31457</v>
      </c>
      <c r="J429">
        <v>10</v>
      </c>
      <c r="K429">
        <v>3145.7</v>
      </c>
      <c r="L429">
        <v>28311.3</v>
      </c>
      <c r="M429">
        <v>21466.85</v>
      </c>
      <c r="N429">
        <v>6844.45</v>
      </c>
      <c r="O429" t="s">
        <v>55</v>
      </c>
      <c r="P429">
        <v>1323.83</v>
      </c>
      <c r="Q429" t="s">
        <v>73</v>
      </c>
      <c r="R429" t="s">
        <v>41</v>
      </c>
      <c r="S429">
        <v>2</v>
      </c>
      <c r="T429">
        <v>4</v>
      </c>
      <c r="U429" t="s">
        <v>32</v>
      </c>
      <c r="V429" t="s">
        <v>50</v>
      </c>
      <c r="W429">
        <v>5</v>
      </c>
      <c r="Z429" t="b">
        <f t="shared" si="6"/>
        <v>0</v>
      </c>
    </row>
    <row r="430" spans="1:26" x14ac:dyDescent="0.25">
      <c r="A430" t="s">
        <v>816</v>
      </c>
      <c r="B430" s="1">
        <v>45876</v>
      </c>
      <c r="C430" t="s">
        <v>817</v>
      </c>
      <c r="D430" t="s">
        <v>124</v>
      </c>
      <c r="E430" t="s">
        <v>26</v>
      </c>
      <c r="F430" t="s">
        <v>53</v>
      </c>
      <c r="G430" t="s">
        <v>54</v>
      </c>
      <c r="H430">
        <v>3</v>
      </c>
      <c r="I430">
        <v>56371</v>
      </c>
      <c r="J430">
        <v>10</v>
      </c>
      <c r="K430">
        <v>16911.3</v>
      </c>
      <c r="L430">
        <v>152201.70000000001</v>
      </c>
      <c r="M430">
        <v>108590.98</v>
      </c>
      <c r="N430">
        <v>43610.720000000001</v>
      </c>
      <c r="O430" t="s">
        <v>91</v>
      </c>
      <c r="P430">
        <v>1584.94</v>
      </c>
      <c r="Q430" t="s">
        <v>68</v>
      </c>
      <c r="R430" t="s">
        <v>31</v>
      </c>
      <c r="S430">
        <v>5</v>
      </c>
      <c r="T430">
        <v>2</v>
      </c>
      <c r="U430" t="s">
        <v>32</v>
      </c>
      <c r="V430" t="s">
        <v>50</v>
      </c>
      <c r="W430">
        <v>2</v>
      </c>
      <c r="Z430" t="b">
        <f t="shared" si="6"/>
        <v>0</v>
      </c>
    </row>
    <row r="431" spans="1:26" x14ac:dyDescent="0.25">
      <c r="A431" t="s">
        <v>818</v>
      </c>
      <c r="B431" s="1">
        <v>45945</v>
      </c>
      <c r="C431" t="s">
        <v>819</v>
      </c>
      <c r="D431" t="s">
        <v>71</v>
      </c>
      <c r="E431" t="s">
        <v>26</v>
      </c>
      <c r="F431" t="s">
        <v>53</v>
      </c>
      <c r="G431" t="s">
        <v>151</v>
      </c>
      <c r="H431">
        <v>4</v>
      </c>
      <c r="I431">
        <v>19531</v>
      </c>
      <c r="J431">
        <v>15</v>
      </c>
      <c r="K431">
        <v>11718.6</v>
      </c>
      <c r="L431">
        <v>66405.399999999994</v>
      </c>
      <c r="M431">
        <v>41056.81</v>
      </c>
      <c r="N431">
        <v>25348.59</v>
      </c>
      <c r="O431" t="s">
        <v>60</v>
      </c>
      <c r="P431">
        <v>908.35</v>
      </c>
      <c r="Q431" t="s">
        <v>30</v>
      </c>
      <c r="R431" t="s">
        <v>41</v>
      </c>
      <c r="S431">
        <v>2</v>
      </c>
      <c r="T431">
        <v>1</v>
      </c>
      <c r="U431" t="s">
        <v>32</v>
      </c>
      <c r="V431" t="s">
        <v>33</v>
      </c>
      <c r="W431">
        <v>5</v>
      </c>
      <c r="Z431" t="b">
        <f t="shared" si="6"/>
        <v>0</v>
      </c>
    </row>
    <row r="432" spans="1:26" x14ac:dyDescent="0.25">
      <c r="A432" t="s">
        <v>820</v>
      </c>
      <c r="B432" s="1">
        <v>45662</v>
      </c>
      <c r="C432" t="s">
        <v>109</v>
      </c>
      <c r="D432" t="s">
        <v>25</v>
      </c>
      <c r="E432" t="s">
        <v>46</v>
      </c>
      <c r="F432" t="s">
        <v>53</v>
      </c>
      <c r="G432" t="s">
        <v>151</v>
      </c>
      <c r="H432">
        <v>1</v>
      </c>
      <c r="I432">
        <v>107079</v>
      </c>
      <c r="J432">
        <v>20</v>
      </c>
      <c r="K432">
        <v>21415.8</v>
      </c>
      <c r="L432">
        <v>85663.2</v>
      </c>
      <c r="M432">
        <v>47151.27</v>
      </c>
      <c r="N432">
        <v>38511.93</v>
      </c>
      <c r="O432" t="s">
        <v>91</v>
      </c>
      <c r="P432">
        <v>1158.74</v>
      </c>
      <c r="Q432" t="s">
        <v>73</v>
      </c>
      <c r="R432" t="s">
        <v>41</v>
      </c>
      <c r="S432">
        <v>2</v>
      </c>
      <c r="T432">
        <v>1</v>
      </c>
      <c r="U432" t="s">
        <v>32</v>
      </c>
      <c r="V432" t="s">
        <v>33</v>
      </c>
      <c r="W432">
        <v>5</v>
      </c>
      <c r="Z432" t="b">
        <f t="shared" si="6"/>
        <v>0</v>
      </c>
    </row>
    <row r="433" spans="1:26" x14ac:dyDescent="0.25">
      <c r="A433" t="s">
        <v>821</v>
      </c>
      <c r="B433" s="1">
        <v>45715</v>
      </c>
      <c r="C433" t="s">
        <v>822</v>
      </c>
      <c r="D433" t="s">
        <v>25</v>
      </c>
      <c r="E433" t="s">
        <v>26</v>
      </c>
      <c r="F433" t="s">
        <v>27</v>
      </c>
      <c r="G433" t="s">
        <v>76</v>
      </c>
      <c r="H433">
        <v>1</v>
      </c>
      <c r="I433">
        <v>18267</v>
      </c>
      <c r="J433">
        <v>0</v>
      </c>
      <c r="K433">
        <v>0</v>
      </c>
      <c r="L433">
        <v>18267</v>
      </c>
      <c r="M433">
        <v>11037.91</v>
      </c>
      <c r="N433">
        <v>7229.09</v>
      </c>
      <c r="O433" t="s">
        <v>91</v>
      </c>
      <c r="P433">
        <v>641.34</v>
      </c>
      <c r="Q433" t="s">
        <v>30</v>
      </c>
      <c r="R433" t="s">
        <v>31</v>
      </c>
      <c r="S433">
        <v>5</v>
      </c>
      <c r="T433">
        <v>6</v>
      </c>
      <c r="U433" t="s">
        <v>32</v>
      </c>
      <c r="V433" t="s">
        <v>50</v>
      </c>
      <c r="W433">
        <v>5</v>
      </c>
      <c r="Z433" t="b">
        <f t="shared" si="6"/>
        <v>0</v>
      </c>
    </row>
    <row r="434" spans="1:26" x14ac:dyDescent="0.25">
      <c r="A434" t="s">
        <v>823</v>
      </c>
      <c r="B434" s="1">
        <v>45696</v>
      </c>
      <c r="C434" t="s">
        <v>824</v>
      </c>
      <c r="D434" t="s">
        <v>154</v>
      </c>
      <c r="E434" t="s">
        <v>46</v>
      </c>
      <c r="F434" t="s">
        <v>27</v>
      </c>
      <c r="G434" t="s">
        <v>28</v>
      </c>
      <c r="H434">
        <v>1</v>
      </c>
      <c r="I434">
        <v>4472</v>
      </c>
      <c r="J434">
        <v>20</v>
      </c>
      <c r="K434">
        <v>894.4</v>
      </c>
      <c r="L434">
        <v>3577.6</v>
      </c>
      <c r="M434">
        <v>2436.35</v>
      </c>
      <c r="N434">
        <v>1141.25</v>
      </c>
      <c r="O434" t="s">
        <v>55</v>
      </c>
      <c r="P434">
        <v>811.99</v>
      </c>
      <c r="Q434" t="s">
        <v>83</v>
      </c>
      <c r="R434" t="s">
        <v>31</v>
      </c>
      <c r="S434">
        <v>5</v>
      </c>
      <c r="T434">
        <v>4</v>
      </c>
      <c r="U434" t="s">
        <v>32</v>
      </c>
      <c r="V434" t="s">
        <v>33</v>
      </c>
      <c r="W434">
        <v>1</v>
      </c>
      <c r="Z434" t="b">
        <f t="shared" si="6"/>
        <v>0</v>
      </c>
    </row>
    <row r="435" spans="1:26" x14ac:dyDescent="0.25">
      <c r="A435" t="s">
        <v>825</v>
      </c>
      <c r="B435" s="1">
        <v>46011</v>
      </c>
      <c r="C435" t="s">
        <v>826</v>
      </c>
      <c r="D435" t="s">
        <v>124</v>
      </c>
      <c r="E435" t="s">
        <v>26</v>
      </c>
      <c r="F435" t="s">
        <v>37</v>
      </c>
      <c r="G435" t="s">
        <v>224</v>
      </c>
      <c r="H435">
        <v>1</v>
      </c>
      <c r="I435">
        <v>26087</v>
      </c>
      <c r="J435">
        <v>15</v>
      </c>
      <c r="K435">
        <v>3913.05</v>
      </c>
      <c r="L435">
        <v>22173.95</v>
      </c>
      <c r="M435">
        <v>14210.59</v>
      </c>
      <c r="N435">
        <v>7963.36</v>
      </c>
      <c r="O435" t="s">
        <v>29</v>
      </c>
      <c r="P435">
        <v>751.07</v>
      </c>
      <c r="Q435" t="s">
        <v>73</v>
      </c>
      <c r="R435" t="s">
        <v>41</v>
      </c>
      <c r="S435">
        <v>2</v>
      </c>
      <c r="T435">
        <v>2</v>
      </c>
      <c r="U435" t="s">
        <v>32</v>
      </c>
      <c r="V435" t="s">
        <v>50</v>
      </c>
      <c r="W435">
        <v>5</v>
      </c>
      <c r="Z435" t="b">
        <f t="shared" si="6"/>
        <v>0</v>
      </c>
    </row>
    <row r="436" spans="1:26" x14ac:dyDescent="0.25">
      <c r="A436" t="s">
        <v>827</v>
      </c>
      <c r="B436" s="1">
        <v>45734</v>
      </c>
      <c r="C436" t="s">
        <v>828</v>
      </c>
      <c r="D436" t="s">
        <v>25</v>
      </c>
      <c r="E436" t="s">
        <v>36</v>
      </c>
      <c r="F436" t="s">
        <v>27</v>
      </c>
      <c r="G436" t="s">
        <v>113</v>
      </c>
      <c r="H436">
        <v>1</v>
      </c>
      <c r="I436">
        <v>4341</v>
      </c>
      <c r="J436">
        <v>25</v>
      </c>
      <c r="K436">
        <v>1085.25</v>
      </c>
      <c r="L436">
        <v>3255.75</v>
      </c>
      <c r="M436">
        <v>2036.33</v>
      </c>
      <c r="N436">
        <v>1219.42</v>
      </c>
      <c r="O436" t="s">
        <v>39</v>
      </c>
      <c r="P436">
        <v>1622.21</v>
      </c>
      <c r="Q436" t="s">
        <v>30</v>
      </c>
      <c r="R436" t="s">
        <v>31</v>
      </c>
      <c r="S436">
        <v>5</v>
      </c>
      <c r="T436">
        <v>2</v>
      </c>
      <c r="U436" t="s">
        <v>32</v>
      </c>
      <c r="V436" t="s">
        <v>50</v>
      </c>
      <c r="W436">
        <v>4</v>
      </c>
      <c r="Z436" t="b">
        <f t="shared" si="6"/>
        <v>0</v>
      </c>
    </row>
    <row r="437" spans="1:26" x14ac:dyDescent="0.25">
      <c r="A437" t="s">
        <v>829</v>
      </c>
      <c r="B437" s="1">
        <v>45937</v>
      </c>
      <c r="C437" t="s">
        <v>24</v>
      </c>
      <c r="D437" t="s">
        <v>90</v>
      </c>
      <c r="E437" t="s">
        <v>36</v>
      </c>
      <c r="F437" t="s">
        <v>37</v>
      </c>
      <c r="G437" t="s">
        <v>100</v>
      </c>
      <c r="H437">
        <v>2</v>
      </c>
      <c r="I437">
        <v>25333</v>
      </c>
      <c r="J437">
        <v>20</v>
      </c>
      <c r="K437">
        <v>10133.200000000001</v>
      </c>
      <c r="L437">
        <v>40532.800000000003</v>
      </c>
      <c r="M437">
        <v>24849.07</v>
      </c>
      <c r="N437">
        <v>15683.73</v>
      </c>
      <c r="O437" t="s">
        <v>49</v>
      </c>
      <c r="P437">
        <v>325.67</v>
      </c>
      <c r="Q437" t="s">
        <v>83</v>
      </c>
      <c r="R437" t="s">
        <v>41</v>
      </c>
      <c r="S437">
        <v>2</v>
      </c>
      <c r="T437">
        <v>2</v>
      </c>
      <c r="U437" t="s">
        <v>32</v>
      </c>
      <c r="V437" t="s">
        <v>33</v>
      </c>
      <c r="W437">
        <v>5</v>
      </c>
      <c r="Z437" t="b">
        <f t="shared" si="6"/>
        <v>0</v>
      </c>
    </row>
    <row r="438" spans="1:26" x14ac:dyDescent="0.25">
      <c r="A438" t="s">
        <v>830</v>
      </c>
      <c r="B438" s="1">
        <v>45676</v>
      </c>
      <c r="C438" t="s">
        <v>831</v>
      </c>
      <c r="D438" t="s">
        <v>79</v>
      </c>
      <c r="E438" t="s">
        <v>46</v>
      </c>
      <c r="F438" t="s">
        <v>86</v>
      </c>
      <c r="G438" t="s">
        <v>127</v>
      </c>
      <c r="H438">
        <v>2</v>
      </c>
      <c r="I438">
        <v>74164</v>
      </c>
      <c r="J438">
        <v>0</v>
      </c>
      <c r="K438">
        <v>0</v>
      </c>
      <c r="L438">
        <v>148328</v>
      </c>
      <c r="M438">
        <v>86701.06</v>
      </c>
      <c r="N438">
        <v>61626.94</v>
      </c>
      <c r="O438" t="s">
        <v>49</v>
      </c>
      <c r="P438">
        <v>352.88</v>
      </c>
      <c r="Q438" t="s">
        <v>40</v>
      </c>
      <c r="R438" t="s">
        <v>41</v>
      </c>
      <c r="S438">
        <v>2</v>
      </c>
      <c r="T438">
        <v>5</v>
      </c>
      <c r="U438" t="s">
        <v>56</v>
      </c>
      <c r="V438" t="s">
        <v>33</v>
      </c>
      <c r="W438">
        <v>5</v>
      </c>
      <c r="Z438" t="b">
        <f t="shared" si="6"/>
        <v>0</v>
      </c>
    </row>
    <row r="439" spans="1:26" x14ac:dyDescent="0.25">
      <c r="A439" t="s">
        <v>832</v>
      </c>
      <c r="B439" s="1">
        <v>45847</v>
      </c>
      <c r="C439" t="s">
        <v>380</v>
      </c>
      <c r="D439" t="s">
        <v>79</v>
      </c>
      <c r="E439" t="s">
        <v>26</v>
      </c>
      <c r="F439" t="s">
        <v>27</v>
      </c>
      <c r="G439" t="s">
        <v>76</v>
      </c>
      <c r="H439">
        <v>1</v>
      </c>
      <c r="I439">
        <v>6956</v>
      </c>
      <c r="J439">
        <v>0</v>
      </c>
      <c r="K439">
        <v>0</v>
      </c>
      <c r="L439">
        <v>6956</v>
      </c>
      <c r="M439">
        <v>4126.74</v>
      </c>
      <c r="N439">
        <v>2829.26</v>
      </c>
      <c r="O439" t="s">
        <v>60</v>
      </c>
      <c r="P439">
        <v>844.82</v>
      </c>
      <c r="Q439" t="s">
        <v>73</v>
      </c>
      <c r="R439" t="s">
        <v>41</v>
      </c>
      <c r="S439">
        <v>2</v>
      </c>
      <c r="T439">
        <v>1</v>
      </c>
      <c r="U439" t="s">
        <v>32</v>
      </c>
      <c r="V439" t="s">
        <v>33</v>
      </c>
      <c r="W439">
        <v>5</v>
      </c>
      <c r="Z439" t="b">
        <f t="shared" si="6"/>
        <v>0</v>
      </c>
    </row>
    <row r="440" spans="1:26" x14ac:dyDescent="0.25">
      <c r="A440" t="s">
        <v>833</v>
      </c>
      <c r="B440" s="1">
        <v>45956</v>
      </c>
      <c r="C440" t="s">
        <v>524</v>
      </c>
      <c r="D440" t="s">
        <v>97</v>
      </c>
      <c r="E440" t="s">
        <v>26</v>
      </c>
      <c r="F440" t="s">
        <v>27</v>
      </c>
      <c r="G440" t="s">
        <v>164</v>
      </c>
      <c r="H440">
        <v>1</v>
      </c>
      <c r="I440">
        <v>22373</v>
      </c>
      <c r="J440">
        <v>10</v>
      </c>
      <c r="K440">
        <v>2237.3000000000002</v>
      </c>
      <c r="L440">
        <v>20135.7</v>
      </c>
      <c r="M440">
        <v>13124.3</v>
      </c>
      <c r="N440">
        <v>7011.4</v>
      </c>
      <c r="O440" t="s">
        <v>49</v>
      </c>
      <c r="P440">
        <v>403.29</v>
      </c>
      <c r="Q440" t="s">
        <v>30</v>
      </c>
      <c r="R440" t="s">
        <v>41</v>
      </c>
      <c r="S440">
        <v>2</v>
      </c>
      <c r="T440">
        <v>5</v>
      </c>
      <c r="U440" t="s">
        <v>32</v>
      </c>
      <c r="V440" t="s">
        <v>50</v>
      </c>
      <c r="W440">
        <v>5</v>
      </c>
      <c r="Z440" t="b">
        <f t="shared" si="6"/>
        <v>0</v>
      </c>
    </row>
    <row r="441" spans="1:26" x14ac:dyDescent="0.25">
      <c r="A441" t="s">
        <v>834</v>
      </c>
      <c r="B441" s="1">
        <v>45940</v>
      </c>
      <c r="C441" t="s">
        <v>835</v>
      </c>
      <c r="D441" t="s">
        <v>79</v>
      </c>
      <c r="E441" t="s">
        <v>46</v>
      </c>
      <c r="F441" t="s">
        <v>47</v>
      </c>
      <c r="G441" t="s">
        <v>146</v>
      </c>
      <c r="H441">
        <v>1</v>
      </c>
      <c r="I441">
        <v>45810</v>
      </c>
      <c r="J441">
        <v>10</v>
      </c>
      <c r="K441">
        <v>4581</v>
      </c>
      <c r="L441">
        <v>41229</v>
      </c>
      <c r="M441">
        <v>24094.34</v>
      </c>
      <c r="N441">
        <v>17134.66</v>
      </c>
      <c r="O441" t="s">
        <v>39</v>
      </c>
      <c r="P441">
        <v>1894.91</v>
      </c>
      <c r="Q441" t="s">
        <v>73</v>
      </c>
      <c r="R441" t="s">
        <v>41</v>
      </c>
      <c r="S441">
        <v>2</v>
      </c>
      <c r="T441">
        <v>1</v>
      </c>
      <c r="U441" t="s">
        <v>32</v>
      </c>
      <c r="V441" t="s">
        <v>33</v>
      </c>
      <c r="W441">
        <v>5</v>
      </c>
      <c r="Z441" t="b">
        <f t="shared" si="6"/>
        <v>0</v>
      </c>
    </row>
    <row r="442" spans="1:26" x14ac:dyDescent="0.25">
      <c r="A442" t="s">
        <v>836</v>
      </c>
      <c r="B442" s="1">
        <v>45733</v>
      </c>
      <c r="C442" t="s">
        <v>179</v>
      </c>
      <c r="D442" t="s">
        <v>124</v>
      </c>
      <c r="E442" t="s">
        <v>36</v>
      </c>
      <c r="F442" t="s">
        <v>53</v>
      </c>
      <c r="G442" t="s">
        <v>82</v>
      </c>
      <c r="H442">
        <v>1</v>
      </c>
      <c r="I442">
        <v>56844</v>
      </c>
      <c r="J442">
        <v>0</v>
      </c>
      <c r="K442">
        <v>0</v>
      </c>
      <c r="L442">
        <v>56844</v>
      </c>
      <c r="M442">
        <v>37331.410000000003</v>
      </c>
      <c r="N442">
        <v>19512.59</v>
      </c>
      <c r="O442" t="s">
        <v>60</v>
      </c>
      <c r="P442">
        <v>532.80999999999995</v>
      </c>
      <c r="Q442" t="s">
        <v>73</v>
      </c>
      <c r="R442" t="s">
        <v>41</v>
      </c>
      <c r="S442">
        <v>2</v>
      </c>
      <c r="T442">
        <v>2</v>
      </c>
      <c r="U442" t="s">
        <v>32</v>
      </c>
      <c r="V442" t="s">
        <v>42</v>
      </c>
      <c r="Z442" t="b">
        <f t="shared" si="6"/>
        <v>0</v>
      </c>
    </row>
    <row r="443" spans="1:26" x14ac:dyDescent="0.25">
      <c r="A443" t="s">
        <v>837</v>
      </c>
      <c r="B443" s="1">
        <v>45878</v>
      </c>
      <c r="C443" t="s">
        <v>339</v>
      </c>
      <c r="D443" t="s">
        <v>154</v>
      </c>
      <c r="E443" t="s">
        <v>46</v>
      </c>
      <c r="F443" t="s">
        <v>47</v>
      </c>
      <c r="G443" t="s">
        <v>105</v>
      </c>
      <c r="H443">
        <v>2</v>
      </c>
      <c r="I443">
        <v>53069</v>
      </c>
      <c r="J443">
        <v>10</v>
      </c>
      <c r="K443">
        <v>10613.8</v>
      </c>
      <c r="L443">
        <v>95524.2</v>
      </c>
      <c r="M443">
        <v>65495.41</v>
      </c>
      <c r="N443">
        <v>30028.79</v>
      </c>
      <c r="O443" t="s">
        <v>29</v>
      </c>
      <c r="P443">
        <v>1825</v>
      </c>
      <c r="Q443" t="s">
        <v>30</v>
      </c>
      <c r="R443" t="s">
        <v>31</v>
      </c>
      <c r="S443">
        <v>5</v>
      </c>
      <c r="T443">
        <v>2</v>
      </c>
      <c r="U443" t="s">
        <v>32</v>
      </c>
      <c r="V443" t="s">
        <v>50</v>
      </c>
      <c r="W443">
        <v>5</v>
      </c>
      <c r="Z443" t="b">
        <f t="shared" si="6"/>
        <v>0</v>
      </c>
    </row>
    <row r="444" spans="1:26" x14ac:dyDescent="0.25">
      <c r="A444" t="s">
        <v>838</v>
      </c>
      <c r="B444" s="1">
        <v>45723</v>
      </c>
      <c r="C444" t="s">
        <v>272</v>
      </c>
      <c r="D444" t="s">
        <v>71</v>
      </c>
      <c r="E444" t="s">
        <v>36</v>
      </c>
      <c r="F444" t="s">
        <v>47</v>
      </c>
      <c r="G444" t="s">
        <v>105</v>
      </c>
      <c r="H444">
        <v>1</v>
      </c>
      <c r="I444">
        <v>53973</v>
      </c>
      <c r="J444">
        <v>0</v>
      </c>
      <c r="K444">
        <v>0</v>
      </c>
      <c r="L444">
        <v>53973</v>
      </c>
      <c r="M444">
        <v>43138.06</v>
      </c>
      <c r="N444">
        <v>10834.94</v>
      </c>
      <c r="O444" t="s">
        <v>55</v>
      </c>
      <c r="P444">
        <v>1101.1600000000001</v>
      </c>
      <c r="Q444" t="s">
        <v>68</v>
      </c>
      <c r="R444" t="s">
        <v>41</v>
      </c>
      <c r="S444">
        <v>2</v>
      </c>
      <c r="T444">
        <v>1</v>
      </c>
      <c r="U444" t="s">
        <v>32</v>
      </c>
      <c r="V444" t="s">
        <v>33</v>
      </c>
      <c r="W444">
        <v>5</v>
      </c>
      <c r="Z444" t="b">
        <f t="shared" si="6"/>
        <v>0</v>
      </c>
    </row>
    <row r="445" spans="1:26" x14ac:dyDescent="0.25">
      <c r="A445" t="s">
        <v>839</v>
      </c>
      <c r="B445" s="1">
        <v>45679</v>
      </c>
      <c r="C445" t="s">
        <v>840</v>
      </c>
      <c r="D445" t="s">
        <v>25</v>
      </c>
      <c r="E445" t="s">
        <v>26</v>
      </c>
      <c r="F445" t="s">
        <v>53</v>
      </c>
      <c r="G445" t="s">
        <v>82</v>
      </c>
      <c r="H445">
        <v>4</v>
      </c>
      <c r="I445">
        <v>108315</v>
      </c>
      <c r="J445">
        <v>10</v>
      </c>
      <c r="K445">
        <v>43326</v>
      </c>
      <c r="L445">
        <v>389934</v>
      </c>
      <c r="M445">
        <v>244191.61</v>
      </c>
      <c r="N445">
        <v>145742.39000000001</v>
      </c>
      <c r="O445" t="s">
        <v>60</v>
      </c>
      <c r="P445">
        <v>501.07</v>
      </c>
      <c r="Q445" t="s">
        <v>40</v>
      </c>
      <c r="R445" t="s">
        <v>41</v>
      </c>
      <c r="S445">
        <v>2</v>
      </c>
      <c r="T445">
        <v>1</v>
      </c>
      <c r="U445" t="s">
        <v>32</v>
      </c>
      <c r="V445" t="s">
        <v>33</v>
      </c>
      <c r="W445">
        <v>1</v>
      </c>
      <c r="Z445" t="b">
        <f t="shared" si="6"/>
        <v>0</v>
      </c>
    </row>
    <row r="446" spans="1:26" x14ac:dyDescent="0.25">
      <c r="A446" t="s">
        <v>841</v>
      </c>
      <c r="B446" s="1">
        <v>45815</v>
      </c>
      <c r="C446" t="s">
        <v>78</v>
      </c>
      <c r="D446" t="s">
        <v>154</v>
      </c>
      <c r="E446" t="s">
        <v>46</v>
      </c>
      <c r="F446" t="s">
        <v>53</v>
      </c>
      <c r="G446" t="s">
        <v>59</v>
      </c>
      <c r="H446">
        <v>2</v>
      </c>
      <c r="I446">
        <v>47152</v>
      </c>
      <c r="J446">
        <v>0</v>
      </c>
      <c r="K446">
        <v>0</v>
      </c>
      <c r="L446">
        <v>94304</v>
      </c>
      <c r="M446">
        <v>61090.22</v>
      </c>
      <c r="N446">
        <v>33213.78</v>
      </c>
      <c r="O446" t="s">
        <v>29</v>
      </c>
      <c r="P446">
        <v>2006.65</v>
      </c>
      <c r="Q446" t="s">
        <v>68</v>
      </c>
      <c r="R446" t="s">
        <v>31</v>
      </c>
      <c r="S446">
        <v>5</v>
      </c>
      <c r="T446">
        <v>5</v>
      </c>
      <c r="U446" t="s">
        <v>32</v>
      </c>
      <c r="V446" t="s">
        <v>42</v>
      </c>
      <c r="Z446" t="b">
        <f t="shared" si="6"/>
        <v>0</v>
      </c>
    </row>
    <row r="447" spans="1:26" x14ac:dyDescent="0.25">
      <c r="A447" t="s">
        <v>842</v>
      </c>
      <c r="B447" s="1">
        <v>45844</v>
      </c>
      <c r="C447" t="s">
        <v>335</v>
      </c>
      <c r="D447" t="s">
        <v>90</v>
      </c>
      <c r="E447" t="s">
        <v>46</v>
      </c>
      <c r="F447" t="s">
        <v>27</v>
      </c>
      <c r="G447" t="s">
        <v>113</v>
      </c>
      <c r="H447">
        <v>1</v>
      </c>
      <c r="I447">
        <v>24802</v>
      </c>
      <c r="J447">
        <v>15</v>
      </c>
      <c r="K447">
        <v>3720.3</v>
      </c>
      <c r="L447">
        <v>21081.7</v>
      </c>
      <c r="M447">
        <v>17114.68</v>
      </c>
      <c r="N447">
        <v>3967.02</v>
      </c>
      <c r="O447" t="s">
        <v>55</v>
      </c>
      <c r="P447">
        <v>473.25</v>
      </c>
      <c r="Q447" t="s">
        <v>30</v>
      </c>
      <c r="R447" t="s">
        <v>41</v>
      </c>
      <c r="S447">
        <v>2</v>
      </c>
      <c r="T447">
        <v>1</v>
      </c>
      <c r="U447" t="s">
        <v>32</v>
      </c>
      <c r="V447" t="s">
        <v>50</v>
      </c>
      <c r="W447">
        <v>1</v>
      </c>
      <c r="Z447" t="b">
        <f t="shared" si="6"/>
        <v>0</v>
      </c>
    </row>
    <row r="448" spans="1:26" x14ac:dyDescent="0.25">
      <c r="A448" t="s">
        <v>843</v>
      </c>
      <c r="B448" s="1">
        <v>45678</v>
      </c>
      <c r="C448" t="s">
        <v>253</v>
      </c>
      <c r="D448" t="s">
        <v>71</v>
      </c>
      <c r="E448" t="s">
        <v>36</v>
      </c>
      <c r="F448" t="s">
        <v>27</v>
      </c>
      <c r="G448" t="s">
        <v>72</v>
      </c>
      <c r="H448">
        <v>2</v>
      </c>
      <c r="I448">
        <v>12518</v>
      </c>
      <c r="J448">
        <v>10</v>
      </c>
      <c r="K448">
        <v>2503.6</v>
      </c>
      <c r="L448">
        <v>22532.400000000001</v>
      </c>
      <c r="M448">
        <v>12463.41</v>
      </c>
      <c r="N448">
        <v>10068.99</v>
      </c>
      <c r="O448" t="s">
        <v>49</v>
      </c>
      <c r="P448">
        <v>270.14999999999998</v>
      </c>
      <c r="Q448" t="s">
        <v>40</v>
      </c>
      <c r="R448" t="s">
        <v>31</v>
      </c>
      <c r="S448">
        <v>5</v>
      </c>
      <c r="T448">
        <v>5</v>
      </c>
      <c r="U448" t="s">
        <v>32</v>
      </c>
      <c r="V448" t="s">
        <v>33</v>
      </c>
      <c r="W448">
        <v>1</v>
      </c>
      <c r="Z448" t="b">
        <f t="shared" si="6"/>
        <v>0</v>
      </c>
    </row>
    <row r="449" spans="1:26" x14ac:dyDescent="0.25">
      <c r="A449" t="s">
        <v>844</v>
      </c>
      <c r="B449" s="1">
        <v>45841</v>
      </c>
      <c r="C449" t="s">
        <v>109</v>
      </c>
      <c r="D449" t="s">
        <v>45</v>
      </c>
      <c r="E449" t="s">
        <v>46</v>
      </c>
      <c r="F449" t="s">
        <v>47</v>
      </c>
      <c r="G449" t="s">
        <v>138</v>
      </c>
      <c r="H449">
        <v>2</v>
      </c>
      <c r="I449">
        <v>45854</v>
      </c>
      <c r="J449">
        <v>15</v>
      </c>
      <c r="K449">
        <v>13756.2</v>
      </c>
      <c r="L449">
        <v>77951.8</v>
      </c>
      <c r="M449">
        <v>49153.14</v>
      </c>
      <c r="N449">
        <v>28798.66</v>
      </c>
      <c r="O449" t="s">
        <v>60</v>
      </c>
      <c r="P449">
        <v>346.05</v>
      </c>
      <c r="Q449" t="s">
        <v>40</v>
      </c>
      <c r="R449" t="s">
        <v>31</v>
      </c>
      <c r="S449">
        <v>5</v>
      </c>
      <c r="T449">
        <v>3</v>
      </c>
      <c r="U449" t="s">
        <v>32</v>
      </c>
      <c r="V449" t="s">
        <v>33</v>
      </c>
      <c r="W449">
        <v>3</v>
      </c>
      <c r="Z449" t="b">
        <f t="shared" si="6"/>
        <v>0</v>
      </c>
    </row>
    <row r="450" spans="1:26" x14ac:dyDescent="0.25">
      <c r="A450" t="s">
        <v>845</v>
      </c>
      <c r="B450" s="1">
        <v>45765</v>
      </c>
      <c r="C450" t="s">
        <v>812</v>
      </c>
      <c r="D450" t="s">
        <v>71</v>
      </c>
      <c r="E450" t="s">
        <v>36</v>
      </c>
      <c r="F450" t="s">
        <v>47</v>
      </c>
      <c r="G450" t="s">
        <v>105</v>
      </c>
      <c r="H450">
        <v>2</v>
      </c>
      <c r="I450">
        <v>39018</v>
      </c>
      <c r="J450">
        <v>0</v>
      </c>
      <c r="K450">
        <v>0</v>
      </c>
      <c r="L450">
        <v>78036</v>
      </c>
      <c r="M450">
        <v>58796.01</v>
      </c>
      <c r="N450">
        <v>19239.990000000002</v>
      </c>
      <c r="O450" t="s">
        <v>29</v>
      </c>
      <c r="P450">
        <v>2182.61</v>
      </c>
      <c r="Q450" t="s">
        <v>68</v>
      </c>
      <c r="R450" t="s">
        <v>31</v>
      </c>
      <c r="S450">
        <v>5</v>
      </c>
      <c r="T450">
        <v>3</v>
      </c>
      <c r="U450" t="s">
        <v>32</v>
      </c>
      <c r="V450" t="s">
        <v>33</v>
      </c>
      <c r="W450">
        <v>2</v>
      </c>
      <c r="Z450" t="b">
        <f t="shared" si="6"/>
        <v>0</v>
      </c>
    </row>
    <row r="451" spans="1:26" x14ac:dyDescent="0.25">
      <c r="A451" t="s">
        <v>846</v>
      </c>
      <c r="B451" s="1">
        <v>46007</v>
      </c>
      <c r="C451" t="s">
        <v>297</v>
      </c>
      <c r="D451" t="s">
        <v>25</v>
      </c>
      <c r="E451" t="s">
        <v>46</v>
      </c>
      <c r="F451" t="s">
        <v>53</v>
      </c>
      <c r="G451" t="s">
        <v>82</v>
      </c>
      <c r="H451">
        <v>2</v>
      </c>
      <c r="I451">
        <v>94542</v>
      </c>
      <c r="J451">
        <v>0</v>
      </c>
      <c r="K451">
        <v>0</v>
      </c>
      <c r="L451">
        <v>189084</v>
      </c>
      <c r="M451">
        <v>108315.78</v>
      </c>
      <c r="N451">
        <v>80768.22</v>
      </c>
      <c r="O451" t="s">
        <v>55</v>
      </c>
      <c r="P451">
        <v>2422.44</v>
      </c>
      <c r="Q451" t="s">
        <v>68</v>
      </c>
      <c r="R451" t="s">
        <v>41</v>
      </c>
      <c r="S451">
        <v>2</v>
      </c>
      <c r="T451">
        <v>1</v>
      </c>
      <c r="U451" t="s">
        <v>32</v>
      </c>
      <c r="V451" t="s">
        <v>33</v>
      </c>
      <c r="W451">
        <v>3</v>
      </c>
      <c r="Z451" t="b">
        <f t="shared" ref="Z451:Z514" si="7">COUNTIF($A:$A, A451)&gt;1</f>
        <v>0</v>
      </c>
    </row>
    <row r="452" spans="1:26" x14ac:dyDescent="0.25">
      <c r="A452" t="s">
        <v>847</v>
      </c>
      <c r="B452" s="1">
        <v>45785</v>
      </c>
      <c r="C452" t="s">
        <v>156</v>
      </c>
      <c r="D452" t="s">
        <v>63</v>
      </c>
      <c r="E452" t="s">
        <v>36</v>
      </c>
      <c r="F452" t="s">
        <v>27</v>
      </c>
      <c r="G452" t="s">
        <v>164</v>
      </c>
      <c r="H452">
        <v>1</v>
      </c>
      <c r="I452">
        <v>18079</v>
      </c>
      <c r="J452">
        <v>20</v>
      </c>
      <c r="K452">
        <v>3615.8</v>
      </c>
      <c r="L452">
        <v>14463.2</v>
      </c>
      <c r="M452">
        <v>10669.18</v>
      </c>
      <c r="N452">
        <v>3794.02</v>
      </c>
      <c r="O452" t="s">
        <v>55</v>
      </c>
      <c r="P452">
        <v>1437.88</v>
      </c>
      <c r="Q452" t="s">
        <v>68</v>
      </c>
      <c r="R452" t="s">
        <v>41</v>
      </c>
      <c r="S452">
        <v>2</v>
      </c>
      <c r="T452">
        <v>4</v>
      </c>
      <c r="U452" t="s">
        <v>32</v>
      </c>
      <c r="V452" t="s">
        <v>42</v>
      </c>
      <c r="Z452" t="b">
        <f t="shared" si="7"/>
        <v>0</v>
      </c>
    </row>
    <row r="453" spans="1:26" x14ac:dyDescent="0.25">
      <c r="A453" t="s">
        <v>848</v>
      </c>
      <c r="B453" s="1">
        <v>45999</v>
      </c>
      <c r="C453" t="s">
        <v>671</v>
      </c>
      <c r="D453" t="s">
        <v>90</v>
      </c>
      <c r="E453" t="s">
        <v>46</v>
      </c>
      <c r="F453" t="s">
        <v>53</v>
      </c>
      <c r="G453" t="s">
        <v>151</v>
      </c>
      <c r="H453">
        <v>3</v>
      </c>
      <c r="I453">
        <v>37208</v>
      </c>
      <c r="J453">
        <v>10</v>
      </c>
      <c r="K453">
        <v>11162.4</v>
      </c>
      <c r="L453">
        <v>100461.6</v>
      </c>
      <c r="M453">
        <v>62778.14</v>
      </c>
      <c r="N453">
        <v>37683.46</v>
      </c>
      <c r="O453" t="s">
        <v>91</v>
      </c>
      <c r="P453">
        <v>786.42</v>
      </c>
      <c r="Q453" t="s">
        <v>30</v>
      </c>
      <c r="R453" t="s">
        <v>41</v>
      </c>
      <c r="S453">
        <v>2</v>
      </c>
      <c r="T453">
        <v>0</v>
      </c>
      <c r="U453" t="s">
        <v>32</v>
      </c>
      <c r="V453" t="s">
        <v>50</v>
      </c>
      <c r="W453">
        <v>5</v>
      </c>
      <c r="Z453" t="b">
        <f t="shared" si="7"/>
        <v>0</v>
      </c>
    </row>
    <row r="454" spans="1:26" x14ac:dyDescent="0.25">
      <c r="A454" t="s">
        <v>849</v>
      </c>
      <c r="B454" s="1">
        <v>45710</v>
      </c>
      <c r="C454" t="s">
        <v>792</v>
      </c>
      <c r="D454" t="s">
        <v>79</v>
      </c>
      <c r="E454" t="s">
        <v>26</v>
      </c>
      <c r="F454" t="s">
        <v>47</v>
      </c>
      <c r="G454" t="s">
        <v>105</v>
      </c>
      <c r="H454">
        <v>3</v>
      </c>
      <c r="I454">
        <v>42121</v>
      </c>
      <c r="J454">
        <v>5</v>
      </c>
      <c r="K454">
        <v>6318.15</v>
      </c>
      <c r="L454">
        <v>120044.85</v>
      </c>
      <c r="M454">
        <v>89181.34</v>
      </c>
      <c r="N454">
        <v>30863.51</v>
      </c>
      <c r="O454" t="s">
        <v>39</v>
      </c>
      <c r="P454">
        <v>2089.61</v>
      </c>
      <c r="Q454" t="s">
        <v>73</v>
      </c>
      <c r="R454" t="s">
        <v>31</v>
      </c>
      <c r="S454">
        <v>5</v>
      </c>
      <c r="T454">
        <v>3</v>
      </c>
      <c r="U454" t="s">
        <v>32</v>
      </c>
      <c r="V454" t="s">
        <v>42</v>
      </c>
      <c r="Z454" t="b">
        <f t="shared" si="7"/>
        <v>0</v>
      </c>
    </row>
    <row r="455" spans="1:26" x14ac:dyDescent="0.25">
      <c r="A455" t="s">
        <v>850</v>
      </c>
      <c r="B455" s="1">
        <v>45839</v>
      </c>
      <c r="C455" t="s">
        <v>286</v>
      </c>
      <c r="D455" t="s">
        <v>45</v>
      </c>
      <c r="E455" t="s">
        <v>46</v>
      </c>
      <c r="F455" t="s">
        <v>27</v>
      </c>
      <c r="G455" t="s">
        <v>113</v>
      </c>
      <c r="H455">
        <v>1</v>
      </c>
      <c r="I455">
        <v>16829</v>
      </c>
      <c r="J455">
        <v>10</v>
      </c>
      <c r="K455">
        <v>1682.9</v>
      </c>
      <c r="L455">
        <v>15146.1</v>
      </c>
      <c r="M455">
        <v>10948.33</v>
      </c>
      <c r="N455">
        <v>4197.7700000000004</v>
      </c>
      <c r="O455" t="s">
        <v>91</v>
      </c>
      <c r="P455">
        <v>828.48</v>
      </c>
      <c r="Q455" t="s">
        <v>68</v>
      </c>
      <c r="R455" t="s">
        <v>41</v>
      </c>
      <c r="S455">
        <v>2</v>
      </c>
      <c r="T455">
        <v>3</v>
      </c>
      <c r="U455" t="s">
        <v>56</v>
      </c>
      <c r="V455" t="s">
        <v>33</v>
      </c>
      <c r="W455">
        <v>5</v>
      </c>
      <c r="Z455" t="b">
        <f t="shared" si="7"/>
        <v>0</v>
      </c>
    </row>
    <row r="456" spans="1:26" x14ac:dyDescent="0.25">
      <c r="A456" t="s">
        <v>851</v>
      </c>
      <c r="B456" s="1">
        <v>45944</v>
      </c>
      <c r="C456" t="s">
        <v>852</v>
      </c>
      <c r="D456" t="s">
        <v>71</v>
      </c>
      <c r="E456" t="s">
        <v>46</v>
      </c>
      <c r="F456" t="s">
        <v>86</v>
      </c>
      <c r="G456" t="s">
        <v>180</v>
      </c>
      <c r="H456">
        <v>1</v>
      </c>
      <c r="I456">
        <v>75006</v>
      </c>
      <c r="J456">
        <v>20</v>
      </c>
      <c r="K456">
        <v>15001.2</v>
      </c>
      <c r="L456">
        <v>60004.800000000003</v>
      </c>
      <c r="M456">
        <v>34550.519999999997</v>
      </c>
      <c r="N456">
        <v>25454.28</v>
      </c>
      <c r="O456" t="s">
        <v>91</v>
      </c>
      <c r="P456">
        <v>823.42</v>
      </c>
      <c r="Q456" t="s">
        <v>83</v>
      </c>
      <c r="R456" t="s">
        <v>41</v>
      </c>
      <c r="S456">
        <v>2</v>
      </c>
      <c r="T456">
        <v>1</v>
      </c>
      <c r="U456" t="s">
        <v>32</v>
      </c>
      <c r="V456" t="s">
        <v>33</v>
      </c>
      <c r="W456">
        <v>5</v>
      </c>
      <c r="Z456" t="b">
        <f t="shared" si="7"/>
        <v>0</v>
      </c>
    </row>
    <row r="457" spans="1:26" x14ac:dyDescent="0.25">
      <c r="A457" t="s">
        <v>853</v>
      </c>
      <c r="B457" s="1">
        <v>45866</v>
      </c>
      <c r="C457" t="s">
        <v>854</v>
      </c>
      <c r="D457" t="s">
        <v>71</v>
      </c>
      <c r="E457" t="s">
        <v>46</v>
      </c>
      <c r="F457" t="s">
        <v>53</v>
      </c>
      <c r="G457" t="s">
        <v>268</v>
      </c>
      <c r="H457">
        <v>2</v>
      </c>
      <c r="I457">
        <v>112382</v>
      </c>
      <c r="J457">
        <v>20</v>
      </c>
      <c r="K457">
        <v>44952.800000000003</v>
      </c>
      <c r="L457">
        <v>179811.20000000001</v>
      </c>
      <c r="M457">
        <v>127652.24</v>
      </c>
      <c r="N457">
        <v>52158.96</v>
      </c>
      <c r="O457" t="s">
        <v>91</v>
      </c>
      <c r="P457">
        <v>1381.2</v>
      </c>
      <c r="Q457" t="s">
        <v>68</v>
      </c>
      <c r="R457" t="s">
        <v>31</v>
      </c>
      <c r="S457">
        <v>5</v>
      </c>
      <c r="T457">
        <v>3</v>
      </c>
      <c r="U457" t="s">
        <v>32</v>
      </c>
      <c r="V457" t="s">
        <v>33</v>
      </c>
      <c r="W457">
        <v>5</v>
      </c>
      <c r="Z457" t="b">
        <f t="shared" si="7"/>
        <v>0</v>
      </c>
    </row>
    <row r="458" spans="1:26" x14ac:dyDescent="0.25">
      <c r="A458" t="s">
        <v>855</v>
      </c>
      <c r="B458" s="1">
        <v>45975</v>
      </c>
      <c r="C458" t="s">
        <v>511</v>
      </c>
      <c r="D458" t="s">
        <v>45</v>
      </c>
      <c r="E458" t="s">
        <v>46</v>
      </c>
      <c r="F458" t="s">
        <v>47</v>
      </c>
      <c r="G458" t="s">
        <v>146</v>
      </c>
      <c r="H458">
        <v>3</v>
      </c>
      <c r="I458">
        <v>31258</v>
      </c>
      <c r="J458">
        <v>20</v>
      </c>
      <c r="K458">
        <v>18754.8</v>
      </c>
      <c r="L458">
        <v>75019.199999999997</v>
      </c>
      <c r="M458">
        <v>44969.38</v>
      </c>
      <c r="N458">
        <v>30049.82</v>
      </c>
      <c r="P458">
        <v>179.07</v>
      </c>
      <c r="Q458" t="s">
        <v>30</v>
      </c>
      <c r="R458" t="s">
        <v>41</v>
      </c>
      <c r="S458">
        <v>2</v>
      </c>
      <c r="T458">
        <v>1</v>
      </c>
      <c r="U458" t="s">
        <v>32</v>
      </c>
      <c r="V458" t="s">
        <v>33</v>
      </c>
      <c r="W458">
        <v>5</v>
      </c>
      <c r="Z458" t="b">
        <f t="shared" si="7"/>
        <v>0</v>
      </c>
    </row>
    <row r="459" spans="1:26" x14ac:dyDescent="0.25">
      <c r="A459" t="s">
        <v>856</v>
      </c>
      <c r="B459" s="1">
        <v>45737</v>
      </c>
      <c r="C459" t="s">
        <v>857</v>
      </c>
      <c r="D459" t="s">
        <v>79</v>
      </c>
      <c r="E459" t="s">
        <v>46</v>
      </c>
      <c r="F459" t="s">
        <v>37</v>
      </c>
      <c r="G459" t="s">
        <v>161</v>
      </c>
      <c r="H459">
        <v>1</v>
      </c>
      <c r="I459">
        <v>19731</v>
      </c>
      <c r="J459">
        <v>0</v>
      </c>
      <c r="K459">
        <v>0</v>
      </c>
      <c r="L459">
        <v>19731</v>
      </c>
      <c r="M459">
        <v>11731.67</v>
      </c>
      <c r="N459">
        <v>7999.33</v>
      </c>
      <c r="O459" t="s">
        <v>39</v>
      </c>
      <c r="P459">
        <v>857.46</v>
      </c>
      <c r="Q459" t="s">
        <v>30</v>
      </c>
      <c r="R459" t="s">
        <v>31</v>
      </c>
      <c r="S459">
        <v>5</v>
      </c>
      <c r="T459">
        <v>2</v>
      </c>
      <c r="U459" t="s">
        <v>32</v>
      </c>
      <c r="V459" t="s">
        <v>33</v>
      </c>
      <c r="W459">
        <v>5</v>
      </c>
      <c r="Z459" t="b">
        <f t="shared" si="7"/>
        <v>0</v>
      </c>
    </row>
    <row r="460" spans="1:26" x14ac:dyDescent="0.25">
      <c r="A460" t="s">
        <v>858</v>
      </c>
      <c r="B460" s="1">
        <v>45779</v>
      </c>
      <c r="C460" t="s">
        <v>52</v>
      </c>
      <c r="D460" t="s">
        <v>154</v>
      </c>
      <c r="E460" t="s">
        <v>26</v>
      </c>
      <c r="F460" t="s">
        <v>53</v>
      </c>
      <c r="G460" t="s">
        <v>54</v>
      </c>
      <c r="H460">
        <v>2</v>
      </c>
      <c r="I460">
        <v>97706</v>
      </c>
      <c r="J460">
        <v>5</v>
      </c>
      <c r="K460">
        <v>9770.6</v>
      </c>
      <c r="L460">
        <v>185641.4</v>
      </c>
      <c r="M460">
        <v>147759.29</v>
      </c>
      <c r="N460">
        <v>37882.11</v>
      </c>
      <c r="O460" t="s">
        <v>60</v>
      </c>
      <c r="P460">
        <v>1815.96</v>
      </c>
      <c r="Q460" t="s">
        <v>73</v>
      </c>
      <c r="R460" t="s">
        <v>31</v>
      </c>
      <c r="S460">
        <v>5</v>
      </c>
      <c r="T460">
        <v>5</v>
      </c>
      <c r="U460" t="s">
        <v>32</v>
      </c>
      <c r="V460" t="s">
        <v>50</v>
      </c>
      <c r="W460">
        <v>4</v>
      </c>
      <c r="Z460" t="b">
        <f t="shared" si="7"/>
        <v>0</v>
      </c>
    </row>
    <row r="461" spans="1:26" x14ac:dyDescent="0.25">
      <c r="A461" t="s">
        <v>859</v>
      </c>
      <c r="B461" s="1">
        <v>45741</v>
      </c>
      <c r="C461" t="s">
        <v>860</v>
      </c>
      <c r="D461" t="s">
        <v>45</v>
      </c>
      <c r="E461" t="s">
        <v>36</v>
      </c>
      <c r="F461" t="s">
        <v>47</v>
      </c>
      <c r="G461" t="s">
        <v>64</v>
      </c>
      <c r="H461">
        <v>2</v>
      </c>
      <c r="I461">
        <v>41309</v>
      </c>
      <c r="J461">
        <v>10</v>
      </c>
      <c r="K461">
        <v>8261.7999999999993</v>
      </c>
      <c r="L461">
        <v>74356.2</v>
      </c>
      <c r="M461">
        <v>57748.03</v>
      </c>
      <c r="N461">
        <v>16608.169999999998</v>
      </c>
      <c r="O461" t="s">
        <v>60</v>
      </c>
      <c r="P461">
        <v>1172.26</v>
      </c>
      <c r="Q461" t="s">
        <v>30</v>
      </c>
      <c r="R461" t="s">
        <v>41</v>
      </c>
      <c r="S461">
        <v>2</v>
      </c>
      <c r="T461">
        <v>0</v>
      </c>
      <c r="U461" t="s">
        <v>32</v>
      </c>
      <c r="V461" t="s">
        <v>42</v>
      </c>
      <c r="Z461" t="b">
        <f t="shared" si="7"/>
        <v>0</v>
      </c>
    </row>
    <row r="462" spans="1:26" x14ac:dyDescent="0.25">
      <c r="A462" t="s">
        <v>861</v>
      </c>
      <c r="B462" s="1">
        <v>45748</v>
      </c>
      <c r="C462" t="s">
        <v>553</v>
      </c>
      <c r="D462" t="s">
        <v>25</v>
      </c>
      <c r="E462" t="s">
        <v>46</v>
      </c>
      <c r="F462" t="s">
        <v>47</v>
      </c>
      <c r="G462" t="s">
        <v>48</v>
      </c>
      <c r="H462">
        <v>1</v>
      </c>
      <c r="I462">
        <v>14724</v>
      </c>
      <c r="J462">
        <v>10</v>
      </c>
      <c r="K462">
        <v>1472.4</v>
      </c>
      <c r="L462">
        <v>13251.6</v>
      </c>
      <c r="M462">
        <v>8235.64</v>
      </c>
      <c r="N462">
        <v>5015.96</v>
      </c>
      <c r="O462" t="s">
        <v>49</v>
      </c>
      <c r="P462">
        <v>465.38</v>
      </c>
      <c r="Q462" t="s">
        <v>40</v>
      </c>
      <c r="R462" t="s">
        <v>41</v>
      </c>
      <c r="S462">
        <v>2</v>
      </c>
      <c r="T462">
        <v>5</v>
      </c>
      <c r="U462" t="s">
        <v>56</v>
      </c>
      <c r="V462" t="s">
        <v>33</v>
      </c>
      <c r="W462">
        <v>2</v>
      </c>
      <c r="Z462" t="b">
        <f t="shared" si="7"/>
        <v>0</v>
      </c>
    </row>
    <row r="463" spans="1:26" x14ac:dyDescent="0.25">
      <c r="A463" t="s">
        <v>862</v>
      </c>
      <c r="B463" s="1">
        <v>45869</v>
      </c>
      <c r="C463" t="s">
        <v>462</v>
      </c>
      <c r="D463" t="s">
        <v>90</v>
      </c>
      <c r="E463" t="s">
        <v>46</v>
      </c>
      <c r="F463" t="s">
        <v>53</v>
      </c>
      <c r="G463" t="s">
        <v>54</v>
      </c>
      <c r="H463">
        <v>1</v>
      </c>
      <c r="I463">
        <v>48105</v>
      </c>
      <c r="J463">
        <v>0</v>
      </c>
      <c r="K463">
        <v>0</v>
      </c>
      <c r="L463">
        <v>48105</v>
      </c>
      <c r="M463">
        <v>31679.95</v>
      </c>
      <c r="N463">
        <v>16425.05</v>
      </c>
      <c r="O463" t="s">
        <v>39</v>
      </c>
      <c r="P463">
        <v>1331.71</v>
      </c>
      <c r="Q463" t="s">
        <v>83</v>
      </c>
      <c r="R463" t="s">
        <v>31</v>
      </c>
      <c r="S463">
        <v>5</v>
      </c>
      <c r="T463">
        <v>5</v>
      </c>
      <c r="U463" t="s">
        <v>32</v>
      </c>
      <c r="V463" t="s">
        <v>33</v>
      </c>
      <c r="W463">
        <v>4</v>
      </c>
      <c r="Z463" t="b">
        <f t="shared" si="7"/>
        <v>0</v>
      </c>
    </row>
    <row r="464" spans="1:26" x14ac:dyDescent="0.25">
      <c r="A464" t="s">
        <v>863</v>
      </c>
      <c r="B464" s="1">
        <v>45670</v>
      </c>
      <c r="C464" t="s">
        <v>864</v>
      </c>
      <c r="E464" t="s">
        <v>36</v>
      </c>
      <c r="F464" t="s">
        <v>37</v>
      </c>
      <c r="G464" t="s">
        <v>38</v>
      </c>
      <c r="H464">
        <v>1</v>
      </c>
      <c r="I464">
        <v>34847</v>
      </c>
      <c r="J464">
        <v>15</v>
      </c>
      <c r="K464">
        <v>5227.05</v>
      </c>
      <c r="L464">
        <v>29619.95</v>
      </c>
      <c r="M464">
        <v>19284.47</v>
      </c>
      <c r="N464">
        <v>10335.48</v>
      </c>
      <c r="O464" t="s">
        <v>55</v>
      </c>
      <c r="P464">
        <v>1433.78</v>
      </c>
      <c r="Q464" t="s">
        <v>73</v>
      </c>
      <c r="R464" t="s">
        <v>41</v>
      </c>
      <c r="S464">
        <v>2</v>
      </c>
      <c r="T464">
        <v>1</v>
      </c>
      <c r="U464" t="s">
        <v>32</v>
      </c>
      <c r="V464" t="s">
        <v>33</v>
      </c>
      <c r="W464">
        <v>2</v>
      </c>
      <c r="Z464" t="b">
        <f t="shared" si="7"/>
        <v>0</v>
      </c>
    </row>
    <row r="465" spans="1:26" x14ac:dyDescent="0.25">
      <c r="A465" t="s">
        <v>865</v>
      </c>
      <c r="B465" s="1">
        <v>45749</v>
      </c>
      <c r="C465" t="s">
        <v>421</v>
      </c>
      <c r="D465" t="s">
        <v>154</v>
      </c>
      <c r="E465" t="s">
        <v>46</v>
      </c>
      <c r="F465" t="s">
        <v>53</v>
      </c>
      <c r="G465" t="s">
        <v>54</v>
      </c>
      <c r="H465">
        <v>1</v>
      </c>
      <c r="I465">
        <v>56085</v>
      </c>
      <c r="J465">
        <v>10</v>
      </c>
      <c r="K465">
        <v>5608.5</v>
      </c>
      <c r="L465">
        <v>50476.5</v>
      </c>
      <c r="M465">
        <v>28310.71</v>
      </c>
      <c r="N465">
        <v>22165.79</v>
      </c>
      <c r="O465" t="s">
        <v>91</v>
      </c>
      <c r="P465">
        <v>961.79</v>
      </c>
      <c r="Q465" t="s">
        <v>83</v>
      </c>
      <c r="R465" t="s">
        <v>41</v>
      </c>
      <c r="S465">
        <v>2</v>
      </c>
      <c r="T465">
        <v>2</v>
      </c>
      <c r="U465" t="s">
        <v>32</v>
      </c>
      <c r="V465" t="s">
        <v>33</v>
      </c>
      <c r="W465">
        <v>5</v>
      </c>
      <c r="Z465" t="b">
        <f t="shared" si="7"/>
        <v>0</v>
      </c>
    </row>
    <row r="466" spans="1:26" x14ac:dyDescent="0.25">
      <c r="A466" t="s">
        <v>866</v>
      </c>
      <c r="B466" s="1">
        <v>45828</v>
      </c>
      <c r="C466" t="s">
        <v>406</v>
      </c>
      <c r="D466" t="s">
        <v>63</v>
      </c>
      <c r="E466" t="s">
        <v>46</v>
      </c>
      <c r="F466" t="s">
        <v>47</v>
      </c>
      <c r="G466" t="s">
        <v>146</v>
      </c>
      <c r="H466">
        <v>2</v>
      </c>
      <c r="I466">
        <v>51678</v>
      </c>
      <c r="J466">
        <v>25</v>
      </c>
      <c r="K466">
        <v>25839</v>
      </c>
      <c r="L466">
        <v>77517</v>
      </c>
      <c r="M466">
        <v>57829.120000000003</v>
      </c>
      <c r="N466">
        <v>19687.88</v>
      </c>
      <c r="O466" t="s">
        <v>55</v>
      </c>
      <c r="P466">
        <v>2402.66</v>
      </c>
      <c r="Q466" t="s">
        <v>83</v>
      </c>
      <c r="R466" t="s">
        <v>41</v>
      </c>
      <c r="S466">
        <v>2</v>
      </c>
      <c r="T466">
        <v>1</v>
      </c>
      <c r="U466" t="s">
        <v>32</v>
      </c>
      <c r="V466" t="s">
        <v>50</v>
      </c>
      <c r="W466">
        <v>1</v>
      </c>
      <c r="Z466" t="b">
        <f t="shared" si="7"/>
        <v>0</v>
      </c>
    </row>
    <row r="467" spans="1:26" x14ac:dyDescent="0.25">
      <c r="A467" t="s">
        <v>867</v>
      </c>
      <c r="B467" s="1">
        <v>45868</v>
      </c>
      <c r="C467" t="s">
        <v>390</v>
      </c>
      <c r="D467" t="s">
        <v>97</v>
      </c>
      <c r="E467" t="s">
        <v>26</v>
      </c>
      <c r="F467" t="s">
        <v>47</v>
      </c>
      <c r="G467" t="s">
        <v>146</v>
      </c>
      <c r="H467">
        <v>1</v>
      </c>
      <c r="I467">
        <v>29422</v>
      </c>
      <c r="J467">
        <v>15</v>
      </c>
      <c r="K467">
        <v>4413.3</v>
      </c>
      <c r="L467">
        <v>25008.7</v>
      </c>
      <c r="M467">
        <v>16997.22</v>
      </c>
      <c r="N467">
        <v>8011.48</v>
      </c>
      <c r="O467" t="s">
        <v>55</v>
      </c>
      <c r="P467">
        <v>1950.07</v>
      </c>
      <c r="Q467" t="s">
        <v>68</v>
      </c>
      <c r="R467" t="s">
        <v>41</v>
      </c>
      <c r="S467">
        <v>2</v>
      </c>
      <c r="T467">
        <v>1</v>
      </c>
      <c r="U467" t="s">
        <v>32</v>
      </c>
      <c r="V467" t="s">
        <v>33</v>
      </c>
      <c r="W467">
        <v>1</v>
      </c>
      <c r="Z467" t="b">
        <f t="shared" si="7"/>
        <v>0</v>
      </c>
    </row>
    <row r="468" spans="1:26" x14ac:dyDescent="0.25">
      <c r="A468" t="s">
        <v>868</v>
      </c>
      <c r="B468" s="1">
        <v>46000</v>
      </c>
      <c r="C468" t="s">
        <v>869</v>
      </c>
      <c r="D468" t="s">
        <v>154</v>
      </c>
      <c r="E468" t="s">
        <v>46</v>
      </c>
      <c r="F468" t="s">
        <v>37</v>
      </c>
      <c r="G468" t="s">
        <v>161</v>
      </c>
      <c r="H468">
        <v>1</v>
      </c>
      <c r="I468">
        <v>32125</v>
      </c>
      <c r="J468">
        <v>5</v>
      </c>
      <c r="K468">
        <v>1606.25</v>
      </c>
      <c r="L468">
        <v>30518.75</v>
      </c>
      <c r="M468">
        <v>20690.22</v>
      </c>
      <c r="N468">
        <v>9828.5300000000007</v>
      </c>
      <c r="O468" t="s">
        <v>91</v>
      </c>
      <c r="P468">
        <v>2482.87</v>
      </c>
      <c r="Q468" t="s">
        <v>40</v>
      </c>
      <c r="R468" t="s">
        <v>31</v>
      </c>
      <c r="S468">
        <v>5</v>
      </c>
      <c r="T468">
        <v>6</v>
      </c>
      <c r="U468" t="s">
        <v>56</v>
      </c>
      <c r="V468" t="s">
        <v>33</v>
      </c>
      <c r="W468">
        <v>2</v>
      </c>
      <c r="Z468" t="b">
        <f t="shared" si="7"/>
        <v>0</v>
      </c>
    </row>
    <row r="469" spans="1:26" x14ac:dyDescent="0.25">
      <c r="A469" t="s">
        <v>870</v>
      </c>
      <c r="B469" s="1">
        <v>45785</v>
      </c>
      <c r="C469" t="s">
        <v>737</v>
      </c>
      <c r="D469" t="s">
        <v>154</v>
      </c>
      <c r="E469" t="s">
        <v>46</v>
      </c>
      <c r="F469" t="s">
        <v>47</v>
      </c>
      <c r="G469" t="s">
        <v>146</v>
      </c>
      <c r="H469">
        <v>4</v>
      </c>
      <c r="I469">
        <v>34938</v>
      </c>
      <c r="J469">
        <v>0</v>
      </c>
      <c r="K469">
        <v>0</v>
      </c>
      <c r="L469">
        <v>139752</v>
      </c>
      <c r="M469">
        <v>109478.16</v>
      </c>
      <c r="N469">
        <v>30273.84</v>
      </c>
      <c r="O469" t="s">
        <v>60</v>
      </c>
      <c r="P469">
        <v>904.83</v>
      </c>
      <c r="Q469" t="s">
        <v>68</v>
      </c>
      <c r="R469" t="s">
        <v>41</v>
      </c>
      <c r="S469">
        <v>2</v>
      </c>
      <c r="T469">
        <v>3</v>
      </c>
      <c r="U469" t="s">
        <v>56</v>
      </c>
      <c r="V469" t="s">
        <v>33</v>
      </c>
      <c r="W469">
        <v>5</v>
      </c>
      <c r="Z469" t="b">
        <f t="shared" si="7"/>
        <v>0</v>
      </c>
    </row>
    <row r="470" spans="1:26" x14ac:dyDescent="0.25">
      <c r="A470" t="s">
        <v>871</v>
      </c>
      <c r="B470" s="1">
        <v>45794</v>
      </c>
      <c r="C470" t="s">
        <v>282</v>
      </c>
      <c r="D470" t="s">
        <v>67</v>
      </c>
      <c r="E470" t="s">
        <v>26</v>
      </c>
      <c r="F470" t="s">
        <v>47</v>
      </c>
      <c r="G470" t="s">
        <v>48</v>
      </c>
      <c r="H470">
        <v>2</v>
      </c>
      <c r="I470">
        <v>14212</v>
      </c>
      <c r="J470">
        <v>10</v>
      </c>
      <c r="K470">
        <v>2842.4</v>
      </c>
      <c r="L470">
        <v>25581.599999999999</v>
      </c>
      <c r="M470">
        <v>18984.82</v>
      </c>
      <c r="N470">
        <v>6596.78</v>
      </c>
      <c r="O470" t="s">
        <v>55</v>
      </c>
      <c r="P470">
        <v>618.03</v>
      </c>
      <c r="Q470" t="s">
        <v>83</v>
      </c>
      <c r="R470" t="s">
        <v>41</v>
      </c>
      <c r="S470">
        <v>2</v>
      </c>
      <c r="T470">
        <v>1</v>
      </c>
      <c r="U470" t="s">
        <v>32</v>
      </c>
      <c r="V470" t="s">
        <v>33</v>
      </c>
      <c r="W470">
        <v>1</v>
      </c>
      <c r="Z470" t="b">
        <f t="shared" si="7"/>
        <v>0</v>
      </c>
    </row>
    <row r="471" spans="1:26" x14ac:dyDescent="0.25">
      <c r="A471" t="s">
        <v>872</v>
      </c>
      <c r="B471" s="1">
        <v>45739</v>
      </c>
      <c r="C471" t="s">
        <v>691</v>
      </c>
      <c r="D471" t="s">
        <v>63</v>
      </c>
      <c r="E471" t="s">
        <v>46</v>
      </c>
      <c r="F471" t="s">
        <v>53</v>
      </c>
      <c r="G471" t="s">
        <v>59</v>
      </c>
      <c r="H471">
        <v>2</v>
      </c>
      <c r="I471">
        <v>65479</v>
      </c>
      <c r="J471">
        <v>10</v>
      </c>
      <c r="K471">
        <v>13095.8</v>
      </c>
      <c r="L471">
        <v>117862.2</v>
      </c>
      <c r="M471">
        <v>74509.69</v>
      </c>
      <c r="N471">
        <v>43352.51</v>
      </c>
      <c r="O471" t="s">
        <v>60</v>
      </c>
      <c r="P471">
        <v>1469.07</v>
      </c>
      <c r="Q471" t="s">
        <v>68</v>
      </c>
      <c r="R471" t="s">
        <v>31</v>
      </c>
      <c r="S471">
        <v>5</v>
      </c>
      <c r="T471">
        <v>3</v>
      </c>
      <c r="U471" t="s">
        <v>32</v>
      </c>
      <c r="V471" t="s">
        <v>33</v>
      </c>
      <c r="W471">
        <v>5</v>
      </c>
      <c r="Z471" t="b">
        <f t="shared" si="7"/>
        <v>0</v>
      </c>
    </row>
    <row r="472" spans="1:26" x14ac:dyDescent="0.25">
      <c r="A472" t="s">
        <v>873</v>
      </c>
      <c r="B472" s="1">
        <v>46017</v>
      </c>
      <c r="C472" t="s">
        <v>434</v>
      </c>
      <c r="D472" t="s">
        <v>45</v>
      </c>
      <c r="E472" t="s">
        <v>26</v>
      </c>
      <c r="F472" t="s">
        <v>86</v>
      </c>
      <c r="G472" t="s">
        <v>94</v>
      </c>
      <c r="H472">
        <v>1</v>
      </c>
      <c r="I472">
        <v>82588</v>
      </c>
      <c r="J472">
        <v>0</v>
      </c>
      <c r="K472">
        <v>0</v>
      </c>
      <c r="L472">
        <v>82588</v>
      </c>
      <c r="M472">
        <v>48333.06</v>
      </c>
      <c r="N472">
        <v>34254.94</v>
      </c>
      <c r="O472" t="s">
        <v>29</v>
      </c>
      <c r="P472">
        <v>2427.16</v>
      </c>
      <c r="Q472" t="s">
        <v>68</v>
      </c>
      <c r="R472" t="s">
        <v>31</v>
      </c>
      <c r="S472">
        <v>5</v>
      </c>
      <c r="T472">
        <v>0</v>
      </c>
      <c r="U472" t="s">
        <v>32</v>
      </c>
      <c r="V472" t="s">
        <v>50</v>
      </c>
      <c r="W472">
        <v>5</v>
      </c>
      <c r="Z472" t="b">
        <f t="shared" si="7"/>
        <v>0</v>
      </c>
    </row>
    <row r="473" spans="1:26" x14ac:dyDescent="0.25">
      <c r="A473" t="s">
        <v>874</v>
      </c>
      <c r="B473" s="1">
        <v>45713</v>
      </c>
      <c r="C473" t="s">
        <v>875</v>
      </c>
      <c r="D473" t="s">
        <v>79</v>
      </c>
      <c r="E473" t="s">
        <v>26</v>
      </c>
      <c r="F473" t="s">
        <v>47</v>
      </c>
      <c r="G473" t="s">
        <v>105</v>
      </c>
      <c r="H473">
        <v>1</v>
      </c>
      <c r="I473">
        <v>20238</v>
      </c>
      <c r="J473">
        <v>0</v>
      </c>
      <c r="K473">
        <v>0</v>
      </c>
      <c r="L473">
        <v>20238</v>
      </c>
      <c r="M473">
        <v>11829.41</v>
      </c>
      <c r="N473">
        <v>8408.59</v>
      </c>
      <c r="O473" t="s">
        <v>29</v>
      </c>
      <c r="P473">
        <v>2162.91</v>
      </c>
      <c r="Q473" t="s">
        <v>40</v>
      </c>
      <c r="R473" t="s">
        <v>41</v>
      </c>
      <c r="S473">
        <v>2</v>
      </c>
      <c r="T473">
        <v>1</v>
      </c>
      <c r="U473" t="s">
        <v>32</v>
      </c>
      <c r="V473" t="s">
        <v>33</v>
      </c>
      <c r="W473">
        <v>5</v>
      </c>
      <c r="Z473" t="b">
        <f t="shared" si="7"/>
        <v>0</v>
      </c>
    </row>
    <row r="474" spans="1:26" x14ac:dyDescent="0.25">
      <c r="A474" t="s">
        <v>876</v>
      </c>
      <c r="B474" s="1">
        <v>45853</v>
      </c>
      <c r="C474" t="s">
        <v>168</v>
      </c>
      <c r="D474" t="s">
        <v>79</v>
      </c>
      <c r="E474" t="s">
        <v>46</v>
      </c>
      <c r="F474" t="s">
        <v>86</v>
      </c>
      <c r="G474" t="s">
        <v>94</v>
      </c>
      <c r="H474">
        <v>1</v>
      </c>
      <c r="I474">
        <v>27880</v>
      </c>
      <c r="J474">
        <v>0</v>
      </c>
      <c r="K474">
        <v>0</v>
      </c>
      <c r="L474">
        <v>27880</v>
      </c>
      <c r="M474">
        <v>17514.419999999998</v>
      </c>
      <c r="N474">
        <v>10365.58</v>
      </c>
      <c r="O474" t="s">
        <v>60</v>
      </c>
      <c r="P474">
        <v>2436.69</v>
      </c>
      <c r="Q474" t="s">
        <v>68</v>
      </c>
      <c r="R474" t="s">
        <v>31</v>
      </c>
      <c r="S474">
        <v>5</v>
      </c>
      <c r="T474">
        <v>6</v>
      </c>
      <c r="U474" t="s">
        <v>32</v>
      </c>
      <c r="V474" t="s">
        <v>42</v>
      </c>
      <c r="Z474" t="b">
        <f t="shared" si="7"/>
        <v>0</v>
      </c>
    </row>
    <row r="475" spans="1:26" x14ac:dyDescent="0.25">
      <c r="A475" t="s">
        <v>877</v>
      </c>
      <c r="B475" s="1">
        <v>45677</v>
      </c>
      <c r="C475" t="s">
        <v>878</v>
      </c>
      <c r="D475" t="s">
        <v>97</v>
      </c>
      <c r="E475" t="s">
        <v>46</v>
      </c>
      <c r="F475" t="s">
        <v>27</v>
      </c>
      <c r="G475" t="s">
        <v>113</v>
      </c>
      <c r="H475">
        <v>2</v>
      </c>
      <c r="I475">
        <v>16635</v>
      </c>
      <c r="J475">
        <v>5</v>
      </c>
      <c r="K475">
        <v>1663.5</v>
      </c>
      <c r="L475">
        <v>31606.5</v>
      </c>
      <c r="M475">
        <v>18954.349999999999</v>
      </c>
      <c r="N475">
        <v>12652.15</v>
      </c>
      <c r="O475" t="s">
        <v>55</v>
      </c>
      <c r="P475">
        <v>1802.46</v>
      </c>
      <c r="Q475" t="s">
        <v>40</v>
      </c>
      <c r="R475" t="s">
        <v>31</v>
      </c>
      <c r="S475">
        <v>5</v>
      </c>
      <c r="T475">
        <v>7</v>
      </c>
      <c r="U475" t="s">
        <v>56</v>
      </c>
      <c r="V475" t="s">
        <v>33</v>
      </c>
      <c r="W475">
        <v>5</v>
      </c>
      <c r="Z475" t="b">
        <f t="shared" si="7"/>
        <v>0</v>
      </c>
    </row>
    <row r="476" spans="1:26" x14ac:dyDescent="0.25">
      <c r="A476" t="s">
        <v>879</v>
      </c>
      <c r="B476" s="1">
        <v>45898</v>
      </c>
      <c r="C476" t="s">
        <v>880</v>
      </c>
      <c r="D476" t="s">
        <v>63</v>
      </c>
      <c r="E476" t="s">
        <v>36</v>
      </c>
      <c r="F476" t="s">
        <v>27</v>
      </c>
      <c r="G476" t="s">
        <v>28</v>
      </c>
      <c r="H476">
        <v>1</v>
      </c>
      <c r="I476">
        <v>9106</v>
      </c>
      <c r="J476">
        <v>0</v>
      </c>
      <c r="K476">
        <v>0</v>
      </c>
      <c r="L476">
        <v>9106</v>
      </c>
      <c r="M476">
        <v>6320.14</v>
      </c>
      <c r="N476">
        <v>2785.86</v>
      </c>
      <c r="O476" t="s">
        <v>39</v>
      </c>
      <c r="P476">
        <v>540.72</v>
      </c>
      <c r="Q476" t="s">
        <v>73</v>
      </c>
      <c r="R476" t="s">
        <v>31</v>
      </c>
      <c r="S476">
        <v>5</v>
      </c>
      <c r="T476">
        <v>8</v>
      </c>
      <c r="U476" t="s">
        <v>56</v>
      </c>
      <c r="V476" t="s">
        <v>33</v>
      </c>
      <c r="W476">
        <v>5</v>
      </c>
      <c r="Z476" t="b">
        <f t="shared" si="7"/>
        <v>0</v>
      </c>
    </row>
    <row r="477" spans="1:26" x14ac:dyDescent="0.25">
      <c r="A477" t="s">
        <v>881</v>
      </c>
      <c r="B477" s="1">
        <v>45771</v>
      </c>
      <c r="C477" t="s">
        <v>882</v>
      </c>
      <c r="D477" t="s">
        <v>124</v>
      </c>
      <c r="E477" t="s">
        <v>26</v>
      </c>
      <c r="F477" t="s">
        <v>47</v>
      </c>
      <c r="G477" t="s">
        <v>48</v>
      </c>
      <c r="H477">
        <v>1</v>
      </c>
      <c r="I477">
        <v>48463</v>
      </c>
      <c r="J477">
        <v>25</v>
      </c>
      <c r="K477">
        <v>12115.75</v>
      </c>
      <c r="L477">
        <v>36347.25</v>
      </c>
      <c r="M477">
        <v>22582.19</v>
      </c>
      <c r="N477">
        <v>13765.06</v>
      </c>
      <c r="O477" t="s">
        <v>91</v>
      </c>
      <c r="P477">
        <v>878.26</v>
      </c>
      <c r="Q477" t="s">
        <v>83</v>
      </c>
      <c r="R477" t="s">
        <v>41</v>
      </c>
      <c r="S477">
        <v>2</v>
      </c>
      <c r="T477">
        <v>1</v>
      </c>
      <c r="U477" t="s">
        <v>32</v>
      </c>
      <c r="V477" t="s">
        <v>33</v>
      </c>
      <c r="W477">
        <v>5</v>
      </c>
      <c r="Z477" t="b">
        <f t="shared" si="7"/>
        <v>0</v>
      </c>
    </row>
    <row r="478" spans="1:26" x14ac:dyDescent="0.25">
      <c r="A478" t="s">
        <v>883</v>
      </c>
      <c r="B478" s="1">
        <v>45760</v>
      </c>
      <c r="C478" t="s">
        <v>884</v>
      </c>
      <c r="D478" t="s">
        <v>63</v>
      </c>
      <c r="E478" t="s">
        <v>46</v>
      </c>
      <c r="F478" t="s">
        <v>53</v>
      </c>
      <c r="G478" t="s">
        <v>59</v>
      </c>
      <c r="H478">
        <v>1</v>
      </c>
      <c r="I478">
        <v>95155</v>
      </c>
      <c r="J478">
        <v>10</v>
      </c>
      <c r="K478">
        <v>9515.5</v>
      </c>
      <c r="L478">
        <v>85639.5</v>
      </c>
      <c r="M478">
        <v>67219.039999999994</v>
      </c>
      <c r="N478">
        <v>18420.46</v>
      </c>
      <c r="O478" t="s">
        <v>91</v>
      </c>
      <c r="P478">
        <v>707.47</v>
      </c>
      <c r="Q478" t="s">
        <v>73</v>
      </c>
      <c r="R478" t="s">
        <v>31</v>
      </c>
      <c r="S478">
        <v>5</v>
      </c>
      <c r="T478">
        <v>6</v>
      </c>
      <c r="U478" t="s">
        <v>32</v>
      </c>
      <c r="V478" t="s">
        <v>50</v>
      </c>
      <c r="W478">
        <v>4</v>
      </c>
      <c r="Z478" t="b">
        <f t="shared" si="7"/>
        <v>0</v>
      </c>
    </row>
    <row r="479" spans="1:26" x14ac:dyDescent="0.25">
      <c r="A479" t="s">
        <v>885</v>
      </c>
      <c r="B479" s="1">
        <v>45893</v>
      </c>
      <c r="C479" t="s">
        <v>702</v>
      </c>
      <c r="D479" t="s">
        <v>154</v>
      </c>
      <c r="E479" t="s">
        <v>46</v>
      </c>
      <c r="F479" t="s">
        <v>47</v>
      </c>
      <c r="G479" t="s">
        <v>64</v>
      </c>
      <c r="H479">
        <v>2</v>
      </c>
      <c r="I479">
        <v>16721</v>
      </c>
      <c r="J479">
        <v>0</v>
      </c>
      <c r="K479">
        <v>0</v>
      </c>
      <c r="L479">
        <v>33442</v>
      </c>
      <c r="M479">
        <v>22541.09</v>
      </c>
      <c r="N479">
        <v>10900.91</v>
      </c>
      <c r="O479" t="s">
        <v>60</v>
      </c>
      <c r="P479">
        <v>1328.19</v>
      </c>
      <c r="Q479" t="s">
        <v>68</v>
      </c>
      <c r="R479" t="s">
        <v>31</v>
      </c>
      <c r="S479">
        <v>5</v>
      </c>
      <c r="T479">
        <v>5</v>
      </c>
      <c r="U479" t="s">
        <v>32</v>
      </c>
      <c r="V479" t="s">
        <v>33</v>
      </c>
      <c r="W479">
        <v>5</v>
      </c>
      <c r="Z479" t="b">
        <f t="shared" si="7"/>
        <v>0</v>
      </c>
    </row>
    <row r="480" spans="1:26" x14ac:dyDescent="0.25">
      <c r="A480" t="s">
        <v>886</v>
      </c>
      <c r="B480" s="1">
        <v>45837</v>
      </c>
      <c r="C480" t="s">
        <v>887</v>
      </c>
      <c r="D480" t="s">
        <v>154</v>
      </c>
      <c r="E480" t="s">
        <v>36</v>
      </c>
      <c r="F480" t="s">
        <v>86</v>
      </c>
      <c r="G480" t="s">
        <v>180</v>
      </c>
      <c r="H480">
        <v>2</v>
      </c>
      <c r="I480">
        <v>24811</v>
      </c>
      <c r="J480">
        <v>5</v>
      </c>
      <c r="K480">
        <v>2481.1</v>
      </c>
      <c r="L480">
        <v>47140.9</v>
      </c>
      <c r="M480">
        <v>31719.06</v>
      </c>
      <c r="N480">
        <v>15421.84</v>
      </c>
      <c r="O480" t="s">
        <v>91</v>
      </c>
      <c r="P480">
        <v>1411.59</v>
      </c>
      <c r="Q480" t="s">
        <v>83</v>
      </c>
      <c r="R480" t="s">
        <v>41</v>
      </c>
      <c r="S480">
        <v>2</v>
      </c>
      <c r="T480">
        <v>0</v>
      </c>
      <c r="U480" t="s">
        <v>32</v>
      </c>
      <c r="V480" t="s">
        <v>50</v>
      </c>
      <c r="W480">
        <v>5</v>
      </c>
      <c r="Z480" t="b">
        <f t="shared" si="7"/>
        <v>0</v>
      </c>
    </row>
    <row r="481" spans="1:26" x14ac:dyDescent="0.25">
      <c r="A481" t="s">
        <v>888</v>
      </c>
      <c r="B481" s="1">
        <v>45814</v>
      </c>
      <c r="C481" t="s">
        <v>427</v>
      </c>
      <c r="D481" t="s">
        <v>71</v>
      </c>
      <c r="E481" t="s">
        <v>46</v>
      </c>
      <c r="F481" t="s">
        <v>37</v>
      </c>
      <c r="G481" t="s">
        <v>224</v>
      </c>
      <c r="H481">
        <v>1</v>
      </c>
      <c r="I481">
        <v>20275</v>
      </c>
      <c r="J481">
        <v>0</v>
      </c>
      <c r="K481">
        <v>0</v>
      </c>
      <c r="L481">
        <v>20275</v>
      </c>
      <c r="M481">
        <v>12616.47</v>
      </c>
      <c r="N481">
        <v>7658.53</v>
      </c>
      <c r="O481" t="s">
        <v>55</v>
      </c>
      <c r="P481">
        <v>2402.52</v>
      </c>
      <c r="Q481" t="s">
        <v>83</v>
      </c>
      <c r="R481" t="s">
        <v>31</v>
      </c>
      <c r="S481">
        <v>5</v>
      </c>
      <c r="T481">
        <v>6</v>
      </c>
      <c r="U481" t="s">
        <v>32</v>
      </c>
      <c r="V481" t="s">
        <v>50</v>
      </c>
      <c r="W481">
        <v>1</v>
      </c>
      <c r="Z481" t="b">
        <f t="shared" si="7"/>
        <v>0</v>
      </c>
    </row>
    <row r="482" spans="1:26" x14ac:dyDescent="0.25">
      <c r="A482" t="s">
        <v>889</v>
      </c>
      <c r="B482" s="1">
        <v>45774</v>
      </c>
      <c r="C482" t="s">
        <v>758</v>
      </c>
      <c r="D482" t="s">
        <v>124</v>
      </c>
      <c r="E482" t="s">
        <v>26</v>
      </c>
      <c r="F482" t="s">
        <v>37</v>
      </c>
      <c r="G482" t="s">
        <v>313</v>
      </c>
      <c r="H482">
        <v>2</v>
      </c>
      <c r="I482">
        <v>35385</v>
      </c>
      <c r="J482">
        <v>0</v>
      </c>
      <c r="K482">
        <v>0</v>
      </c>
      <c r="L482">
        <v>70770</v>
      </c>
      <c r="M482">
        <v>43582.18</v>
      </c>
      <c r="N482">
        <v>27187.82</v>
      </c>
      <c r="O482" t="s">
        <v>91</v>
      </c>
      <c r="P482">
        <v>1450.31</v>
      </c>
      <c r="Q482" t="s">
        <v>83</v>
      </c>
      <c r="R482" t="s">
        <v>41</v>
      </c>
      <c r="S482">
        <v>2</v>
      </c>
      <c r="T482">
        <v>5</v>
      </c>
      <c r="U482" t="s">
        <v>32</v>
      </c>
      <c r="V482" t="s">
        <v>42</v>
      </c>
      <c r="Z482" t="b">
        <f t="shared" si="7"/>
        <v>0</v>
      </c>
    </row>
    <row r="483" spans="1:26" x14ac:dyDescent="0.25">
      <c r="A483" t="s">
        <v>890</v>
      </c>
      <c r="B483" s="1">
        <v>45772</v>
      </c>
      <c r="C483" t="s">
        <v>170</v>
      </c>
      <c r="D483" t="s">
        <v>63</v>
      </c>
      <c r="E483" t="s">
        <v>26</v>
      </c>
      <c r="F483" t="s">
        <v>53</v>
      </c>
      <c r="G483" t="s">
        <v>151</v>
      </c>
      <c r="H483">
        <v>2</v>
      </c>
      <c r="I483">
        <v>27590</v>
      </c>
      <c r="J483">
        <v>15</v>
      </c>
      <c r="K483">
        <v>8277</v>
      </c>
      <c r="L483">
        <v>46903</v>
      </c>
      <c r="M483">
        <v>30677.07</v>
      </c>
      <c r="N483">
        <v>16225.93</v>
      </c>
      <c r="O483" t="s">
        <v>55</v>
      </c>
      <c r="P483">
        <v>2319.89</v>
      </c>
      <c r="Q483" t="s">
        <v>30</v>
      </c>
      <c r="R483" t="s">
        <v>41</v>
      </c>
      <c r="S483">
        <v>2</v>
      </c>
      <c r="T483">
        <v>1</v>
      </c>
      <c r="U483" t="s">
        <v>32</v>
      </c>
      <c r="V483" t="s">
        <v>33</v>
      </c>
      <c r="W483">
        <v>2</v>
      </c>
      <c r="Z483" t="b">
        <f t="shared" si="7"/>
        <v>0</v>
      </c>
    </row>
    <row r="484" spans="1:26" x14ac:dyDescent="0.25">
      <c r="A484" t="s">
        <v>891</v>
      </c>
      <c r="B484" s="1">
        <v>45670</v>
      </c>
      <c r="C484" t="s">
        <v>892</v>
      </c>
      <c r="D484" t="s">
        <v>79</v>
      </c>
      <c r="E484" t="s">
        <v>46</v>
      </c>
      <c r="F484" t="s">
        <v>53</v>
      </c>
      <c r="G484" t="s">
        <v>54</v>
      </c>
      <c r="H484">
        <v>3</v>
      </c>
      <c r="I484">
        <v>55833</v>
      </c>
      <c r="J484">
        <v>0</v>
      </c>
      <c r="K484">
        <v>0</v>
      </c>
      <c r="L484">
        <v>167499</v>
      </c>
      <c r="M484">
        <v>132627.10999999999</v>
      </c>
      <c r="N484">
        <v>34871.89</v>
      </c>
      <c r="O484" t="s">
        <v>91</v>
      </c>
      <c r="P484">
        <v>1185.8499999999999</v>
      </c>
      <c r="Q484" t="s">
        <v>73</v>
      </c>
      <c r="R484" t="s">
        <v>31</v>
      </c>
      <c r="S484">
        <v>5</v>
      </c>
      <c r="T484">
        <v>1</v>
      </c>
      <c r="U484" t="s">
        <v>32</v>
      </c>
      <c r="V484" t="s">
        <v>42</v>
      </c>
      <c r="Z484" t="b">
        <f t="shared" si="7"/>
        <v>0</v>
      </c>
    </row>
    <row r="485" spans="1:26" x14ac:dyDescent="0.25">
      <c r="A485" t="s">
        <v>893</v>
      </c>
      <c r="B485" s="1">
        <v>45995</v>
      </c>
      <c r="C485" t="s">
        <v>601</v>
      </c>
      <c r="D485" t="s">
        <v>154</v>
      </c>
      <c r="E485" t="s">
        <v>26</v>
      </c>
      <c r="F485" t="s">
        <v>37</v>
      </c>
      <c r="G485" t="s">
        <v>161</v>
      </c>
      <c r="H485">
        <v>2</v>
      </c>
      <c r="I485">
        <v>36718</v>
      </c>
      <c r="J485">
        <v>10</v>
      </c>
      <c r="K485">
        <v>7343.6</v>
      </c>
      <c r="L485">
        <v>66092.399999999994</v>
      </c>
      <c r="M485">
        <v>52998.05</v>
      </c>
      <c r="N485">
        <v>13094.35</v>
      </c>
      <c r="O485" t="s">
        <v>49</v>
      </c>
      <c r="P485">
        <v>437.77</v>
      </c>
      <c r="Q485" t="s">
        <v>68</v>
      </c>
      <c r="R485" t="s">
        <v>31</v>
      </c>
      <c r="S485">
        <v>5</v>
      </c>
      <c r="T485">
        <v>6</v>
      </c>
      <c r="U485" t="s">
        <v>32</v>
      </c>
      <c r="V485" t="s">
        <v>50</v>
      </c>
      <c r="W485">
        <v>1</v>
      </c>
      <c r="Z485" t="b">
        <f t="shared" si="7"/>
        <v>0</v>
      </c>
    </row>
    <row r="486" spans="1:26" x14ac:dyDescent="0.25">
      <c r="A486" t="s">
        <v>894</v>
      </c>
      <c r="B486" s="1">
        <v>45756</v>
      </c>
      <c r="C486" t="s">
        <v>895</v>
      </c>
      <c r="D486" t="s">
        <v>71</v>
      </c>
      <c r="E486" t="s">
        <v>26</v>
      </c>
      <c r="F486" t="s">
        <v>47</v>
      </c>
      <c r="G486" t="s">
        <v>48</v>
      </c>
      <c r="H486">
        <v>2</v>
      </c>
      <c r="I486">
        <v>11411</v>
      </c>
      <c r="J486">
        <v>10</v>
      </c>
      <c r="K486">
        <v>2282.1999999999998</v>
      </c>
      <c r="L486">
        <v>20539.8</v>
      </c>
      <c r="M486">
        <v>12099.18</v>
      </c>
      <c r="N486">
        <v>8440.6200000000008</v>
      </c>
      <c r="O486" t="s">
        <v>60</v>
      </c>
      <c r="P486">
        <v>1965.33</v>
      </c>
      <c r="Q486" t="s">
        <v>73</v>
      </c>
      <c r="R486" t="s">
        <v>31</v>
      </c>
      <c r="S486">
        <v>5</v>
      </c>
      <c r="T486">
        <v>3</v>
      </c>
      <c r="U486" t="s">
        <v>32</v>
      </c>
      <c r="V486" t="s">
        <v>33</v>
      </c>
      <c r="W486">
        <v>2</v>
      </c>
      <c r="Z486" t="b">
        <f t="shared" si="7"/>
        <v>0</v>
      </c>
    </row>
    <row r="487" spans="1:26" x14ac:dyDescent="0.25">
      <c r="A487" t="s">
        <v>896</v>
      </c>
      <c r="B487" s="1">
        <v>45862</v>
      </c>
      <c r="C487" t="s">
        <v>817</v>
      </c>
      <c r="D487" t="s">
        <v>67</v>
      </c>
      <c r="E487" t="s">
        <v>36</v>
      </c>
      <c r="F487" t="s">
        <v>86</v>
      </c>
      <c r="G487" t="s">
        <v>127</v>
      </c>
      <c r="H487">
        <v>2</v>
      </c>
      <c r="I487">
        <v>24116</v>
      </c>
      <c r="J487">
        <v>15</v>
      </c>
      <c r="K487">
        <v>7234.8</v>
      </c>
      <c r="L487">
        <v>40997.199999999997</v>
      </c>
      <c r="M487">
        <v>27182.71</v>
      </c>
      <c r="N487">
        <v>13814.49</v>
      </c>
      <c r="O487" t="s">
        <v>49</v>
      </c>
      <c r="P487">
        <v>291.3</v>
      </c>
      <c r="Q487" t="s">
        <v>68</v>
      </c>
      <c r="R487" t="s">
        <v>41</v>
      </c>
      <c r="S487">
        <v>2</v>
      </c>
      <c r="T487">
        <v>1</v>
      </c>
      <c r="U487" t="s">
        <v>32</v>
      </c>
      <c r="V487" t="s">
        <v>33</v>
      </c>
      <c r="W487">
        <v>5</v>
      </c>
      <c r="Z487" t="b">
        <f t="shared" si="7"/>
        <v>0</v>
      </c>
    </row>
    <row r="488" spans="1:26" x14ac:dyDescent="0.25">
      <c r="A488" t="s">
        <v>897</v>
      </c>
      <c r="B488" s="1">
        <v>45826</v>
      </c>
      <c r="C488" t="s">
        <v>898</v>
      </c>
      <c r="D488" t="s">
        <v>71</v>
      </c>
      <c r="E488" t="s">
        <v>26</v>
      </c>
      <c r="F488" t="s">
        <v>27</v>
      </c>
      <c r="G488" t="s">
        <v>164</v>
      </c>
      <c r="H488">
        <v>2</v>
      </c>
      <c r="I488">
        <v>11206</v>
      </c>
      <c r="J488">
        <v>0</v>
      </c>
      <c r="K488">
        <v>0</v>
      </c>
      <c r="L488">
        <v>22412</v>
      </c>
      <c r="M488">
        <v>13556.69</v>
      </c>
      <c r="N488">
        <v>8855.31</v>
      </c>
      <c r="O488" t="s">
        <v>29</v>
      </c>
      <c r="P488">
        <v>1290.03</v>
      </c>
      <c r="Q488" t="s">
        <v>68</v>
      </c>
      <c r="R488" t="s">
        <v>41</v>
      </c>
      <c r="S488">
        <v>2</v>
      </c>
      <c r="T488">
        <v>1</v>
      </c>
      <c r="U488" t="s">
        <v>32</v>
      </c>
      <c r="V488" t="s">
        <v>33</v>
      </c>
      <c r="W488">
        <v>5</v>
      </c>
      <c r="Z488" t="b">
        <f t="shared" si="7"/>
        <v>0</v>
      </c>
    </row>
    <row r="489" spans="1:26" x14ac:dyDescent="0.25">
      <c r="A489" t="s">
        <v>899</v>
      </c>
      <c r="B489" s="1">
        <v>45800</v>
      </c>
      <c r="C489" t="s">
        <v>900</v>
      </c>
      <c r="D489" t="s">
        <v>25</v>
      </c>
      <c r="E489" t="s">
        <v>46</v>
      </c>
      <c r="F489" t="s">
        <v>53</v>
      </c>
      <c r="G489" t="s">
        <v>151</v>
      </c>
      <c r="H489">
        <v>1</v>
      </c>
      <c r="I489">
        <v>81286</v>
      </c>
      <c r="J489">
        <v>0</v>
      </c>
      <c r="K489">
        <v>0</v>
      </c>
      <c r="L489">
        <v>81286</v>
      </c>
      <c r="M489">
        <v>61101.77</v>
      </c>
      <c r="N489">
        <v>20184.23</v>
      </c>
      <c r="O489" t="s">
        <v>91</v>
      </c>
      <c r="P489">
        <v>1886.09</v>
      </c>
      <c r="Q489" t="s">
        <v>30</v>
      </c>
      <c r="R489" t="s">
        <v>31</v>
      </c>
      <c r="S489">
        <v>5</v>
      </c>
      <c r="T489">
        <v>2</v>
      </c>
      <c r="U489" t="s">
        <v>32</v>
      </c>
      <c r="V489" t="s">
        <v>33</v>
      </c>
      <c r="W489">
        <v>4</v>
      </c>
      <c r="Z489" t="b">
        <f t="shared" si="7"/>
        <v>0</v>
      </c>
    </row>
    <row r="490" spans="1:26" x14ac:dyDescent="0.25">
      <c r="A490" t="s">
        <v>901</v>
      </c>
      <c r="B490" s="1">
        <v>45693</v>
      </c>
      <c r="C490" t="s">
        <v>215</v>
      </c>
      <c r="D490" t="s">
        <v>45</v>
      </c>
      <c r="E490" t="s">
        <v>26</v>
      </c>
      <c r="F490" t="s">
        <v>86</v>
      </c>
      <c r="G490" t="s">
        <v>180</v>
      </c>
      <c r="H490">
        <v>2</v>
      </c>
      <c r="I490">
        <v>25252</v>
      </c>
      <c r="J490">
        <v>0</v>
      </c>
      <c r="K490">
        <v>0</v>
      </c>
      <c r="L490">
        <v>50504</v>
      </c>
      <c r="M490">
        <v>31118.66</v>
      </c>
      <c r="N490">
        <v>19385.34</v>
      </c>
      <c r="O490" t="s">
        <v>55</v>
      </c>
      <c r="P490">
        <v>1960.46</v>
      </c>
      <c r="Q490" t="s">
        <v>30</v>
      </c>
      <c r="R490" t="s">
        <v>41</v>
      </c>
      <c r="S490">
        <v>2</v>
      </c>
      <c r="T490">
        <v>5</v>
      </c>
      <c r="U490" t="s">
        <v>56</v>
      </c>
      <c r="V490" t="s">
        <v>33</v>
      </c>
      <c r="W490">
        <v>2</v>
      </c>
      <c r="Z490" t="b">
        <f t="shared" si="7"/>
        <v>0</v>
      </c>
    </row>
    <row r="491" spans="1:26" x14ac:dyDescent="0.25">
      <c r="A491" t="s">
        <v>902</v>
      </c>
      <c r="B491" s="1">
        <v>45800</v>
      </c>
      <c r="C491" t="s">
        <v>903</v>
      </c>
      <c r="D491" t="s">
        <v>67</v>
      </c>
      <c r="E491" t="s">
        <v>26</v>
      </c>
      <c r="F491" t="s">
        <v>47</v>
      </c>
      <c r="G491" t="s">
        <v>64</v>
      </c>
      <c r="H491">
        <v>1</v>
      </c>
      <c r="I491">
        <v>52563</v>
      </c>
      <c r="J491">
        <v>0</v>
      </c>
      <c r="K491">
        <v>0</v>
      </c>
      <c r="L491">
        <v>52563</v>
      </c>
      <c r="M491">
        <v>29761.18</v>
      </c>
      <c r="N491">
        <v>22801.82</v>
      </c>
      <c r="O491" t="s">
        <v>60</v>
      </c>
      <c r="P491">
        <v>599.23</v>
      </c>
      <c r="Q491" t="s">
        <v>68</v>
      </c>
      <c r="R491" t="s">
        <v>31</v>
      </c>
      <c r="S491">
        <v>5</v>
      </c>
      <c r="T491">
        <v>4</v>
      </c>
      <c r="U491" t="s">
        <v>32</v>
      </c>
      <c r="V491" t="s">
        <v>50</v>
      </c>
      <c r="W491">
        <v>5</v>
      </c>
      <c r="Z491" t="b">
        <f t="shared" si="7"/>
        <v>0</v>
      </c>
    </row>
    <row r="492" spans="1:26" x14ac:dyDescent="0.25">
      <c r="A492" t="s">
        <v>904</v>
      </c>
      <c r="B492" s="1">
        <v>45837</v>
      </c>
      <c r="C492" t="s">
        <v>905</v>
      </c>
      <c r="D492" t="s">
        <v>67</v>
      </c>
      <c r="E492" t="s">
        <v>26</v>
      </c>
      <c r="F492" t="s">
        <v>53</v>
      </c>
      <c r="G492" t="s">
        <v>54</v>
      </c>
      <c r="H492">
        <v>1</v>
      </c>
      <c r="I492">
        <v>83981</v>
      </c>
      <c r="J492">
        <v>15</v>
      </c>
      <c r="K492">
        <v>12597.15</v>
      </c>
      <c r="L492">
        <v>71383.850000000006</v>
      </c>
      <c r="M492">
        <v>57213.55</v>
      </c>
      <c r="N492">
        <v>14170.3</v>
      </c>
      <c r="O492" t="s">
        <v>29</v>
      </c>
      <c r="P492">
        <v>1068.3900000000001</v>
      </c>
      <c r="Q492" t="s">
        <v>68</v>
      </c>
      <c r="R492" t="s">
        <v>31</v>
      </c>
      <c r="S492">
        <v>5</v>
      </c>
      <c r="T492">
        <v>4</v>
      </c>
      <c r="U492" t="s">
        <v>32</v>
      </c>
      <c r="V492" t="s">
        <v>33</v>
      </c>
      <c r="W492">
        <v>5</v>
      </c>
      <c r="Z492" t="b">
        <f t="shared" si="7"/>
        <v>0</v>
      </c>
    </row>
    <row r="493" spans="1:26" x14ac:dyDescent="0.25">
      <c r="A493" t="s">
        <v>906</v>
      </c>
      <c r="B493" s="1">
        <v>45986</v>
      </c>
      <c r="C493" t="s">
        <v>288</v>
      </c>
      <c r="D493" t="s">
        <v>124</v>
      </c>
      <c r="E493" t="s">
        <v>46</v>
      </c>
      <c r="F493" t="s">
        <v>47</v>
      </c>
      <c r="G493" t="s">
        <v>105</v>
      </c>
      <c r="H493">
        <v>2</v>
      </c>
      <c r="I493">
        <v>46654</v>
      </c>
      <c r="J493">
        <v>20</v>
      </c>
      <c r="K493">
        <v>18661.599999999999</v>
      </c>
      <c r="L493">
        <v>74646.399999999994</v>
      </c>
      <c r="M493">
        <v>47367.71</v>
      </c>
      <c r="N493">
        <v>27278.69</v>
      </c>
      <c r="O493" t="s">
        <v>60</v>
      </c>
      <c r="P493">
        <v>579.1</v>
      </c>
      <c r="Q493" t="s">
        <v>73</v>
      </c>
      <c r="R493" t="s">
        <v>41</v>
      </c>
      <c r="S493">
        <v>2</v>
      </c>
      <c r="T493">
        <v>6</v>
      </c>
      <c r="U493" t="s">
        <v>32</v>
      </c>
      <c r="V493" t="s">
        <v>50</v>
      </c>
      <c r="W493">
        <v>4</v>
      </c>
      <c r="Z493" t="b">
        <f t="shared" si="7"/>
        <v>0</v>
      </c>
    </row>
    <row r="494" spans="1:26" x14ac:dyDescent="0.25">
      <c r="A494" t="s">
        <v>907</v>
      </c>
      <c r="B494" s="1">
        <v>45918</v>
      </c>
      <c r="C494" t="s">
        <v>908</v>
      </c>
      <c r="D494" t="s">
        <v>79</v>
      </c>
      <c r="E494" t="s">
        <v>46</v>
      </c>
      <c r="F494" t="s">
        <v>27</v>
      </c>
      <c r="G494" t="s">
        <v>76</v>
      </c>
      <c r="H494">
        <v>2</v>
      </c>
      <c r="I494">
        <v>11348</v>
      </c>
      <c r="J494">
        <v>0</v>
      </c>
      <c r="K494">
        <v>0</v>
      </c>
      <c r="L494">
        <v>22696</v>
      </c>
      <c r="M494">
        <v>15801.48</v>
      </c>
      <c r="N494">
        <v>6894.52</v>
      </c>
      <c r="O494" t="s">
        <v>55</v>
      </c>
      <c r="P494">
        <v>225.25</v>
      </c>
      <c r="Q494" t="s">
        <v>73</v>
      </c>
      <c r="R494" t="s">
        <v>31</v>
      </c>
      <c r="S494">
        <v>5</v>
      </c>
      <c r="T494">
        <v>5</v>
      </c>
      <c r="U494" t="s">
        <v>32</v>
      </c>
      <c r="V494" t="s">
        <v>33</v>
      </c>
      <c r="W494">
        <v>5</v>
      </c>
      <c r="Z494" t="b">
        <f t="shared" si="7"/>
        <v>0</v>
      </c>
    </row>
    <row r="495" spans="1:26" x14ac:dyDescent="0.25">
      <c r="A495" t="s">
        <v>909</v>
      </c>
      <c r="B495" s="1">
        <v>45862</v>
      </c>
      <c r="C495" t="s">
        <v>89</v>
      </c>
      <c r="D495" t="s">
        <v>90</v>
      </c>
      <c r="E495" t="s">
        <v>46</v>
      </c>
      <c r="F495" t="s">
        <v>47</v>
      </c>
      <c r="G495" t="s">
        <v>64</v>
      </c>
      <c r="H495">
        <v>4</v>
      </c>
      <c r="I495">
        <v>9940</v>
      </c>
      <c r="J495">
        <v>0</v>
      </c>
      <c r="K495">
        <v>0</v>
      </c>
      <c r="L495">
        <v>39760</v>
      </c>
      <c r="M495">
        <v>22383.81</v>
      </c>
      <c r="N495">
        <v>17376.189999999999</v>
      </c>
      <c r="O495" t="s">
        <v>91</v>
      </c>
      <c r="P495">
        <v>2455.25</v>
      </c>
      <c r="Q495" t="s">
        <v>73</v>
      </c>
      <c r="R495" t="s">
        <v>41</v>
      </c>
      <c r="S495">
        <v>2</v>
      </c>
      <c r="T495">
        <v>1</v>
      </c>
      <c r="U495" t="s">
        <v>32</v>
      </c>
      <c r="V495" t="s">
        <v>33</v>
      </c>
      <c r="W495">
        <v>1</v>
      </c>
      <c r="Z495" t="b">
        <f t="shared" si="7"/>
        <v>0</v>
      </c>
    </row>
    <row r="496" spans="1:26" x14ac:dyDescent="0.25">
      <c r="A496" t="s">
        <v>910</v>
      </c>
      <c r="B496" s="1">
        <v>46005</v>
      </c>
      <c r="C496" t="s">
        <v>230</v>
      </c>
      <c r="D496" t="s">
        <v>25</v>
      </c>
      <c r="E496" t="s">
        <v>26</v>
      </c>
      <c r="F496" t="s">
        <v>27</v>
      </c>
      <c r="G496" t="s">
        <v>28</v>
      </c>
      <c r="H496">
        <v>4</v>
      </c>
      <c r="I496">
        <v>14356</v>
      </c>
      <c r="J496">
        <v>25</v>
      </c>
      <c r="K496">
        <v>14356</v>
      </c>
      <c r="L496">
        <v>43068</v>
      </c>
      <c r="M496">
        <v>24861.9</v>
      </c>
      <c r="N496">
        <v>18206.099999999999</v>
      </c>
      <c r="O496" t="s">
        <v>60</v>
      </c>
      <c r="P496">
        <v>2030.96</v>
      </c>
      <c r="Q496" t="s">
        <v>30</v>
      </c>
      <c r="R496" t="s">
        <v>31</v>
      </c>
      <c r="S496">
        <v>5</v>
      </c>
      <c r="T496">
        <v>8</v>
      </c>
      <c r="U496" t="s">
        <v>56</v>
      </c>
      <c r="V496" t="s">
        <v>33</v>
      </c>
      <c r="W496">
        <v>5</v>
      </c>
      <c r="Z496" t="b">
        <f t="shared" si="7"/>
        <v>0</v>
      </c>
    </row>
    <row r="497" spans="1:26" x14ac:dyDescent="0.25">
      <c r="A497" t="s">
        <v>911</v>
      </c>
      <c r="B497" s="1">
        <v>45932</v>
      </c>
      <c r="C497" t="s">
        <v>912</v>
      </c>
      <c r="D497" t="s">
        <v>154</v>
      </c>
      <c r="E497" t="s">
        <v>26</v>
      </c>
      <c r="F497" t="s">
        <v>37</v>
      </c>
      <c r="G497" t="s">
        <v>224</v>
      </c>
      <c r="H497">
        <v>1</v>
      </c>
      <c r="I497">
        <v>13231</v>
      </c>
      <c r="J497">
        <v>0</v>
      </c>
      <c r="K497">
        <v>0</v>
      </c>
      <c r="L497">
        <v>13231</v>
      </c>
      <c r="M497">
        <v>10825.9</v>
      </c>
      <c r="N497">
        <v>2405.1</v>
      </c>
      <c r="O497" t="s">
        <v>91</v>
      </c>
      <c r="P497">
        <v>2006.31</v>
      </c>
      <c r="Q497" t="s">
        <v>73</v>
      </c>
      <c r="R497" t="s">
        <v>41</v>
      </c>
      <c r="S497">
        <v>2</v>
      </c>
      <c r="T497">
        <v>3</v>
      </c>
      <c r="U497" t="s">
        <v>32</v>
      </c>
      <c r="V497" t="s">
        <v>42</v>
      </c>
      <c r="Z497" t="b">
        <f t="shared" si="7"/>
        <v>0</v>
      </c>
    </row>
    <row r="498" spans="1:26" x14ac:dyDescent="0.25">
      <c r="A498" t="s">
        <v>913</v>
      </c>
      <c r="B498" s="1">
        <v>45827</v>
      </c>
      <c r="C498" t="s">
        <v>914</v>
      </c>
      <c r="D498" t="s">
        <v>90</v>
      </c>
      <c r="E498" t="s">
        <v>26</v>
      </c>
      <c r="F498" t="s">
        <v>86</v>
      </c>
      <c r="G498" t="s">
        <v>94</v>
      </c>
      <c r="H498">
        <v>1</v>
      </c>
      <c r="I498">
        <v>15830</v>
      </c>
      <c r="J498">
        <v>0</v>
      </c>
      <c r="K498">
        <v>0</v>
      </c>
      <c r="L498">
        <v>15830</v>
      </c>
      <c r="M498">
        <v>12145.98</v>
      </c>
      <c r="N498">
        <v>3684.02</v>
      </c>
      <c r="O498" t="s">
        <v>49</v>
      </c>
      <c r="P498">
        <v>440.39</v>
      </c>
      <c r="Q498" t="s">
        <v>83</v>
      </c>
      <c r="R498" t="s">
        <v>41</v>
      </c>
      <c r="S498">
        <v>2</v>
      </c>
      <c r="T498">
        <v>1</v>
      </c>
      <c r="U498" t="s">
        <v>32</v>
      </c>
      <c r="V498" t="s">
        <v>33</v>
      </c>
      <c r="Z498" t="b">
        <f t="shared" si="7"/>
        <v>0</v>
      </c>
    </row>
    <row r="499" spans="1:26" x14ac:dyDescent="0.25">
      <c r="A499" t="s">
        <v>915</v>
      </c>
      <c r="B499" s="1">
        <v>45672</v>
      </c>
      <c r="C499" t="s">
        <v>595</v>
      </c>
      <c r="D499" t="s">
        <v>25</v>
      </c>
      <c r="E499" t="s">
        <v>36</v>
      </c>
      <c r="F499" t="s">
        <v>27</v>
      </c>
      <c r="G499" t="s">
        <v>164</v>
      </c>
      <c r="H499">
        <v>1</v>
      </c>
      <c r="I499">
        <v>15079</v>
      </c>
      <c r="J499">
        <v>0</v>
      </c>
      <c r="K499">
        <v>0</v>
      </c>
      <c r="L499">
        <v>15079</v>
      </c>
      <c r="M499">
        <v>9022.98</v>
      </c>
      <c r="N499">
        <v>6056.02</v>
      </c>
      <c r="O499" t="s">
        <v>91</v>
      </c>
      <c r="P499">
        <v>2450.5100000000002</v>
      </c>
      <c r="Q499" t="s">
        <v>30</v>
      </c>
      <c r="R499" t="s">
        <v>41</v>
      </c>
      <c r="S499">
        <v>2</v>
      </c>
      <c r="T499">
        <v>1</v>
      </c>
      <c r="U499" t="s">
        <v>32</v>
      </c>
      <c r="V499" t="s">
        <v>33</v>
      </c>
      <c r="W499">
        <v>4</v>
      </c>
      <c r="Z499" t="b">
        <f t="shared" si="7"/>
        <v>0</v>
      </c>
    </row>
    <row r="500" spans="1:26" x14ac:dyDescent="0.25">
      <c r="A500" t="s">
        <v>916</v>
      </c>
      <c r="B500" s="1">
        <v>45717</v>
      </c>
      <c r="C500" t="s">
        <v>804</v>
      </c>
      <c r="D500" t="s">
        <v>67</v>
      </c>
      <c r="E500" t="s">
        <v>46</v>
      </c>
      <c r="F500" t="s">
        <v>47</v>
      </c>
      <c r="G500" t="s">
        <v>138</v>
      </c>
      <c r="H500">
        <v>1</v>
      </c>
      <c r="I500">
        <v>47611</v>
      </c>
      <c r="J500">
        <v>25</v>
      </c>
      <c r="K500">
        <v>11902.75</v>
      </c>
      <c r="L500">
        <v>35708.25</v>
      </c>
      <c r="M500">
        <v>27784.79</v>
      </c>
      <c r="N500">
        <v>7923.46</v>
      </c>
      <c r="O500" t="s">
        <v>55</v>
      </c>
      <c r="P500">
        <v>1769.06</v>
      </c>
      <c r="Q500" t="s">
        <v>40</v>
      </c>
      <c r="R500" t="s">
        <v>41</v>
      </c>
      <c r="S500">
        <v>2</v>
      </c>
      <c r="T500">
        <v>1</v>
      </c>
      <c r="U500" t="s">
        <v>32</v>
      </c>
      <c r="V500" t="s">
        <v>33</v>
      </c>
      <c r="W500">
        <v>1</v>
      </c>
      <c r="Z500" t="b">
        <f t="shared" si="7"/>
        <v>0</v>
      </c>
    </row>
    <row r="501" spans="1:26" x14ac:dyDescent="0.25">
      <c r="A501" t="s">
        <v>917</v>
      </c>
      <c r="B501" s="1">
        <v>45791</v>
      </c>
      <c r="C501" t="s">
        <v>860</v>
      </c>
      <c r="D501" t="s">
        <v>45</v>
      </c>
      <c r="E501" t="s">
        <v>46</v>
      </c>
      <c r="F501" t="s">
        <v>27</v>
      </c>
      <c r="G501" t="s">
        <v>72</v>
      </c>
      <c r="H501">
        <v>2</v>
      </c>
      <c r="I501">
        <v>8564</v>
      </c>
      <c r="J501">
        <v>10</v>
      </c>
      <c r="K501">
        <v>1712.8</v>
      </c>
      <c r="L501">
        <v>15415.2</v>
      </c>
      <c r="M501">
        <v>10042.57</v>
      </c>
      <c r="N501">
        <v>5372.63</v>
      </c>
      <c r="O501" t="s">
        <v>49</v>
      </c>
      <c r="P501">
        <v>82.84</v>
      </c>
      <c r="Q501" t="s">
        <v>30</v>
      </c>
      <c r="R501" t="s">
        <v>41</v>
      </c>
      <c r="S501">
        <v>2</v>
      </c>
      <c r="T501">
        <v>6</v>
      </c>
      <c r="U501" t="s">
        <v>32</v>
      </c>
      <c r="V501" t="s">
        <v>42</v>
      </c>
      <c r="Z501" t="b">
        <f t="shared" si="7"/>
        <v>0</v>
      </c>
    </row>
    <row r="502" spans="1:26" x14ac:dyDescent="0.25">
      <c r="A502" t="s">
        <v>918</v>
      </c>
      <c r="B502" s="1">
        <v>45749</v>
      </c>
      <c r="C502" t="s">
        <v>900</v>
      </c>
      <c r="D502" t="s">
        <v>67</v>
      </c>
      <c r="E502" t="s">
        <v>26</v>
      </c>
      <c r="F502" t="s">
        <v>27</v>
      </c>
      <c r="G502" t="s">
        <v>164</v>
      </c>
      <c r="H502">
        <v>3</v>
      </c>
      <c r="I502">
        <v>9407</v>
      </c>
      <c r="J502">
        <v>15</v>
      </c>
      <c r="K502">
        <v>4233.1499999999996</v>
      </c>
      <c r="L502">
        <v>23987.85</v>
      </c>
      <c r="M502">
        <v>18168.84</v>
      </c>
      <c r="N502">
        <v>5819.01</v>
      </c>
      <c r="O502" t="s">
        <v>60</v>
      </c>
      <c r="P502">
        <v>348.28</v>
      </c>
      <c r="Q502" t="s">
        <v>73</v>
      </c>
      <c r="R502" t="s">
        <v>41</v>
      </c>
      <c r="S502">
        <v>2</v>
      </c>
      <c r="T502">
        <v>3</v>
      </c>
      <c r="U502" t="s">
        <v>56</v>
      </c>
      <c r="V502" t="s">
        <v>33</v>
      </c>
      <c r="W502">
        <v>3</v>
      </c>
      <c r="Z502" t="b">
        <f t="shared" si="7"/>
        <v>0</v>
      </c>
    </row>
    <row r="503" spans="1:26" x14ac:dyDescent="0.25">
      <c r="A503" t="s">
        <v>919</v>
      </c>
      <c r="B503" s="1">
        <v>45955</v>
      </c>
      <c r="C503" t="s">
        <v>691</v>
      </c>
      <c r="D503" t="s">
        <v>67</v>
      </c>
      <c r="E503" t="s">
        <v>46</v>
      </c>
      <c r="F503" t="s">
        <v>37</v>
      </c>
      <c r="G503" t="s">
        <v>100</v>
      </c>
      <c r="H503">
        <v>1</v>
      </c>
      <c r="I503">
        <v>17989</v>
      </c>
      <c r="J503">
        <v>10</v>
      </c>
      <c r="K503">
        <v>1798.9</v>
      </c>
      <c r="L503">
        <v>16190.1</v>
      </c>
      <c r="M503">
        <v>11388.37</v>
      </c>
      <c r="N503">
        <v>4801.7299999999996</v>
      </c>
      <c r="O503" t="s">
        <v>55</v>
      </c>
      <c r="P503">
        <v>2353.86</v>
      </c>
      <c r="Q503" t="s">
        <v>73</v>
      </c>
      <c r="R503" t="s">
        <v>41</v>
      </c>
      <c r="S503">
        <v>2</v>
      </c>
      <c r="T503">
        <v>0</v>
      </c>
      <c r="U503" t="s">
        <v>32</v>
      </c>
      <c r="V503" t="s">
        <v>42</v>
      </c>
      <c r="Z503" t="b">
        <f t="shared" si="7"/>
        <v>0</v>
      </c>
    </row>
    <row r="504" spans="1:26" x14ac:dyDescent="0.25">
      <c r="A504" t="s">
        <v>920</v>
      </c>
      <c r="B504" s="1">
        <v>45793</v>
      </c>
      <c r="C504" t="s">
        <v>921</v>
      </c>
      <c r="D504" t="s">
        <v>90</v>
      </c>
      <c r="E504" t="s">
        <v>36</v>
      </c>
      <c r="F504" t="s">
        <v>27</v>
      </c>
      <c r="G504" t="s">
        <v>113</v>
      </c>
      <c r="H504">
        <v>3</v>
      </c>
      <c r="I504">
        <v>11759</v>
      </c>
      <c r="J504">
        <v>0</v>
      </c>
      <c r="K504">
        <v>0</v>
      </c>
      <c r="L504">
        <v>35277</v>
      </c>
      <c r="M504">
        <v>20752.37</v>
      </c>
      <c r="N504">
        <v>14524.63</v>
      </c>
      <c r="O504" t="s">
        <v>91</v>
      </c>
      <c r="P504">
        <v>886.17</v>
      </c>
      <c r="Q504" t="s">
        <v>30</v>
      </c>
      <c r="R504" t="s">
        <v>41</v>
      </c>
      <c r="S504">
        <v>2</v>
      </c>
      <c r="T504">
        <v>1</v>
      </c>
      <c r="U504" t="s">
        <v>32</v>
      </c>
      <c r="V504" t="s">
        <v>33</v>
      </c>
      <c r="W504">
        <v>1</v>
      </c>
      <c r="Z504" t="b">
        <f t="shared" si="7"/>
        <v>0</v>
      </c>
    </row>
    <row r="505" spans="1:26" x14ac:dyDescent="0.25">
      <c r="A505" t="s">
        <v>922</v>
      </c>
      <c r="B505" s="1">
        <v>45677</v>
      </c>
      <c r="C505" t="s">
        <v>324</v>
      </c>
      <c r="D505" t="s">
        <v>63</v>
      </c>
      <c r="E505" t="s">
        <v>36</v>
      </c>
      <c r="F505" t="s">
        <v>27</v>
      </c>
      <c r="G505" t="s">
        <v>28</v>
      </c>
      <c r="H505">
        <v>1</v>
      </c>
      <c r="I505">
        <v>8891</v>
      </c>
      <c r="J505">
        <v>10</v>
      </c>
      <c r="K505">
        <v>889.1</v>
      </c>
      <c r="L505">
        <v>8001.9</v>
      </c>
      <c r="M505">
        <v>6436.12</v>
      </c>
      <c r="N505">
        <v>1565.78</v>
      </c>
      <c r="O505" t="s">
        <v>91</v>
      </c>
      <c r="P505">
        <v>1784.31</v>
      </c>
      <c r="Q505" t="s">
        <v>68</v>
      </c>
      <c r="R505" t="s">
        <v>41</v>
      </c>
      <c r="S505">
        <v>2</v>
      </c>
      <c r="T505">
        <v>3</v>
      </c>
      <c r="U505" t="s">
        <v>56</v>
      </c>
      <c r="V505" t="s">
        <v>33</v>
      </c>
      <c r="W505">
        <v>5</v>
      </c>
      <c r="Z505" t="b">
        <f t="shared" si="7"/>
        <v>0</v>
      </c>
    </row>
    <row r="506" spans="1:26" x14ac:dyDescent="0.25">
      <c r="A506" t="s">
        <v>923</v>
      </c>
      <c r="B506" s="1">
        <v>45713</v>
      </c>
      <c r="C506" t="s">
        <v>370</v>
      </c>
      <c r="D506" t="s">
        <v>71</v>
      </c>
      <c r="E506" t="s">
        <v>26</v>
      </c>
      <c r="F506" t="s">
        <v>27</v>
      </c>
      <c r="G506" t="s">
        <v>72</v>
      </c>
      <c r="H506">
        <v>3</v>
      </c>
      <c r="I506">
        <v>23701</v>
      </c>
      <c r="J506">
        <v>10</v>
      </c>
      <c r="K506">
        <v>7110.3</v>
      </c>
      <c r="L506">
        <v>63992.7</v>
      </c>
      <c r="M506">
        <v>46669.68</v>
      </c>
      <c r="N506">
        <v>17323.02</v>
      </c>
      <c r="O506" t="s">
        <v>55</v>
      </c>
      <c r="P506">
        <v>2261.9499999999998</v>
      </c>
      <c r="Q506" t="s">
        <v>68</v>
      </c>
      <c r="R506" t="s">
        <v>41</v>
      </c>
      <c r="S506">
        <v>2</v>
      </c>
      <c r="T506">
        <v>0</v>
      </c>
      <c r="U506" t="s">
        <v>32</v>
      </c>
      <c r="V506" t="s">
        <v>50</v>
      </c>
      <c r="W506">
        <v>2</v>
      </c>
      <c r="Z506" t="b">
        <f t="shared" si="7"/>
        <v>0</v>
      </c>
    </row>
    <row r="507" spans="1:26" x14ac:dyDescent="0.25">
      <c r="A507" t="s">
        <v>924</v>
      </c>
      <c r="B507" s="1">
        <v>45963</v>
      </c>
      <c r="C507" t="s">
        <v>925</v>
      </c>
      <c r="D507" t="s">
        <v>71</v>
      </c>
      <c r="E507" t="s">
        <v>26</v>
      </c>
      <c r="F507" t="s">
        <v>27</v>
      </c>
      <c r="G507" t="s">
        <v>72</v>
      </c>
      <c r="H507">
        <v>1</v>
      </c>
      <c r="I507">
        <v>24436</v>
      </c>
      <c r="J507">
        <v>0</v>
      </c>
      <c r="K507">
        <v>0</v>
      </c>
      <c r="L507">
        <v>24436</v>
      </c>
      <c r="M507">
        <v>14882.21</v>
      </c>
      <c r="N507">
        <v>9553.7900000000009</v>
      </c>
      <c r="O507" t="s">
        <v>39</v>
      </c>
      <c r="P507">
        <v>1456</v>
      </c>
      <c r="Q507" t="s">
        <v>68</v>
      </c>
      <c r="R507" t="s">
        <v>41</v>
      </c>
      <c r="S507">
        <v>2</v>
      </c>
      <c r="T507">
        <v>1</v>
      </c>
      <c r="U507" t="s">
        <v>32</v>
      </c>
      <c r="V507" t="s">
        <v>33</v>
      </c>
      <c r="W507">
        <v>5</v>
      </c>
      <c r="Z507" t="b">
        <f t="shared" si="7"/>
        <v>0</v>
      </c>
    </row>
    <row r="508" spans="1:26" x14ac:dyDescent="0.25">
      <c r="A508" t="s">
        <v>926</v>
      </c>
      <c r="B508" s="1">
        <v>45880</v>
      </c>
      <c r="C508" t="s">
        <v>927</v>
      </c>
      <c r="D508" t="s">
        <v>25</v>
      </c>
      <c r="E508" t="s">
        <v>36</v>
      </c>
      <c r="F508" t="s">
        <v>37</v>
      </c>
      <c r="G508" t="s">
        <v>100</v>
      </c>
      <c r="H508">
        <v>4</v>
      </c>
      <c r="I508">
        <v>5061</v>
      </c>
      <c r="J508">
        <v>10</v>
      </c>
      <c r="K508">
        <v>2024.4</v>
      </c>
      <c r="L508">
        <v>18219.599999999999</v>
      </c>
      <c r="M508">
        <v>14431.69</v>
      </c>
      <c r="N508">
        <v>3787.91</v>
      </c>
      <c r="O508" t="s">
        <v>91</v>
      </c>
      <c r="P508">
        <v>1348</v>
      </c>
      <c r="Q508" t="s">
        <v>30</v>
      </c>
      <c r="R508" t="s">
        <v>31</v>
      </c>
      <c r="S508">
        <v>5</v>
      </c>
      <c r="T508">
        <v>5</v>
      </c>
      <c r="U508" t="s">
        <v>32</v>
      </c>
      <c r="V508" t="s">
        <v>42</v>
      </c>
      <c r="Z508" t="b">
        <f t="shared" si="7"/>
        <v>0</v>
      </c>
    </row>
    <row r="509" spans="1:26" x14ac:dyDescent="0.25">
      <c r="A509" t="s">
        <v>928</v>
      </c>
      <c r="B509" s="1">
        <v>45834</v>
      </c>
      <c r="C509" t="s">
        <v>929</v>
      </c>
      <c r="D509" t="s">
        <v>25</v>
      </c>
      <c r="E509" t="s">
        <v>46</v>
      </c>
      <c r="F509" t="s">
        <v>27</v>
      </c>
      <c r="G509" t="s">
        <v>113</v>
      </c>
      <c r="H509">
        <v>4</v>
      </c>
      <c r="I509">
        <v>18534</v>
      </c>
      <c r="J509">
        <v>10</v>
      </c>
      <c r="K509">
        <v>7413.6</v>
      </c>
      <c r="L509">
        <v>66722.399999999994</v>
      </c>
      <c r="M509">
        <v>39884.089999999997</v>
      </c>
      <c r="N509">
        <v>26838.31</v>
      </c>
      <c r="O509" t="s">
        <v>29</v>
      </c>
      <c r="P509">
        <v>1202.52</v>
      </c>
      <c r="Q509" t="s">
        <v>73</v>
      </c>
      <c r="R509" t="s">
        <v>31</v>
      </c>
      <c r="S509">
        <v>5</v>
      </c>
      <c r="T509">
        <v>4</v>
      </c>
      <c r="U509" t="s">
        <v>32</v>
      </c>
      <c r="V509" t="s">
        <v>42</v>
      </c>
      <c r="Z509" t="b">
        <f t="shared" si="7"/>
        <v>0</v>
      </c>
    </row>
    <row r="510" spans="1:26" x14ac:dyDescent="0.25">
      <c r="A510" t="s">
        <v>930</v>
      </c>
      <c r="B510" s="1">
        <v>45818</v>
      </c>
      <c r="C510" t="s">
        <v>875</v>
      </c>
      <c r="D510" t="s">
        <v>79</v>
      </c>
      <c r="E510" t="s">
        <v>46</v>
      </c>
      <c r="F510" t="s">
        <v>27</v>
      </c>
      <c r="G510" t="s">
        <v>72</v>
      </c>
      <c r="H510">
        <v>1</v>
      </c>
      <c r="I510">
        <v>28074</v>
      </c>
      <c r="J510">
        <v>0</v>
      </c>
      <c r="K510">
        <v>0</v>
      </c>
      <c r="L510">
        <v>28074</v>
      </c>
      <c r="M510">
        <v>20242.810000000001</v>
      </c>
      <c r="N510">
        <v>7831.19</v>
      </c>
      <c r="O510" t="s">
        <v>55</v>
      </c>
      <c r="P510">
        <v>866.78</v>
      </c>
      <c r="Q510" t="s">
        <v>30</v>
      </c>
      <c r="R510" t="s">
        <v>31</v>
      </c>
      <c r="S510">
        <v>5</v>
      </c>
      <c r="T510">
        <v>5</v>
      </c>
      <c r="U510" t="s">
        <v>32</v>
      </c>
      <c r="V510" t="s">
        <v>42</v>
      </c>
      <c r="Z510" t="b">
        <f t="shared" si="7"/>
        <v>0</v>
      </c>
    </row>
    <row r="511" spans="1:26" x14ac:dyDescent="0.25">
      <c r="A511" t="s">
        <v>931</v>
      </c>
      <c r="B511" s="1">
        <v>45881</v>
      </c>
      <c r="C511" t="s">
        <v>595</v>
      </c>
      <c r="D511" t="s">
        <v>97</v>
      </c>
      <c r="E511" t="s">
        <v>46</v>
      </c>
      <c r="F511" t="s">
        <v>47</v>
      </c>
      <c r="G511" t="s">
        <v>146</v>
      </c>
      <c r="H511">
        <v>3</v>
      </c>
      <c r="I511">
        <v>29977</v>
      </c>
      <c r="J511">
        <v>0</v>
      </c>
      <c r="K511">
        <v>0</v>
      </c>
      <c r="L511">
        <v>89931</v>
      </c>
      <c r="M511">
        <v>72277.23</v>
      </c>
      <c r="N511">
        <v>17653.77</v>
      </c>
      <c r="O511" t="s">
        <v>60</v>
      </c>
      <c r="P511">
        <v>2223.1</v>
      </c>
      <c r="Q511" t="s">
        <v>73</v>
      </c>
      <c r="R511" t="s">
        <v>41</v>
      </c>
      <c r="S511">
        <v>2</v>
      </c>
      <c r="T511">
        <v>1</v>
      </c>
      <c r="U511" t="s">
        <v>32</v>
      </c>
      <c r="V511" t="s">
        <v>33</v>
      </c>
      <c r="W511">
        <v>3</v>
      </c>
      <c r="Z511" t="b">
        <f t="shared" si="7"/>
        <v>0</v>
      </c>
    </row>
    <row r="512" spans="1:26" x14ac:dyDescent="0.25">
      <c r="A512" t="s">
        <v>932</v>
      </c>
      <c r="B512" s="1">
        <v>45968</v>
      </c>
      <c r="C512" t="s">
        <v>933</v>
      </c>
      <c r="D512" t="s">
        <v>90</v>
      </c>
      <c r="E512" t="s">
        <v>46</v>
      </c>
      <c r="F512" t="s">
        <v>86</v>
      </c>
      <c r="G512" t="s">
        <v>127</v>
      </c>
      <c r="H512">
        <v>1</v>
      </c>
      <c r="I512">
        <v>74021</v>
      </c>
      <c r="J512">
        <v>10</v>
      </c>
      <c r="K512">
        <v>7402.1</v>
      </c>
      <c r="L512">
        <v>66618.899999999994</v>
      </c>
      <c r="M512">
        <v>39705.589999999997</v>
      </c>
      <c r="N512">
        <v>26913.31</v>
      </c>
      <c r="O512" t="s">
        <v>60</v>
      </c>
      <c r="P512">
        <v>1478.2</v>
      </c>
      <c r="Q512" t="s">
        <v>30</v>
      </c>
      <c r="R512" t="s">
        <v>41</v>
      </c>
      <c r="S512">
        <v>2</v>
      </c>
      <c r="T512">
        <v>1</v>
      </c>
      <c r="U512" t="s">
        <v>32</v>
      </c>
      <c r="V512" t="s">
        <v>42</v>
      </c>
      <c r="Z512" t="b">
        <f t="shared" si="7"/>
        <v>0</v>
      </c>
    </row>
    <row r="513" spans="1:26" x14ac:dyDescent="0.25">
      <c r="A513" t="s">
        <v>934</v>
      </c>
      <c r="B513" s="1">
        <v>45919</v>
      </c>
      <c r="C513" t="s">
        <v>484</v>
      </c>
      <c r="D513" t="s">
        <v>90</v>
      </c>
      <c r="E513" t="s">
        <v>46</v>
      </c>
      <c r="F513" t="s">
        <v>47</v>
      </c>
      <c r="G513" t="s">
        <v>64</v>
      </c>
      <c r="H513">
        <v>3</v>
      </c>
      <c r="I513">
        <v>54717</v>
      </c>
      <c r="J513">
        <v>25</v>
      </c>
      <c r="K513">
        <v>41037.75</v>
      </c>
      <c r="L513">
        <v>123113.25</v>
      </c>
      <c r="M513">
        <v>72979.05</v>
      </c>
      <c r="N513">
        <v>50134.2</v>
      </c>
      <c r="O513" t="s">
        <v>29</v>
      </c>
      <c r="P513">
        <v>2042.7</v>
      </c>
      <c r="Q513" t="s">
        <v>40</v>
      </c>
      <c r="R513" t="s">
        <v>31</v>
      </c>
      <c r="S513">
        <v>5</v>
      </c>
      <c r="T513">
        <v>4</v>
      </c>
      <c r="U513" t="s">
        <v>32</v>
      </c>
      <c r="V513" t="s">
        <v>33</v>
      </c>
      <c r="W513">
        <v>5</v>
      </c>
      <c r="Z513" t="b">
        <f t="shared" si="7"/>
        <v>0</v>
      </c>
    </row>
    <row r="514" spans="1:26" x14ac:dyDescent="0.25">
      <c r="A514" t="s">
        <v>935</v>
      </c>
      <c r="B514" s="1">
        <v>45717</v>
      </c>
      <c r="C514" t="s">
        <v>840</v>
      </c>
      <c r="D514" t="s">
        <v>63</v>
      </c>
      <c r="E514" t="s">
        <v>46</v>
      </c>
      <c r="F514" t="s">
        <v>53</v>
      </c>
      <c r="G514" t="s">
        <v>82</v>
      </c>
      <c r="H514">
        <v>1</v>
      </c>
      <c r="I514">
        <v>21223</v>
      </c>
      <c r="J514">
        <v>0</v>
      </c>
      <c r="K514">
        <v>0</v>
      </c>
      <c r="L514">
        <v>21223</v>
      </c>
      <c r="M514">
        <v>11832.05</v>
      </c>
      <c r="N514">
        <v>9390.9500000000007</v>
      </c>
      <c r="O514" t="s">
        <v>29</v>
      </c>
      <c r="P514">
        <v>258.17</v>
      </c>
      <c r="Q514" t="s">
        <v>68</v>
      </c>
      <c r="R514" t="s">
        <v>31</v>
      </c>
      <c r="S514">
        <v>5</v>
      </c>
      <c r="T514">
        <v>4</v>
      </c>
      <c r="U514" t="s">
        <v>32</v>
      </c>
      <c r="V514" t="s">
        <v>50</v>
      </c>
      <c r="W514">
        <v>4</v>
      </c>
      <c r="Z514" t="b">
        <f t="shared" si="7"/>
        <v>0</v>
      </c>
    </row>
    <row r="515" spans="1:26" x14ac:dyDescent="0.25">
      <c r="A515" t="s">
        <v>936</v>
      </c>
      <c r="B515" s="1">
        <v>45855</v>
      </c>
      <c r="C515" t="s">
        <v>937</v>
      </c>
      <c r="D515" t="s">
        <v>124</v>
      </c>
      <c r="E515" t="s">
        <v>36</v>
      </c>
      <c r="F515" t="s">
        <v>27</v>
      </c>
      <c r="G515" t="s">
        <v>72</v>
      </c>
      <c r="H515">
        <v>1</v>
      </c>
      <c r="I515">
        <v>28744</v>
      </c>
      <c r="J515">
        <v>0</v>
      </c>
      <c r="K515">
        <v>0</v>
      </c>
      <c r="L515">
        <v>28744</v>
      </c>
      <c r="M515">
        <v>17943.169999999998</v>
      </c>
      <c r="N515">
        <v>10800.83</v>
      </c>
      <c r="O515" t="s">
        <v>49</v>
      </c>
      <c r="P515">
        <v>493.16</v>
      </c>
      <c r="Q515" t="s">
        <v>83</v>
      </c>
      <c r="R515" t="s">
        <v>31</v>
      </c>
      <c r="S515">
        <v>5</v>
      </c>
      <c r="T515">
        <v>3</v>
      </c>
      <c r="U515" t="s">
        <v>32</v>
      </c>
      <c r="V515" t="s">
        <v>33</v>
      </c>
      <c r="W515">
        <v>5</v>
      </c>
      <c r="Z515" t="b">
        <f t="shared" ref="Z515:Z578" si="8">COUNTIF($A:$A, A515)&gt;1</f>
        <v>0</v>
      </c>
    </row>
    <row r="516" spans="1:26" x14ac:dyDescent="0.25">
      <c r="A516" t="s">
        <v>938</v>
      </c>
      <c r="B516" s="1">
        <v>45953</v>
      </c>
      <c r="C516" t="s">
        <v>458</v>
      </c>
      <c r="D516" t="s">
        <v>79</v>
      </c>
      <c r="E516" t="s">
        <v>46</v>
      </c>
      <c r="F516" t="s">
        <v>53</v>
      </c>
      <c r="G516" t="s">
        <v>54</v>
      </c>
      <c r="H516">
        <v>3</v>
      </c>
      <c r="I516">
        <v>21160</v>
      </c>
      <c r="J516">
        <v>15</v>
      </c>
      <c r="K516">
        <v>9522</v>
      </c>
      <c r="L516">
        <v>53958</v>
      </c>
      <c r="M516">
        <v>31143.55</v>
      </c>
      <c r="N516">
        <v>22814.45</v>
      </c>
      <c r="O516" t="s">
        <v>91</v>
      </c>
      <c r="P516">
        <v>1318.99</v>
      </c>
      <c r="Q516" t="s">
        <v>83</v>
      </c>
      <c r="R516" t="s">
        <v>41</v>
      </c>
      <c r="S516">
        <v>2</v>
      </c>
      <c r="T516">
        <v>1</v>
      </c>
      <c r="U516" t="s">
        <v>32</v>
      </c>
      <c r="V516" t="s">
        <v>33</v>
      </c>
      <c r="W516">
        <v>1</v>
      </c>
      <c r="Z516" t="b">
        <f t="shared" si="8"/>
        <v>0</v>
      </c>
    </row>
    <row r="517" spans="1:26" x14ac:dyDescent="0.25">
      <c r="A517" t="s">
        <v>939</v>
      </c>
      <c r="B517" s="1">
        <v>45755</v>
      </c>
      <c r="C517" t="s">
        <v>299</v>
      </c>
      <c r="D517" t="s">
        <v>25</v>
      </c>
      <c r="E517" t="s">
        <v>36</v>
      </c>
      <c r="F517" t="s">
        <v>47</v>
      </c>
      <c r="G517" t="s">
        <v>105</v>
      </c>
      <c r="H517">
        <v>2</v>
      </c>
      <c r="I517">
        <v>26579</v>
      </c>
      <c r="J517">
        <v>0</v>
      </c>
      <c r="K517">
        <v>0</v>
      </c>
      <c r="L517">
        <v>53158</v>
      </c>
      <c r="M517">
        <v>43243.89</v>
      </c>
      <c r="N517">
        <v>9914.11</v>
      </c>
      <c r="O517" t="s">
        <v>49</v>
      </c>
      <c r="P517">
        <v>320</v>
      </c>
      <c r="Q517" t="s">
        <v>83</v>
      </c>
      <c r="R517" t="s">
        <v>41</v>
      </c>
      <c r="S517">
        <v>2</v>
      </c>
      <c r="T517">
        <v>3</v>
      </c>
      <c r="U517" t="s">
        <v>56</v>
      </c>
      <c r="V517" t="s">
        <v>33</v>
      </c>
      <c r="W517">
        <v>5</v>
      </c>
      <c r="Z517" t="b">
        <f t="shared" si="8"/>
        <v>0</v>
      </c>
    </row>
    <row r="518" spans="1:26" x14ac:dyDescent="0.25">
      <c r="A518" t="s">
        <v>940</v>
      </c>
      <c r="B518" s="1">
        <v>45788</v>
      </c>
      <c r="C518" t="s">
        <v>941</v>
      </c>
      <c r="D518" t="s">
        <v>79</v>
      </c>
      <c r="E518" t="s">
        <v>26</v>
      </c>
      <c r="F518" t="s">
        <v>47</v>
      </c>
      <c r="G518" t="s">
        <v>64</v>
      </c>
      <c r="H518">
        <v>1</v>
      </c>
      <c r="I518">
        <v>40537</v>
      </c>
      <c r="J518">
        <v>0</v>
      </c>
      <c r="K518">
        <v>0</v>
      </c>
      <c r="L518">
        <v>40537</v>
      </c>
      <c r="M518">
        <v>32130.22</v>
      </c>
      <c r="N518">
        <v>8406.7800000000007</v>
      </c>
      <c r="O518" t="s">
        <v>91</v>
      </c>
      <c r="P518">
        <v>705.45</v>
      </c>
      <c r="Q518" t="s">
        <v>68</v>
      </c>
      <c r="R518" t="s">
        <v>41</v>
      </c>
      <c r="S518">
        <v>2</v>
      </c>
      <c r="T518">
        <v>3</v>
      </c>
      <c r="U518" t="s">
        <v>56</v>
      </c>
      <c r="V518" t="s">
        <v>33</v>
      </c>
      <c r="W518">
        <v>2</v>
      </c>
      <c r="Z518" t="b">
        <f t="shared" si="8"/>
        <v>0</v>
      </c>
    </row>
    <row r="519" spans="1:26" x14ac:dyDescent="0.25">
      <c r="A519" t="s">
        <v>942</v>
      </c>
      <c r="B519" s="1">
        <v>45680</v>
      </c>
      <c r="C519" t="s">
        <v>943</v>
      </c>
      <c r="D519" t="s">
        <v>124</v>
      </c>
      <c r="E519" t="s">
        <v>46</v>
      </c>
      <c r="F519" t="s">
        <v>86</v>
      </c>
      <c r="G519" t="s">
        <v>94</v>
      </c>
      <c r="H519">
        <v>2</v>
      </c>
      <c r="I519">
        <v>70985</v>
      </c>
      <c r="J519">
        <v>15</v>
      </c>
      <c r="K519">
        <v>21295.5</v>
      </c>
      <c r="L519">
        <v>120674.5</v>
      </c>
      <c r="M519">
        <v>96423.03</v>
      </c>
      <c r="N519">
        <v>24251.47</v>
      </c>
      <c r="O519" t="s">
        <v>55</v>
      </c>
      <c r="P519">
        <v>1780.23</v>
      </c>
      <c r="Q519" t="s">
        <v>73</v>
      </c>
      <c r="R519" t="s">
        <v>31</v>
      </c>
      <c r="S519">
        <v>5</v>
      </c>
      <c r="T519">
        <v>3</v>
      </c>
      <c r="U519" t="s">
        <v>32</v>
      </c>
      <c r="V519" t="s">
        <v>33</v>
      </c>
      <c r="W519">
        <v>2</v>
      </c>
      <c r="Z519" t="b">
        <f t="shared" si="8"/>
        <v>0</v>
      </c>
    </row>
    <row r="520" spans="1:26" x14ac:dyDescent="0.25">
      <c r="A520" t="s">
        <v>944</v>
      </c>
      <c r="B520" s="1">
        <v>46020</v>
      </c>
      <c r="C520" t="s">
        <v>945</v>
      </c>
      <c r="D520" t="s">
        <v>45</v>
      </c>
      <c r="E520" t="s">
        <v>46</v>
      </c>
      <c r="F520" t="s">
        <v>27</v>
      </c>
      <c r="G520" t="s">
        <v>164</v>
      </c>
      <c r="H520">
        <v>1</v>
      </c>
      <c r="I520">
        <v>18119</v>
      </c>
      <c r="J520">
        <v>10</v>
      </c>
      <c r="K520">
        <v>1811.9</v>
      </c>
      <c r="L520">
        <v>16307.1</v>
      </c>
      <c r="M520">
        <v>12561.21</v>
      </c>
      <c r="N520">
        <v>3745.89</v>
      </c>
      <c r="O520" t="s">
        <v>39</v>
      </c>
      <c r="P520">
        <v>1081.01</v>
      </c>
      <c r="Q520" t="s">
        <v>68</v>
      </c>
      <c r="R520" t="s">
        <v>31</v>
      </c>
      <c r="S520">
        <v>5</v>
      </c>
      <c r="T520">
        <v>4</v>
      </c>
      <c r="U520" t="s">
        <v>32</v>
      </c>
      <c r="V520" t="s">
        <v>42</v>
      </c>
      <c r="Z520" t="b">
        <f t="shared" si="8"/>
        <v>0</v>
      </c>
    </row>
    <row r="521" spans="1:26" x14ac:dyDescent="0.25">
      <c r="A521" t="s">
        <v>946</v>
      </c>
      <c r="B521" s="1">
        <v>45881</v>
      </c>
      <c r="C521" t="s">
        <v>188</v>
      </c>
      <c r="D521" t="s">
        <v>79</v>
      </c>
      <c r="E521" t="s">
        <v>46</v>
      </c>
      <c r="F521" t="s">
        <v>37</v>
      </c>
      <c r="G521" t="s">
        <v>313</v>
      </c>
      <c r="H521">
        <v>1</v>
      </c>
      <c r="I521">
        <v>23233</v>
      </c>
      <c r="J521">
        <v>25</v>
      </c>
      <c r="K521">
        <v>5808.25</v>
      </c>
      <c r="L521">
        <v>17424.75</v>
      </c>
      <c r="M521">
        <v>11240.85</v>
      </c>
      <c r="N521">
        <v>6183.9</v>
      </c>
      <c r="O521" t="s">
        <v>60</v>
      </c>
      <c r="P521">
        <v>2060.79</v>
      </c>
      <c r="Q521" t="s">
        <v>30</v>
      </c>
      <c r="R521" t="s">
        <v>31</v>
      </c>
      <c r="S521">
        <v>5</v>
      </c>
      <c r="T521">
        <v>6</v>
      </c>
      <c r="U521" t="s">
        <v>56</v>
      </c>
      <c r="V521" t="s">
        <v>33</v>
      </c>
      <c r="W521">
        <v>2</v>
      </c>
      <c r="Z521" t="b">
        <f t="shared" si="8"/>
        <v>0</v>
      </c>
    </row>
    <row r="522" spans="1:26" x14ac:dyDescent="0.25">
      <c r="A522" t="s">
        <v>947</v>
      </c>
      <c r="B522" s="1">
        <v>45658</v>
      </c>
      <c r="C522" t="s">
        <v>948</v>
      </c>
      <c r="D522" t="s">
        <v>79</v>
      </c>
      <c r="E522" t="s">
        <v>26</v>
      </c>
      <c r="F522" t="s">
        <v>47</v>
      </c>
      <c r="G522" t="s">
        <v>48</v>
      </c>
      <c r="H522">
        <v>1</v>
      </c>
      <c r="I522">
        <v>27607</v>
      </c>
      <c r="J522">
        <v>0</v>
      </c>
      <c r="K522">
        <v>0</v>
      </c>
      <c r="L522">
        <v>27607</v>
      </c>
      <c r="M522">
        <v>20526.82</v>
      </c>
      <c r="N522">
        <v>7080.18</v>
      </c>
      <c r="O522" t="s">
        <v>91</v>
      </c>
      <c r="P522">
        <v>2029.05</v>
      </c>
      <c r="Q522" t="s">
        <v>68</v>
      </c>
      <c r="R522" t="s">
        <v>41</v>
      </c>
      <c r="S522">
        <v>2</v>
      </c>
      <c r="T522">
        <v>1</v>
      </c>
      <c r="U522" t="s">
        <v>32</v>
      </c>
      <c r="V522" t="s">
        <v>33</v>
      </c>
      <c r="W522">
        <v>5</v>
      </c>
      <c r="Z522" t="b">
        <f t="shared" si="8"/>
        <v>0</v>
      </c>
    </row>
    <row r="523" spans="1:26" x14ac:dyDescent="0.25">
      <c r="A523" t="s">
        <v>949</v>
      </c>
      <c r="B523" s="1">
        <v>45924</v>
      </c>
      <c r="C523" t="s">
        <v>604</v>
      </c>
      <c r="D523" t="s">
        <v>63</v>
      </c>
      <c r="E523" t="s">
        <v>46</v>
      </c>
      <c r="F523" t="s">
        <v>37</v>
      </c>
      <c r="G523" t="s">
        <v>224</v>
      </c>
      <c r="H523">
        <v>1</v>
      </c>
      <c r="I523">
        <v>31639</v>
      </c>
      <c r="J523">
        <v>15</v>
      </c>
      <c r="K523">
        <v>4745.8500000000004</v>
      </c>
      <c r="L523">
        <v>26893.15</v>
      </c>
      <c r="M523">
        <v>17098.7</v>
      </c>
      <c r="N523">
        <v>9794.4500000000007</v>
      </c>
      <c r="O523" t="s">
        <v>29</v>
      </c>
      <c r="P523">
        <v>314.22000000000003</v>
      </c>
      <c r="Q523" t="s">
        <v>30</v>
      </c>
      <c r="R523" t="s">
        <v>31</v>
      </c>
      <c r="S523">
        <v>5</v>
      </c>
      <c r="T523">
        <v>6</v>
      </c>
      <c r="U523" t="s">
        <v>56</v>
      </c>
      <c r="V523" t="s">
        <v>33</v>
      </c>
      <c r="W523">
        <v>2</v>
      </c>
      <c r="Z523" t="b">
        <f t="shared" si="8"/>
        <v>0</v>
      </c>
    </row>
    <row r="524" spans="1:26" x14ac:dyDescent="0.25">
      <c r="A524" t="s">
        <v>950</v>
      </c>
      <c r="B524" s="1">
        <v>45933</v>
      </c>
      <c r="C524" t="s">
        <v>99</v>
      </c>
      <c r="D524" t="s">
        <v>71</v>
      </c>
      <c r="E524" t="s">
        <v>46</v>
      </c>
      <c r="F524" t="s">
        <v>27</v>
      </c>
      <c r="G524" t="s">
        <v>164</v>
      </c>
      <c r="H524">
        <v>1</v>
      </c>
      <c r="I524">
        <v>11247</v>
      </c>
      <c r="J524">
        <v>10</v>
      </c>
      <c r="K524">
        <v>1124.7</v>
      </c>
      <c r="L524">
        <v>10122.299999999999</v>
      </c>
      <c r="M524">
        <v>5616.01</v>
      </c>
      <c r="N524">
        <v>4506.29</v>
      </c>
      <c r="O524" t="s">
        <v>55</v>
      </c>
      <c r="P524">
        <v>854.04</v>
      </c>
      <c r="Q524" t="s">
        <v>30</v>
      </c>
      <c r="R524" t="s">
        <v>31</v>
      </c>
      <c r="S524">
        <v>5</v>
      </c>
      <c r="T524">
        <v>3</v>
      </c>
      <c r="U524" t="s">
        <v>32</v>
      </c>
      <c r="V524" t="s">
        <v>42</v>
      </c>
      <c r="Z524" t="b">
        <f t="shared" si="8"/>
        <v>0</v>
      </c>
    </row>
    <row r="525" spans="1:26" x14ac:dyDescent="0.25">
      <c r="A525" t="s">
        <v>951</v>
      </c>
      <c r="B525" s="1">
        <v>46009</v>
      </c>
      <c r="C525" t="s">
        <v>952</v>
      </c>
      <c r="D525" t="s">
        <v>90</v>
      </c>
      <c r="E525" t="s">
        <v>26</v>
      </c>
      <c r="F525" t="s">
        <v>53</v>
      </c>
      <c r="G525" t="s">
        <v>82</v>
      </c>
      <c r="H525">
        <v>1</v>
      </c>
      <c r="I525">
        <v>21467</v>
      </c>
      <c r="J525">
        <v>10</v>
      </c>
      <c r="K525">
        <v>2146.6999999999998</v>
      </c>
      <c r="L525">
        <v>19320.3</v>
      </c>
      <c r="M525">
        <v>12714.55</v>
      </c>
      <c r="N525">
        <v>6605.75</v>
      </c>
      <c r="O525" t="s">
        <v>39</v>
      </c>
      <c r="P525">
        <v>1608.34</v>
      </c>
      <c r="Q525" t="s">
        <v>30</v>
      </c>
      <c r="R525" t="s">
        <v>41</v>
      </c>
      <c r="S525">
        <v>2</v>
      </c>
      <c r="T525">
        <v>3</v>
      </c>
      <c r="U525" t="s">
        <v>32</v>
      </c>
      <c r="V525" t="s">
        <v>42</v>
      </c>
      <c r="Z525" t="b">
        <f t="shared" si="8"/>
        <v>0</v>
      </c>
    </row>
    <row r="526" spans="1:26" x14ac:dyDescent="0.25">
      <c r="A526" t="s">
        <v>953</v>
      </c>
      <c r="B526" s="1">
        <v>46001</v>
      </c>
      <c r="C526" t="s">
        <v>954</v>
      </c>
      <c r="D526" t="s">
        <v>79</v>
      </c>
      <c r="E526" t="s">
        <v>36</v>
      </c>
      <c r="F526" t="s">
        <v>86</v>
      </c>
      <c r="G526" t="s">
        <v>127</v>
      </c>
      <c r="H526">
        <v>1</v>
      </c>
      <c r="I526">
        <v>7362</v>
      </c>
      <c r="J526">
        <v>10</v>
      </c>
      <c r="K526">
        <v>736.2</v>
      </c>
      <c r="L526">
        <v>6625.8</v>
      </c>
      <c r="M526">
        <v>5185.1899999999996</v>
      </c>
      <c r="N526">
        <v>1440.61</v>
      </c>
      <c r="O526" t="s">
        <v>39</v>
      </c>
      <c r="P526">
        <v>402.44</v>
      </c>
      <c r="Q526" t="s">
        <v>73</v>
      </c>
      <c r="R526" t="s">
        <v>41</v>
      </c>
      <c r="S526">
        <v>2</v>
      </c>
      <c r="T526">
        <v>1</v>
      </c>
      <c r="U526" t="s">
        <v>32</v>
      </c>
      <c r="V526" t="s">
        <v>50</v>
      </c>
      <c r="W526">
        <v>2</v>
      </c>
      <c r="Z526" t="b">
        <f t="shared" si="8"/>
        <v>0</v>
      </c>
    </row>
    <row r="527" spans="1:26" x14ac:dyDescent="0.25">
      <c r="A527" t="s">
        <v>955</v>
      </c>
      <c r="B527" s="1">
        <v>45758</v>
      </c>
      <c r="C527" t="s">
        <v>66</v>
      </c>
      <c r="D527" t="s">
        <v>63</v>
      </c>
      <c r="E527" t="s">
        <v>46</v>
      </c>
      <c r="F527" t="s">
        <v>37</v>
      </c>
      <c r="G527" t="s">
        <v>224</v>
      </c>
      <c r="H527">
        <v>3</v>
      </c>
      <c r="I527">
        <v>28874</v>
      </c>
      <c r="J527">
        <v>10</v>
      </c>
      <c r="K527">
        <v>8662.2000000000007</v>
      </c>
      <c r="L527">
        <v>77959.8</v>
      </c>
      <c r="M527">
        <v>57584.19</v>
      </c>
      <c r="N527">
        <v>20375.61</v>
      </c>
      <c r="O527" t="s">
        <v>55</v>
      </c>
      <c r="P527">
        <v>490.46</v>
      </c>
      <c r="Q527" t="s">
        <v>68</v>
      </c>
      <c r="R527" t="s">
        <v>41</v>
      </c>
      <c r="S527">
        <v>2</v>
      </c>
      <c r="T527">
        <v>1</v>
      </c>
      <c r="U527" t="s">
        <v>32</v>
      </c>
      <c r="V527" t="s">
        <v>33</v>
      </c>
      <c r="W527">
        <v>1</v>
      </c>
      <c r="Z527" t="b">
        <f t="shared" si="8"/>
        <v>0</v>
      </c>
    </row>
    <row r="528" spans="1:26" x14ac:dyDescent="0.25">
      <c r="A528" t="s">
        <v>956</v>
      </c>
      <c r="B528" s="1">
        <v>45844</v>
      </c>
      <c r="C528" t="s">
        <v>297</v>
      </c>
      <c r="D528" t="s">
        <v>79</v>
      </c>
      <c r="E528" t="s">
        <v>26</v>
      </c>
      <c r="F528" t="s">
        <v>37</v>
      </c>
      <c r="G528" t="s">
        <v>100</v>
      </c>
      <c r="H528">
        <v>2</v>
      </c>
      <c r="I528">
        <v>35634</v>
      </c>
      <c r="J528">
        <v>5</v>
      </c>
      <c r="K528">
        <v>3563.4</v>
      </c>
      <c r="L528">
        <v>67704.600000000006</v>
      </c>
      <c r="M528">
        <v>38915.64</v>
      </c>
      <c r="N528">
        <v>28788.959999999999</v>
      </c>
      <c r="O528" t="s">
        <v>29</v>
      </c>
      <c r="P528">
        <v>1484.59</v>
      </c>
      <c r="Q528" t="s">
        <v>68</v>
      </c>
      <c r="R528" t="s">
        <v>31</v>
      </c>
      <c r="S528">
        <v>5</v>
      </c>
      <c r="T528">
        <v>1</v>
      </c>
      <c r="U528" t="s">
        <v>32</v>
      </c>
      <c r="V528" t="s">
        <v>33</v>
      </c>
      <c r="W528">
        <v>3</v>
      </c>
      <c r="Z528" t="b">
        <f t="shared" si="8"/>
        <v>0</v>
      </c>
    </row>
    <row r="529" spans="1:26" x14ac:dyDescent="0.25">
      <c r="A529" t="s">
        <v>957</v>
      </c>
      <c r="B529" s="1">
        <v>45878</v>
      </c>
      <c r="C529" t="s">
        <v>958</v>
      </c>
      <c r="D529" t="s">
        <v>67</v>
      </c>
      <c r="E529" t="s">
        <v>46</v>
      </c>
      <c r="F529" t="s">
        <v>47</v>
      </c>
      <c r="G529" t="s">
        <v>138</v>
      </c>
      <c r="H529">
        <v>2</v>
      </c>
      <c r="I529">
        <v>32235</v>
      </c>
      <c r="J529">
        <v>10</v>
      </c>
      <c r="K529">
        <v>6447</v>
      </c>
      <c r="L529">
        <v>58023</v>
      </c>
      <c r="M529">
        <v>35181.58</v>
      </c>
      <c r="N529">
        <v>22841.42</v>
      </c>
      <c r="O529" t="s">
        <v>55</v>
      </c>
      <c r="P529">
        <v>2372.08</v>
      </c>
      <c r="Q529" t="s">
        <v>30</v>
      </c>
      <c r="R529" t="s">
        <v>41</v>
      </c>
      <c r="S529">
        <v>2</v>
      </c>
      <c r="T529">
        <v>6</v>
      </c>
      <c r="U529" t="s">
        <v>32</v>
      </c>
      <c r="V529" t="s">
        <v>42</v>
      </c>
      <c r="Z529" t="b">
        <f t="shared" si="8"/>
        <v>0</v>
      </c>
    </row>
    <row r="530" spans="1:26" x14ac:dyDescent="0.25">
      <c r="A530" t="s">
        <v>959</v>
      </c>
      <c r="B530" s="1">
        <v>45693</v>
      </c>
      <c r="C530" t="s">
        <v>215</v>
      </c>
      <c r="D530" t="s">
        <v>154</v>
      </c>
      <c r="E530" t="s">
        <v>36</v>
      </c>
      <c r="F530" t="s">
        <v>47</v>
      </c>
      <c r="G530" t="s">
        <v>64</v>
      </c>
      <c r="H530">
        <v>1</v>
      </c>
      <c r="I530">
        <v>47663</v>
      </c>
      <c r="J530">
        <v>5</v>
      </c>
      <c r="K530">
        <v>2383.15</v>
      </c>
      <c r="L530">
        <v>45279.85</v>
      </c>
      <c r="M530">
        <v>25743.07</v>
      </c>
      <c r="N530">
        <v>19536.78</v>
      </c>
      <c r="O530" t="s">
        <v>91</v>
      </c>
      <c r="P530">
        <v>906.44</v>
      </c>
      <c r="Q530" t="s">
        <v>40</v>
      </c>
      <c r="R530" t="s">
        <v>31</v>
      </c>
      <c r="S530">
        <v>5</v>
      </c>
      <c r="T530">
        <v>5</v>
      </c>
      <c r="U530" t="s">
        <v>32</v>
      </c>
      <c r="V530" t="s">
        <v>33</v>
      </c>
      <c r="W530">
        <v>5</v>
      </c>
      <c r="Z530" t="b">
        <f t="shared" si="8"/>
        <v>0</v>
      </c>
    </row>
    <row r="531" spans="1:26" x14ac:dyDescent="0.25">
      <c r="A531" t="s">
        <v>960</v>
      </c>
      <c r="B531" s="1">
        <v>45998</v>
      </c>
      <c r="C531" t="s">
        <v>961</v>
      </c>
      <c r="D531" t="s">
        <v>79</v>
      </c>
      <c r="E531" t="s">
        <v>46</v>
      </c>
      <c r="F531" t="s">
        <v>53</v>
      </c>
      <c r="G531" t="s">
        <v>268</v>
      </c>
      <c r="H531">
        <v>1</v>
      </c>
      <c r="I531">
        <v>69404</v>
      </c>
      <c r="J531">
        <v>25</v>
      </c>
      <c r="K531">
        <v>17351</v>
      </c>
      <c r="L531">
        <v>52053</v>
      </c>
      <c r="M531">
        <v>34990.71</v>
      </c>
      <c r="N531">
        <v>17062.29</v>
      </c>
      <c r="O531" t="s">
        <v>49</v>
      </c>
      <c r="P531">
        <v>87.83</v>
      </c>
      <c r="Q531" t="s">
        <v>30</v>
      </c>
      <c r="R531" t="s">
        <v>31</v>
      </c>
      <c r="S531">
        <v>5</v>
      </c>
      <c r="T531">
        <v>3</v>
      </c>
      <c r="U531" t="s">
        <v>32</v>
      </c>
      <c r="V531" t="s">
        <v>33</v>
      </c>
      <c r="W531">
        <v>5</v>
      </c>
      <c r="Z531" t="b">
        <f t="shared" si="8"/>
        <v>0</v>
      </c>
    </row>
    <row r="532" spans="1:26" x14ac:dyDescent="0.25">
      <c r="A532" t="s">
        <v>962</v>
      </c>
      <c r="B532" s="1">
        <v>45827</v>
      </c>
      <c r="C532" t="s">
        <v>963</v>
      </c>
      <c r="D532" t="s">
        <v>97</v>
      </c>
      <c r="E532" t="s">
        <v>26</v>
      </c>
      <c r="F532" t="s">
        <v>47</v>
      </c>
      <c r="G532" t="s">
        <v>146</v>
      </c>
      <c r="H532">
        <v>1</v>
      </c>
      <c r="I532">
        <v>31233</v>
      </c>
      <c r="J532">
        <v>15</v>
      </c>
      <c r="K532">
        <v>4684.95</v>
      </c>
      <c r="L532">
        <v>26548.05</v>
      </c>
      <c r="M532">
        <v>15991.52</v>
      </c>
      <c r="N532">
        <v>10556.53</v>
      </c>
      <c r="O532" t="s">
        <v>60</v>
      </c>
      <c r="P532">
        <v>1566.31</v>
      </c>
      <c r="Q532" t="s">
        <v>40</v>
      </c>
      <c r="R532" t="s">
        <v>41</v>
      </c>
      <c r="S532">
        <v>2</v>
      </c>
      <c r="T532">
        <v>3</v>
      </c>
      <c r="U532" t="s">
        <v>56</v>
      </c>
      <c r="V532" t="s">
        <v>33</v>
      </c>
      <c r="W532">
        <v>2</v>
      </c>
      <c r="Z532" t="b">
        <f t="shared" si="8"/>
        <v>0</v>
      </c>
    </row>
    <row r="533" spans="1:26" x14ac:dyDescent="0.25">
      <c r="A533" t="s">
        <v>964</v>
      </c>
      <c r="B533" s="1">
        <v>45977</v>
      </c>
      <c r="C533" t="s">
        <v>506</v>
      </c>
      <c r="D533" t="s">
        <v>71</v>
      </c>
      <c r="E533" t="s">
        <v>26</v>
      </c>
      <c r="F533" t="s">
        <v>37</v>
      </c>
      <c r="G533" t="s">
        <v>100</v>
      </c>
      <c r="H533">
        <v>2</v>
      </c>
      <c r="I533">
        <v>6338</v>
      </c>
      <c r="J533">
        <v>10</v>
      </c>
      <c r="K533">
        <v>1267.5999999999999</v>
      </c>
      <c r="L533">
        <v>11408.4</v>
      </c>
      <c r="M533">
        <v>7010.09</v>
      </c>
      <c r="N533">
        <v>4398.3100000000004</v>
      </c>
      <c r="O533" t="s">
        <v>55</v>
      </c>
      <c r="P533">
        <v>720.87</v>
      </c>
      <c r="Q533" t="s">
        <v>40</v>
      </c>
      <c r="R533" t="s">
        <v>31</v>
      </c>
      <c r="S533">
        <v>5</v>
      </c>
      <c r="T533">
        <v>2</v>
      </c>
      <c r="U533" t="s">
        <v>32</v>
      </c>
      <c r="V533" t="s">
        <v>42</v>
      </c>
      <c r="Z533" t="b">
        <f t="shared" si="8"/>
        <v>0</v>
      </c>
    </row>
    <row r="534" spans="1:26" x14ac:dyDescent="0.25">
      <c r="A534" t="s">
        <v>965</v>
      </c>
      <c r="B534" s="1">
        <v>45818</v>
      </c>
      <c r="C534" t="s">
        <v>484</v>
      </c>
      <c r="D534" t="s">
        <v>79</v>
      </c>
      <c r="E534" t="s">
        <v>26</v>
      </c>
      <c r="F534" t="s">
        <v>27</v>
      </c>
      <c r="G534" t="s">
        <v>113</v>
      </c>
      <c r="H534">
        <v>3</v>
      </c>
      <c r="I534">
        <v>9104</v>
      </c>
      <c r="J534">
        <v>10</v>
      </c>
      <c r="K534">
        <v>2731.2</v>
      </c>
      <c r="L534">
        <v>24580.799999999999</v>
      </c>
      <c r="M534">
        <v>17746.419999999998</v>
      </c>
      <c r="N534">
        <v>6834.38</v>
      </c>
      <c r="O534" t="s">
        <v>91</v>
      </c>
      <c r="P534">
        <v>416.76</v>
      </c>
      <c r="Q534" t="s">
        <v>40</v>
      </c>
      <c r="R534" t="s">
        <v>41</v>
      </c>
      <c r="S534">
        <v>2</v>
      </c>
      <c r="T534">
        <v>5</v>
      </c>
      <c r="U534" t="s">
        <v>32</v>
      </c>
      <c r="V534" t="s">
        <v>50</v>
      </c>
      <c r="W534">
        <v>1</v>
      </c>
      <c r="Z534" t="b">
        <f t="shared" si="8"/>
        <v>0</v>
      </c>
    </row>
    <row r="535" spans="1:26" x14ac:dyDescent="0.25">
      <c r="A535" t="s">
        <v>966</v>
      </c>
      <c r="B535" s="1">
        <v>45997</v>
      </c>
      <c r="C535" t="s">
        <v>857</v>
      </c>
      <c r="D535" t="s">
        <v>124</v>
      </c>
      <c r="E535" t="s">
        <v>46</v>
      </c>
      <c r="F535" t="s">
        <v>37</v>
      </c>
      <c r="G535" t="s">
        <v>100</v>
      </c>
      <c r="H535">
        <v>1</v>
      </c>
      <c r="I535">
        <v>4834</v>
      </c>
      <c r="J535">
        <v>20</v>
      </c>
      <c r="K535">
        <v>966.8</v>
      </c>
      <c r="L535">
        <v>3867.2</v>
      </c>
      <c r="M535">
        <v>2573.77</v>
      </c>
      <c r="N535">
        <v>1293.43</v>
      </c>
      <c r="O535" t="s">
        <v>91</v>
      </c>
      <c r="P535">
        <v>2226.89</v>
      </c>
      <c r="Q535" t="s">
        <v>68</v>
      </c>
      <c r="R535" t="s">
        <v>31</v>
      </c>
      <c r="S535">
        <v>5</v>
      </c>
      <c r="T535">
        <v>2</v>
      </c>
      <c r="U535" t="s">
        <v>32</v>
      </c>
      <c r="V535" t="s">
        <v>33</v>
      </c>
      <c r="W535">
        <v>3</v>
      </c>
      <c r="Z535" t="b">
        <f t="shared" si="8"/>
        <v>0</v>
      </c>
    </row>
    <row r="536" spans="1:26" x14ac:dyDescent="0.25">
      <c r="A536" t="s">
        <v>967</v>
      </c>
      <c r="B536" s="1">
        <v>45721</v>
      </c>
      <c r="C536" t="s">
        <v>929</v>
      </c>
      <c r="D536" t="s">
        <v>67</v>
      </c>
      <c r="E536" t="s">
        <v>46</v>
      </c>
      <c r="F536" t="s">
        <v>53</v>
      </c>
      <c r="G536" t="s">
        <v>82</v>
      </c>
      <c r="H536">
        <v>3</v>
      </c>
      <c r="I536">
        <v>70940</v>
      </c>
      <c r="J536">
        <v>5</v>
      </c>
      <c r="K536">
        <v>10641</v>
      </c>
      <c r="L536">
        <v>202179</v>
      </c>
      <c r="M536">
        <v>139872.01999999999</v>
      </c>
      <c r="N536">
        <v>62306.98</v>
      </c>
      <c r="O536" t="s">
        <v>29</v>
      </c>
      <c r="P536">
        <v>415.99</v>
      </c>
      <c r="Q536" t="s">
        <v>73</v>
      </c>
      <c r="R536" t="s">
        <v>31</v>
      </c>
      <c r="S536">
        <v>5</v>
      </c>
      <c r="T536">
        <v>3</v>
      </c>
      <c r="U536" t="s">
        <v>32</v>
      </c>
      <c r="V536" t="s">
        <v>33</v>
      </c>
      <c r="W536">
        <v>5</v>
      </c>
      <c r="Z536" t="b">
        <f t="shared" si="8"/>
        <v>0</v>
      </c>
    </row>
    <row r="537" spans="1:26" x14ac:dyDescent="0.25">
      <c r="A537" t="s">
        <v>968</v>
      </c>
      <c r="B537" s="1">
        <v>45811</v>
      </c>
      <c r="C537" t="s">
        <v>969</v>
      </c>
      <c r="D537" t="s">
        <v>25</v>
      </c>
      <c r="E537" t="s">
        <v>46</v>
      </c>
      <c r="F537" t="s">
        <v>86</v>
      </c>
      <c r="G537" t="s">
        <v>127</v>
      </c>
      <c r="H537">
        <v>1</v>
      </c>
      <c r="I537">
        <v>7777</v>
      </c>
      <c r="J537">
        <v>10</v>
      </c>
      <c r="K537">
        <v>777.7</v>
      </c>
      <c r="L537">
        <v>6999.3</v>
      </c>
      <c r="M537">
        <v>5534.14</v>
      </c>
      <c r="N537">
        <v>1465.16</v>
      </c>
      <c r="O537" t="s">
        <v>29</v>
      </c>
      <c r="P537">
        <v>1777.3</v>
      </c>
      <c r="Q537" t="s">
        <v>83</v>
      </c>
      <c r="R537" t="s">
        <v>41</v>
      </c>
      <c r="S537">
        <v>2</v>
      </c>
      <c r="T537">
        <v>0</v>
      </c>
      <c r="U537" t="s">
        <v>32</v>
      </c>
      <c r="V537" t="s">
        <v>50</v>
      </c>
      <c r="W537">
        <v>3</v>
      </c>
      <c r="Z537" t="b">
        <f t="shared" si="8"/>
        <v>0</v>
      </c>
    </row>
    <row r="538" spans="1:26" x14ac:dyDescent="0.25">
      <c r="A538" t="s">
        <v>970</v>
      </c>
      <c r="B538" s="1">
        <v>45917</v>
      </c>
      <c r="C538" t="s">
        <v>584</v>
      </c>
      <c r="D538" t="s">
        <v>154</v>
      </c>
      <c r="E538" t="s">
        <v>26</v>
      </c>
      <c r="F538" t="s">
        <v>47</v>
      </c>
      <c r="G538" t="s">
        <v>105</v>
      </c>
      <c r="H538">
        <v>1</v>
      </c>
      <c r="I538">
        <v>52600</v>
      </c>
      <c r="J538">
        <v>0</v>
      </c>
      <c r="K538">
        <v>0</v>
      </c>
      <c r="L538">
        <v>52600</v>
      </c>
      <c r="M538">
        <v>31682.95</v>
      </c>
      <c r="N538">
        <v>20917.05</v>
      </c>
      <c r="O538" t="s">
        <v>39</v>
      </c>
      <c r="P538">
        <v>2217.4299999999998</v>
      </c>
      <c r="Q538" t="s">
        <v>40</v>
      </c>
      <c r="R538" t="s">
        <v>31</v>
      </c>
      <c r="S538">
        <v>5</v>
      </c>
      <c r="T538">
        <v>3</v>
      </c>
      <c r="U538" t="s">
        <v>32</v>
      </c>
      <c r="V538" t="s">
        <v>33</v>
      </c>
      <c r="W538">
        <v>3</v>
      </c>
      <c r="Z538" t="b">
        <f t="shared" si="8"/>
        <v>0</v>
      </c>
    </row>
    <row r="539" spans="1:26" x14ac:dyDescent="0.25">
      <c r="A539" t="s">
        <v>971</v>
      </c>
      <c r="B539" s="1">
        <v>45816</v>
      </c>
      <c r="C539" t="s">
        <v>176</v>
      </c>
      <c r="D539" t="s">
        <v>63</v>
      </c>
      <c r="E539" t="s">
        <v>46</v>
      </c>
      <c r="F539" t="s">
        <v>27</v>
      </c>
      <c r="G539" t="s">
        <v>28</v>
      </c>
      <c r="H539">
        <v>1</v>
      </c>
      <c r="I539">
        <v>13635</v>
      </c>
      <c r="J539">
        <v>0</v>
      </c>
      <c r="K539">
        <v>0</v>
      </c>
      <c r="L539">
        <v>13635</v>
      </c>
      <c r="M539">
        <v>9632.7099999999991</v>
      </c>
      <c r="N539">
        <v>4002.29</v>
      </c>
      <c r="O539" t="s">
        <v>49</v>
      </c>
      <c r="P539">
        <v>105.33</v>
      </c>
      <c r="Q539" t="s">
        <v>30</v>
      </c>
      <c r="R539" t="s">
        <v>41</v>
      </c>
      <c r="S539">
        <v>2</v>
      </c>
      <c r="T539">
        <v>6</v>
      </c>
      <c r="U539" t="s">
        <v>32</v>
      </c>
      <c r="V539" t="s">
        <v>50</v>
      </c>
      <c r="W539">
        <v>5</v>
      </c>
      <c r="Z539" t="b">
        <f t="shared" si="8"/>
        <v>0</v>
      </c>
    </row>
    <row r="540" spans="1:26" x14ac:dyDescent="0.25">
      <c r="A540" t="s">
        <v>972</v>
      </c>
      <c r="B540" s="1">
        <v>45999</v>
      </c>
      <c r="C540" t="s">
        <v>973</v>
      </c>
      <c r="D540" t="s">
        <v>79</v>
      </c>
      <c r="E540" t="s">
        <v>26</v>
      </c>
      <c r="F540" t="s">
        <v>37</v>
      </c>
      <c r="G540" t="s">
        <v>313</v>
      </c>
      <c r="H540">
        <v>2</v>
      </c>
      <c r="I540">
        <v>22991</v>
      </c>
      <c r="J540">
        <v>25</v>
      </c>
      <c r="K540">
        <v>11495.5</v>
      </c>
      <c r="L540">
        <v>34486.5</v>
      </c>
      <c r="M540">
        <v>25153.3</v>
      </c>
      <c r="N540">
        <v>9333.2000000000007</v>
      </c>
      <c r="O540" t="s">
        <v>55</v>
      </c>
      <c r="P540">
        <v>348.62</v>
      </c>
      <c r="Q540" t="s">
        <v>73</v>
      </c>
      <c r="R540" t="s">
        <v>41</v>
      </c>
      <c r="S540">
        <v>2</v>
      </c>
      <c r="T540">
        <v>4</v>
      </c>
      <c r="U540" t="s">
        <v>56</v>
      </c>
      <c r="V540" t="s">
        <v>33</v>
      </c>
      <c r="W540">
        <v>3</v>
      </c>
      <c r="Z540" t="b">
        <f t="shared" si="8"/>
        <v>0</v>
      </c>
    </row>
    <row r="541" spans="1:26" x14ac:dyDescent="0.25">
      <c r="A541" t="s">
        <v>974</v>
      </c>
      <c r="B541" s="1">
        <v>45867</v>
      </c>
      <c r="C541" t="s">
        <v>400</v>
      </c>
      <c r="D541" t="s">
        <v>124</v>
      </c>
      <c r="E541" t="s">
        <v>36</v>
      </c>
      <c r="F541" t="s">
        <v>53</v>
      </c>
      <c r="G541" t="s">
        <v>54</v>
      </c>
      <c r="H541">
        <v>1</v>
      </c>
      <c r="I541">
        <v>73011</v>
      </c>
      <c r="J541">
        <v>0</v>
      </c>
      <c r="K541">
        <v>0</v>
      </c>
      <c r="L541">
        <v>73011</v>
      </c>
      <c r="M541">
        <v>41139.769999999997</v>
      </c>
      <c r="N541">
        <v>31871.23</v>
      </c>
      <c r="O541" t="s">
        <v>39</v>
      </c>
      <c r="P541">
        <v>2006.11</v>
      </c>
      <c r="Q541" t="s">
        <v>40</v>
      </c>
      <c r="R541" t="s">
        <v>41</v>
      </c>
      <c r="S541">
        <v>2</v>
      </c>
      <c r="T541">
        <v>1</v>
      </c>
      <c r="U541" t="s">
        <v>32</v>
      </c>
      <c r="V541" t="s">
        <v>33</v>
      </c>
      <c r="W541">
        <v>3</v>
      </c>
      <c r="Z541" t="b">
        <f t="shared" si="8"/>
        <v>0</v>
      </c>
    </row>
    <row r="542" spans="1:26" x14ac:dyDescent="0.25">
      <c r="A542" t="s">
        <v>975</v>
      </c>
      <c r="B542" s="1">
        <v>45825</v>
      </c>
      <c r="C542" t="s">
        <v>423</v>
      </c>
      <c r="D542" t="s">
        <v>63</v>
      </c>
      <c r="E542" t="s">
        <v>36</v>
      </c>
      <c r="F542" t="s">
        <v>37</v>
      </c>
      <c r="G542" t="s">
        <v>161</v>
      </c>
      <c r="H542">
        <v>1</v>
      </c>
      <c r="I542">
        <v>6106</v>
      </c>
      <c r="J542">
        <v>20</v>
      </c>
      <c r="K542">
        <v>1221.2</v>
      </c>
      <c r="L542">
        <v>4884.8</v>
      </c>
      <c r="M542">
        <v>3917.08</v>
      </c>
      <c r="N542">
        <v>967.72</v>
      </c>
      <c r="O542" t="s">
        <v>91</v>
      </c>
      <c r="P542">
        <v>1117.96</v>
      </c>
      <c r="Q542" t="s">
        <v>83</v>
      </c>
      <c r="R542" t="s">
        <v>41</v>
      </c>
      <c r="S542">
        <v>2</v>
      </c>
      <c r="T542">
        <v>3</v>
      </c>
      <c r="U542" t="s">
        <v>56</v>
      </c>
      <c r="V542" t="s">
        <v>33</v>
      </c>
      <c r="W542">
        <v>4</v>
      </c>
      <c r="Z542" t="b">
        <f t="shared" si="8"/>
        <v>0</v>
      </c>
    </row>
    <row r="543" spans="1:26" x14ac:dyDescent="0.25">
      <c r="A543" t="s">
        <v>976</v>
      </c>
      <c r="B543" s="1">
        <v>45864</v>
      </c>
      <c r="C543" t="s">
        <v>977</v>
      </c>
      <c r="D543" t="s">
        <v>154</v>
      </c>
      <c r="E543" t="s">
        <v>46</v>
      </c>
      <c r="F543" t="s">
        <v>86</v>
      </c>
      <c r="G543" t="s">
        <v>94</v>
      </c>
      <c r="H543">
        <v>3</v>
      </c>
      <c r="I543">
        <v>24242</v>
      </c>
      <c r="J543">
        <v>10</v>
      </c>
      <c r="K543">
        <v>7272.6</v>
      </c>
      <c r="L543">
        <v>65453.4</v>
      </c>
      <c r="M543">
        <v>38397.35</v>
      </c>
      <c r="N543">
        <v>27056.05</v>
      </c>
      <c r="O543" t="s">
        <v>29</v>
      </c>
      <c r="P543">
        <v>901.49</v>
      </c>
      <c r="Q543" t="s">
        <v>73</v>
      </c>
      <c r="R543" t="s">
        <v>31</v>
      </c>
      <c r="S543">
        <v>5</v>
      </c>
      <c r="T543">
        <v>2</v>
      </c>
      <c r="U543" t="s">
        <v>32</v>
      </c>
      <c r="V543" t="s">
        <v>42</v>
      </c>
      <c r="Z543" t="b">
        <f t="shared" si="8"/>
        <v>0</v>
      </c>
    </row>
    <row r="544" spans="1:26" x14ac:dyDescent="0.25">
      <c r="A544" t="s">
        <v>978</v>
      </c>
      <c r="B544" s="1">
        <v>46014</v>
      </c>
      <c r="C544" t="s">
        <v>979</v>
      </c>
      <c r="D544" t="s">
        <v>154</v>
      </c>
      <c r="E544" t="s">
        <v>26</v>
      </c>
      <c r="F544" t="s">
        <v>37</v>
      </c>
      <c r="G544" t="s">
        <v>100</v>
      </c>
      <c r="H544">
        <v>2</v>
      </c>
      <c r="I544">
        <v>24529</v>
      </c>
      <c r="J544">
        <v>25</v>
      </c>
      <c r="K544">
        <v>12264.5</v>
      </c>
      <c r="L544">
        <v>36793.5</v>
      </c>
      <c r="M544">
        <v>29523.75</v>
      </c>
      <c r="N544">
        <v>7269.75</v>
      </c>
      <c r="O544" t="s">
        <v>60</v>
      </c>
      <c r="P544">
        <v>1183.6400000000001</v>
      </c>
      <c r="Q544" t="s">
        <v>30</v>
      </c>
      <c r="R544" t="s">
        <v>41</v>
      </c>
      <c r="S544">
        <v>2</v>
      </c>
      <c r="T544">
        <v>3</v>
      </c>
      <c r="U544" t="s">
        <v>32</v>
      </c>
      <c r="V544" t="s">
        <v>50</v>
      </c>
      <c r="W544">
        <v>3</v>
      </c>
      <c r="Z544" t="b">
        <f t="shared" si="8"/>
        <v>0</v>
      </c>
    </row>
    <row r="545" spans="1:26" x14ac:dyDescent="0.25">
      <c r="A545" t="s">
        <v>980</v>
      </c>
      <c r="B545" s="1">
        <v>45809</v>
      </c>
      <c r="C545" t="s">
        <v>675</v>
      </c>
      <c r="D545" t="s">
        <v>97</v>
      </c>
      <c r="E545" t="s">
        <v>36</v>
      </c>
      <c r="F545" t="s">
        <v>27</v>
      </c>
      <c r="G545" t="s">
        <v>113</v>
      </c>
      <c r="H545">
        <v>1</v>
      </c>
      <c r="I545">
        <v>29276</v>
      </c>
      <c r="J545">
        <v>25</v>
      </c>
      <c r="K545">
        <v>7319</v>
      </c>
      <c r="L545">
        <v>21957</v>
      </c>
      <c r="M545">
        <v>14288.3</v>
      </c>
      <c r="N545">
        <v>7668.7</v>
      </c>
      <c r="O545" t="s">
        <v>55</v>
      </c>
      <c r="P545">
        <v>1937.27</v>
      </c>
      <c r="Q545" t="s">
        <v>30</v>
      </c>
      <c r="R545" t="s">
        <v>41</v>
      </c>
      <c r="S545">
        <v>2</v>
      </c>
      <c r="T545">
        <v>0</v>
      </c>
      <c r="U545" t="s">
        <v>32</v>
      </c>
      <c r="V545" t="s">
        <v>42</v>
      </c>
      <c r="Z545" t="b">
        <f t="shared" si="8"/>
        <v>0</v>
      </c>
    </row>
    <row r="546" spans="1:26" x14ac:dyDescent="0.25">
      <c r="A546" t="s">
        <v>981</v>
      </c>
      <c r="B546" s="1">
        <v>45941</v>
      </c>
      <c r="C546" t="s">
        <v>404</v>
      </c>
      <c r="D546" t="s">
        <v>67</v>
      </c>
      <c r="E546" t="s">
        <v>26</v>
      </c>
      <c r="F546" t="s">
        <v>47</v>
      </c>
      <c r="G546" t="s">
        <v>105</v>
      </c>
      <c r="H546">
        <v>1</v>
      </c>
      <c r="I546">
        <v>24706</v>
      </c>
      <c r="J546">
        <v>10</v>
      </c>
      <c r="K546">
        <v>2470.6</v>
      </c>
      <c r="L546">
        <v>22235.4</v>
      </c>
      <c r="M546">
        <v>15624.14</v>
      </c>
      <c r="N546">
        <v>6611.26</v>
      </c>
      <c r="O546" t="s">
        <v>29</v>
      </c>
      <c r="P546">
        <v>479.32</v>
      </c>
      <c r="Q546" t="s">
        <v>40</v>
      </c>
      <c r="R546" t="s">
        <v>41</v>
      </c>
      <c r="S546">
        <v>2</v>
      </c>
      <c r="T546">
        <v>6</v>
      </c>
      <c r="U546" t="s">
        <v>32</v>
      </c>
      <c r="V546" t="s">
        <v>50</v>
      </c>
      <c r="W546">
        <v>1</v>
      </c>
      <c r="Z546" t="b">
        <f t="shared" si="8"/>
        <v>0</v>
      </c>
    </row>
    <row r="547" spans="1:26" x14ac:dyDescent="0.25">
      <c r="A547" t="s">
        <v>982</v>
      </c>
      <c r="B547" s="1">
        <v>45723</v>
      </c>
      <c r="C547" t="s">
        <v>983</v>
      </c>
      <c r="D547" t="s">
        <v>97</v>
      </c>
      <c r="E547" t="s">
        <v>26</v>
      </c>
      <c r="F547" t="s">
        <v>37</v>
      </c>
      <c r="G547" t="s">
        <v>224</v>
      </c>
      <c r="H547">
        <v>3</v>
      </c>
      <c r="I547">
        <v>24374</v>
      </c>
      <c r="J547">
        <v>0</v>
      </c>
      <c r="K547">
        <v>0</v>
      </c>
      <c r="L547">
        <v>73122</v>
      </c>
      <c r="M547">
        <v>56122.35</v>
      </c>
      <c r="N547">
        <v>16999.650000000001</v>
      </c>
      <c r="O547" t="s">
        <v>91</v>
      </c>
      <c r="P547">
        <v>354.43</v>
      </c>
      <c r="Q547" t="s">
        <v>68</v>
      </c>
      <c r="R547" t="s">
        <v>31</v>
      </c>
      <c r="S547">
        <v>5</v>
      </c>
      <c r="T547">
        <v>0</v>
      </c>
      <c r="U547" t="s">
        <v>32</v>
      </c>
      <c r="V547" t="s">
        <v>42</v>
      </c>
      <c r="Z547" t="b">
        <f t="shared" si="8"/>
        <v>0</v>
      </c>
    </row>
    <row r="548" spans="1:26" x14ac:dyDescent="0.25">
      <c r="A548" t="s">
        <v>984</v>
      </c>
      <c r="B548" s="1">
        <v>45756</v>
      </c>
      <c r="C548" t="s">
        <v>565</v>
      </c>
      <c r="D548" t="s">
        <v>79</v>
      </c>
      <c r="E548" t="s">
        <v>46</v>
      </c>
      <c r="F548" t="s">
        <v>37</v>
      </c>
      <c r="G548" t="s">
        <v>224</v>
      </c>
      <c r="H548">
        <v>1</v>
      </c>
      <c r="I548">
        <v>7647</v>
      </c>
      <c r="J548">
        <v>0</v>
      </c>
      <c r="K548">
        <v>0</v>
      </c>
      <c r="L548">
        <v>7647</v>
      </c>
      <c r="M548">
        <v>4825.1000000000004</v>
      </c>
      <c r="N548">
        <v>2821.9</v>
      </c>
      <c r="O548" t="s">
        <v>91</v>
      </c>
      <c r="P548">
        <v>740.33</v>
      </c>
      <c r="Q548" t="s">
        <v>40</v>
      </c>
      <c r="R548" t="s">
        <v>31</v>
      </c>
      <c r="S548">
        <v>5</v>
      </c>
      <c r="T548">
        <v>6</v>
      </c>
      <c r="U548" t="s">
        <v>56</v>
      </c>
      <c r="V548" t="s">
        <v>33</v>
      </c>
      <c r="W548">
        <v>5</v>
      </c>
      <c r="Z548" t="b">
        <f t="shared" si="8"/>
        <v>0</v>
      </c>
    </row>
    <row r="549" spans="1:26" x14ac:dyDescent="0.25">
      <c r="A549" t="s">
        <v>985</v>
      </c>
      <c r="B549" s="1">
        <v>45873</v>
      </c>
      <c r="C549" t="s">
        <v>421</v>
      </c>
      <c r="D549" t="s">
        <v>45</v>
      </c>
      <c r="E549" t="s">
        <v>46</v>
      </c>
      <c r="F549" t="s">
        <v>86</v>
      </c>
      <c r="G549" t="s">
        <v>110</v>
      </c>
      <c r="H549">
        <v>2</v>
      </c>
      <c r="I549">
        <v>37546</v>
      </c>
      <c r="J549">
        <v>25</v>
      </c>
      <c r="K549">
        <v>18773</v>
      </c>
      <c r="L549">
        <v>56319</v>
      </c>
      <c r="M549">
        <v>34022.01</v>
      </c>
      <c r="N549">
        <v>22296.99</v>
      </c>
      <c r="O549" t="s">
        <v>55</v>
      </c>
      <c r="P549">
        <v>1735.33</v>
      </c>
      <c r="Q549" t="s">
        <v>40</v>
      </c>
      <c r="R549" t="s">
        <v>41</v>
      </c>
      <c r="S549">
        <v>2</v>
      </c>
      <c r="T549">
        <v>1</v>
      </c>
      <c r="U549" t="s">
        <v>32</v>
      </c>
      <c r="V549" t="s">
        <v>33</v>
      </c>
      <c r="W549">
        <v>3</v>
      </c>
      <c r="Z549" t="b">
        <f t="shared" si="8"/>
        <v>0</v>
      </c>
    </row>
    <row r="550" spans="1:26" x14ac:dyDescent="0.25">
      <c r="A550" t="s">
        <v>986</v>
      </c>
      <c r="B550" s="1">
        <v>45998</v>
      </c>
      <c r="C550" t="s">
        <v>99</v>
      </c>
      <c r="D550" t="s">
        <v>71</v>
      </c>
      <c r="E550" t="s">
        <v>26</v>
      </c>
      <c r="F550" t="s">
        <v>27</v>
      </c>
      <c r="G550" t="s">
        <v>72</v>
      </c>
      <c r="H550">
        <v>1</v>
      </c>
      <c r="I550">
        <v>4416</v>
      </c>
      <c r="J550">
        <v>20</v>
      </c>
      <c r="K550">
        <v>883.2</v>
      </c>
      <c r="L550">
        <v>3532.8</v>
      </c>
      <c r="M550">
        <v>2057.62</v>
      </c>
      <c r="N550">
        <v>1475.18</v>
      </c>
      <c r="O550" t="s">
        <v>60</v>
      </c>
      <c r="P550">
        <v>896.35</v>
      </c>
      <c r="Q550" t="s">
        <v>40</v>
      </c>
      <c r="R550" t="s">
        <v>31</v>
      </c>
      <c r="S550">
        <v>5</v>
      </c>
      <c r="T550">
        <v>5</v>
      </c>
      <c r="U550" t="s">
        <v>32</v>
      </c>
      <c r="V550" t="s">
        <v>33</v>
      </c>
      <c r="W550">
        <v>5</v>
      </c>
      <c r="Z550" t="b">
        <f t="shared" si="8"/>
        <v>0</v>
      </c>
    </row>
    <row r="551" spans="1:26" x14ac:dyDescent="0.25">
      <c r="A551" t="s">
        <v>987</v>
      </c>
      <c r="B551" s="1">
        <v>45852</v>
      </c>
      <c r="C551" t="s">
        <v>440</v>
      </c>
      <c r="D551" t="s">
        <v>154</v>
      </c>
      <c r="E551" t="s">
        <v>36</v>
      </c>
      <c r="F551" t="s">
        <v>27</v>
      </c>
      <c r="G551" t="s">
        <v>164</v>
      </c>
      <c r="H551">
        <v>1</v>
      </c>
      <c r="I551">
        <v>19904</v>
      </c>
      <c r="J551">
        <v>5</v>
      </c>
      <c r="K551">
        <v>995.2</v>
      </c>
      <c r="L551">
        <v>18908.8</v>
      </c>
      <c r="M551">
        <v>12180.77</v>
      </c>
      <c r="N551">
        <v>6728.03</v>
      </c>
      <c r="O551" t="s">
        <v>60</v>
      </c>
      <c r="P551">
        <v>601.34</v>
      </c>
      <c r="Q551" t="s">
        <v>68</v>
      </c>
      <c r="R551" t="s">
        <v>41</v>
      </c>
      <c r="S551">
        <v>2</v>
      </c>
      <c r="T551">
        <v>4</v>
      </c>
      <c r="U551" t="s">
        <v>32</v>
      </c>
      <c r="V551" t="s">
        <v>50</v>
      </c>
      <c r="W551">
        <v>1</v>
      </c>
      <c r="Z551" t="b">
        <f t="shared" si="8"/>
        <v>0</v>
      </c>
    </row>
    <row r="552" spans="1:26" x14ac:dyDescent="0.25">
      <c r="A552" t="s">
        <v>988</v>
      </c>
      <c r="B552" s="1">
        <v>46004</v>
      </c>
      <c r="C552" t="s">
        <v>580</v>
      </c>
      <c r="D552" t="s">
        <v>67</v>
      </c>
      <c r="E552" t="s">
        <v>36</v>
      </c>
      <c r="F552" t="s">
        <v>86</v>
      </c>
      <c r="G552" t="s">
        <v>110</v>
      </c>
      <c r="H552">
        <v>1</v>
      </c>
      <c r="I552">
        <v>45705</v>
      </c>
      <c r="J552">
        <v>20</v>
      </c>
      <c r="K552">
        <v>9141</v>
      </c>
      <c r="L552">
        <v>36564</v>
      </c>
      <c r="M552">
        <v>23827.34</v>
      </c>
      <c r="N552">
        <v>12736.66</v>
      </c>
      <c r="O552" t="s">
        <v>49</v>
      </c>
      <c r="P552">
        <v>368.83</v>
      </c>
      <c r="Q552" t="s">
        <v>40</v>
      </c>
      <c r="R552" t="s">
        <v>31</v>
      </c>
      <c r="S552">
        <v>5</v>
      </c>
      <c r="T552">
        <v>5</v>
      </c>
      <c r="U552" t="s">
        <v>32</v>
      </c>
      <c r="V552" t="s">
        <v>33</v>
      </c>
      <c r="W552">
        <v>5</v>
      </c>
      <c r="Z552" t="b">
        <f t="shared" si="8"/>
        <v>0</v>
      </c>
    </row>
    <row r="553" spans="1:26" x14ac:dyDescent="0.25">
      <c r="A553" t="s">
        <v>989</v>
      </c>
      <c r="B553" s="1">
        <v>45747</v>
      </c>
      <c r="C553" t="s">
        <v>990</v>
      </c>
      <c r="D553" t="s">
        <v>25</v>
      </c>
      <c r="E553" t="s">
        <v>36</v>
      </c>
      <c r="F553" t="s">
        <v>37</v>
      </c>
      <c r="G553" t="s">
        <v>313</v>
      </c>
      <c r="H553">
        <v>1</v>
      </c>
      <c r="I553">
        <v>5934</v>
      </c>
      <c r="J553">
        <v>0</v>
      </c>
      <c r="K553">
        <v>0</v>
      </c>
      <c r="L553">
        <v>5934</v>
      </c>
      <c r="M553">
        <v>3634.93</v>
      </c>
      <c r="N553">
        <v>2299.0700000000002</v>
      </c>
      <c r="O553" t="s">
        <v>29</v>
      </c>
      <c r="P553">
        <v>1295.75</v>
      </c>
      <c r="Q553" t="s">
        <v>68</v>
      </c>
      <c r="R553" t="s">
        <v>31</v>
      </c>
      <c r="S553">
        <v>5</v>
      </c>
      <c r="T553">
        <v>3</v>
      </c>
      <c r="U553" t="s">
        <v>32</v>
      </c>
      <c r="V553" t="s">
        <v>50</v>
      </c>
      <c r="W553">
        <v>5</v>
      </c>
      <c r="Z553" t="b">
        <f t="shared" si="8"/>
        <v>0</v>
      </c>
    </row>
    <row r="554" spans="1:26" x14ac:dyDescent="0.25">
      <c r="A554" t="s">
        <v>991</v>
      </c>
      <c r="B554" s="1">
        <v>45973</v>
      </c>
      <c r="C554" t="s">
        <v>714</v>
      </c>
      <c r="D554" t="s">
        <v>71</v>
      </c>
      <c r="E554" t="s">
        <v>36</v>
      </c>
      <c r="F554" t="s">
        <v>47</v>
      </c>
      <c r="G554" t="s">
        <v>138</v>
      </c>
      <c r="H554">
        <v>1</v>
      </c>
      <c r="I554">
        <v>14502</v>
      </c>
      <c r="J554">
        <v>20</v>
      </c>
      <c r="K554">
        <v>2900.4</v>
      </c>
      <c r="L554">
        <v>11601.6</v>
      </c>
      <c r="M554">
        <v>8772.0300000000007</v>
      </c>
      <c r="N554">
        <v>2829.57</v>
      </c>
      <c r="O554" t="s">
        <v>60</v>
      </c>
      <c r="P554">
        <v>938.67</v>
      </c>
      <c r="Q554" t="s">
        <v>30</v>
      </c>
      <c r="R554" t="s">
        <v>31</v>
      </c>
      <c r="S554">
        <v>5</v>
      </c>
      <c r="T554">
        <v>1</v>
      </c>
      <c r="U554" t="s">
        <v>32</v>
      </c>
      <c r="V554" t="s">
        <v>42</v>
      </c>
      <c r="Z554" t="b">
        <f t="shared" si="8"/>
        <v>0</v>
      </c>
    </row>
    <row r="555" spans="1:26" x14ac:dyDescent="0.25">
      <c r="A555" t="s">
        <v>992</v>
      </c>
      <c r="B555" s="1">
        <v>45949</v>
      </c>
      <c r="C555" t="s">
        <v>993</v>
      </c>
      <c r="D555" t="s">
        <v>97</v>
      </c>
      <c r="E555" t="s">
        <v>46</v>
      </c>
      <c r="F555" t="s">
        <v>27</v>
      </c>
      <c r="G555" t="s">
        <v>76</v>
      </c>
      <c r="H555">
        <v>1</v>
      </c>
      <c r="I555">
        <v>10092</v>
      </c>
      <c r="J555">
        <v>15</v>
      </c>
      <c r="K555">
        <v>1513.8</v>
      </c>
      <c r="L555">
        <v>8578.2000000000007</v>
      </c>
      <c r="M555">
        <v>6602.95</v>
      </c>
      <c r="N555">
        <v>1975.25</v>
      </c>
      <c r="O555" t="s">
        <v>91</v>
      </c>
      <c r="P555">
        <v>255.76</v>
      </c>
      <c r="Q555" t="s">
        <v>83</v>
      </c>
      <c r="R555" t="s">
        <v>31</v>
      </c>
      <c r="S555">
        <v>5</v>
      </c>
      <c r="T555">
        <v>5</v>
      </c>
      <c r="U555" t="s">
        <v>32</v>
      </c>
      <c r="V555" t="s">
        <v>33</v>
      </c>
      <c r="W555">
        <v>5</v>
      </c>
      <c r="Z555" t="b">
        <f t="shared" si="8"/>
        <v>0</v>
      </c>
    </row>
    <row r="556" spans="1:26" x14ac:dyDescent="0.25">
      <c r="A556" t="s">
        <v>994</v>
      </c>
      <c r="B556" s="1">
        <v>45812</v>
      </c>
      <c r="C556" t="s">
        <v>329</v>
      </c>
      <c r="D556" t="s">
        <v>90</v>
      </c>
      <c r="E556" t="s">
        <v>26</v>
      </c>
      <c r="F556" t="s">
        <v>47</v>
      </c>
      <c r="G556" t="s">
        <v>138</v>
      </c>
      <c r="H556">
        <v>2</v>
      </c>
      <c r="I556">
        <v>29328</v>
      </c>
      <c r="J556">
        <v>20</v>
      </c>
      <c r="K556">
        <v>11731.2</v>
      </c>
      <c r="L556">
        <v>46924.800000000003</v>
      </c>
      <c r="M556">
        <v>28217.62</v>
      </c>
      <c r="N556">
        <v>18707.18</v>
      </c>
      <c r="O556" t="s">
        <v>39</v>
      </c>
      <c r="P556">
        <v>1009.84</v>
      </c>
      <c r="Q556" t="s">
        <v>40</v>
      </c>
      <c r="R556" t="s">
        <v>41</v>
      </c>
      <c r="S556">
        <v>2</v>
      </c>
      <c r="T556">
        <v>2</v>
      </c>
      <c r="U556" t="s">
        <v>32</v>
      </c>
      <c r="V556" t="s">
        <v>33</v>
      </c>
      <c r="W556">
        <v>5</v>
      </c>
      <c r="Z556" t="b">
        <f t="shared" si="8"/>
        <v>0</v>
      </c>
    </row>
    <row r="557" spans="1:26" x14ac:dyDescent="0.25">
      <c r="A557" t="s">
        <v>995</v>
      </c>
      <c r="B557" s="1">
        <v>45865</v>
      </c>
      <c r="C557" t="s">
        <v>172</v>
      </c>
      <c r="D557" t="s">
        <v>67</v>
      </c>
      <c r="E557" t="s">
        <v>26</v>
      </c>
      <c r="F557" t="s">
        <v>37</v>
      </c>
      <c r="G557" t="s">
        <v>161</v>
      </c>
      <c r="H557">
        <v>3</v>
      </c>
      <c r="I557">
        <v>37898</v>
      </c>
      <c r="J557">
        <v>10</v>
      </c>
      <c r="K557">
        <v>11369.4</v>
      </c>
      <c r="L557">
        <v>102324.6</v>
      </c>
      <c r="M557">
        <v>59066.52</v>
      </c>
      <c r="N557">
        <v>43258.080000000002</v>
      </c>
      <c r="O557" t="s">
        <v>60</v>
      </c>
      <c r="P557">
        <v>1583.43</v>
      </c>
      <c r="Q557" t="s">
        <v>73</v>
      </c>
      <c r="R557" t="s">
        <v>31</v>
      </c>
      <c r="S557">
        <v>5</v>
      </c>
      <c r="T557">
        <v>4</v>
      </c>
      <c r="U557" t="s">
        <v>32</v>
      </c>
      <c r="V557" t="s">
        <v>33</v>
      </c>
      <c r="W557">
        <v>1</v>
      </c>
      <c r="Z557" t="b">
        <f t="shared" si="8"/>
        <v>0</v>
      </c>
    </row>
    <row r="558" spans="1:26" x14ac:dyDescent="0.25">
      <c r="A558" t="s">
        <v>996</v>
      </c>
      <c r="B558" s="1">
        <v>45938</v>
      </c>
      <c r="C558" t="s">
        <v>174</v>
      </c>
      <c r="D558" t="s">
        <v>63</v>
      </c>
      <c r="E558" t="s">
        <v>26</v>
      </c>
      <c r="F558" t="s">
        <v>53</v>
      </c>
      <c r="G558" t="s">
        <v>268</v>
      </c>
      <c r="H558">
        <v>1</v>
      </c>
      <c r="I558">
        <v>29691</v>
      </c>
      <c r="J558">
        <v>25</v>
      </c>
      <c r="K558">
        <v>7422.75</v>
      </c>
      <c r="L558">
        <v>22268.25</v>
      </c>
      <c r="M558">
        <v>17849.97</v>
      </c>
      <c r="N558">
        <v>4418.28</v>
      </c>
      <c r="O558" t="s">
        <v>60</v>
      </c>
      <c r="P558">
        <v>1622.88</v>
      </c>
      <c r="Q558" t="s">
        <v>40</v>
      </c>
      <c r="R558" t="s">
        <v>41</v>
      </c>
      <c r="S558">
        <v>2</v>
      </c>
      <c r="T558">
        <v>3</v>
      </c>
      <c r="U558" t="s">
        <v>32</v>
      </c>
      <c r="V558" t="s">
        <v>42</v>
      </c>
      <c r="Z558" t="b">
        <f t="shared" si="8"/>
        <v>0</v>
      </c>
    </row>
    <row r="559" spans="1:26" x14ac:dyDescent="0.25">
      <c r="A559" t="s">
        <v>997</v>
      </c>
      <c r="B559" s="1">
        <v>45658</v>
      </c>
      <c r="C559" t="s">
        <v>419</v>
      </c>
      <c r="D559" t="s">
        <v>63</v>
      </c>
      <c r="E559" t="s">
        <v>46</v>
      </c>
      <c r="F559" t="s">
        <v>53</v>
      </c>
      <c r="G559" t="s">
        <v>82</v>
      </c>
      <c r="H559">
        <v>1</v>
      </c>
      <c r="I559">
        <v>43194</v>
      </c>
      <c r="J559">
        <v>0</v>
      </c>
      <c r="K559">
        <v>0</v>
      </c>
      <c r="L559">
        <v>43194</v>
      </c>
      <c r="M559">
        <v>26138.55</v>
      </c>
      <c r="N559">
        <v>17055.45</v>
      </c>
      <c r="O559" t="s">
        <v>49</v>
      </c>
      <c r="P559">
        <v>460.54</v>
      </c>
      <c r="Q559" t="s">
        <v>83</v>
      </c>
      <c r="R559" t="s">
        <v>41</v>
      </c>
      <c r="S559">
        <v>2</v>
      </c>
      <c r="T559">
        <v>6</v>
      </c>
      <c r="U559" t="s">
        <v>32</v>
      </c>
      <c r="V559" t="s">
        <v>50</v>
      </c>
      <c r="W559">
        <v>5</v>
      </c>
      <c r="Z559" t="b">
        <f t="shared" si="8"/>
        <v>0</v>
      </c>
    </row>
    <row r="560" spans="1:26" x14ac:dyDescent="0.25">
      <c r="A560" t="s">
        <v>998</v>
      </c>
      <c r="B560" s="1">
        <v>45813</v>
      </c>
      <c r="C560" t="s">
        <v>386</v>
      </c>
      <c r="D560" t="s">
        <v>45</v>
      </c>
      <c r="E560" t="s">
        <v>26</v>
      </c>
      <c r="F560" t="s">
        <v>47</v>
      </c>
      <c r="G560" t="s">
        <v>105</v>
      </c>
      <c r="H560">
        <v>2</v>
      </c>
      <c r="I560">
        <v>29665</v>
      </c>
      <c r="J560">
        <v>25</v>
      </c>
      <c r="K560">
        <v>14832.5</v>
      </c>
      <c r="L560">
        <v>44497.5</v>
      </c>
      <c r="M560">
        <v>30225.74</v>
      </c>
      <c r="N560">
        <v>14271.76</v>
      </c>
      <c r="O560" t="s">
        <v>29</v>
      </c>
      <c r="P560">
        <v>296</v>
      </c>
      <c r="Q560" t="s">
        <v>83</v>
      </c>
      <c r="R560" t="s">
        <v>41</v>
      </c>
      <c r="S560">
        <v>2</v>
      </c>
      <c r="T560">
        <v>2</v>
      </c>
      <c r="U560" t="s">
        <v>32</v>
      </c>
      <c r="V560" t="s">
        <v>33</v>
      </c>
      <c r="W560">
        <v>5</v>
      </c>
      <c r="Z560" t="b">
        <f t="shared" si="8"/>
        <v>0</v>
      </c>
    </row>
    <row r="561" spans="1:26" x14ac:dyDescent="0.25">
      <c r="A561" t="s">
        <v>999</v>
      </c>
      <c r="B561" s="1">
        <v>45804</v>
      </c>
      <c r="C561" t="s">
        <v>115</v>
      </c>
      <c r="D561" t="s">
        <v>25</v>
      </c>
      <c r="E561" t="s">
        <v>26</v>
      </c>
      <c r="F561" t="s">
        <v>27</v>
      </c>
      <c r="G561" t="s">
        <v>28</v>
      </c>
      <c r="H561">
        <v>2</v>
      </c>
      <c r="I561">
        <v>4363</v>
      </c>
      <c r="J561">
        <v>25</v>
      </c>
      <c r="K561">
        <v>2181.5</v>
      </c>
      <c r="L561">
        <v>6544.5</v>
      </c>
      <c r="M561">
        <v>4674.07</v>
      </c>
      <c r="N561">
        <v>1870.43</v>
      </c>
      <c r="O561" t="s">
        <v>60</v>
      </c>
      <c r="P561">
        <v>1309</v>
      </c>
      <c r="Q561" t="s">
        <v>30</v>
      </c>
      <c r="R561" t="s">
        <v>31</v>
      </c>
      <c r="S561">
        <v>5</v>
      </c>
      <c r="T561">
        <v>4</v>
      </c>
      <c r="U561" t="s">
        <v>32</v>
      </c>
      <c r="V561" t="s">
        <v>33</v>
      </c>
      <c r="W561">
        <v>5</v>
      </c>
      <c r="Z561" t="b">
        <f t="shared" si="8"/>
        <v>0</v>
      </c>
    </row>
    <row r="562" spans="1:26" x14ac:dyDescent="0.25">
      <c r="A562" t="s">
        <v>1000</v>
      </c>
      <c r="B562" s="1">
        <v>45765</v>
      </c>
      <c r="C562" t="s">
        <v>1001</v>
      </c>
      <c r="D562" t="s">
        <v>71</v>
      </c>
      <c r="E562" t="s">
        <v>46</v>
      </c>
      <c r="F562" t="s">
        <v>27</v>
      </c>
      <c r="G562" t="s">
        <v>76</v>
      </c>
      <c r="H562">
        <v>1</v>
      </c>
      <c r="I562">
        <v>9845</v>
      </c>
      <c r="J562">
        <v>15</v>
      </c>
      <c r="K562">
        <v>1476.75</v>
      </c>
      <c r="L562">
        <v>8368.25</v>
      </c>
      <c r="M562">
        <v>6676.85</v>
      </c>
      <c r="N562">
        <v>1691.4</v>
      </c>
      <c r="O562" t="s">
        <v>29</v>
      </c>
      <c r="P562">
        <v>1553.82</v>
      </c>
      <c r="Q562" t="s">
        <v>68</v>
      </c>
      <c r="R562" t="s">
        <v>31</v>
      </c>
      <c r="S562">
        <v>5</v>
      </c>
      <c r="T562">
        <v>5</v>
      </c>
      <c r="U562" t="s">
        <v>32</v>
      </c>
      <c r="V562" t="s">
        <v>33</v>
      </c>
      <c r="Z562" t="b">
        <f t="shared" si="8"/>
        <v>0</v>
      </c>
    </row>
    <row r="563" spans="1:26" x14ac:dyDescent="0.25">
      <c r="A563" t="s">
        <v>1002</v>
      </c>
      <c r="B563" s="1">
        <v>45878</v>
      </c>
      <c r="C563" t="s">
        <v>1003</v>
      </c>
      <c r="D563" t="s">
        <v>90</v>
      </c>
      <c r="E563" t="s">
        <v>36</v>
      </c>
      <c r="F563" t="s">
        <v>27</v>
      </c>
      <c r="G563" t="s">
        <v>28</v>
      </c>
      <c r="H563">
        <v>1</v>
      </c>
      <c r="I563">
        <v>7652</v>
      </c>
      <c r="J563">
        <v>0</v>
      </c>
      <c r="K563">
        <v>0</v>
      </c>
      <c r="L563">
        <v>7652</v>
      </c>
      <c r="M563">
        <v>4792.45</v>
      </c>
      <c r="N563">
        <v>2859.55</v>
      </c>
      <c r="O563" t="s">
        <v>55</v>
      </c>
      <c r="P563">
        <v>1706.98</v>
      </c>
      <c r="Q563" t="s">
        <v>68</v>
      </c>
      <c r="R563" t="s">
        <v>41</v>
      </c>
      <c r="S563">
        <v>2</v>
      </c>
      <c r="T563">
        <v>6</v>
      </c>
      <c r="U563" t="s">
        <v>56</v>
      </c>
      <c r="V563" t="s">
        <v>33</v>
      </c>
      <c r="W563">
        <v>5</v>
      </c>
      <c r="Z563" t="b">
        <f t="shared" si="8"/>
        <v>0</v>
      </c>
    </row>
    <row r="564" spans="1:26" x14ac:dyDescent="0.25">
      <c r="A564" t="s">
        <v>1004</v>
      </c>
      <c r="B564" s="1">
        <v>45954</v>
      </c>
      <c r="C564" t="s">
        <v>1005</v>
      </c>
      <c r="D564" t="s">
        <v>67</v>
      </c>
      <c r="E564" t="s">
        <v>46</v>
      </c>
      <c r="F564" t="s">
        <v>86</v>
      </c>
      <c r="G564" t="s">
        <v>87</v>
      </c>
      <c r="H564">
        <v>1</v>
      </c>
      <c r="I564">
        <v>32982</v>
      </c>
      <c r="J564">
        <v>5</v>
      </c>
      <c r="K564">
        <v>1649.1</v>
      </c>
      <c r="L564">
        <v>31332.9</v>
      </c>
      <c r="M564">
        <v>20985.41</v>
      </c>
      <c r="N564">
        <v>10347.49</v>
      </c>
      <c r="O564" t="s">
        <v>49</v>
      </c>
      <c r="P564">
        <v>298.13</v>
      </c>
      <c r="Q564" t="s">
        <v>68</v>
      </c>
      <c r="R564" t="s">
        <v>41</v>
      </c>
      <c r="S564">
        <v>2</v>
      </c>
      <c r="T564">
        <v>3</v>
      </c>
      <c r="U564" t="s">
        <v>56</v>
      </c>
      <c r="V564" t="s">
        <v>33</v>
      </c>
      <c r="W564">
        <v>5</v>
      </c>
      <c r="Z564" t="b">
        <f t="shared" si="8"/>
        <v>0</v>
      </c>
    </row>
    <row r="565" spans="1:26" x14ac:dyDescent="0.25">
      <c r="A565" t="s">
        <v>1006</v>
      </c>
      <c r="B565" s="1">
        <v>45968</v>
      </c>
      <c r="C565" t="s">
        <v>1007</v>
      </c>
      <c r="D565" t="s">
        <v>97</v>
      </c>
      <c r="E565" t="s">
        <v>46</v>
      </c>
      <c r="F565" t="s">
        <v>37</v>
      </c>
      <c r="G565" t="s">
        <v>313</v>
      </c>
      <c r="H565">
        <v>1</v>
      </c>
      <c r="I565">
        <v>9141</v>
      </c>
      <c r="J565">
        <v>5</v>
      </c>
      <c r="K565">
        <v>457.05</v>
      </c>
      <c r="L565">
        <v>8683.9500000000007</v>
      </c>
      <c r="M565">
        <v>6914.62</v>
      </c>
      <c r="N565">
        <v>1769.33</v>
      </c>
      <c r="O565" t="s">
        <v>29</v>
      </c>
      <c r="P565">
        <v>1906.39</v>
      </c>
      <c r="Q565" t="s">
        <v>68</v>
      </c>
      <c r="R565" t="s">
        <v>31</v>
      </c>
      <c r="S565">
        <v>5</v>
      </c>
      <c r="T565">
        <v>2</v>
      </c>
      <c r="U565" t="s">
        <v>32</v>
      </c>
      <c r="V565" t="s">
        <v>42</v>
      </c>
      <c r="Z565" t="b">
        <f t="shared" si="8"/>
        <v>0</v>
      </c>
    </row>
    <row r="566" spans="1:26" x14ac:dyDescent="0.25">
      <c r="A566" t="s">
        <v>1008</v>
      </c>
      <c r="B566" s="1">
        <v>45993</v>
      </c>
      <c r="C566" t="s">
        <v>1009</v>
      </c>
      <c r="D566" t="s">
        <v>90</v>
      </c>
      <c r="E566" t="s">
        <v>26</v>
      </c>
      <c r="F566" t="s">
        <v>53</v>
      </c>
      <c r="G566" t="s">
        <v>59</v>
      </c>
      <c r="H566">
        <v>2</v>
      </c>
      <c r="I566">
        <v>68475</v>
      </c>
      <c r="J566">
        <v>10</v>
      </c>
      <c r="K566">
        <v>13695</v>
      </c>
      <c r="L566">
        <v>123255</v>
      </c>
      <c r="M566">
        <v>77040.679999999993</v>
      </c>
      <c r="N566">
        <v>46214.32</v>
      </c>
      <c r="O566" t="s">
        <v>91</v>
      </c>
      <c r="P566">
        <v>2419.7199999999998</v>
      </c>
      <c r="Q566" t="s">
        <v>83</v>
      </c>
      <c r="R566" t="s">
        <v>41</v>
      </c>
      <c r="S566">
        <v>2</v>
      </c>
      <c r="T566">
        <v>4</v>
      </c>
      <c r="U566" t="s">
        <v>56</v>
      </c>
      <c r="V566" t="s">
        <v>33</v>
      </c>
      <c r="W566">
        <v>5</v>
      </c>
      <c r="Z566" t="b">
        <f t="shared" si="8"/>
        <v>0</v>
      </c>
    </row>
    <row r="567" spans="1:26" x14ac:dyDescent="0.25">
      <c r="A567" t="s">
        <v>1010</v>
      </c>
      <c r="B567" s="1">
        <v>45822</v>
      </c>
      <c r="C567" t="s">
        <v>249</v>
      </c>
      <c r="D567" t="s">
        <v>67</v>
      </c>
      <c r="E567" t="s">
        <v>36</v>
      </c>
      <c r="F567" t="s">
        <v>86</v>
      </c>
      <c r="G567" t="s">
        <v>110</v>
      </c>
      <c r="H567">
        <v>1</v>
      </c>
      <c r="I567">
        <v>32965</v>
      </c>
      <c r="J567">
        <v>15</v>
      </c>
      <c r="K567">
        <v>4944.75</v>
      </c>
      <c r="L567">
        <v>28020.25</v>
      </c>
      <c r="M567">
        <v>19439.689999999999</v>
      </c>
      <c r="N567">
        <v>8580.56</v>
      </c>
      <c r="O567" t="s">
        <v>55</v>
      </c>
      <c r="P567">
        <v>1954.89</v>
      </c>
      <c r="Q567" t="s">
        <v>83</v>
      </c>
      <c r="R567" t="s">
        <v>41</v>
      </c>
      <c r="S567">
        <v>2</v>
      </c>
      <c r="T567">
        <v>0</v>
      </c>
      <c r="U567" t="s">
        <v>32</v>
      </c>
      <c r="V567" t="s">
        <v>50</v>
      </c>
      <c r="W567">
        <v>5</v>
      </c>
      <c r="Z567" t="b">
        <f t="shared" si="8"/>
        <v>0</v>
      </c>
    </row>
    <row r="568" spans="1:26" x14ac:dyDescent="0.25">
      <c r="A568" t="s">
        <v>1011</v>
      </c>
      <c r="B568" s="1">
        <v>45896</v>
      </c>
      <c r="C568" t="s">
        <v>1012</v>
      </c>
      <c r="D568" t="s">
        <v>45</v>
      </c>
      <c r="E568" t="s">
        <v>26</v>
      </c>
      <c r="F568" t="s">
        <v>37</v>
      </c>
      <c r="G568" t="s">
        <v>313</v>
      </c>
      <c r="H568">
        <v>1</v>
      </c>
      <c r="I568">
        <v>7743</v>
      </c>
      <c r="J568">
        <v>0</v>
      </c>
      <c r="K568">
        <v>0</v>
      </c>
      <c r="L568">
        <v>7743</v>
      </c>
      <c r="M568">
        <v>5415.37</v>
      </c>
      <c r="N568">
        <v>2327.63</v>
      </c>
      <c r="O568" t="s">
        <v>91</v>
      </c>
      <c r="P568">
        <v>1266.06</v>
      </c>
      <c r="Q568" t="s">
        <v>40</v>
      </c>
      <c r="R568" t="s">
        <v>41</v>
      </c>
      <c r="S568">
        <v>2</v>
      </c>
      <c r="T568">
        <v>6</v>
      </c>
      <c r="U568" t="s">
        <v>32</v>
      </c>
      <c r="V568" t="s">
        <v>50</v>
      </c>
      <c r="W568">
        <v>5</v>
      </c>
      <c r="Z568" t="b">
        <f t="shared" si="8"/>
        <v>0</v>
      </c>
    </row>
    <row r="569" spans="1:26" x14ac:dyDescent="0.25">
      <c r="A569" t="s">
        <v>1013</v>
      </c>
      <c r="B569" s="1">
        <v>45884</v>
      </c>
      <c r="C569" t="s">
        <v>438</v>
      </c>
      <c r="D569" t="s">
        <v>154</v>
      </c>
      <c r="E569" t="s">
        <v>26</v>
      </c>
      <c r="F569" t="s">
        <v>37</v>
      </c>
      <c r="G569" t="s">
        <v>38</v>
      </c>
      <c r="H569">
        <v>4</v>
      </c>
      <c r="I569">
        <v>21982</v>
      </c>
      <c r="J569">
        <v>0</v>
      </c>
      <c r="K569">
        <v>0</v>
      </c>
      <c r="L569">
        <v>87928</v>
      </c>
      <c r="M569">
        <v>72072.62</v>
      </c>
      <c r="N569">
        <v>15855.38</v>
      </c>
      <c r="O569" t="s">
        <v>60</v>
      </c>
      <c r="P569">
        <v>1513.49</v>
      </c>
      <c r="Q569" t="s">
        <v>83</v>
      </c>
      <c r="R569" t="s">
        <v>41</v>
      </c>
      <c r="S569">
        <v>2</v>
      </c>
      <c r="T569">
        <v>2</v>
      </c>
      <c r="U569" t="s">
        <v>32</v>
      </c>
      <c r="V569" t="s">
        <v>42</v>
      </c>
      <c r="Z569" t="b">
        <f t="shared" si="8"/>
        <v>0</v>
      </c>
    </row>
    <row r="570" spans="1:26" x14ac:dyDescent="0.25">
      <c r="A570" t="s">
        <v>1014</v>
      </c>
      <c r="B570" s="1">
        <v>45884</v>
      </c>
      <c r="C570" t="s">
        <v>434</v>
      </c>
      <c r="D570" t="s">
        <v>63</v>
      </c>
      <c r="E570" t="s">
        <v>46</v>
      </c>
      <c r="F570" t="s">
        <v>37</v>
      </c>
      <c r="G570" t="s">
        <v>313</v>
      </c>
      <c r="H570">
        <v>2</v>
      </c>
      <c r="I570">
        <v>24112</v>
      </c>
      <c r="J570">
        <v>10</v>
      </c>
      <c r="K570">
        <v>4822.3999999999996</v>
      </c>
      <c r="L570">
        <v>43401.599999999999</v>
      </c>
      <c r="M570">
        <v>33667.49</v>
      </c>
      <c r="N570">
        <v>9734.11</v>
      </c>
      <c r="O570" t="s">
        <v>49</v>
      </c>
      <c r="P570">
        <v>57.77</v>
      </c>
      <c r="Q570" t="s">
        <v>83</v>
      </c>
      <c r="R570" t="s">
        <v>41</v>
      </c>
      <c r="S570">
        <v>2</v>
      </c>
      <c r="T570">
        <v>1</v>
      </c>
      <c r="U570" t="s">
        <v>32</v>
      </c>
      <c r="V570" t="s">
        <v>33</v>
      </c>
      <c r="W570">
        <v>4</v>
      </c>
      <c r="Z570" t="b">
        <f t="shared" si="8"/>
        <v>0</v>
      </c>
    </row>
    <row r="571" spans="1:26" x14ac:dyDescent="0.25">
      <c r="A571" t="s">
        <v>1015</v>
      </c>
      <c r="B571" s="1">
        <v>46003</v>
      </c>
      <c r="C571" t="s">
        <v>578</v>
      </c>
      <c r="D571" t="s">
        <v>67</v>
      </c>
      <c r="E571" t="s">
        <v>36</v>
      </c>
      <c r="F571" t="s">
        <v>27</v>
      </c>
      <c r="G571" t="s">
        <v>164</v>
      </c>
      <c r="H571">
        <v>1</v>
      </c>
      <c r="I571">
        <v>12558</v>
      </c>
      <c r="J571">
        <v>0</v>
      </c>
      <c r="K571">
        <v>0</v>
      </c>
      <c r="L571">
        <v>12558</v>
      </c>
      <c r="M571">
        <v>8400.2800000000007</v>
      </c>
      <c r="N571">
        <v>4157.72</v>
      </c>
      <c r="O571" t="s">
        <v>49</v>
      </c>
      <c r="P571">
        <v>441.07</v>
      </c>
      <c r="Q571" t="s">
        <v>68</v>
      </c>
      <c r="R571" t="s">
        <v>41</v>
      </c>
      <c r="S571">
        <v>2</v>
      </c>
      <c r="T571">
        <v>1</v>
      </c>
      <c r="U571" t="s">
        <v>32</v>
      </c>
      <c r="V571" t="s">
        <v>33</v>
      </c>
      <c r="W571">
        <v>3</v>
      </c>
      <c r="Z571" t="b">
        <f t="shared" si="8"/>
        <v>0</v>
      </c>
    </row>
    <row r="572" spans="1:26" x14ac:dyDescent="0.25">
      <c r="A572" t="s">
        <v>1016</v>
      </c>
      <c r="B572" s="1">
        <v>45767</v>
      </c>
      <c r="C572" t="s">
        <v>1017</v>
      </c>
      <c r="D572" t="s">
        <v>45</v>
      </c>
      <c r="E572" t="s">
        <v>46</v>
      </c>
      <c r="F572" t="s">
        <v>47</v>
      </c>
      <c r="G572" t="s">
        <v>146</v>
      </c>
      <c r="H572">
        <v>1</v>
      </c>
      <c r="I572">
        <v>19075</v>
      </c>
      <c r="J572">
        <v>0</v>
      </c>
      <c r="K572">
        <v>0</v>
      </c>
      <c r="L572">
        <v>19075</v>
      </c>
      <c r="M572">
        <v>13341.44</v>
      </c>
      <c r="N572">
        <v>5733.56</v>
      </c>
      <c r="O572" t="s">
        <v>49</v>
      </c>
      <c r="P572">
        <v>496.39</v>
      </c>
      <c r="Q572" t="s">
        <v>73</v>
      </c>
      <c r="R572" t="s">
        <v>31</v>
      </c>
      <c r="S572">
        <v>5</v>
      </c>
      <c r="T572">
        <v>5</v>
      </c>
      <c r="U572" t="s">
        <v>32</v>
      </c>
      <c r="V572" t="s">
        <v>33</v>
      </c>
      <c r="W572">
        <v>5</v>
      </c>
      <c r="Z572" t="b">
        <f t="shared" si="8"/>
        <v>0</v>
      </c>
    </row>
    <row r="573" spans="1:26" x14ac:dyDescent="0.25">
      <c r="A573" t="s">
        <v>1018</v>
      </c>
      <c r="B573" s="1">
        <v>45919</v>
      </c>
      <c r="C573" t="s">
        <v>1019</v>
      </c>
      <c r="D573" t="s">
        <v>90</v>
      </c>
      <c r="E573" t="s">
        <v>46</v>
      </c>
      <c r="F573" t="s">
        <v>53</v>
      </c>
      <c r="G573" t="s">
        <v>59</v>
      </c>
      <c r="H573">
        <v>1</v>
      </c>
      <c r="I573">
        <v>75445</v>
      </c>
      <c r="J573">
        <v>5</v>
      </c>
      <c r="K573">
        <v>3772.25</v>
      </c>
      <c r="L573">
        <v>71672.75</v>
      </c>
      <c r="M573">
        <v>43368.56</v>
      </c>
      <c r="N573">
        <v>28304.19</v>
      </c>
      <c r="O573" t="s">
        <v>29</v>
      </c>
      <c r="P573">
        <v>2092.19</v>
      </c>
      <c r="Q573" t="s">
        <v>30</v>
      </c>
      <c r="R573" t="s">
        <v>41</v>
      </c>
      <c r="S573">
        <v>2</v>
      </c>
      <c r="T573">
        <v>6</v>
      </c>
      <c r="U573" t="s">
        <v>32</v>
      </c>
      <c r="V573" t="s">
        <v>42</v>
      </c>
      <c r="Z573" t="b">
        <f t="shared" si="8"/>
        <v>0</v>
      </c>
    </row>
    <row r="574" spans="1:26" x14ac:dyDescent="0.25">
      <c r="A574" t="s">
        <v>1020</v>
      </c>
      <c r="B574" s="1">
        <v>45900</v>
      </c>
      <c r="C574" t="s">
        <v>466</v>
      </c>
      <c r="D574" t="s">
        <v>154</v>
      </c>
      <c r="E574" t="s">
        <v>46</v>
      </c>
      <c r="F574" t="s">
        <v>53</v>
      </c>
      <c r="G574" t="s">
        <v>54</v>
      </c>
      <c r="H574">
        <v>2</v>
      </c>
      <c r="I574">
        <v>52907</v>
      </c>
      <c r="J574">
        <v>0</v>
      </c>
      <c r="K574">
        <v>0</v>
      </c>
      <c r="L574">
        <v>105814</v>
      </c>
      <c r="M574">
        <v>62777.8</v>
      </c>
      <c r="N574">
        <v>43036.2</v>
      </c>
      <c r="O574" t="s">
        <v>55</v>
      </c>
      <c r="P574">
        <v>2297.31</v>
      </c>
      <c r="Q574" t="s">
        <v>83</v>
      </c>
      <c r="R574" t="s">
        <v>41</v>
      </c>
      <c r="S574">
        <v>2</v>
      </c>
      <c r="T574">
        <v>2</v>
      </c>
      <c r="U574" t="s">
        <v>32</v>
      </c>
      <c r="V574" t="s">
        <v>33</v>
      </c>
      <c r="W574">
        <v>2</v>
      </c>
      <c r="Z574" t="b">
        <f t="shared" si="8"/>
        <v>0</v>
      </c>
    </row>
    <row r="575" spans="1:26" x14ac:dyDescent="0.25">
      <c r="A575" t="s">
        <v>1021</v>
      </c>
      <c r="B575" s="1">
        <v>45744</v>
      </c>
      <c r="C575" t="s">
        <v>490</v>
      </c>
      <c r="D575" t="s">
        <v>25</v>
      </c>
      <c r="E575" t="s">
        <v>26</v>
      </c>
      <c r="F575" t="s">
        <v>53</v>
      </c>
      <c r="G575" t="s">
        <v>82</v>
      </c>
      <c r="H575">
        <v>2</v>
      </c>
      <c r="I575">
        <v>111690</v>
      </c>
      <c r="J575">
        <v>0</v>
      </c>
      <c r="K575">
        <v>0</v>
      </c>
      <c r="L575">
        <v>223380</v>
      </c>
      <c r="M575">
        <v>162487.96</v>
      </c>
      <c r="N575">
        <v>60892.04</v>
      </c>
      <c r="O575" t="s">
        <v>29</v>
      </c>
      <c r="P575">
        <v>2494.9899999999998</v>
      </c>
      <c r="Q575" t="s">
        <v>83</v>
      </c>
      <c r="R575" t="s">
        <v>41</v>
      </c>
      <c r="S575">
        <v>2</v>
      </c>
      <c r="T575">
        <v>1</v>
      </c>
      <c r="U575" t="s">
        <v>32</v>
      </c>
      <c r="V575" t="s">
        <v>33</v>
      </c>
      <c r="W575">
        <v>5</v>
      </c>
      <c r="Z575" t="b">
        <f t="shared" si="8"/>
        <v>0</v>
      </c>
    </row>
    <row r="576" spans="1:26" x14ac:dyDescent="0.25">
      <c r="A576" t="s">
        <v>1022</v>
      </c>
      <c r="B576" s="1">
        <v>45995</v>
      </c>
      <c r="C576" t="s">
        <v>1023</v>
      </c>
      <c r="D576" t="s">
        <v>97</v>
      </c>
      <c r="E576" t="s">
        <v>26</v>
      </c>
      <c r="F576" t="s">
        <v>53</v>
      </c>
      <c r="G576" t="s">
        <v>268</v>
      </c>
      <c r="H576">
        <v>2</v>
      </c>
      <c r="I576">
        <v>79643</v>
      </c>
      <c r="J576">
        <v>20</v>
      </c>
      <c r="K576">
        <v>31857.200000000001</v>
      </c>
      <c r="L576">
        <v>127428.8</v>
      </c>
      <c r="M576">
        <v>92766.05</v>
      </c>
      <c r="N576">
        <v>34662.75</v>
      </c>
      <c r="O576" t="s">
        <v>29</v>
      </c>
      <c r="P576">
        <v>819.12</v>
      </c>
      <c r="Q576" t="s">
        <v>40</v>
      </c>
      <c r="R576" t="s">
        <v>41</v>
      </c>
      <c r="S576">
        <v>2</v>
      </c>
      <c r="T576">
        <v>2</v>
      </c>
      <c r="U576" t="s">
        <v>32</v>
      </c>
      <c r="V576" t="s">
        <v>42</v>
      </c>
      <c r="Z576" t="b">
        <f t="shared" si="8"/>
        <v>0</v>
      </c>
    </row>
    <row r="577" spans="1:26" x14ac:dyDescent="0.25">
      <c r="A577" t="s">
        <v>1024</v>
      </c>
      <c r="B577" s="1">
        <v>45701</v>
      </c>
      <c r="C577" t="s">
        <v>762</v>
      </c>
      <c r="D577" t="s">
        <v>124</v>
      </c>
      <c r="E577" t="s">
        <v>46</v>
      </c>
      <c r="F577" t="s">
        <v>86</v>
      </c>
      <c r="G577" t="s">
        <v>87</v>
      </c>
      <c r="H577">
        <v>1</v>
      </c>
      <c r="I577">
        <v>37594</v>
      </c>
      <c r="J577">
        <v>10</v>
      </c>
      <c r="K577">
        <v>3759.4</v>
      </c>
      <c r="L577">
        <v>33834.6</v>
      </c>
      <c r="M577">
        <v>19337.03</v>
      </c>
      <c r="N577">
        <v>14497.57</v>
      </c>
      <c r="O577" t="s">
        <v>39</v>
      </c>
      <c r="P577">
        <v>1702.66</v>
      </c>
      <c r="Q577" t="s">
        <v>40</v>
      </c>
      <c r="R577" t="s">
        <v>31</v>
      </c>
      <c r="S577">
        <v>5</v>
      </c>
      <c r="T577">
        <v>2</v>
      </c>
      <c r="U577" t="s">
        <v>32</v>
      </c>
      <c r="V577" t="s">
        <v>42</v>
      </c>
      <c r="Z577" t="b">
        <f t="shared" si="8"/>
        <v>0</v>
      </c>
    </row>
    <row r="578" spans="1:26" x14ac:dyDescent="0.25">
      <c r="A578" t="s">
        <v>1025</v>
      </c>
      <c r="B578" s="1">
        <v>45803</v>
      </c>
      <c r="C578" t="s">
        <v>1026</v>
      </c>
      <c r="D578" t="s">
        <v>124</v>
      </c>
      <c r="E578" t="s">
        <v>36</v>
      </c>
      <c r="F578" t="s">
        <v>47</v>
      </c>
      <c r="G578" t="s">
        <v>105</v>
      </c>
      <c r="H578">
        <v>4</v>
      </c>
      <c r="I578">
        <v>23052</v>
      </c>
      <c r="J578">
        <v>10</v>
      </c>
      <c r="K578">
        <v>9220.7999999999993</v>
      </c>
      <c r="L578">
        <v>82987.199999999997</v>
      </c>
      <c r="M578">
        <v>63475.34</v>
      </c>
      <c r="N578">
        <v>19511.86</v>
      </c>
      <c r="O578" t="s">
        <v>29</v>
      </c>
      <c r="P578">
        <v>387.46</v>
      </c>
      <c r="Q578" t="s">
        <v>30</v>
      </c>
      <c r="R578" t="s">
        <v>41</v>
      </c>
      <c r="S578">
        <v>2</v>
      </c>
      <c r="T578">
        <v>2</v>
      </c>
      <c r="U578" t="s">
        <v>32</v>
      </c>
      <c r="V578" t="s">
        <v>33</v>
      </c>
      <c r="W578">
        <v>1</v>
      </c>
      <c r="Z578" t="b">
        <f t="shared" si="8"/>
        <v>0</v>
      </c>
    </row>
    <row r="579" spans="1:26" x14ac:dyDescent="0.25">
      <c r="A579" t="s">
        <v>1027</v>
      </c>
      <c r="B579" s="1">
        <v>45921</v>
      </c>
      <c r="C579" t="s">
        <v>1028</v>
      </c>
      <c r="D579" t="s">
        <v>67</v>
      </c>
      <c r="E579" t="s">
        <v>36</v>
      </c>
      <c r="F579" t="s">
        <v>37</v>
      </c>
      <c r="G579" t="s">
        <v>161</v>
      </c>
      <c r="H579">
        <v>1</v>
      </c>
      <c r="I579">
        <v>11916</v>
      </c>
      <c r="J579">
        <v>15</v>
      </c>
      <c r="K579">
        <v>1787.4</v>
      </c>
      <c r="L579">
        <v>10128.6</v>
      </c>
      <c r="M579">
        <v>6290.99</v>
      </c>
      <c r="N579">
        <v>3837.61</v>
      </c>
      <c r="O579" t="s">
        <v>49</v>
      </c>
      <c r="P579">
        <v>95.45</v>
      </c>
      <c r="Q579" t="s">
        <v>83</v>
      </c>
      <c r="R579" t="s">
        <v>41</v>
      </c>
      <c r="S579">
        <v>2</v>
      </c>
      <c r="T579">
        <v>5</v>
      </c>
      <c r="U579" t="s">
        <v>32</v>
      </c>
      <c r="V579" t="s">
        <v>42</v>
      </c>
      <c r="Z579" t="b">
        <f t="shared" ref="Z579:Z642" si="9">COUNTIF($A:$A, A579)&gt;1</f>
        <v>0</v>
      </c>
    </row>
    <row r="580" spans="1:26" x14ac:dyDescent="0.25">
      <c r="A580" t="s">
        <v>1029</v>
      </c>
      <c r="B580" s="1">
        <v>45997</v>
      </c>
      <c r="C580" t="s">
        <v>1030</v>
      </c>
      <c r="D580" t="s">
        <v>79</v>
      </c>
      <c r="E580" t="s">
        <v>26</v>
      </c>
      <c r="F580" t="s">
        <v>27</v>
      </c>
      <c r="G580" t="s">
        <v>164</v>
      </c>
      <c r="H580">
        <v>1</v>
      </c>
      <c r="I580">
        <v>7676</v>
      </c>
      <c r="J580">
        <v>25</v>
      </c>
      <c r="K580">
        <v>1919</v>
      </c>
      <c r="L580">
        <v>5757</v>
      </c>
      <c r="M580">
        <v>3541.63</v>
      </c>
      <c r="N580">
        <v>2215.37</v>
      </c>
      <c r="O580" t="s">
        <v>91</v>
      </c>
      <c r="P580">
        <v>2264.08</v>
      </c>
      <c r="Q580" t="s">
        <v>73</v>
      </c>
      <c r="R580" t="s">
        <v>31</v>
      </c>
      <c r="S580">
        <v>5</v>
      </c>
      <c r="T580">
        <v>2</v>
      </c>
      <c r="U580" t="s">
        <v>32</v>
      </c>
      <c r="V580" t="s">
        <v>33</v>
      </c>
      <c r="W580">
        <v>3</v>
      </c>
      <c r="Z580" t="b">
        <f t="shared" si="9"/>
        <v>0</v>
      </c>
    </row>
    <row r="581" spans="1:26" x14ac:dyDescent="0.25">
      <c r="A581" t="s">
        <v>1031</v>
      </c>
      <c r="B581" s="1">
        <v>45982</v>
      </c>
      <c r="C581" t="s">
        <v>327</v>
      </c>
      <c r="D581" t="s">
        <v>90</v>
      </c>
      <c r="E581" t="s">
        <v>26</v>
      </c>
      <c r="F581" t="s">
        <v>37</v>
      </c>
      <c r="G581" t="s">
        <v>38</v>
      </c>
      <c r="H581">
        <v>1</v>
      </c>
      <c r="I581">
        <v>32553</v>
      </c>
      <c r="J581">
        <v>10</v>
      </c>
      <c r="K581">
        <v>3255.3</v>
      </c>
      <c r="L581">
        <v>29297.7</v>
      </c>
      <c r="M581">
        <v>22107.11</v>
      </c>
      <c r="N581">
        <v>7190.59</v>
      </c>
      <c r="O581" t="s">
        <v>55</v>
      </c>
      <c r="P581">
        <v>1864.53</v>
      </c>
      <c r="Q581" t="s">
        <v>40</v>
      </c>
      <c r="R581" t="s">
        <v>31</v>
      </c>
      <c r="S581">
        <v>5</v>
      </c>
      <c r="T581">
        <v>5</v>
      </c>
      <c r="U581" t="s">
        <v>32</v>
      </c>
      <c r="V581" t="s">
        <v>50</v>
      </c>
      <c r="W581">
        <v>2</v>
      </c>
      <c r="Z581" t="b">
        <f t="shared" si="9"/>
        <v>0</v>
      </c>
    </row>
    <row r="582" spans="1:26" x14ac:dyDescent="0.25">
      <c r="A582" t="s">
        <v>1032</v>
      </c>
      <c r="B582" s="1">
        <v>45975</v>
      </c>
      <c r="C582" t="s">
        <v>1033</v>
      </c>
      <c r="D582" t="s">
        <v>90</v>
      </c>
      <c r="E582" t="s">
        <v>26</v>
      </c>
      <c r="F582" t="s">
        <v>37</v>
      </c>
      <c r="G582" t="s">
        <v>224</v>
      </c>
      <c r="H582">
        <v>2</v>
      </c>
      <c r="I582">
        <v>15581</v>
      </c>
      <c r="J582">
        <v>25</v>
      </c>
      <c r="K582">
        <v>7790.5</v>
      </c>
      <c r="L582">
        <v>23371.5</v>
      </c>
      <c r="M582">
        <v>17413.73</v>
      </c>
      <c r="N582">
        <v>5957.77</v>
      </c>
      <c r="O582" t="s">
        <v>29</v>
      </c>
      <c r="P582">
        <v>883.9</v>
      </c>
      <c r="Q582" t="s">
        <v>73</v>
      </c>
      <c r="R582" t="s">
        <v>31</v>
      </c>
      <c r="S582">
        <v>5</v>
      </c>
      <c r="T582">
        <v>5</v>
      </c>
      <c r="U582" t="s">
        <v>32</v>
      </c>
      <c r="V582" t="s">
        <v>33</v>
      </c>
      <c r="W582">
        <v>2</v>
      </c>
      <c r="Z582" t="b">
        <f t="shared" si="9"/>
        <v>0</v>
      </c>
    </row>
    <row r="583" spans="1:26" x14ac:dyDescent="0.25">
      <c r="A583" t="s">
        <v>1034</v>
      </c>
      <c r="B583" s="1">
        <v>45829</v>
      </c>
      <c r="C583" t="s">
        <v>104</v>
      </c>
      <c r="D583" t="s">
        <v>97</v>
      </c>
      <c r="E583" t="s">
        <v>26</v>
      </c>
      <c r="F583" t="s">
        <v>53</v>
      </c>
      <c r="G583" t="s">
        <v>82</v>
      </c>
      <c r="H583">
        <v>3</v>
      </c>
      <c r="I583">
        <v>46389</v>
      </c>
      <c r="J583">
        <v>0</v>
      </c>
      <c r="K583">
        <v>0</v>
      </c>
      <c r="L583">
        <v>139167</v>
      </c>
      <c r="M583">
        <v>78117.539999999994</v>
      </c>
      <c r="N583">
        <v>61049.46</v>
      </c>
      <c r="O583" t="s">
        <v>29</v>
      </c>
      <c r="P583">
        <v>839.99</v>
      </c>
      <c r="Q583" t="s">
        <v>40</v>
      </c>
      <c r="R583" t="s">
        <v>31</v>
      </c>
      <c r="S583">
        <v>5</v>
      </c>
      <c r="T583">
        <v>3</v>
      </c>
      <c r="U583" t="s">
        <v>32</v>
      </c>
      <c r="V583" t="s">
        <v>50</v>
      </c>
      <c r="W583">
        <v>5</v>
      </c>
      <c r="Z583" t="b">
        <f t="shared" si="9"/>
        <v>0</v>
      </c>
    </row>
    <row r="584" spans="1:26" x14ac:dyDescent="0.25">
      <c r="A584" t="s">
        <v>1035</v>
      </c>
      <c r="B584" s="1">
        <v>45705</v>
      </c>
      <c r="C584" t="s">
        <v>107</v>
      </c>
      <c r="D584" t="s">
        <v>63</v>
      </c>
      <c r="E584" t="s">
        <v>46</v>
      </c>
      <c r="F584" t="s">
        <v>86</v>
      </c>
      <c r="G584" t="s">
        <v>180</v>
      </c>
      <c r="H584">
        <v>1</v>
      </c>
      <c r="I584">
        <v>28193</v>
      </c>
      <c r="J584">
        <v>0</v>
      </c>
      <c r="K584">
        <v>0</v>
      </c>
      <c r="L584">
        <v>28193</v>
      </c>
      <c r="M584">
        <v>22543.67</v>
      </c>
      <c r="N584">
        <v>5649.33</v>
      </c>
      <c r="O584" t="s">
        <v>91</v>
      </c>
      <c r="P584">
        <v>675.74</v>
      </c>
      <c r="Q584" t="s">
        <v>40</v>
      </c>
      <c r="R584" t="s">
        <v>41</v>
      </c>
      <c r="S584">
        <v>2</v>
      </c>
      <c r="T584">
        <v>1</v>
      </c>
      <c r="U584" t="s">
        <v>32</v>
      </c>
      <c r="V584" t="s">
        <v>50</v>
      </c>
      <c r="W584">
        <v>1</v>
      </c>
      <c r="Z584" t="b">
        <f t="shared" si="9"/>
        <v>0</v>
      </c>
    </row>
    <row r="585" spans="1:26" x14ac:dyDescent="0.25">
      <c r="A585" t="s">
        <v>1036</v>
      </c>
      <c r="B585" s="1">
        <v>45778</v>
      </c>
      <c r="C585" t="s">
        <v>1037</v>
      </c>
      <c r="D585" t="s">
        <v>97</v>
      </c>
      <c r="E585" t="s">
        <v>26</v>
      </c>
      <c r="F585" t="s">
        <v>47</v>
      </c>
      <c r="G585" t="s">
        <v>138</v>
      </c>
      <c r="H585">
        <v>1</v>
      </c>
      <c r="I585">
        <v>8689</v>
      </c>
      <c r="J585">
        <v>15</v>
      </c>
      <c r="K585">
        <v>1303.3499999999999</v>
      </c>
      <c r="L585">
        <v>7385.65</v>
      </c>
      <c r="M585">
        <v>5521.99</v>
      </c>
      <c r="N585">
        <v>1863.66</v>
      </c>
      <c r="O585" t="s">
        <v>29</v>
      </c>
      <c r="P585">
        <v>1243.8499999999999</v>
      </c>
      <c r="Q585" t="s">
        <v>83</v>
      </c>
      <c r="R585" t="s">
        <v>31</v>
      </c>
      <c r="S585">
        <v>5</v>
      </c>
      <c r="T585">
        <v>6</v>
      </c>
      <c r="U585" t="s">
        <v>32</v>
      </c>
      <c r="V585" t="s">
        <v>42</v>
      </c>
      <c r="Z585" t="b">
        <f t="shared" si="9"/>
        <v>0</v>
      </c>
    </row>
    <row r="586" spans="1:26" x14ac:dyDescent="0.25">
      <c r="A586" t="s">
        <v>1038</v>
      </c>
      <c r="B586" s="1">
        <v>46002</v>
      </c>
      <c r="C586" t="s">
        <v>1039</v>
      </c>
      <c r="D586" t="s">
        <v>67</v>
      </c>
      <c r="E586" t="s">
        <v>46</v>
      </c>
      <c r="F586" t="s">
        <v>53</v>
      </c>
      <c r="G586" t="s">
        <v>54</v>
      </c>
      <c r="H586">
        <v>1</v>
      </c>
      <c r="I586">
        <v>45497</v>
      </c>
      <c r="J586">
        <v>5</v>
      </c>
      <c r="K586">
        <v>2274.85</v>
      </c>
      <c r="L586">
        <v>43222.15</v>
      </c>
      <c r="M586">
        <v>32260.48</v>
      </c>
      <c r="N586">
        <v>10961.67</v>
      </c>
      <c r="O586" t="s">
        <v>39</v>
      </c>
      <c r="P586">
        <v>971.28</v>
      </c>
      <c r="Q586" t="s">
        <v>30</v>
      </c>
      <c r="R586" t="s">
        <v>31</v>
      </c>
      <c r="S586">
        <v>5</v>
      </c>
      <c r="T586">
        <v>5</v>
      </c>
      <c r="U586" t="s">
        <v>32</v>
      </c>
      <c r="V586" t="s">
        <v>33</v>
      </c>
      <c r="W586">
        <v>5</v>
      </c>
      <c r="Z586" t="b">
        <f t="shared" si="9"/>
        <v>0</v>
      </c>
    </row>
    <row r="587" spans="1:26" x14ac:dyDescent="0.25">
      <c r="A587" t="s">
        <v>1040</v>
      </c>
      <c r="B587" s="1">
        <v>45816</v>
      </c>
      <c r="C587" t="s">
        <v>1041</v>
      </c>
      <c r="D587" t="s">
        <v>90</v>
      </c>
      <c r="E587" t="s">
        <v>46</v>
      </c>
      <c r="F587" t="s">
        <v>37</v>
      </c>
      <c r="G587" t="s">
        <v>224</v>
      </c>
      <c r="H587">
        <v>2</v>
      </c>
      <c r="I587">
        <v>6335</v>
      </c>
      <c r="J587">
        <v>0</v>
      </c>
      <c r="K587">
        <v>0</v>
      </c>
      <c r="L587">
        <v>12670</v>
      </c>
      <c r="M587">
        <v>7809.75</v>
      </c>
      <c r="N587">
        <v>4860.25</v>
      </c>
      <c r="O587" t="s">
        <v>60</v>
      </c>
      <c r="P587">
        <v>2369.27</v>
      </c>
      <c r="Q587" t="s">
        <v>68</v>
      </c>
      <c r="R587" t="s">
        <v>41</v>
      </c>
      <c r="S587">
        <v>2</v>
      </c>
      <c r="T587">
        <v>6</v>
      </c>
      <c r="U587" t="s">
        <v>32</v>
      </c>
      <c r="V587" t="s">
        <v>42</v>
      </c>
      <c r="Z587" t="b">
        <f t="shared" si="9"/>
        <v>0</v>
      </c>
    </row>
    <row r="588" spans="1:26" x14ac:dyDescent="0.25">
      <c r="A588" t="s">
        <v>1042</v>
      </c>
      <c r="B588" s="1">
        <v>45773</v>
      </c>
      <c r="C588" t="s">
        <v>1033</v>
      </c>
      <c r="D588" t="s">
        <v>67</v>
      </c>
      <c r="E588" t="s">
        <v>26</v>
      </c>
      <c r="F588" t="s">
        <v>86</v>
      </c>
      <c r="G588" t="s">
        <v>127</v>
      </c>
      <c r="H588">
        <v>1</v>
      </c>
      <c r="I588">
        <v>17627</v>
      </c>
      <c r="J588">
        <v>0</v>
      </c>
      <c r="K588">
        <v>0</v>
      </c>
      <c r="L588">
        <v>17627</v>
      </c>
      <c r="M588">
        <v>11761.9</v>
      </c>
      <c r="N588">
        <v>5865.1</v>
      </c>
      <c r="O588" t="s">
        <v>91</v>
      </c>
      <c r="P588">
        <v>609.66</v>
      </c>
      <c r="Q588" t="s">
        <v>30</v>
      </c>
      <c r="R588" t="s">
        <v>31</v>
      </c>
      <c r="S588">
        <v>5</v>
      </c>
      <c r="T588">
        <v>4</v>
      </c>
      <c r="U588" t="s">
        <v>32</v>
      </c>
      <c r="V588" t="s">
        <v>33</v>
      </c>
      <c r="W588">
        <v>5</v>
      </c>
      <c r="Z588" t="b">
        <f t="shared" si="9"/>
        <v>0</v>
      </c>
    </row>
    <row r="589" spans="1:26" x14ac:dyDescent="0.25">
      <c r="A589" t="s">
        <v>1043</v>
      </c>
      <c r="B589" s="1">
        <v>45759</v>
      </c>
      <c r="C589" t="s">
        <v>657</v>
      </c>
      <c r="D589" t="s">
        <v>45</v>
      </c>
      <c r="E589" t="s">
        <v>26</v>
      </c>
      <c r="F589" t="s">
        <v>86</v>
      </c>
      <c r="G589" t="s">
        <v>110</v>
      </c>
      <c r="H589">
        <v>1</v>
      </c>
      <c r="I589">
        <v>45334</v>
      </c>
      <c r="J589">
        <v>20</v>
      </c>
      <c r="K589">
        <v>9066.7999999999993</v>
      </c>
      <c r="L589">
        <v>36267.199999999997</v>
      </c>
      <c r="M589">
        <v>24747.279999999999</v>
      </c>
      <c r="N589">
        <v>11519.92</v>
      </c>
      <c r="O589" t="s">
        <v>91</v>
      </c>
      <c r="P589">
        <v>1449.85</v>
      </c>
      <c r="Q589" t="s">
        <v>73</v>
      </c>
      <c r="R589" t="s">
        <v>41</v>
      </c>
      <c r="S589">
        <v>2</v>
      </c>
      <c r="T589">
        <v>4</v>
      </c>
      <c r="U589" t="s">
        <v>32</v>
      </c>
      <c r="V589" t="s">
        <v>50</v>
      </c>
      <c r="W589">
        <v>3</v>
      </c>
      <c r="Z589" t="b">
        <f t="shared" si="9"/>
        <v>0</v>
      </c>
    </row>
    <row r="590" spans="1:26" x14ac:dyDescent="0.25">
      <c r="A590" t="s">
        <v>1044</v>
      </c>
      <c r="B590" s="1">
        <v>45733</v>
      </c>
      <c r="C590" t="s">
        <v>553</v>
      </c>
      <c r="D590" t="s">
        <v>63</v>
      </c>
      <c r="E590" t="s">
        <v>36</v>
      </c>
      <c r="F590" t="s">
        <v>53</v>
      </c>
      <c r="G590" t="s">
        <v>268</v>
      </c>
      <c r="H590">
        <v>1</v>
      </c>
      <c r="I590">
        <v>95824</v>
      </c>
      <c r="J590">
        <v>10</v>
      </c>
      <c r="K590">
        <v>9582.4</v>
      </c>
      <c r="L590">
        <v>86241.600000000006</v>
      </c>
      <c r="M590">
        <v>62815.4</v>
      </c>
      <c r="N590">
        <v>23426.2</v>
      </c>
      <c r="O590" t="s">
        <v>60</v>
      </c>
      <c r="P590">
        <v>494.53</v>
      </c>
      <c r="Q590" t="s">
        <v>30</v>
      </c>
      <c r="R590" t="s">
        <v>41</v>
      </c>
      <c r="S590">
        <v>2</v>
      </c>
      <c r="T590">
        <v>3</v>
      </c>
      <c r="U590" t="s">
        <v>56</v>
      </c>
      <c r="V590" t="s">
        <v>33</v>
      </c>
      <c r="W590">
        <v>5</v>
      </c>
      <c r="Z590" t="b">
        <f t="shared" si="9"/>
        <v>0</v>
      </c>
    </row>
    <row r="591" spans="1:26" x14ac:dyDescent="0.25">
      <c r="A591" t="s">
        <v>1045</v>
      </c>
      <c r="B591" s="1">
        <v>45670</v>
      </c>
      <c r="C591" t="s">
        <v>1046</v>
      </c>
      <c r="D591" t="s">
        <v>124</v>
      </c>
      <c r="E591" t="s">
        <v>46</v>
      </c>
      <c r="F591" t="s">
        <v>27</v>
      </c>
      <c r="G591" t="s">
        <v>28</v>
      </c>
      <c r="H591">
        <v>1</v>
      </c>
      <c r="I591">
        <v>21924</v>
      </c>
      <c r="J591">
        <v>10</v>
      </c>
      <c r="K591">
        <v>2192.4</v>
      </c>
      <c r="L591">
        <v>19731.599999999999</v>
      </c>
      <c r="M591">
        <v>14448.41</v>
      </c>
      <c r="N591">
        <v>5283.19</v>
      </c>
      <c r="O591" t="s">
        <v>55</v>
      </c>
      <c r="P591">
        <v>1216.49</v>
      </c>
      <c r="Q591" t="s">
        <v>30</v>
      </c>
      <c r="R591" t="s">
        <v>41</v>
      </c>
      <c r="S591">
        <v>2</v>
      </c>
      <c r="T591">
        <v>1</v>
      </c>
      <c r="U591" t="s">
        <v>32</v>
      </c>
      <c r="V591" t="s">
        <v>33</v>
      </c>
      <c r="W591">
        <v>5</v>
      </c>
      <c r="Z591" t="b">
        <f t="shared" si="9"/>
        <v>0</v>
      </c>
    </row>
    <row r="592" spans="1:26" x14ac:dyDescent="0.25">
      <c r="A592" t="s">
        <v>1047</v>
      </c>
      <c r="B592" s="1">
        <v>45681</v>
      </c>
      <c r="C592" t="s">
        <v>1048</v>
      </c>
      <c r="D592" t="s">
        <v>67</v>
      </c>
      <c r="E592" t="s">
        <v>46</v>
      </c>
      <c r="F592" t="s">
        <v>86</v>
      </c>
      <c r="G592" t="s">
        <v>180</v>
      </c>
      <c r="H592">
        <v>2</v>
      </c>
      <c r="I592">
        <v>64672</v>
      </c>
      <c r="J592">
        <v>0</v>
      </c>
      <c r="K592">
        <v>0</v>
      </c>
      <c r="L592">
        <v>129344</v>
      </c>
      <c r="M592">
        <v>89858.32</v>
      </c>
      <c r="N592">
        <v>39485.68</v>
      </c>
      <c r="O592" t="s">
        <v>49</v>
      </c>
      <c r="P592">
        <v>198.36</v>
      </c>
      <c r="Q592" t="s">
        <v>40</v>
      </c>
      <c r="R592" t="s">
        <v>31</v>
      </c>
      <c r="S592">
        <v>5</v>
      </c>
      <c r="T592">
        <v>4</v>
      </c>
      <c r="U592" t="s">
        <v>32</v>
      </c>
      <c r="V592" t="s">
        <v>50</v>
      </c>
      <c r="W592">
        <v>5</v>
      </c>
      <c r="Z592" t="b">
        <f t="shared" si="9"/>
        <v>0</v>
      </c>
    </row>
    <row r="593" spans="1:26" x14ac:dyDescent="0.25">
      <c r="A593" t="s">
        <v>1049</v>
      </c>
      <c r="B593" s="1">
        <v>45783</v>
      </c>
      <c r="C593" t="s">
        <v>1050</v>
      </c>
      <c r="D593" t="s">
        <v>71</v>
      </c>
      <c r="E593" t="s">
        <v>26</v>
      </c>
      <c r="F593" t="s">
        <v>37</v>
      </c>
      <c r="G593" t="s">
        <v>224</v>
      </c>
      <c r="H593">
        <v>1</v>
      </c>
      <c r="I593">
        <v>7225</v>
      </c>
      <c r="J593">
        <v>25</v>
      </c>
      <c r="K593">
        <v>1806.25</v>
      </c>
      <c r="L593">
        <v>5418.75</v>
      </c>
      <c r="M593">
        <v>3288.23</v>
      </c>
      <c r="N593">
        <v>2130.52</v>
      </c>
      <c r="O593" t="s">
        <v>55</v>
      </c>
      <c r="P593">
        <v>2127.7399999999998</v>
      </c>
      <c r="Q593" t="s">
        <v>30</v>
      </c>
      <c r="R593" t="s">
        <v>31</v>
      </c>
      <c r="S593">
        <v>5</v>
      </c>
      <c r="T593">
        <v>1</v>
      </c>
      <c r="U593" t="s">
        <v>32</v>
      </c>
      <c r="V593" t="s">
        <v>42</v>
      </c>
      <c r="Z593" t="b">
        <f t="shared" si="9"/>
        <v>0</v>
      </c>
    </row>
    <row r="594" spans="1:26" x14ac:dyDescent="0.25">
      <c r="A594" t="s">
        <v>1051</v>
      </c>
      <c r="B594" s="1">
        <v>45901</v>
      </c>
      <c r="C594" t="s">
        <v>1052</v>
      </c>
      <c r="D594" t="s">
        <v>25</v>
      </c>
      <c r="E594" t="s">
        <v>46</v>
      </c>
      <c r="F594" t="s">
        <v>47</v>
      </c>
      <c r="G594" t="s">
        <v>48</v>
      </c>
      <c r="H594">
        <v>2</v>
      </c>
      <c r="I594">
        <v>7893</v>
      </c>
      <c r="J594">
        <v>0</v>
      </c>
      <c r="K594">
        <v>0</v>
      </c>
      <c r="L594">
        <v>15786</v>
      </c>
      <c r="M594">
        <v>10819.8</v>
      </c>
      <c r="N594">
        <v>4966.2</v>
      </c>
      <c r="O594" t="s">
        <v>39</v>
      </c>
      <c r="P594">
        <v>851.11</v>
      </c>
      <c r="Q594" t="s">
        <v>83</v>
      </c>
      <c r="R594" t="s">
        <v>31</v>
      </c>
      <c r="S594">
        <v>5</v>
      </c>
      <c r="T594">
        <v>5</v>
      </c>
      <c r="U594" t="s">
        <v>32</v>
      </c>
      <c r="V594" t="s">
        <v>33</v>
      </c>
      <c r="W594">
        <v>2</v>
      </c>
      <c r="Z594" t="b">
        <f t="shared" si="9"/>
        <v>0</v>
      </c>
    </row>
    <row r="595" spans="1:26" x14ac:dyDescent="0.25">
      <c r="A595" t="s">
        <v>1053</v>
      </c>
      <c r="B595" s="1">
        <v>45970</v>
      </c>
      <c r="C595" t="s">
        <v>567</v>
      </c>
      <c r="D595" t="s">
        <v>63</v>
      </c>
      <c r="E595" t="s">
        <v>46</v>
      </c>
      <c r="F595" t="s">
        <v>47</v>
      </c>
      <c r="G595" t="s">
        <v>146</v>
      </c>
      <c r="H595">
        <v>2</v>
      </c>
      <c r="I595">
        <v>33263</v>
      </c>
      <c r="J595">
        <v>0</v>
      </c>
      <c r="K595">
        <v>0</v>
      </c>
      <c r="L595">
        <v>66526</v>
      </c>
      <c r="M595">
        <v>37963.879999999997</v>
      </c>
      <c r="N595">
        <v>28562.12</v>
      </c>
      <c r="O595" t="s">
        <v>49</v>
      </c>
      <c r="P595">
        <v>56.63</v>
      </c>
      <c r="Q595" t="s">
        <v>40</v>
      </c>
      <c r="R595" t="s">
        <v>41</v>
      </c>
      <c r="S595">
        <v>2</v>
      </c>
      <c r="T595">
        <v>0</v>
      </c>
      <c r="U595" t="s">
        <v>32</v>
      </c>
      <c r="V595" t="s">
        <v>42</v>
      </c>
      <c r="Z595" t="b">
        <f t="shared" si="9"/>
        <v>0</v>
      </c>
    </row>
    <row r="596" spans="1:26" x14ac:dyDescent="0.25">
      <c r="A596" t="s">
        <v>1054</v>
      </c>
      <c r="B596" s="1">
        <v>45695</v>
      </c>
      <c r="C596" t="s">
        <v>1055</v>
      </c>
      <c r="D596" t="s">
        <v>45</v>
      </c>
      <c r="E596" t="s">
        <v>46</v>
      </c>
      <c r="F596" t="s">
        <v>37</v>
      </c>
      <c r="G596" t="s">
        <v>161</v>
      </c>
      <c r="H596">
        <v>2</v>
      </c>
      <c r="I596">
        <v>5535</v>
      </c>
      <c r="J596">
        <v>10</v>
      </c>
      <c r="K596">
        <v>1107</v>
      </c>
      <c r="L596">
        <v>9963</v>
      </c>
      <c r="M596">
        <v>6216.85</v>
      </c>
      <c r="N596">
        <v>3746.15</v>
      </c>
      <c r="O596" t="s">
        <v>60</v>
      </c>
      <c r="P596">
        <v>2429.3000000000002</v>
      </c>
      <c r="Q596" t="s">
        <v>40</v>
      </c>
      <c r="R596" t="s">
        <v>31</v>
      </c>
      <c r="S596">
        <v>5</v>
      </c>
      <c r="T596">
        <v>7</v>
      </c>
      <c r="U596" t="s">
        <v>56</v>
      </c>
      <c r="V596" t="s">
        <v>33</v>
      </c>
      <c r="W596">
        <v>3</v>
      </c>
      <c r="Z596" t="b">
        <f t="shared" si="9"/>
        <v>0</v>
      </c>
    </row>
    <row r="597" spans="1:26" x14ac:dyDescent="0.25">
      <c r="A597" t="s">
        <v>1056</v>
      </c>
      <c r="B597" s="1">
        <v>45891</v>
      </c>
      <c r="C597" t="s">
        <v>272</v>
      </c>
      <c r="D597" t="s">
        <v>71</v>
      </c>
      <c r="E597" t="s">
        <v>46</v>
      </c>
      <c r="F597" t="s">
        <v>27</v>
      </c>
      <c r="G597" t="s">
        <v>113</v>
      </c>
      <c r="H597">
        <v>1</v>
      </c>
      <c r="I597">
        <v>26531</v>
      </c>
      <c r="J597">
        <v>25</v>
      </c>
      <c r="K597">
        <v>6632.75</v>
      </c>
      <c r="L597">
        <v>19898.25</v>
      </c>
      <c r="M597">
        <v>12258.23</v>
      </c>
      <c r="N597">
        <v>7640.02</v>
      </c>
      <c r="O597" t="s">
        <v>55</v>
      </c>
      <c r="P597">
        <v>1105.3800000000001</v>
      </c>
      <c r="Q597" t="s">
        <v>73</v>
      </c>
      <c r="R597" t="s">
        <v>41</v>
      </c>
      <c r="S597">
        <v>2</v>
      </c>
      <c r="T597">
        <v>1</v>
      </c>
      <c r="U597" t="s">
        <v>32</v>
      </c>
      <c r="V597" t="s">
        <v>33</v>
      </c>
      <c r="W597">
        <v>5</v>
      </c>
      <c r="Z597" t="b">
        <f t="shared" si="9"/>
        <v>0</v>
      </c>
    </row>
    <row r="598" spans="1:26" x14ac:dyDescent="0.25">
      <c r="A598" t="s">
        <v>1057</v>
      </c>
      <c r="B598" s="1">
        <v>45870</v>
      </c>
      <c r="C598" t="s">
        <v>747</v>
      </c>
      <c r="D598" t="s">
        <v>124</v>
      </c>
      <c r="E598" t="s">
        <v>36</v>
      </c>
      <c r="F598" t="s">
        <v>37</v>
      </c>
      <c r="G598" t="s">
        <v>224</v>
      </c>
      <c r="H598">
        <v>1</v>
      </c>
      <c r="I598">
        <v>11140</v>
      </c>
      <c r="J598">
        <v>10</v>
      </c>
      <c r="K598">
        <v>1114</v>
      </c>
      <c r="L598">
        <v>10026</v>
      </c>
      <c r="M598">
        <v>6414.21</v>
      </c>
      <c r="N598">
        <v>3611.79</v>
      </c>
      <c r="O598" t="s">
        <v>29</v>
      </c>
      <c r="P598">
        <v>589.29</v>
      </c>
      <c r="Q598" t="s">
        <v>30</v>
      </c>
      <c r="R598" t="s">
        <v>31</v>
      </c>
      <c r="S598">
        <v>5</v>
      </c>
      <c r="T598">
        <v>0</v>
      </c>
      <c r="U598" t="s">
        <v>32</v>
      </c>
      <c r="V598" t="s">
        <v>50</v>
      </c>
      <c r="W598">
        <v>5</v>
      </c>
      <c r="Z598" t="b">
        <f t="shared" si="9"/>
        <v>0</v>
      </c>
    </row>
    <row r="599" spans="1:26" x14ac:dyDescent="0.25">
      <c r="A599" t="s">
        <v>1058</v>
      </c>
      <c r="B599" s="1">
        <v>45980</v>
      </c>
      <c r="C599" t="s">
        <v>622</v>
      </c>
      <c r="D599" t="s">
        <v>154</v>
      </c>
      <c r="E599" t="s">
        <v>26</v>
      </c>
      <c r="F599" t="s">
        <v>37</v>
      </c>
      <c r="G599" t="s">
        <v>161</v>
      </c>
      <c r="H599">
        <v>1</v>
      </c>
      <c r="I599">
        <v>36336</v>
      </c>
      <c r="J599">
        <v>10</v>
      </c>
      <c r="K599">
        <v>3633.6</v>
      </c>
      <c r="L599">
        <v>32702.400000000001</v>
      </c>
      <c r="M599">
        <v>21622.89</v>
      </c>
      <c r="N599">
        <v>11079.51</v>
      </c>
      <c r="O599" t="s">
        <v>60</v>
      </c>
      <c r="P599">
        <v>283.97000000000003</v>
      </c>
      <c r="Q599" t="s">
        <v>40</v>
      </c>
      <c r="R599" t="s">
        <v>41</v>
      </c>
      <c r="S599">
        <v>2</v>
      </c>
      <c r="T599">
        <v>6</v>
      </c>
      <c r="U599" t="s">
        <v>32</v>
      </c>
      <c r="V599" t="s">
        <v>50</v>
      </c>
      <c r="W599">
        <v>2</v>
      </c>
      <c r="Z599" t="b">
        <f t="shared" si="9"/>
        <v>0</v>
      </c>
    </row>
    <row r="600" spans="1:26" x14ac:dyDescent="0.25">
      <c r="A600" t="s">
        <v>1059</v>
      </c>
      <c r="B600" s="1">
        <v>45952</v>
      </c>
      <c r="C600" t="s">
        <v>1060</v>
      </c>
      <c r="D600" t="s">
        <v>63</v>
      </c>
      <c r="E600" t="s">
        <v>46</v>
      </c>
      <c r="F600" t="s">
        <v>37</v>
      </c>
      <c r="G600" t="s">
        <v>100</v>
      </c>
      <c r="H600">
        <v>2</v>
      </c>
      <c r="I600">
        <v>19449</v>
      </c>
      <c r="J600">
        <v>10</v>
      </c>
      <c r="K600">
        <v>3889.8</v>
      </c>
      <c r="L600">
        <v>35008.199999999997</v>
      </c>
      <c r="M600">
        <v>23615.5</v>
      </c>
      <c r="N600">
        <v>11392.7</v>
      </c>
      <c r="O600" t="s">
        <v>49</v>
      </c>
      <c r="P600">
        <v>241.57</v>
      </c>
      <c r="Q600" t="s">
        <v>83</v>
      </c>
      <c r="R600" t="s">
        <v>31</v>
      </c>
      <c r="S600">
        <v>5</v>
      </c>
      <c r="T600">
        <v>4</v>
      </c>
      <c r="U600" t="s">
        <v>32</v>
      </c>
      <c r="V600" t="s">
        <v>33</v>
      </c>
      <c r="W600">
        <v>1</v>
      </c>
      <c r="Z600" t="b">
        <f t="shared" si="9"/>
        <v>0</v>
      </c>
    </row>
    <row r="601" spans="1:26" x14ac:dyDescent="0.25">
      <c r="A601" t="s">
        <v>1061</v>
      </c>
      <c r="B601" s="1">
        <v>45757</v>
      </c>
      <c r="C601" t="s">
        <v>645</v>
      </c>
      <c r="D601" t="s">
        <v>154</v>
      </c>
      <c r="E601" t="s">
        <v>26</v>
      </c>
      <c r="F601" t="s">
        <v>27</v>
      </c>
      <c r="G601" t="s">
        <v>76</v>
      </c>
      <c r="H601">
        <v>1</v>
      </c>
      <c r="I601">
        <v>17399</v>
      </c>
      <c r="J601">
        <v>0</v>
      </c>
      <c r="K601">
        <v>0</v>
      </c>
      <c r="L601">
        <v>17399</v>
      </c>
      <c r="M601">
        <v>12511</v>
      </c>
      <c r="N601">
        <v>4888</v>
      </c>
      <c r="O601" t="s">
        <v>29</v>
      </c>
      <c r="P601">
        <v>1922.68</v>
      </c>
      <c r="Q601" t="s">
        <v>40</v>
      </c>
      <c r="R601" t="s">
        <v>41</v>
      </c>
      <c r="S601">
        <v>2</v>
      </c>
      <c r="T601">
        <v>1</v>
      </c>
      <c r="U601" t="s">
        <v>32</v>
      </c>
      <c r="V601" t="s">
        <v>42</v>
      </c>
      <c r="Z601" t="b">
        <f t="shared" si="9"/>
        <v>0</v>
      </c>
    </row>
    <row r="602" spans="1:26" x14ac:dyDescent="0.25">
      <c r="A602" t="s">
        <v>1062</v>
      </c>
      <c r="B602" s="1">
        <v>46014</v>
      </c>
      <c r="C602" t="s">
        <v>1063</v>
      </c>
      <c r="D602" t="s">
        <v>63</v>
      </c>
      <c r="E602" t="s">
        <v>46</v>
      </c>
      <c r="F602" t="s">
        <v>27</v>
      </c>
      <c r="G602" t="s">
        <v>113</v>
      </c>
      <c r="H602">
        <v>1</v>
      </c>
      <c r="I602">
        <v>14063</v>
      </c>
      <c r="J602">
        <v>0</v>
      </c>
      <c r="K602">
        <v>0</v>
      </c>
      <c r="L602">
        <v>14063</v>
      </c>
      <c r="M602">
        <v>8271.99</v>
      </c>
      <c r="N602">
        <v>5791.01</v>
      </c>
      <c r="O602" t="s">
        <v>55</v>
      </c>
      <c r="P602">
        <v>1612.2</v>
      </c>
      <c r="Q602" t="s">
        <v>73</v>
      </c>
      <c r="R602" t="s">
        <v>31</v>
      </c>
      <c r="S602">
        <v>5</v>
      </c>
      <c r="T602">
        <v>6</v>
      </c>
      <c r="U602" t="s">
        <v>32</v>
      </c>
      <c r="V602" t="s">
        <v>42</v>
      </c>
      <c r="Z602" t="b">
        <f t="shared" si="9"/>
        <v>0</v>
      </c>
    </row>
    <row r="603" spans="1:26" x14ac:dyDescent="0.25">
      <c r="A603" t="s">
        <v>1064</v>
      </c>
      <c r="B603" s="1">
        <v>45854</v>
      </c>
      <c r="C603" t="s">
        <v>1065</v>
      </c>
      <c r="D603" t="s">
        <v>67</v>
      </c>
      <c r="E603" t="s">
        <v>46</v>
      </c>
      <c r="F603" t="s">
        <v>37</v>
      </c>
      <c r="G603" t="s">
        <v>38</v>
      </c>
      <c r="H603">
        <v>1</v>
      </c>
      <c r="I603">
        <v>38365</v>
      </c>
      <c r="J603">
        <v>20</v>
      </c>
      <c r="K603">
        <v>7673</v>
      </c>
      <c r="L603">
        <v>30692</v>
      </c>
      <c r="M603">
        <v>16961.990000000002</v>
      </c>
      <c r="N603">
        <v>13730.01</v>
      </c>
      <c r="O603" t="s">
        <v>60</v>
      </c>
      <c r="P603">
        <v>1282.1300000000001</v>
      </c>
      <c r="Q603" t="s">
        <v>83</v>
      </c>
      <c r="R603" t="s">
        <v>31</v>
      </c>
      <c r="S603">
        <v>5</v>
      </c>
      <c r="T603">
        <v>3</v>
      </c>
      <c r="U603" t="s">
        <v>32</v>
      </c>
      <c r="V603" t="s">
        <v>33</v>
      </c>
      <c r="W603">
        <v>2</v>
      </c>
      <c r="Z603" t="b">
        <f t="shared" si="9"/>
        <v>0</v>
      </c>
    </row>
    <row r="604" spans="1:26" x14ac:dyDescent="0.25">
      <c r="A604" t="s">
        <v>1066</v>
      </c>
      <c r="B604" s="1">
        <v>45911</v>
      </c>
      <c r="C604" t="s">
        <v>284</v>
      </c>
      <c r="D604" t="s">
        <v>79</v>
      </c>
      <c r="E604" t="s">
        <v>26</v>
      </c>
      <c r="F604" t="s">
        <v>86</v>
      </c>
      <c r="G604" t="s">
        <v>87</v>
      </c>
      <c r="H604">
        <v>1</v>
      </c>
      <c r="I604">
        <v>83916</v>
      </c>
      <c r="J604">
        <v>10</v>
      </c>
      <c r="K604">
        <v>8391.6</v>
      </c>
      <c r="L604">
        <v>75524.399999999994</v>
      </c>
      <c r="M604">
        <v>54514.48</v>
      </c>
      <c r="N604">
        <v>21009.919999999998</v>
      </c>
      <c r="O604" t="s">
        <v>29</v>
      </c>
      <c r="P604">
        <v>232.5</v>
      </c>
      <c r="Q604" t="s">
        <v>68</v>
      </c>
      <c r="R604" t="s">
        <v>41</v>
      </c>
      <c r="S604">
        <v>2</v>
      </c>
      <c r="T604">
        <v>3</v>
      </c>
      <c r="U604" t="s">
        <v>56</v>
      </c>
      <c r="V604" t="s">
        <v>33</v>
      </c>
      <c r="W604">
        <v>5</v>
      </c>
      <c r="Z604" t="b">
        <f t="shared" si="9"/>
        <v>0</v>
      </c>
    </row>
    <row r="605" spans="1:26" x14ac:dyDescent="0.25">
      <c r="A605" t="s">
        <v>1067</v>
      </c>
      <c r="B605" s="1">
        <v>45862</v>
      </c>
      <c r="C605" t="s">
        <v>282</v>
      </c>
      <c r="D605" t="s">
        <v>45</v>
      </c>
      <c r="E605" t="s">
        <v>46</v>
      </c>
      <c r="F605" t="s">
        <v>86</v>
      </c>
      <c r="G605" t="s">
        <v>94</v>
      </c>
      <c r="H605">
        <v>2</v>
      </c>
      <c r="I605">
        <v>79546</v>
      </c>
      <c r="J605">
        <v>0</v>
      </c>
      <c r="K605">
        <v>0</v>
      </c>
      <c r="L605">
        <v>159092</v>
      </c>
      <c r="M605">
        <v>112957.32</v>
      </c>
      <c r="N605">
        <v>46134.68</v>
      </c>
      <c r="O605" t="s">
        <v>49</v>
      </c>
      <c r="P605">
        <v>130.25</v>
      </c>
      <c r="Q605" t="s">
        <v>40</v>
      </c>
      <c r="R605" t="s">
        <v>31</v>
      </c>
      <c r="S605">
        <v>5</v>
      </c>
      <c r="T605">
        <v>7</v>
      </c>
      <c r="U605" t="s">
        <v>56</v>
      </c>
      <c r="V605" t="s">
        <v>33</v>
      </c>
      <c r="W605">
        <v>3</v>
      </c>
      <c r="Z605" t="b">
        <f t="shared" si="9"/>
        <v>0</v>
      </c>
    </row>
    <row r="606" spans="1:26" x14ac:dyDescent="0.25">
      <c r="A606" t="s">
        <v>1068</v>
      </c>
      <c r="B606" s="1">
        <v>45782</v>
      </c>
      <c r="C606" t="s">
        <v>1069</v>
      </c>
      <c r="D606" t="s">
        <v>45</v>
      </c>
      <c r="E606" t="s">
        <v>26</v>
      </c>
      <c r="F606" t="s">
        <v>53</v>
      </c>
      <c r="G606" t="s">
        <v>268</v>
      </c>
      <c r="H606">
        <v>1</v>
      </c>
      <c r="I606">
        <v>110184</v>
      </c>
      <c r="J606">
        <v>5</v>
      </c>
      <c r="K606">
        <v>5509.2</v>
      </c>
      <c r="L606">
        <v>104674.8</v>
      </c>
      <c r="M606">
        <v>62322</v>
      </c>
      <c r="N606">
        <v>42352.800000000003</v>
      </c>
      <c r="O606" t="s">
        <v>49</v>
      </c>
      <c r="P606">
        <v>468.3</v>
      </c>
      <c r="Q606" t="s">
        <v>40</v>
      </c>
      <c r="R606" t="s">
        <v>31</v>
      </c>
      <c r="S606">
        <v>5</v>
      </c>
      <c r="T606">
        <v>5</v>
      </c>
      <c r="U606" t="s">
        <v>32</v>
      </c>
      <c r="V606" t="s">
        <v>33</v>
      </c>
      <c r="W606">
        <v>1</v>
      </c>
      <c r="Z606" t="b">
        <f t="shared" si="9"/>
        <v>0</v>
      </c>
    </row>
    <row r="607" spans="1:26" x14ac:dyDescent="0.25">
      <c r="A607" t="s">
        <v>1070</v>
      </c>
      <c r="B607" s="1">
        <v>45733</v>
      </c>
      <c r="C607" t="s">
        <v>274</v>
      </c>
      <c r="D607" t="s">
        <v>67</v>
      </c>
      <c r="E607" t="s">
        <v>46</v>
      </c>
      <c r="F607" t="s">
        <v>47</v>
      </c>
      <c r="G607" t="s">
        <v>146</v>
      </c>
      <c r="H607">
        <v>3</v>
      </c>
      <c r="I607">
        <v>15976</v>
      </c>
      <c r="J607">
        <v>15</v>
      </c>
      <c r="K607">
        <v>7189.2</v>
      </c>
      <c r="L607">
        <v>40738.800000000003</v>
      </c>
      <c r="M607">
        <v>29719.26</v>
      </c>
      <c r="N607">
        <v>11019.54</v>
      </c>
      <c r="O607" t="s">
        <v>55</v>
      </c>
      <c r="P607">
        <v>1948.02</v>
      </c>
      <c r="Q607" t="s">
        <v>68</v>
      </c>
      <c r="R607" t="s">
        <v>41</v>
      </c>
      <c r="S607">
        <v>2</v>
      </c>
      <c r="T607">
        <v>5</v>
      </c>
      <c r="U607" t="s">
        <v>56</v>
      </c>
      <c r="V607" t="s">
        <v>33</v>
      </c>
      <c r="W607">
        <v>5</v>
      </c>
      <c r="Z607" t="b">
        <f t="shared" si="9"/>
        <v>0</v>
      </c>
    </row>
    <row r="608" spans="1:26" x14ac:dyDescent="0.25">
      <c r="A608" t="s">
        <v>1071</v>
      </c>
      <c r="B608" s="1">
        <v>45993</v>
      </c>
      <c r="C608" t="s">
        <v>427</v>
      </c>
      <c r="D608" t="s">
        <v>71</v>
      </c>
      <c r="E608" t="s">
        <v>26</v>
      </c>
      <c r="F608" t="s">
        <v>37</v>
      </c>
      <c r="G608" t="s">
        <v>100</v>
      </c>
      <c r="H608">
        <v>1</v>
      </c>
      <c r="I608">
        <v>18018</v>
      </c>
      <c r="J608">
        <v>0</v>
      </c>
      <c r="K608">
        <v>0</v>
      </c>
      <c r="L608">
        <v>18018</v>
      </c>
      <c r="M608">
        <v>14509.58</v>
      </c>
      <c r="N608">
        <v>3508.42</v>
      </c>
      <c r="O608" t="s">
        <v>49</v>
      </c>
      <c r="P608">
        <v>246.76</v>
      </c>
      <c r="Q608" t="s">
        <v>30</v>
      </c>
      <c r="R608" t="s">
        <v>31</v>
      </c>
      <c r="S608">
        <v>5</v>
      </c>
      <c r="T608">
        <v>3</v>
      </c>
      <c r="U608" t="s">
        <v>32</v>
      </c>
      <c r="V608" t="s">
        <v>33</v>
      </c>
      <c r="W608">
        <v>5</v>
      </c>
      <c r="Z608" t="b">
        <f t="shared" si="9"/>
        <v>0</v>
      </c>
    </row>
    <row r="609" spans="1:26" x14ac:dyDescent="0.25">
      <c r="A609" t="s">
        <v>1072</v>
      </c>
      <c r="B609" s="1">
        <v>46010</v>
      </c>
      <c r="C609" t="s">
        <v>737</v>
      </c>
      <c r="D609" t="s">
        <v>97</v>
      </c>
      <c r="E609" t="s">
        <v>26</v>
      </c>
      <c r="F609" t="s">
        <v>27</v>
      </c>
      <c r="G609" t="s">
        <v>72</v>
      </c>
      <c r="H609">
        <v>1</v>
      </c>
      <c r="I609">
        <v>27371</v>
      </c>
      <c r="J609">
        <v>5</v>
      </c>
      <c r="K609">
        <v>1368.55</v>
      </c>
      <c r="L609">
        <v>26002.45</v>
      </c>
      <c r="M609">
        <v>18632.91</v>
      </c>
      <c r="N609">
        <v>7369.54</v>
      </c>
      <c r="O609" t="s">
        <v>60</v>
      </c>
      <c r="P609">
        <v>611.71</v>
      </c>
      <c r="Q609" t="s">
        <v>83</v>
      </c>
      <c r="R609" t="s">
        <v>41</v>
      </c>
      <c r="S609">
        <v>2</v>
      </c>
      <c r="T609">
        <v>1</v>
      </c>
      <c r="U609" t="s">
        <v>32</v>
      </c>
      <c r="V609" t="s">
        <v>33</v>
      </c>
      <c r="W609">
        <v>3</v>
      </c>
      <c r="Z609" t="b">
        <f t="shared" si="9"/>
        <v>0</v>
      </c>
    </row>
    <row r="610" spans="1:26" x14ac:dyDescent="0.25">
      <c r="A610" t="s">
        <v>1073</v>
      </c>
      <c r="B610" s="1">
        <v>45660</v>
      </c>
      <c r="C610" t="s">
        <v>81</v>
      </c>
      <c r="D610" t="s">
        <v>97</v>
      </c>
      <c r="E610" t="s">
        <v>46</v>
      </c>
      <c r="F610" t="s">
        <v>47</v>
      </c>
      <c r="G610" t="s">
        <v>105</v>
      </c>
      <c r="H610">
        <v>1</v>
      </c>
      <c r="I610">
        <v>31174</v>
      </c>
      <c r="J610">
        <v>10</v>
      </c>
      <c r="K610">
        <v>3117.4</v>
      </c>
      <c r="L610">
        <v>28056.6</v>
      </c>
      <c r="M610">
        <v>15685.12</v>
      </c>
      <c r="N610">
        <v>12371.48</v>
      </c>
      <c r="O610" t="s">
        <v>91</v>
      </c>
      <c r="P610">
        <v>301.01</v>
      </c>
      <c r="Q610" t="s">
        <v>73</v>
      </c>
      <c r="R610" t="s">
        <v>41</v>
      </c>
      <c r="S610">
        <v>2</v>
      </c>
      <c r="T610">
        <v>1</v>
      </c>
      <c r="U610" t="s">
        <v>32</v>
      </c>
      <c r="V610" t="s">
        <v>33</v>
      </c>
      <c r="W610">
        <v>4</v>
      </c>
      <c r="Z610" t="b">
        <f t="shared" si="9"/>
        <v>0</v>
      </c>
    </row>
    <row r="611" spans="1:26" x14ac:dyDescent="0.25">
      <c r="A611" t="s">
        <v>1074</v>
      </c>
      <c r="B611" s="1">
        <v>45712</v>
      </c>
      <c r="C611" t="s">
        <v>310</v>
      </c>
      <c r="D611" t="s">
        <v>90</v>
      </c>
      <c r="E611" t="s">
        <v>36</v>
      </c>
      <c r="F611" t="s">
        <v>86</v>
      </c>
      <c r="G611" t="s">
        <v>180</v>
      </c>
      <c r="H611">
        <v>4</v>
      </c>
      <c r="I611">
        <v>70264</v>
      </c>
      <c r="J611">
        <v>25</v>
      </c>
      <c r="K611">
        <v>70264</v>
      </c>
      <c r="L611">
        <v>210792</v>
      </c>
      <c r="M611">
        <v>161889.57999999999</v>
      </c>
      <c r="N611">
        <v>48902.42</v>
      </c>
      <c r="O611" t="s">
        <v>49</v>
      </c>
      <c r="P611">
        <v>325.81</v>
      </c>
      <c r="Q611" t="s">
        <v>68</v>
      </c>
      <c r="R611" t="s">
        <v>41</v>
      </c>
      <c r="S611">
        <v>2</v>
      </c>
      <c r="T611">
        <v>4</v>
      </c>
      <c r="U611" t="s">
        <v>56</v>
      </c>
      <c r="V611" t="s">
        <v>33</v>
      </c>
      <c r="W611">
        <v>1</v>
      </c>
      <c r="Z611" t="b">
        <f t="shared" si="9"/>
        <v>0</v>
      </c>
    </row>
    <row r="612" spans="1:26" x14ac:dyDescent="0.25">
      <c r="A612" t="s">
        <v>1075</v>
      </c>
      <c r="B612" s="1">
        <v>45875</v>
      </c>
      <c r="C612" t="s">
        <v>1076</v>
      </c>
      <c r="D612" t="s">
        <v>71</v>
      </c>
      <c r="E612" t="s">
        <v>46</v>
      </c>
      <c r="F612" t="s">
        <v>47</v>
      </c>
      <c r="G612" t="s">
        <v>146</v>
      </c>
      <c r="H612">
        <v>2</v>
      </c>
      <c r="I612">
        <v>27593</v>
      </c>
      <c r="J612">
        <v>5</v>
      </c>
      <c r="K612">
        <v>2759.3</v>
      </c>
      <c r="L612">
        <v>52426.7</v>
      </c>
      <c r="M612">
        <v>38107.839999999997</v>
      </c>
      <c r="N612">
        <v>14318.86</v>
      </c>
      <c r="O612" t="s">
        <v>55</v>
      </c>
      <c r="P612">
        <v>1745.58</v>
      </c>
      <c r="Q612" t="s">
        <v>73</v>
      </c>
      <c r="R612" t="s">
        <v>31</v>
      </c>
      <c r="S612">
        <v>5</v>
      </c>
      <c r="T612">
        <v>2</v>
      </c>
      <c r="U612" t="s">
        <v>32</v>
      </c>
      <c r="V612" t="s">
        <v>50</v>
      </c>
      <c r="W612">
        <v>5</v>
      </c>
      <c r="Z612" t="b">
        <f t="shared" si="9"/>
        <v>0</v>
      </c>
    </row>
    <row r="613" spans="1:26" x14ac:dyDescent="0.25">
      <c r="A613" t="s">
        <v>1077</v>
      </c>
      <c r="B613" s="1">
        <v>45770</v>
      </c>
      <c r="C613" t="s">
        <v>1078</v>
      </c>
      <c r="D613" t="s">
        <v>97</v>
      </c>
      <c r="E613" t="s">
        <v>36</v>
      </c>
      <c r="F613" t="s">
        <v>47</v>
      </c>
      <c r="G613" t="s">
        <v>64</v>
      </c>
      <c r="H613">
        <v>1</v>
      </c>
      <c r="I613">
        <v>50759</v>
      </c>
      <c r="J613">
        <v>25</v>
      </c>
      <c r="K613">
        <v>12689.75</v>
      </c>
      <c r="L613">
        <v>38069.25</v>
      </c>
      <c r="M613">
        <v>22454.34</v>
      </c>
      <c r="N613">
        <v>15614.91</v>
      </c>
      <c r="O613" t="s">
        <v>55</v>
      </c>
      <c r="P613">
        <v>1219.82</v>
      </c>
      <c r="Q613" t="s">
        <v>73</v>
      </c>
      <c r="R613" t="s">
        <v>31</v>
      </c>
      <c r="S613">
        <v>5</v>
      </c>
      <c r="T613">
        <v>4</v>
      </c>
      <c r="U613" t="s">
        <v>32</v>
      </c>
      <c r="V613" t="s">
        <v>33</v>
      </c>
      <c r="W613">
        <v>2</v>
      </c>
      <c r="Z613" t="b">
        <f t="shared" si="9"/>
        <v>0</v>
      </c>
    </row>
    <row r="614" spans="1:26" x14ac:dyDescent="0.25">
      <c r="A614" t="s">
        <v>1079</v>
      </c>
      <c r="B614" s="1">
        <v>45748</v>
      </c>
      <c r="C614" t="s">
        <v>1080</v>
      </c>
      <c r="D614" t="s">
        <v>71</v>
      </c>
      <c r="E614" t="s">
        <v>26</v>
      </c>
      <c r="F614" t="s">
        <v>37</v>
      </c>
      <c r="G614" t="s">
        <v>161</v>
      </c>
      <c r="H614">
        <v>2</v>
      </c>
      <c r="I614">
        <v>26982</v>
      </c>
      <c r="J614">
        <v>0</v>
      </c>
      <c r="K614">
        <v>0</v>
      </c>
      <c r="L614">
        <v>53964</v>
      </c>
      <c r="M614">
        <v>34655.26</v>
      </c>
      <c r="N614">
        <v>19308.740000000002</v>
      </c>
      <c r="O614" t="s">
        <v>91</v>
      </c>
      <c r="P614">
        <v>2339.63</v>
      </c>
      <c r="Q614" t="s">
        <v>83</v>
      </c>
      <c r="R614" t="s">
        <v>31</v>
      </c>
      <c r="S614">
        <v>5</v>
      </c>
      <c r="T614">
        <v>4</v>
      </c>
      <c r="U614" t="s">
        <v>32</v>
      </c>
      <c r="V614" t="s">
        <v>42</v>
      </c>
      <c r="Z614" t="b">
        <f t="shared" si="9"/>
        <v>0</v>
      </c>
    </row>
    <row r="615" spans="1:26" x14ac:dyDescent="0.25">
      <c r="A615" t="s">
        <v>1081</v>
      </c>
      <c r="B615" s="1">
        <v>46014</v>
      </c>
      <c r="C615" t="s">
        <v>1082</v>
      </c>
      <c r="D615" t="s">
        <v>79</v>
      </c>
      <c r="E615" t="s">
        <v>46</v>
      </c>
      <c r="F615" t="s">
        <v>53</v>
      </c>
      <c r="G615" t="s">
        <v>151</v>
      </c>
      <c r="H615">
        <v>2</v>
      </c>
      <c r="I615">
        <v>11635</v>
      </c>
      <c r="J615">
        <v>20</v>
      </c>
      <c r="K615">
        <v>4654</v>
      </c>
      <c r="L615">
        <v>18616</v>
      </c>
      <c r="M615">
        <v>10647.31</v>
      </c>
      <c r="N615">
        <v>7968.69</v>
      </c>
      <c r="O615" t="s">
        <v>91</v>
      </c>
      <c r="P615">
        <v>1766.05</v>
      </c>
      <c r="Q615" t="s">
        <v>68</v>
      </c>
      <c r="R615" t="s">
        <v>31</v>
      </c>
      <c r="S615">
        <v>5</v>
      </c>
      <c r="T615">
        <v>2</v>
      </c>
      <c r="U615" t="s">
        <v>32</v>
      </c>
      <c r="V615" t="s">
        <v>50</v>
      </c>
      <c r="W615">
        <v>5</v>
      </c>
      <c r="Z615" t="b">
        <f t="shared" si="9"/>
        <v>0</v>
      </c>
    </row>
    <row r="616" spans="1:26" x14ac:dyDescent="0.25">
      <c r="A616" t="s">
        <v>1083</v>
      </c>
      <c r="B616" s="1">
        <v>45923</v>
      </c>
      <c r="C616" t="s">
        <v>492</v>
      </c>
      <c r="D616" t="s">
        <v>71</v>
      </c>
      <c r="E616" t="s">
        <v>46</v>
      </c>
      <c r="F616" t="s">
        <v>47</v>
      </c>
      <c r="G616" t="s">
        <v>48</v>
      </c>
      <c r="H616">
        <v>1</v>
      </c>
      <c r="I616">
        <v>27679</v>
      </c>
      <c r="J616">
        <v>10</v>
      </c>
      <c r="K616">
        <v>2767.9</v>
      </c>
      <c r="L616">
        <v>24911.1</v>
      </c>
      <c r="M616">
        <v>19643.98</v>
      </c>
      <c r="N616">
        <v>5267.12</v>
      </c>
      <c r="O616" t="s">
        <v>49</v>
      </c>
      <c r="P616">
        <v>363.9</v>
      </c>
      <c r="Q616" t="s">
        <v>73</v>
      </c>
      <c r="R616" t="s">
        <v>41</v>
      </c>
      <c r="S616">
        <v>2</v>
      </c>
      <c r="T616">
        <v>6</v>
      </c>
      <c r="U616" t="s">
        <v>56</v>
      </c>
      <c r="V616" t="s">
        <v>33</v>
      </c>
      <c r="W616">
        <v>3</v>
      </c>
      <c r="Z616" t="b">
        <f t="shared" si="9"/>
        <v>0</v>
      </c>
    </row>
    <row r="617" spans="1:26" x14ac:dyDescent="0.25">
      <c r="A617" t="s">
        <v>1084</v>
      </c>
      <c r="B617" s="1">
        <v>45895</v>
      </c>
      <c r="C617" t="s">
        <v>440</v>
      </c>
      <c r="D617" t="s">
        <v>45</v>
      </c>
      <c r="E617" t="s">
        <v>46</v>
      </c>
      <c r="F617" t="s">
        <v>53</v>
      </c>
      <c r="G617" t="s">
        <v>54</v>
      </c>
      <c r="H617">
        <v>2</v>
      </c>
      <c r="I617">
        <v>67939</v>
      </c>
      <c r="J617">
        <v>0</v>
      </c>
      <c r="K617">
        <v>0</v>
      </c>
      <c r="L617">
        <v>135878</v>
      </c>
      <c r="M617">
        <v>94468.66</v>
      </c>
      <c r="N617">
        <v>41409.339999999997</v>
      </c>
      <c r="O617" t="s">
        <v>39</v>
      </c>
      <c r="P617">
        <v>1685.82</v>
      </c>
      <c r="Q617" t="s">
        <v>73</v>
      </c>
      <c r="R617" t="s">
        <v>41</v>
      </c>
      <c r="S617">
        <v>2</v>
      </c>
      <c r="T617">
        <v>2</v>
      </c>
      <c r="U617" t="s">
        <v>32</v>
      </c>
      <c r="V617" t="s">
        <v>33</v>
      </c>
      <c r="W617">
        <v>3</v>
      </c>
      <c r="Z617" t="b">
        <f t="shared" si="9"/>
        <v>0</v>
      </c>
    </row>
    <row r="618" spans="1:26" x14ac:dyDescent="0.25">
      <c r="A618" t="s">
        <v>1085</v>
      </c>
      <c r="B618" s="1">
        <v>45683</v>
      </c>
      <c r="C618" t="s">
        <v>1086</v>
      </c>
      <c r="D618" t="s">
        <v>97</v>
      </c>
      <c r="E618" t="s">
        <v>26</v>
      </c>
      <c r="F618" t="s">
        <v>47</v>
      </c>
      <c r="G618" t="s">
        <v>48</v>
      </c>
      <c r="H618">
        <v>1</v>
      </c>
      <c r="I618">
        <v>20809</v>
      </c>
      <c r="J618">
        <v>10</v>
      </c>
      <c r="K618">
        <v>2080.9</v>
      </c>
      <c r="L618">
        <v>18728.099999999999</v>
      </c>
      <c r="M618">
        <v>10459.469999999999</v>
      </c>
      <c r="N618">
        <v>8268.6299999999992</v>
      </c>
      <c r="O618" t="s">
        <v>49</v>
      </c>
      <c r="P618">
        <v>112.92</v>
      </c>
      <c r="Q618" t="s">
        <v>40</v>
      </c>
      <c r="R618" t="s">
        <v>31</v>
      </c>
      <c r="S618">
        <v>5</v>
      </c>
      <c r="T618">
        <v>5</v>
      </c>
      <c r="U618" t="s">
        <v>32</v>
      </c>
      <c r="V618" t="s">
        <v>33</v>
      </c>
      <c r="W618">
        <v>4</v>
      </c>
      <c r="Z618" t="b">
        <f t="shared" si="9"/>
        <v>0</v>
      </c>
    </row>
    <row r="619" spans="1:26" x14ac:dyDescent="0.25">
      <c r="A619" t="s">
        <v>1087</v>
      </c>
      <c r="B619" s="1">
        <v>45943</v>
      </c>
      <c r="C619" t="s">
        <v>1088</v>
      </c>
      <c r="D619" t="s">
        <v>71</v>
      </c>
      <c r="E619" t="s">
        <v>26</v>
      </c>
      <c r="F619" t="s">
        <v>86</v>
      </c>
      <c r="G619" t="s">
        <v>94</v>
      </c>
      <c r="H619">
        <v>1</v>
      </c>
      <c r="I619">
        <v>53039</v>
      </c>
      <c r="J619">
        <v>15</v>
      </c>
      <c r="K619">
        <v>7955.85</v>
      </c>
      <c r="L619">
        <v>45083.15</v>
      </c>
      <c r="M619">
        <v>30583.68</v>
      </c>
      <c r="N619">
        <v>14499.47</v>
      </c>
      <c r="O619" t="s">
        <v>49</v>
      </c>
      <c r="P619">
        <v>460.92</v>
      </c>
      <c r="Q619" t="s">
        <v>73</v>
      </c>
      <c r="R619" t="s">
        <v>31</v>
      </c>
      <c r="S619">
        <v>5</v>
      </c>
      <c r="T619">
        <v>6</v>
      </c>
      <c r="U619" t="s">
        <v>56</v>
      </c>
      <c r="V619" t="s">
        <v>33</v>
      </c>
      <c r="W619">
        <v>2</v>
      </c>
      <c r="Z619" t="b">
        <f t="shared" si="9"/>
        <v>0</v>
      </c>
    </row>
    <row r="620" spans="1:26" x14ac:dyDescent="0.25">
      <c r="A620" t="s">
        <v>1089</v>
      </c>
      <c r="B620" s="1">
        <v>45785</v>
      </c>
      <c r="C620" t="s">
        <v>781</v>
      </c>
      <c r="D620" t="s">
        <v>154</v>
      </c>
      <c r="E620" t="s">
        <v>46</v>
      </c>
      <c r="F620" t="s">
        <v>47</v>
      </c>
      <c r="G620" t="s">
        <v>105</v>
      </c>
      <c r="H620">
        <v>2</v>
      </c>
      <c r="I620">
        <v>44746</v>
      </c>
      <c r="J620">
        <v>20</v>
      </c>
      <c r="K620">
        <v>17898.400000000001</v>
      </c>
      <c r="L620">
        <v>71593.600000000006</v>
      </c>
      <c r="M620">
        <v>55499.79</v>
      </c>
      <c r="N620">
        <v>16093.81</v>
      </c>
      <c r="O620" t="s">
        <v>55</v>
      </c>
      <c r="P620">
        <v>977.12</v>
      </c>
      <c r="Q620" t="s">
        <v>30</v>
      </c>
      <c r="R620" t="s">
        <v>41</v>
      </c>
      <c r="S620">
        <v>2</v>
      </c>
      <c r="T620">
        <v>2</v>
      </c>
      <c r="U620" t="s">
        <v>32</v>
      </c>
      <c r="V620" t="s">
        <v>33</v>
      </c>
      <c r="W620">
        <v>5</v>
      </c>
      <c r="Z620" t="b">
        <f t="shared" si="9"/>
        <v>0</v>
      </c>
    </row>
    <row r="621" spans="1:26" x14ac:dyDescent="0.25">
      <c r="A621" t="s">
        <v>1090</v>
      </c>
      <c r="B621" s="1">
        <v>45720</v>
      </c>
      <c r="C621" t="s">
        <v>1091</v>
      </c>
      <c r="D621" t="s">
        <v>97</v>
      </c>
      <c r="E621" t="s">
        <v>46</v>
      </c>
      <c r="F621" t="s">
        <v>86</v>
      </c>
      <c r="G621" t="s">
        <v>180</v>
      </c>
      <c r="H621">
        <v>2</v>
      </c>
      <c r="I621">
        <v>83735</v>
      </c>
      <c r="J621">
        <v>25</v>
      </c>
      <c r="K621">
        <v>41867.5</v>
      </c>
      <c r="L621">
        <v>125602.5</v>
      </c>
      <c r="M621">
        <v>74723.929999999993</v>
      </c>
      <c r="N621">
        <v>50878.57</v>
      </c>
      <c r="O621" t="s">
        <v>55</v>
      </c>
      <c r="P621">
        <v>1929.26</v>
      </c>
      <c r="Q621" t="s">
        <v>68</v>
      </c>
      <c r="R621" t="s">
        <v>31</v>
      </c>
      <c r="S621">
        <v>5</v>
      </c>
      <c r="T621">
        <v>5</v>
      </c>
      <c r="U621" t="s">
        <v>32</v>
      </c>
      <c r="V621" t="s">
        <v>33</v>
      </c>
      <c r="W621">
        <v>5</v>
      </c>
      <c r="Z621" t="b">
        <f t="shared" si="9"/>
        <v>0</v>
      </c>
    </row>
    <row r="622" spans="1:26" x14ac:dyDescent="0.25">
      <c r="A622" t="s">
        <v>1092</v>
      </c>
      <c r="B622" s="1">
        <v>45891</v>
      </c>
      <c r="C622" t="s">
        <v>509</v>
      </c>
      <c r="D622" t="s">
        <v>63</v>
      </c>
      <c r="E622" t="s">
        <v>36</v>
      </c>
      <c r="F622" t="s">
        <v>86</v>
      </c>
      <c r="G622" t="s">
        <v>180</v>
      </c>
      <c r="H622">
        <v>1</v>
      </c>
      <c r="I622">
        <v>6110</v>
      </c>
      <c r="J622">
        <v>5</v>
      </c>
      <c r="K622">
        <v>305.5</v>
      </c>
      <c r="L622">
        <v>5804.5</v>
      </c>
      <c r="M622">
        <v>4576.25</v>
      </c>
      <c r="N622">
        <v>1228.25</v>
      </c>
      <c r="O622" t="s">
        <v>91</v>
      </c>
      <c r="P622">
        <v>624.57000000000005</v>
      </c>
      <c r="Q622" t="s">
        <v>68</v>
      </c>
      <c r="R622" t="s">
        <v>41</v>
      </c>
      <c r="S622">
        <v>2</v>
      </c>
      <c r="T622">
        <v>1</v>
      </c>
      <c r="U622" t="s">
        <v>32</v>
      </c>
      <c r="V622" t="s">
        <v>33</v>
      </c>
      <c r="W622">
        <v>1</v>
      </c>
      <c r="Z622" t="b">
        <f t="shared" si="9"/>
        <v>0</v>
      </c>
    </row>
    <row r="623" spans="1:26" x14ac:dyDescent="0.25">
      <c r="A623" t="s">
        <v>1093</v>
      </c>
      <c r="B623" s="1">
        <v>45726</v>
      </c>
      <c r="C623" t="s">
        <v>1094</v>
      </c>
      <c r="E623" t="s">
        <v>26</v>
      </c>
      <c r="F623" t="s">
        <v>27</v>
      </c>
      <c r="G623" t="s">
        <v>164</v>
      </c>
      <c r="H623">
        <v>2</v>
      </c>
      <c r="I623">
        <v>14795</v>
      </c>
      <c r="J623">
        <v>20</v>
      </c>
      <c r="K623">
        <v>5918</v>
      </c>
      <c r="L623">
        <v>23672</v>
      </c>
      <c r="M623">
        <v>16533.8</v>
      </c>
      <c r="N623">
        <v>7138.2</v>
      </c>
      <c r="O623" t="s">
        <v>49</v>
      </c>
      <c r="P623">
        <v>350.8</v>
      </c>
      <c r="Q623" t="s">
        <v>30</v>
      </c>
      <c r="R623" t="s">
        <v>31</v>
      </c>
      <c r="S623">
        <v>5</v>
      </c>
      <c r="T623">
        <v>5</v>
      </c>
      <c r="U623" t="s">
        <v>32</v>
      </c>
      <c r="V623" t="s">
        <v>33</v>
      </c>
      <c r="W623">
        <v>4</v>
      </c>
      <c r="Z623" t="b">
        <f t="shared" si="9"/>
        <v>0</v>
      </c>
    </row>
    <row r="624" spans="1:26" x14ac:dyDescent="0.25">
      <c r="A624" t="s">
        <v>1095</v>
      </c>
      <c r="B624" s="1">
        <v>45895</v>
      </c>
      <c r="C624" t="s">
        <v>307</v>
      </c>
      <c r="D624" t="s">
        <v>154</v>
      </c>
      <c r="E624" t="s">
        <v>26</v>
      </c>
      <c r="F624" t="s">
        <v>47</v>
      </c>
      <c r="G624" t="s">
        <v>138</v>
      </c>
      <c r="H624">
        <v>1</v>
      </c>
      <c r="I624">
        <v>28437</v>
      </c>
      <c r="J624">
        <v>15</v>
      </c>
      <c r="K624">
        <v>4265.55</v>
      </c>
      <c r="L624">
        <v>24171.45</v>
      </c>
      <c r="M624">
        <v>16780.09</v>
      </c>
      <c r="N624">
        <v>7391.36</v>
      </c>
      <c r="O624" t="s">
        <v>39</v>
      </c>
      <c r="P624">
        <v>1902.99</v>
      </c>
      <c r="Q624" t="s">
        <v>40</v>
      </c>
      <c r="R624" t="s">
        <v>41</v>
      </c>
      <c r="S624">
        <v>2</v>
      </c>
      <c r="T624">
        <v>5</v>
      </c>
      <c r="U624" t="s">
        <v>56</v>
      </c>
      <c r="V624" t="s">
        <v>33</v>
      </c>
      <c r="W624">
        <v>5</v>
      </c>
      <c r="Z624" t="b">
        <f t="shared" si="9"/>
        <v>0</v>
      </c>
    </row>
    <row r="625" spans="1:26" x14ac:dyDescent="0.25">
      <c r="A625" t="s">
        <v>1096</v>
      </c>
      <c r="B625" s="1">
        <v>45999</v>
      </c>
      <c r="C625" t="s">
        <v>1097</v>
      </c>
      <c r="D625" t="s">
        <v>124</v>
      </c>
      <c r="E625" t="s">
        <v>46</v>
      </c>
      <c r="F625" t="s">
        <v>53</v>
      </c>
      <c r="G625" t="s">
        <v>268</v>
      </c>
      <c r="H625">
        <v>1</v>
      </c>
      <c r="I625">
        <v>9208</v>
      </c>
      <c r="J625">
        <v>0</v>
      </c>
      <c r="K625">
        <v>0</v>
      </c>
      <c r="L625">
        <v>9208</v>
      </c>
      <c r="M625">
        <v>6669.41</v>
      </c>
      <c r="N625">
        <v>2538.59</v>
      </c>
      <c r="O625" t="s">
        <v>39</v>
      </c>
      <c r="P625">
        <v>301.77</v>
      </c>
      <c r="Q625" t="s">
        <v>73</v>
      </c>
      <c r="R625" t="s">
        <v>41</v>
      </c>
      <c r="S625">
        <v>2</v>
      </c>
      <c r="T625">
        <v>4</v>
      </c>
      <c r="U625" t="s">
        <v>56</v>
      </c>
      <c r="V625" t="s">
        <v>33</v>
      </c>
      <c r="W625">
        <v>2</v>
      </c>
      <c r="Z625" t="b">
        <f t="shared" si="9"/>
        <v>0</v>
      </c>
    </row>
    <row r="626" spans="1:26" x14ac:dyDescent="0.25">
      <c r="A626" t="s">
        <v>1098</v>
      </c>
      <c r="B626" s="1">
        <v>45929</v>
      </c>
      <c r="C626" t="s">
        <v>580</v>
      </c>
      <c r="D626" t="s">
        <v>71</v>
      </c>
      <c r="E626" t="s">
        <v>46</v>
      </c>
      <c r="F626" t="s">
        <v>27</v>
      </c>
      <c r="G626" t="s">
        <v>164</v>
      </c>
      <c r="H626">
        <v>1</v>
      </c>
      <c r="I626">
        <v>4641</v>
      </c>
      <c r="J626">
        <v>15</v>
      </c>
      <c r="K626">
        <v>696.15</v>
      </c>
      <c r="L626">
        <v>3944.85</v>
      </c>
      <c r="M626">
        <v>2360.87</v>
      </c>
      <c r="N626">
        <v>1583.98</v>
      </c>
      <c r="O626" t="s">
        <v>49</v>
      </c>
      <c r="P626">
        <v>412.8</v>
      </c>
      <c r="Q626" t="s">
        <v>73</v>
      </c>
      <c r="R626" t="s">
        <v>31</v>
      </c>
      <c r="S626">
        <v>5</v>
      </c>
      <c r="T626">
        <v>8</v>
      </c>
      <c r="U626" t="s">
        <v>56</v>
      </c>
      <c r="V626" t="s">
        <v>33</v>
      </c>
      <c r="W626">
        <v>4</v>
      </c>
      <c r="Z626" t="b">
        <f t="shared" si="9"/>
        <v>0</v>
      </c>
    </row>
    <row r="627" spans="1:26" x14ac:dyDescent="0.25">
      <c r="A627" t="s">
        <v>1099</v>
      </c>
      <c r="B627" s="1">
        <v>45944</v>
      </c>
      <c r="C627" t="s">
        <v>203</v>
      </c>
      <c r="D627" t="s">
        <v>154</v>
      </c>
      <c r="E627" t="s">
        <v>46</v>
      </c>
      <c r="F627" t="s">
        <v>53</v>
      </c>
      <c r="G627" t="s">
        <v>54</v>
      </c>
      <c r="H627">
        <v>1</v>
      </c>
      <c r="I627">
        <v>98954</v>
      </c>
      <c r="J627">
        <v>15</v>
      </c>
      <c r="K627">
        <v>14843.1</v>
      </c>
      <c r="L627">
        <v>84110.9</v>
      </c>
      <c r="M627">
        <v>63778.53</v>
      </c>
      <c r="N627">
        <v>20332.37</v>
      </c>
      <c r="O627" t="s">
        <v>39</v>
      </c>
      <c r="P627">
        <v>1906.75</v>
      </c>
      <c r="Q627" t="s">
        <v>83</v>
      </c>
      <c r="R627" t="s">
        <v>41</v>
      </c>
      <c r="S627">
        <v>2</v>
      </c>
      <c r="T627">
        <v>1</v>
      </c>
      <c r="U627" t="s">
        <v>32</v>
      </c>
      <c r="V627" t="s">
        <v>33</v>
      </c>
      <c r="W627">
        <v>3</v>
      </c>
      <c r="Z627" t="b">
        <f t="shared" si="9"/>
        <v>0</v>
      </c>
    </row>
    <row r="628" spans="1:26" x14ac:dyDescent="0.25">
      <c r="A628" t="s">
        <v>1100</v>
      </c>
      <c r="B628" s="1">
        <v>45962</v>
      </c>
      <c r="C628" t="s">
        <v>158</v>
      </c>
      <c r="D628" t="s">
        <v>25</v>
      </c>
      <c r="E628" t="s">
        <v>26</v>
      </c>
      <c r="F628" t="s">
        <v>37</v>
      </c>
      <c r="G628" t="s">
        <v>100</v>
      </c>
      <c r="H628">
        <v>2</v>
      </c>
      <c r="I628">
        <v>38846</v>
      </c>
      <c r="J628">
        <v>15</v>
      </c>
      <c r="K628">
        <v>11653.8</v>
      </c>
      <c r="L628">
        <v>66038.2</v>
      </c>
      <c r="M628">
        <v>51838.99</v>
      </c>
      <c r="N628">
        <v>14199.21</v>
      </c>
      <c r="O628" t="s">
        <v>60</v>
      </c>
      <c r="P628">
        <v>975.37</v>
      </c>
      <c r="Q628" t="s">
        <v>40</v>
      </c>
      <c r="R628" t="s">
        <v>31</v>
      </c>
      <c r="S628">
        <v>5</v>
      </c>
      <c r="T628">
        <v>3</v>
      </c>
      <c r="U628" t="s">
        <v>32</v>
      </c>
      <c r="V628" t="s">
        <v>33</v>
      </c>
      <c r="W628">
        <v>1</v>
      </c>
      <c r="Z628" t="b">
        <f t="shared" si="9"/>
        <v>0</v>
      </c>
    </row>
    <row r="629" spans="1:26" x14ac:dyDescent="0.25">
      <c r="A629" t="s">
        <v>1101</v>
      </c>
      <c r="B629" s="1">
        <v>45820</v>
      </c>
      <c r="C629" t="s">
        <v>574</v>
      </c>
      <c r="D629" t="s">
        <v>45</v>
      </c>
      <c r="E629" t="s">
        <v>36</v>
      </c>
      <c r="F629" t="s">
        <v>86</v>
      </c>
      <c r="G629" t="s">
        <v>87</v>
      </c>
      <c r="H629">
        <v>1</v>
      </c>
      <c r="I629">
        <v>11222</v>
      </c>
      <c r="J629">
        <v>20</v>
      </c>
      <c r="K629">
        <v>2244.4</v>
      </c>
      <c r="L629">
        <v>8977.6</v>
      </c>
      <c r="M629">
        <v>5827.52</v>
      </c>
      <c r="N629">
        <v>3150.08</v>
      </c>
      <c r="O629" t="s">
        <v>49</v>
      </c>
      <c r="P629">
        <v>241.57</v>
      </c>
      <c r="Q629" t="s">
        <v>73</v>
      </c>
      <c r="R629" t="s">
        <v>41</v>
      </c>
      <c r="S629">
        <v>2</v>
      </c>
      <c r="T629">
        <v>2</v>
      </c>
      <c r="U629" t="s">
        <v>32</v>
      </c>
      <c r="V629" t="s">
        <v>42</v>
      </c>
      <c r="Z629" t="b">
        <f t="shared" si="9"/>
        <v>0</v>
      </c>
    </row>
    <row r="630" spans="1:26" x14ac:dyDescent="0.25">
      <c r="A630" t="s">
        <v>1102</v>
      </c>
      <c r="B630" s="1">
        <v>45884</v>
      </c>
      <c r="C630" t="s">
        <v>237</v>
      </c>
      <c r="D630" t="s">
        <v>154</v>
      </c>
      <c r="E630" t="s">
        <v>46</v>
      </c>
      <c r="F630" t="s">
        <v>53</v>
      </c>
      <c r="G630" t="s">
        <v>82</v>
      </c>
      <c r="H630">
        <v>1</v>
      </c>
      <c r="I630">
        <v>51550</v>
      </c>
      <c r="J630">
        <v>10</v>
      </c>
      <c r="K630">
        <v>5155</v>
      </c>
      <c r="L630">
        <v>46395</v>
      </c>
      <c r="M630">
        <v>34685.56</v>
      </c>
      <c r="N630">
        <v>11709.44</v>
      </c>
      <c r="O630" t="s">
        <v>39</v>
      </c>
      <c r="P630">
        <v>603.04</v>
      </c>
      <c r="Q630" t="s">
        <v>40</v>
      </c>
      <c r="R630" t="s">
        <v>41</v>
      </c>
      <c r="S630">
        <v>2</v>
      </c>
      <c r="T630">
        <v>1</v>
      </c>
      <c r="U630" t="s">
        <v>32</v>
      </c>
      <c r="V630" t="s">
        <v>42</v>
      </c>
      <c r="Z630" t="b">
        <f t="shared" si="9"/>
        <v>0</v>
      </c>
    </row>
    <row r="631" spans="1:26" x14ac:dyDescent="0.25">
      <c r="A631" t="s">
        <v>1103</v>
      </c>
      <c r="B631" s="1">
        <v>45971</v>
      </c>
      <c r="C631" t="s">
        <v>500</v>
      </c>
      <c r="D631" t="s">
        <v>67</v>
      </c>
      <c r="E631" t="s">
        <v>36</v>
      </c>
      <c r="F631" t="s">
        <v>53</v>
      </c>
      <c r="G631" t="s">
        <v>268</v>
      </c>
      <c r="H631">
        <v>1</v>
      </c>
      <c r="I631">
        <v>69035</v>
      </c>
      <c r="J631">
        <v>20</v>
      </c>
      <c r="K631">
        <v>13807</v>
      </c>
      <c r="L631">
        <v>55228</v>
      </c>
      <c r="M631">
        <v>30981.42</v>
      </c>
      <c r="N631">
        <v>24246.58</v>
      </c>
      <c r="O631" t="s">
        <v>60</v>
      </c>
      <c r="P631">
        <v>537.53</v>
      </c>
      <c r="Q631" t="s">
        <v>83</v>
      </c>
      <c r="R631" t="s">
        <v>41</v>
      </c>
      <c r="S631">
        <v>2</v>
      </c>
      <c r="T631">
        <v>4</v>
      </c>
      <c r="U631" t="s">
        <v>56</v>
      </c>
      <c r="V631" t="s">
        <v>33</v>
      </c>
      <c r="W631">
        <v>1</v>
      </c>
      <c r="Z631" t="b">
        <f t="shared" si="9"/>
        <v>0</v>
      </c>
    </row>
    <row r="632" spans="1:26" x14ac:dyDescent="0.25">
      <c r="A632" t="s">
        <v>1104</v>
      </c>
      <c r="B632" s="1">
        <v>45916</v>
      </c>
      <c r="C632" t="s">
        <v>144</v>
      </c>
      <c r="D632" t="s">
        <v>25</v>
      </c>
      <c r="E632" t="s">
        <v>26</v>
      </c>
      <c r="F632" t="s">
        <v>27</v>
      </c>
      <c r="G632" t="s">
        <v>28</v>
      </c>
      <c r="H632">
        <v>1</v>
      </c>
      <c r="I632">
        <v>27145</v>
      </c>
      <c r="J632">
        <v>15</v>
      </c>
      <c r="K632">
        <v>4071.75</v>
      </c>
      <c r="L632">
        <v>23073.25</v>
      </c>
      <c r="M632">
        <v>18703.02</v>
      </c>
      <c r="N632">
        <v>4370.2299999999996</v>
      </c>
      <c r="O632" t="s">
        <v>49</v>
      </c>
      <c r="P632">
        <v>327.01</v>
      </c>
      <c r="Q632" t="s">
        <v>40</v>
      </c>
      <c r="R632" t="s">
        <v>41</v>
      </c>
      <c r="S632">
        <v>2</v>
      </c>
      <c r="T632">
        <v>1</v>
      </c>
      <c r="U632" t="s">
        <v>32</v>
      </c>
      <c r="V632" t="s">
        <v>33</v>
      </c>
      <c r="W632">
        <v>3</v>
      </c>
      <c r="Z632" t="b">
        <f t="shared" si="9"/>
        <v>0</v>
      </c>
    </row>
    <row r="633" spans="1:26" x14ac:dyDescent="0.25">
      <c r="A633" t="s">
        <v>1105</v>
      </c>
      <c r="B633" s="1">
        <v>45876</v>
      </c>
      <c r="C633" t="s">
        <v>1106</v>
      </c>
      <c r="D633" t="s">
        <v>45</v>
      </c>
      <c r="E633" t="s">
        <v>46</v>
      </c>
      <c r="F633" t="s">
        <v>47</v>
      </c>
      <c r="G633" t="s">
        <v>138</v>
      </c>
      <c r="H633">
        <v>3</v>
      </c>
      <c r="I633">
        <v>52145</v>
      </c>
      <c r="J633">
        <v>0</v>
      </c>
      <c r="K633">
        <v>0</v>
      </c>
      <c r="L633">
        <v>156435</v>
      </c>
      <c r="M633">
        <v>111576.97</v>
      </c>
      <c r="N633">
        <v>44858.03</v>
      </c>
      <c r="O633" t="s">
        <v>60</v>
      </c>
      <c r="P633">
        <v>211.62</v>
      </c>
      <c r="Q633" t="s">
        <v>68</v>
      </c>
      <c r="R633" t="s">
        <v>41</v>
      </c>
      <c r="S633">
        <v>2</v>
      </c>
      <c r="T633">
        <v>5</v>
      </c>
      <c r="U633" t="s">
        <v>56</v>
      </c>
      <c r="V633" t="s">
        <v>33</v>
      </c>
      <c r="W633">
        <v>3</v>
      </c>
      <c r="Z633" t="b">
        <f t="shared" si="9"/>
        <v>0</v>
      </c>
    </row>
    <row r="634" spans="1:26" x14ac:dyDescent="0.25">
      <c r="A634" t="s">
        <v>1107</v>
      </c>
      <c r="B634" s="1">
        <v>45938</v>
      </c>
      <c r="C634" t="s">
        <v>990</v>
      </c>
      <c r="D634" t="s">
        <v>63</v>
      </c>
      <c r="E634" t="s">
        <v>26</v>
      </c>
      <c r="F634" t="s">
        <v>53</v>
      </c>
      <c r="G634" t="s">
        <v>54</v>
      </c>
      <c r="H634">
        <v>2</v>
      </c>
      <c r="I634">
        <v>92211</v>
      </c>
      <c r="J634">
        <v>0</v>
      </c>
      <c r="K634">
        <v>0</v>
      </c>
      <c r="L634">
        <v>184422</v>
      </c>
      <c r="M634">
        <v>136736.43</v>
      </c>
      <c r="N634">
        <v>47685.57</v>
      </c>
      <c r="O634" t="s">
        <v>39</v>
      </c>
      <c r="P634">
        <v>862.01</v>
      </c>
      <c r="Q634" t="s">
        <v>40</v>
      </c>
      <c r="R634" t="s">
        <v>31</v>
      </c>
      <c r="S634">
        <v>5</v>
      </c>
      <c r="T634">
        <v>4</v>
      </c>
      <c r="U634" t="s">
        <v>32</v>
      </c>
      <c r="V634" t="s">
        <v>33</v>
      </c>
      <c r="W634">
        <v>5</v>
      </c>
      <c r="Z634" t="b">
        <f t="shared" si="9"/>
        <v>0</v>
      </c>
    </row>
    <row r="635" spans="1:26" x14ac:dyDescent="0.25">
      <c r="A635" t="s">
        <v>1108</v>
      </c>
      <c r="B635" s="1">
        <v>45886</v>
      </c>
      <c r="C635" t="s">
        <v>332</v>
      </c>
      <c r="D635" t="s">
        <v>45</v>
      </c>
      <c r="E635" t="s">
        <v>26</v>
      </c>
      <c r="F635" t="s">
        <v>27</v>
      </c>
      <c r="G635" t="s">
        <v>28</v>
      </c>
      <c r="H635">
        <v>1</v>
      </c>
      <c r="I635">
        <v>14660</v>
      </c>
      <c r="J635">
        <v>10</v>
      </c>
      <c r="K635">
        <v>1466</v>
      </c>
      <c r="L635">
        <v>13194</v>
      </c>
      <c r="M635">
        <v>10187.219999999999</v>
      </c>
      <c r="N635">
        <v>3006.78</v>
      </c>
      <c r="O635" t="s">
        <v>39</v>
      </c>
      <c r="P635">
        <v>1907.91</v>
      </c>
      <c r="Q635" t="s">
        <v>68</v>
      </c>
      <c r="R635" t="s">
        <v>41</v>
      </c>
      <c r="S635">
        <v>2</v>
      </c>
      <c r="T635">
        <v>1</v>
      </c>
      <c r="U635" t="s">
        <v>32</v>
      </c>
      <c r="V635" t="s">
        <v>33</v>
      </c>
      <c r="W635">
        <v>5</v>
      </c>
      <c r="Z635" t="b">
        <f t="shared" si="9"/>
        <v>0</v>
      </c>
    </row>
    <row r="636" spans="1:26" x14ac:dyDescent="0.25">
      <c r="A636" t="s">
        <v>1109</v>
      </c>
      <c r="B636" s="1">
        <v>45739</v>
      </c>
      <c r="C636" t="s">
        <v>668</v>
      </c>
      <c r="D636" t="s">
        <v>63</v>
      </c>
      <c r="E636" t="s">
        <v>46</v>
      </c>
      <c r="F636" t="s">
        <v>37</v>
      </c>
      <c r="G636" t="s">
        <v>161</v>
      </c>
      <c r="H636">
        <v>3</v>
      </c>
      <c r="I636">
        <v>26629</v>
      </c>
      <c r="J636">
        <v>0</v>
      </c>
      <c r="K636">
        <v>0</v>
      </c>
      <c r="L636">
        <v>79887</v>
      </c>
      <c r="M636">
        <v>48414.62</v>
      </c>
      <c r="N636">
        <v>31472.38</v>
      </c>
      <c r="O636" t="s">
        <v>60</v>
      </c>
      <c r="P636">
        <v>871.19</v>
      </c>
      <c r="Q636" t="s">
        <v>73</v>
      </c>
      <c r="R636" t="s">
        <v>41</v>
      </c>
      <c r="S636">
        <v>2</v>
      </c>
      <c r="T636">
        <v>2</v>
      </c>
      <c r="U636" t="s">
        <v>32</v>
      </c>
      <c r="V636" t="s">
        <v>42</v>
      </c>
      <c r="Z636" t="b">
        <f t="shared" si="9"/>
        <v>0</v>
      </c>
    </row>
    <row r="637" spans="1:26" x14ac:dyDescent="0.25">
      <c r="A637" t="s">
        <v>1110</v>
      </c>
      <c r="B637" s="1">
        <v>45901</v>
      </c>
      <c r="C637" t="s">
        <v>770</v>
      </c>
      <c r="D637" t="s">
        <v>154</v>
      </c>
      <c r="E637" t="s">
        <v>26</v>
      </c>
      <c r="F637" t="s">
        <v>27</v>
      </c>
      <c r="G637" t="s">
        <v>113</v>
      </c>
      <c r="H637">
        <v>2</v>
      </c>
      <c r="I637">
        <v>28565</v>
      </c>
      <c r="J637">
        <v>10</v>
      </c>
      <c r="K637">
        <v>5713</v>
      </c>
      <c r="L637">
        <v>51417</v>
      </c>
      <c r="M637">
        <v>36004.17</v>
      </c>
      <c r="N637">
        <v>15412.83</v>
      </c>
      <c r="O637" t="s">
        <v>29</v>
      </c>
      <c r="P637">
        <v>2318.71</v>
      </c>
      <c r="Q637" t="s">
        <v>68</v>
      </c>
      <c r="R637" t="s">
        <v>31</v>
      </c>
      <c r="S637">
        <v>5</v>
      </c>
      <c r="T637">
        <v>1</v>
      </c>
      <c r="U637" t="s">
        <v>32</v>
      </c>
      <c r="V637" t="s">
        <v>33</v>
      </c>
      <c r="W637">
        <v>4</v>
      </c>
      <c r="Z637" t="b">
        <f t="shared" si="9"/>
        <v>1</v>
      </c>
    </row>
    <row r="638" spans="1:26" x14ac:dyDescent="0.25">
      <c r="A638" t="s">
        <v>1111</v>
      </c>
      <c r="B638" s="1">
        <v>45888</v>
      </c>
      <c r="C638" t="s">
        <v>1112</v>
      </c>
      <c r="D638" t="s">
        <v>79</v>
      </c>
      <c r="E638" t="s">
        <v>46</v>
      </c>
      <c r="F638" t="s">
        <v>27</v>
      </c>
      <c r="G638" t="s">
        <v>28</v>
      </c>
      <c r="H638">
        <v>4</v>
      </c>
      <c r="I638">
        <v>8713</v>
      </c>
      <c r="J638">
        <v>25</v>
      </c>
      <c r="K638">
        <v>8713</v>
      </c>
      <c r="L638">
        <v>26139</v>
      </c>
      <c r="M638">
        <v>17259.57</v>
      </c>
      <c r="N638">
        <v>8879.43</v>
      </c>
      <c r="O638" t="s">
        <v>60</v>
      </c>
      <c r="P638">
        <v>841.42</v>
      </c>
      <c r="Q638" t="s">
        <v>73</v>
      </c>
      <c r="R638" t="s">
        <v>41</v>
      </c>
      <c r="S638">
        <v>2</v>
      </c>
      <c r="T638">
        <v>3</v>
      </c>
      <c r="U638" t="s">
        <v>56</v>
      </c>
      <c r="V638" t="s">
        <v>33</v>
      </c>
      <c r="W638">
        <v>5</v>
      </c>
      <c r="Z638" t="b">
        <f t="shared" si="9"/>
        <v>0</v>
      </c>
    </row>
    <row r="639" spans="1:26" x14ac:dyDescent="0.25">
      <c r="A639" t="s">
        <v>1113</v>
      </c>
      <c r="B639" s="1">
        <v>45790</v>
      </c>
      <c r="C639" t="s">
        <v>158</v>
      </c>
      <c r="D639" t="s">
        <v>97</v>
      </c>
      <c r="E639" t="s">
        <v>46</v>
      </c>
      <c r="F639" t="s">
        <v>53</v>
      </c>
      <c r="G639" t="s">
        <v>59</v>
      </c>
      <c r="H639">
        <v>3</v>
      </c>
      <c r="I639">
        <v>73858</v>
      </c>
      <c r="J639">
        <v>0</v>
      </c>
      <c r="K639">
        <v>0</v>
      </c>
      <c r="L639">
        <v>221574</v>
      </c>
      <c r="M639">
        <v>145798.94</v>
      </c>
      <c r="N639">
        <v>75775.06</v>
      </c>
      <c r="O639" t="s">
        <v>29</v>
      </c>
      <c r="P639">
        <v>1267.25</v>
      </c>
      <c r="Q639" t="s">
        <v>68</v>
      </c>
      <c r="R639" t="s">
        <v>41</v>
      </c>
      <c r="S639">
        <v>2</v>
      </c>
      <c r="T639">
        <v>2</v>
      </c>
      <c r="U639" t="s">
        <v>32</v>
      </c>
      <c r="V639" t="s">
        <v>33</v>
      </c>
      <c r="W639">
        <v>5</v>
      </c>
      <c r="Z639" t="b">
        <f t="shared" si="9"/>
        <v>0</v>
      </c>
    </row>
    <row r="640" spans="1:26" x14ac:dyDescent="0.25">
      <c r="A640" t="s">
        <v>1114</v>
      </c>
      <c r="B640" s="1">
        <v>45784</v>
      </c>
      <c r="C640" t="s">
        <v>898</v>
      </c>
      <c r="D640" t="s">
        <v>71</v>
      </c>
      <c r="E640" t="s">
        <v>46</v>
      </c>
      <c r="F640" t="s">
        <v>53</v>
      </c>
      <c r="G640" t="s">
        <v>54</v>
      </c>
      <c r="H640">
        <v>2</v>
      </c>
      <c r="I640">
        <v>90117</v>
      </c>
      <c r="J640">
        <v>0</v>
      </c>
      <c r="K640">
        <v>0</v>
      </c>
      <c r="L640">
        <v>180234</v>
      </c>
      <c r="M640">
        <v>128305.59</v>
      </c>
      <c r="N640">
        <v>51928.41</v>
      </c>
      <c r="O640" t="s">
        <v>60</v>
      </c>
      <c r="P640">
        <v>1602.57</v>
      </c>
      <c r="Q640" t="s">
        <v>68</v>
      </c>
      <c r="R640" t="s">
        <v>41</v>
      </c>
      <c r="S640">
        <v>2</v>
      </c>
      <c r="T640">
        <v>0</v>
      </c>
      <c r="U640" t="s">
        <v>32</v>
      </c>
      <c r="V640" t="s">
        <v>50</v>
      </c>
      <c r="W640">
        <v>3</v>
      </c>
      <c r="Z640" t="b">
        <f t="shared" si="9"/>
        <v>0</v>
      </c>
    </row>
    <row r="641" spans="1:26" x14ac:dyDescent="0.25">
      <c r="A641" t="s">
        <v>1115</v>
      </c>
      <c r="B641" s="1">
        <v>45984</v>
      </c>
      <c r="C641" t="s">
        <v>1116</v>
      </c>
      <c r="D641" t="s">
        <v>25</v>
      </c>
      <c r="E641" t="s">
        <v>26</v>
      </c>
      <c r="F641" t="s">
        <v>37</v>
      </c>
      <c r="G641" t="s">
        <v>100</v>
      </c>
      <c r="H641">
        <v>3</v>
      </c>
      <c r="I641">
        <v>16650</v>
      </c>
      <c r="J641">
        <v>0</v>
      </c>
      <c r="K641">
        <v>0</v>
      </c>
      <c r="L641">
        <v>49950</v>
      </c>
      <c r="M641">
        <v>33646.199999999997</v>
      </c>
      <c r="N641">
        <v>16303.8</v>
      </c>
      <c r="O641" t="s">
        <v>55</v>
      </c>
      <c r="P641">
        <v>2355.42</v>
      </c>
      <c r="Q641" t="s">
        <v>68</v>
      </c>
      <c r="R641" t="s">
        <v>31</v>
      </c>
      <c r="S641">
        <v>5</v>
      </c>
      <c r="T641">
        <v>1</v>
      </c>
      <c r="U641" t="s">
        <v>32</v>
      </c>
      <c r="V641" t="s">
        <v>50</v>
      </c>
      <c r="W641">
        <v>4</v>
      </c>
      <c r="Z641" t="b">
        <f t="shared" si="9"/>
        <v>0</v>
      </c>
    </row>
    <row r="642" spans="1:26" x14ac:dyDescent="0.25">
      <c r="A642" t="s">
        <v>1117</v>
      </c>
      <c r="B642" s="1">
        <v>45799</v>
      </c>
      <c r="C642" t="s">
        <v>612</v>
      </c>
      <c r="D642" t="s">
        <v>79</v>
      </c>
      <c r="E642" t="s">
        <v>46</v>
      </c>
      <c r="F642" t="s">
        <v>86</v>
      </c>
      <c r="G642" t="s">
        <v>87</v>
      </c>
      <c r="H642">
        <v>1</v>
      </c>
      <c r="I642">
        <v>64150</v>
      </c>
      <c r="J642">
        <v>20</v>
      </c>
      <c r="K642">
        <v>12830</v>
      </c>
      <c r="L642">
        <v>51320</v>
      </c>
      <c r="M642">
        <v>35157.18</v>
      </c>
      <c r="N642">
        <v>16162.82</v>
      </c>
      <c r="O642" t="s">
        <v>55</v>
      </c>
      <c r="P642">
        <v>2316.36</v>
      </c>
      <c r="Q642" t="s">
        <v>68</v>
      </c>
      <c r="R642" t="s">
        <v>41</v>
      </c>
      <c r="S642">
        <v>2</v>
      </c>
      <c r="T642">
        <v>1</v>
      </c>
      <c r="U642" t="s">
        <v>32</v>
      </c>
      <c r="V642" t="s">
        <v>33</v>
      </c>
      <c r="W642">
        <v>5</v>
      </c>
      <c r="Z642" t="b">
        <f t="shared" si="9"/>
        <v>0</v>
      </c>
    </row>
    <row r="643" spans="1:26" x14ac:dyDescent="0.25">
      <c r="A643" t="s">
        <v>1118</v>
      </c>
      <c r="B643" s="1">
        <v>45924</v>
      </c>
      <c r="C643" t="s">
        <v>1119</v>
      </c>
      <c r="D643" t="s">
        <v>90</v>
      </c>
      <c r="E643" t="s">
        <v>46</v>
      </c>
      <c r="F643" t="s">
        <v>47</v>
      </c>
      <c r="G643" t="s">
        <v>105</v>
      </c>
      <c r="H643">
        <v>2</v>
      </c>
      <c r="I643">
        <v>37815</v>
      </c>
      <c r="J643">
        <v>10</v>
      </c>
      <c r="K643">
        <v>7563</v>
      </c>
      <c r="L643">
        <v>68067</v>
      </c>
      <c r="M643">
        <v>53671.27</v>
      </c>
      <c r="N643">
        <v>14395.73</v>
      </c>
      <c r="O643" t="s">
        <v>49</v>
      </c>
      <c r="P643">
        <v>399.47</v>
      </c>
      <c r="Q643" t="s">
        <v>40</v>
      </c>
      <c r="R643" t="s">
        <v>31</v>
      </c>
      <c r="S643">
        <v>5</v>
      </c>
      <c r="T643">
        <v>5</v>
      </c>
      <c r="U643" t="s">
        <v>32</v>
      </c>
      <c r="V643" t="s">
        <v>42</v>
      </c>
      <c r="Z643" t="b">
        <f t="shared" ref="Z643:Z706" si="10">COUNTIF($A:$A, A643)&gt;1</f>
        <v>0</v>
      </c>
    </row>
    <row r="644" spans="1:26" x14ac:dyDescent="0.25">
      <c r="A644" t="s">
        <v>1120</v>
      </c>
      <c r="B644" s="1">
        <v>45906</v>
      </c>
      <c r="C644" t="s">
        <v>768</v>
      </c>
      <c r="D644" t="s">
        <v>90</v>
      </c>
      <c r="E644" t="s">
        <v>36</v>
      </c>
      <c r="F644" t="s">
        <v>53</v>
      </c>
      <c r="G644" t="s">
        <v>54</v>
      </c>
      <c r="H644">
        <v>2</v>
      </c>
      <c r="I644">
        <v>104046</v>
      </c>
      <c r="J644">
        <v>20</v>
      </c>
      <c r="K644">
        <v>41618.400000000001</v>
      </c>
      <c r="L644">
        <v>166473.60000000001</v>
      </c>
      <c r="M644">
        <v>110824.62</v>
      </c>
      <c r="N644">
        <v>55648.98</v>
      </c>
      <c r="O644" t="s">
        <v>39</v>
      </c>
      <c r="P644">
        <v>2148.2600000000002</v>
      </c>
      <c r="Q644" t="s">
        <v>40</v>
      </c>
      <c r="R644" t="s">
        <v>31</v>
      </c>
      <c r="S644">
        <v>5</v>
      </c>
      <c r="T644">
        <v>4</v>
      </c>
      <c r="U644" t="s">
        <v>32</v>
      </c>
      <c r="V644" t="s">
        <v>33</v>
      </c>
      <c r="W644">
        <v>2</v>
      </c>
      <c r="Z644" t="b">
        <f t="shared" si="10"/>
        <v>0</v>
      </c>
    </row>
    <row r="645" spans="1:26" x14ac:dyDescent="0.25">
      <c r="A645" t="s">
        <v>1121</v>
      </c>
      <c r="B645" s="1">
        <v>45978</v>
      </c>
      <c r="C645" t="s">
        <v>1078</v>
      </c>
      <c r="D645" t="s">
        <v>71</v>
      </c>
      <c r="E645" t="s">
        <v>46</v>
      </c>
      <c r="F645" t="s">
        <v>53</v>
      </c>
      <c r="G645" t="s">
        <v>268</v>
      </c>
      <c r="H645">
        <v>3</v>
      </c>
      <c r="I645">
        <v>113274</v>
      </c>
      <c r="J645">
        <v>10</v>
      </c>
      <c r="K645">
        <v>33982.199999999997</v>
      </c>
      <c r="L645">
        <v>305839.8</v>
      </c>
      <c r="M645">
        <v>221229.1</v>
      </c>
      <c r="N645">
        <v>84610.7</v>
      </c>
      <c r="O645" t="s">
        <v>49</v>
      </c>
      <c r="P645">
        <v>271.20999999999998</v>
      </c>
      <c r="Q645" t="s">
        <v>68</v>
      </c>
      <c r="R645" t="s">
        <v>41</v>
      </c>
      <c r="S645">
        <v>2</v>
      </c>
      <c r="T645">
        <v>1</v>
      </c>
      <c r="U645" t="s">
        <v>32</v>
      </c>
      <c r="V645" t="s">
        <v>33</v>
      </c>
      <c r="W645">
        <v>5</v>
      </c>
      <c r="Z645" t="b">
        <f t="shared" si="10"/>
        <v>0</v>
      </c>
    </row>
    <row r="646" spans="1:26" x14ac:dyDescent="0.25">
      <c r="A646" t="s">
        <v>1122</v>
      </c>
      <c r="B646" s="1">
        <v>45780</v>
      </c>
      <c r="C646" t="s">
        <v>388</v>
      </c>
      <c r="D646" t="s">
        <v>67</v>
      </c>
      <c r="E646" t="s">
        <v>26</v>
      </c>
      <c r="F646" t="s">
        <v>86</v>
      </c>
      <c r="G646" t="s">
        <v>94</v>
      </c>
      <c r="H646">
        <v>2</v>
      </c>
      <c r="I646">
        <v>83912</v>
      </c>
      <c r="J646">
        <v>0</v>
      </c>
      <c r="K646">
        <v>0</v>
      </c>
      <c r="L646">
        <v>167824</v>
      </c>
      <c r="M646">
        <v>115946.31</v>
      </c>
      <c r="N646">
        <v>51877.69</v>
      </c>
      <c r="O646" t="s">
        <v>39</v>
      </c>
      <c r="P646">
        <v>1496.14</v>
      </c>
      <c r="Q646" t="s">
        <v>73</v>
      </c>
      <c r="R646" t="s">
        <v>31</v>
      </c>
      <c r="S646">
        <v>5</v>
      </c>
      <c r="T646">
        <v>4</v>
      </c>
      <c r="U646" t="s">
        <v>32</v>
      </c>
      <c r="V646" t="s">
        <v>33</v>
      </c>
      <c r="W646">
        <v>3</v>
      </c>
      <c r="Z646" t="b">
        <f t="shared" si="10"/>
        <v>0</v>
      </c>
    </row>
    <row r="647" spans="1:26" x14ac:dyDescent="0.25">
      <c r="A647" t="s">
        <v>1123</v>
      </c>
      <c r="B647" s="1">
        <v>45798</v>
      </c>
      <c r="C647" t="s">
        <v>1003</v>
      </c>
      <c r="D647" t="s">
        <v>63</v>
      </c>
      <c r="E647" t="s">
        <v>26</v>
      </c>
      <c r="F647" t="s">
        <v>86</v>
      </c>
      <c r="G647" t="s">
        <v>87</v>
      </c>
      <c r="H647">
        <v>2</v>
      </c>
      <c r="I647">
        <v>22849</v>
      </c>
      <c r="J647">
        <v>15</v>
      </c>
      <c r="K647">
        <v>6854.7</v>
      </c>
      <c r="L647">
        <v>38843.300000000003</v>
      </c>
      <c r="M647">
        <v>24062.36</v>
      </c>
      <c r="N647">
        <v>14780.94</v>
      </c>
      <c r="O647" t="s">
        <v>60</v>
      </c>
      <c r="P647">
        <v>686.82</v>
      </c>
      <c r="Q647" t="s">
        <v>73</v>
      </c>
      <c r="R647" t="s">
        <v>31</v>
      </c>
      <c r="S647">
        <v>5</v>
      </c>
      <c r="T647">
        <v>4</v>
      </c>
      <c r="U647" t="s">
        <v>32</v>
      </c>
      <c r="V647" t="s">
        <v>33</v>
      </c>
      <c r="W647">
        <v>5</v>
      </c>
      <c r="Z647" t="b">
        <f t="shared" si="10"/>
        <v>0</v>
      </c>
    </row>
    <row r="648" spans="1:26" x14ac:dyDescent="0.25">
      <c r="A648" t="s">
        <v>1124</v>
      </c>
      <c r="B648" s="1">
        <v>45883</v>
      </c>
      <c r="C648" t="s">
        <v>203</v>
      </c>
      <c r="D648" t="s">
        <v>63</v>
      </c>
      <c r="E648" t="s">
        <v>26</v>
      </c>
      <c r="F648" t="s">
        <v>47</v>
      </c>
      <c r="G648" t="s">
        <v>64</v>
      </c>
      <c r="H648">
        <v>2</v>
      </c>
      <c r="I648">
        <v>33597</v>
      </c>
      <c r="J648">
        <v>10</v>
      </c>
      <c r="K648">
        <v>6719.4</v>
      </c>
      <c r="L648">
        <v>60474.6</v>
      </c>
      <c r="M648">
        <v>43773.93</v>
      </c>
      <c r="N648">
        <v>16700.669999999998</v>
      </c>
      <c r="O648" t="s">
        <v>39</v>
      </c>
      <c r="P648">
        <v>1061.03</v>
      </c>
      <c r="Q648" t="s">
        <v>30</v>
      </c>
      <c r="R648" t="s">
        <v>41</v>
      </c>
      <c r="S648">
        <v>2</v>
      </c>
      <c r="T648">
        <v>4</v>
      </c>
      <c r="U648" t="s">
        <v>32</v>
      </c>
      <c r="V648" t="s">
        <v>42</v>
      </c>
      <c r="Z648" t="b">
        <f t="shared" si="10"/>
        <v>0</v>
      </c>
    </row>
    <row r="649" spans="1:26" x14ac:dyDescent="0.25">
      <c r="A649" t="s">
        <v>1125</v>
      </c>
      <c r="B649" s="1">
        <v>45697</v>
      </c>
      <c r="C649" t="s">
        <v>943</v>
      </c>
      <c r="D649" t="s">
        <v>154</v>
      </c>
      <c r="E649" t="s">
        <v>36</v>
      </c>
      <c r="F649" t="s">
        <v>47</v>
      </c>
      <c r="G649" t="s">
        <v>64</v>
      </c>
      <c r="H649">
        <v>1</v>
      </c>
      <c r="I649">
        <v>29437</v>
      </c>
      <c r="J649">
        <v>5</v>
      </c>
      <c r="K649">
        <v>1471.85</v>
      </c>
      <c r="L649">
        <v>27965.15</v>
      </c>
      <c r="M649">
        <v>16514.09</v>
      </c>
      <c r="N649">
        <v>11451.06</v>
      </c>
      <c r="O649" t="s">
        <v>60</v>
      </c>
      <c r="P649">
        <v>652.97</v>
      </c>
      <c r="Q649" t="s">
        <v>30</v>
      </c>
      <c r="R649" t="s">
        <v>31</v>
      </c>
      <c r="S649">
        <v>5</v>
      </c>
      <c r="T649">
        <v>5</v>
      </c>
      <c r="U649" t="s">
        <v>32</v>
      </c>
      <c r="V649" t="s">
        <v>42</v>
      </c>
      <c r="Z649" t="b">
        <f t="shared" si="10"/>
        <v>0</v>
      </c>
    </row>
    <row r="650" spans="1:26" x14ac:dyDescent="0.25">
      <c r="A650" t="s">
        <v>1126</v>
      </c>
      <c r="B650" s="1">
        <v>45804</v>
      </c>
      <c r="C650" t="s">
        <v>203</v>
      </c>
      <c r="D650" t="s">
        <v>97</v>
      </c>
      <c r="E650" t="s">
        <v>26</v>
      </c>
      <c r="F650" t="s">
        <v>27</v>
      </c>
      <c r="G650" t="s">
        <v>28</v>
      </c>
      <c r="H650">
        <v>1</v>
      </c>
      <c r="I650">
        <v>14297</v>
      </c>
      <c r="J650">
        <v>0</v>
      </c>
      <c r="K650">
        <v>0</v>
      </c>
      <c r="L650">
        <v>14297</v>
      </c>
      <c r="M650">
        <v>8911.2900000000009</v>
      </c>
      <c r="N650">
        <v>5385.71</v>
      </c>
      <c r="O650" t="s">
        <v>91</v>
      </c>
      <c r="P650">
        <v>328.74</v>
      </c>
      <c r="Q650" t="s">
        <v>40</v>
      </c>
      <c r="R650" t="s">
        <v>31</v>
      </c>
      <c r="S650">
        <v>5</v>
      </c>
      <c r="T650">
        <v>6</v>
      </c>
      <c r="U650" t="s">
        <v>32</v>
      </c>
      <c r="V650" t="s">
        <v>42</v>
      </c>
      <c r="Z650" t="b">
        <f t="shared" si="10"/>
        <v>0</v>
      </c>
    </row>
    <row r="651" spans="1:26" x14ac:dyDescent="0.25">
      <c r="A651" t="s">
        <v>1127</v>
      </c>
      <c r="B651" s="1">
        <v>45778</v>
      </c>
      <c r="C651" t="s">
        <v>1094</v>
      </c>
      <c r="D651" t="s">
        <v>63</v>
      </c>
      <c r="E651" t="s">
        <v>46</v>
      </c>
      <c r="F651" t="s">
        <v>37</v>
      </c>
      <c r="G651" t="s">
        <v>161</v>
      </c>
      <c r="H651">
        <v>3</v>
      </c>
      <c r="I651">
        <v>6636</v>
      </c>
      <c r="J651">
        <v>10</v>
      </c>
      <c r="K651">
        <v>1990.8</v>
      </c>
      <c r="L651">
        <v>17917.2</v>
      </c>
      <c r="M651">
        <v>12524.72</v>
      </c>
      <c r="N651">
        <v>5392.48</v>
      </c>
      <c r="O651" t="s">
        <v>49</v>
      </c>
      <c r="P651">
        <v>423.81</v>
      </c>
      <c r="Q651" t="s">
        <v>83</v>
      </c>
      <c r="R651" t="s">
        <v>31</v>
      </c>
      <c r="S651">
        <v>5</v>
      </c>
      <c r="T651">
        <v>6</v>
      </c>
      <c r="U651" t="s">
        <v>56</v>
      </c>
      <c r="V651" t="s">
        <v>33</v>
      </c>
      <c r="W651">
        <v>5</v>
      </c>
      <c r="Z651" t="b">
        <f t="shared" si="10"/>
        <v>0</v>
      </c>
    </row>
    <row r="652" spans="1:26" x14ac:dyDescent="0.25">
      <c r="A652" t="s">
        <v>1128</v>
      </c>
      <c r="B652" s="1">
        <v>45797</v>
      </c>
      <c r="C652" t="s">
        <v>1129</v>
      </c>
      <c r="D652" t="s">
        <v>90</v>
      </c>
      <c r="E652" t="s">
        <v>46</v>
      </c>
      <c r="F652" t="s">
        <v>47</v>
      </c>
      <c r="G652" t="s">
        <v>64</v>
      </c>
      <c r="H652">
        <v>2</v>
      </c>
      <c r="I652">
        <v>38279</v>
      </c>
      <c r="J652">
        <v>0</v>
      </c>
      <c r="K652">
        <v>0</v>
      </c>
      <c r="L652">
        <v>76558</v>
      </c>
      <c r="M652">
        <v>48697.91</v>
      </c>
      <c r="N652">
        <v>27860.09</v>
      </c>
      <c r="O652" t="s">
        <v>91</v>
      </c>
      <c r="P652">
        <v>467.73</v>
      </c>
      <c r="Q652" t="s">
        <v>83</v>
      </c>
      <c r="R652" t="s">
        <v>31</v>
      </c>
      <c r="S652">
        <v>5</v>
      </c>
      <c r="T652">
        <v>1</v>
      </c>
      <c r="U652" t="s">
        <v>32</v>
      </c>
      <c r="V652" t="s">
        <v>50</v>
      </c>
      <c r="W652">
        <v>4</v>
      </c>
      <c r="Z652" t="b">
        <f t="shared" si="10"/>
        <v>0</v>
      </c>
    </row>
    <row r="653" spans="1:26" x14ac:dyDescent="0.25">
      <c r="A653" t="s">
        <v>1130</v>
      </c>
      <c r="B653" s="1">
        <v>45829</v>
      </c>
      <c r="C653" t="s">
        <v>1131</v>
      </c>
      <c r="D653" t="s">
        <v>97</v>
      </c>
      <c r="E653" t="s">
        <v>46</v>
      </c>
      <c r="F653" t="s">
        <v>27</v>
      </c>
      <c r="G653" t="s">
        <v>76</v>
      </c>
      <c r="H653">
        <v>1</v>
      </c>
      <c r="I653">
        <v>17582</v>
      </c>
      <c r="J653">
        <v>20</v>
      </c>
      <c r="K653">
        <v>3516.4</v>
      </c>
      <c r="L653">
        <v>14065.6</v>
      </c>
      <c r="M653">
        <v>10688.41</v>
      </c>
      <c r="N653">
        <v>3377.19</v>
      </c>
      <c r="O653" t="s">
        <v>29</v>
      </c>
      <c r="P653">
        <v>779.02</v>
      </c>
      <c r="Q653" t="s">
        <v>30</v>
      </c>
      <c r="R653" t="s">
        <v>41</v>
      </c>
      <c r="S653">
        <v>2</v>
      </c>
      <c r="T653">
        <v>4</v>
      </c>
      <c r="U653" t="s">
        <v>56</v>
      </c>
      <c r="V653" t="s">
        <v>33</v>
      </c>
      <c r="W653">
        <v>1</v>
      </c>
      <c r="Z653" t="b">
        <f t="shared" si="10"/>
        <v>0</v>
      </c>
    </row>
    <row r="654" spans="1:26" x14ac:dyDescent="0.25">
      <c r="A654" t="s">
        <v>1132</v>
      </c>
      <c r="B654" s="1">
        <v>45821</v>
      </c>
      <c r="C654" t="s">
        <v>1133</v>
      </c>
      <c r="D654" t="s">
        <v>154</v>
      </c>
      <c r="E654" t="s">
        <v>26</v>
      </c>
      <c r="F654" t="s">
        <v>37</v>
      </c>
      <c r="G654" t="s">
        <v>313</v>
      </c>
      <c r="H654">
        <v>1</v>
      </c>
      <c r="I654">
        <v>20319</v>
      </c>
      <c r="J654">
        <v>10</v>
      </c>
      <c r="K654">
        <v>2031.9</v>
      </c>
      <c r="L654">
        <v>18287.099999999999</v>
      </c>
      <c r="M654">
        <v>11417.15</v>
      </c>
      <c r="N654">
        <v>6869.95</v>
      </c>
      <c r="O654" t="s">
        <v>39</v>
      </c>
      <c r="P654">
        <v>1212.0999999999999</v>
      </c>
      <c r="Q654" t="s">
        <v>68</v>
      </c>
      <c r="R654" t="s">
        <v>41</v>
      </c>
      <c r="S654">
        <v>2</v>
      </c>
      <c r="T654">
        <v>5</v>
      </c>
      <c r="U654" t="s">
        <v>32</v>
      </c>
      <c r="V654" t="s">
        <v>42</v>
      </c>
      <c r="Z654" t="b">
        <f t="shared" si="10"/>
        <v>0</v>
      </c>
    </row>
    <row r="655" spans="1:26" x14ac:dyDescent="0.25">
      <c r="A655" t="s">
        <v>1134</v>
      </c>
      <c r="B655" s="1">
        <v>45934</v>
      </c>
      <c r="C655" t="s">
        <v>1007</v>
      </c>
      <c r="D655" t="s">
        <v>97</v>
      </c>
      <c r="E655" t="s">
        <v>26</v>
      </c>
      <c r="F655" t="s">
        <v>27</v>
      </c>
      <c r="G655" t="s">
        <v>164</v>
      </c>
      <c r="H655">
        <v>1</v>
      </c>
      <c r="I655">
        <v>6598</v>
      </c>
      <c r="J655">
        <v>10</v>
      </c>
      <c r="K655">
        <v>659.8</v>
      </c>
      <c r="L655">
        <v>5938.2</v>
      </c>
      <c r="M655">
        <v>4288.74</v>
      </c>
      <c r="N655">
        <v>1649.46</v>
      </c>
      <c r="O655" t="s">
        <v>60</v>
      </c>
      <c r="P655">
        <v>1991.22</v>
      </c>
      <c r="Q655" t="s">
        <v>68</v>
      </c>
      <c r="R655" t="s">
        <v>31</v>
      </c>
      <c r="S655">
        <v>5</v>
      </c>
      <c r="T655">
        <v>1</v>
      </c>
      <c r="U655" t="s">
        <v>32</v>
      </c>
      <c r="V655" t="s">
        <v>42</v>
      </c>
      <c r="Z655" t="b">
        <f t="shared" si="10"/>
        <v>0</v>
      </c>
    </row>
    <row r="656" spans="1:26" x14ac:dyDescent="0.25">
      <c r="A656" t="s">
        <v>1135</v>
      </c>
      <c r="B656" s="1">
        <v>45699</v>
      </c>
      <c r="C656" t="s">
        <v>1136</v>
      </c>
      <c r="D656" t="s">
        <v>63</v>
      </c>
      <c r="E656" t="s">
        <v>26</v>
      </c>
      <c r="F656" t="s">
        <v>47</v>
      </c>
      <c r="G656" t="s">
        <v>48</v>
      </c>
      <c r="H656">
        <v>1</v>
      </c>
      <c r="I656">
        <v>26664</v>
      </c>
      <c r="J656">
        <v>10</v>
      </c>
      <c r="K656">
        <v>2666.4</v>
      </c>
      <c r="L656">
        <v>23997.599999999999</v>
      </c>
      <c r="M656">
        <v>14211.97</v>
      </c>
      <c r="N656">
        <v>9785.6299999999992</v>
      </c>
      <c r="O656" t="s">
        <v>39</v>
      </c>
      <c r="P656">
        <v>563.27</v>
      </c>
      <c r="Q656" t="s">
        <v>68</v>
      </c>
      <c r="R656" t="s">
        <v>31</v>
      </c>
      <c r="S656">
        <v>5</v>
      </c>
      <c r="T656">
        <v>10</v>
      </c>
      <c r="U656" t="s">
        <v>56</v>
      </c>
      <c r="V656" t="s">
        <v>33</v>
      </c>
      <c r="W656">
        <v>5</v>
      </c>
      <c r="Z656" t="b">
        <f t="shared" si="10"/>
        <v>0</v>
      </c>
    </row>
    <row r="657" spans="1:26" x14ac:dyDescent="0.25">
      <c r="A657" t="s">
        <v>1137</v>
      </c>
      <c r="B657" s="1">
        <v>45728</v>
      </c>
      <c r="C657" t="s">
        <v>1138</v>
      </c>
      <c r="D657" t="s">
        <v>45</v>
      </c>
      <c r="E657" t="s">
        <v>26</v>
      </c>
      <c r="F657" t="s">
        <v>86</v>
      </c>
      <c r="G657" t="s">
        <v>110</v>
      </c>
      <c r="H657">
        <v>1</v>
      </c>
      <c r="I657">
        <v>45795</v>
      </c>
      <c r="J657">
        <v>10</v>
      </c>
      <c r="K657">
        <v>4579.5</v>
      </c>
      <c r="L657">
        <v>41215.5</v>
      </c>
      <c r="M657">
        <v>26382.25</v>
      </c>
      <c r="N657">
        <v>14833.25</v>
      </c>
      <c r="O657" t="s">
        <v>60</v>
      </c>
      <c r="P657">
        <v>908.44</v>
      </c>
      <c r="Q657" t="s">
        <v>40</v>
      </c>
      <c r="R657" t="s">
        <v>41</v>
      </c>
      <c r="S657">
        <v>2</v>
      </c>
      <c r="T657">
        <v>2</v>
      </c>
      <c r="U657" t="s">
        <v>32</v>
      </c>
      <c r="V657" t="s">
        <v>33</v>
      </c>
      <c r="W657">
        <v>4</v>
      </c>
      <c r="Z657" t="b">
        <f t="shared" si="10"/>
        <v>0</v>
      </c>
    </row>
    <row r="658" spans="1:26" x14ac:dyDescent="0.25">
      <c r="A658" t="s">
        <v>1139</v>
      </c>
      <c r="B658" s="1">
        <v>45735</v>
      </c>
      <c r="C658" t="s">
        <v>1060</v>
      </c>
      <c r="D658" t="s">
        <v>71</v>
      </c>
      <c r="E658" t="s">
        <v>36</v>
      </c>
      <c r="F658" t="s">
        <v>27</v>
      </c>
      <c r="G658" t="s">
        <v>113</v>
      </c>
      <c r="H658">
        <v>1</v>
      </c>
      <c r="I658">
        <v>28634</v>
      </c>
      <c r="J658">
        <v>0</v>
      </c>
      <c r="K658">
        <v>0</v>
      </c>
      <c r="L658">
        <v>28634</v>
      </c>
      <c r="M658">
        <v>22076.93</v>
      </c>
      <c r="N658">
        <v>6557.07</v>
      </c>
      <c r="O658" t="s">
        <v>55</v>
      </c>
      <c r="P658">
        <v>1848.35</v>
      </c>
      <c r="Q658" t="s">
        <v>73</v>
      </c>
      <c r="R658" t="s">
        <v>31</v>
      </c>
      <c r="S658">
        <v>5</v>
      </c>
      <c r="T658">
        <v>5</v>
      </c>
      <c r="U658" t="s">
        <v>32</v>
      </c>
      <c r="V658" t="s">
        <v>33</v>
      </c>
      <c r="W658">
        <v>5</v>
      </c>
      <c r="Z658" t="b">
        <f t="shared" si="10"/>
        <v>0</v>
      </c>
    </row>
    <row r="659" spans="1:26" x14ac:dyDescent="0.25">
      <c r="A659" t="s">
        <v>1140</v>
      </c>
      <c r="B659" s="1">
        <v>45776</v>
      </c>
      <c r="C659" t="s">
        <v>337</v>
      </c>
      <c r="D659" t="s">
        <v>71</v>
      </c>
      <c r="E659" t="s">
        <v>46</v>
      </c>
      <c r="F659" t="s">
        <v>86</v>
      </c>
      <c r="G659" t="s">
        <v>180</v>
      </c>
      <c r="H659">
        <v>2</v>
      </c>
      <c r="I659">
        <v>71921</v>
      </c>
      <c r="J659">
        <v>0</v>
      </c>
      <c r="K659">
        <v>0</v>
      </c>
      <c r="L659">
        <v>143842</v>
      </c>
      <c r="M659">
        <v>82003.64</v>
      </c>
      <c r="N659">
        <v>61838.36</v>
      </c>
      <c r="O659" t="s">
        <v>60</v>
      </c>
      <c r="P659">
        <v>1303.27</v>
      </c>
      <c r="Q659" t="s">
        <v>40</v>
      </c>
      <c r="R659" t="s">
        <v>41</v>
      </c>
      <c r="S659">
        <v>2</v>
      </c>
      <c r="T659">
        <v>1</v>
      </c>
      <c r="U659" t="s">
        <v>32</v>
      </c>
      <c r="V659" t="s">
        <v>33</v>
      </c>
      <c r="W659">
        <v>5</v>
      </c>
      <c r="Z659" t="b">
        <f t="shared" si="10"/>
        <v>0</v>
      </c>
    </row>
    <row r="660" spans="1:26" x14ac:dyDescent="0.25">
      <c r="A660" t="s">
        <v>1141</v>
      </c>
      <c r="B660" s="1">
        <v>45854</v>
      </c>
      <c r="C660" t="s">
        <v>668</v>
      </c>
      <c r="D660" t="s">
        <v>67</v>
      </c>
      <c r="E660" t="s">
        <v>46</v>
      </c>
      <c r="F660" t="s">
        <v>27</v>
      </c>
      <c r="G660" t="s">
        <v>164</v>
      </c>
      <c r="H660">
        <v>2</v>
      </c>
      <c r="I660">
        <v>5338</v>
      </c>
      <c r="J660">
        <v>10</v>
      </c>
      <c r="K660">
        <v>1067.5999999999999</v>
      </c>
      <c r="L660">
        <v>9608.4</v>
      </c>
      <c r="M660">
        <v>6680.07</v>
      </c>
      <c r="N660">
        <v>2928.33</v>
      </c>
      <c r="O660" t="s">
        <v>91</v>
      </c>
      <c r="P660">
        <v>1285.23</v>
      </c>
      <c r="Q660" t="s">
        <v>83</v>
      </c>
      <c r="R660" t="s">
        <v>41</v>
      </c>
      <c r="S660">
        <v>2</v>
      </c>
      <c r="T660">
        <v>2</v>
      </c>
      <c r="U660" t="s">
        <v>32</v>
      </c>
      <c r="V660" t="s">
        <v>33</v>
      </c>
      <c r="W660">
        <v>1</v>
      </c>
      <c r="Z660" t="b">
        <f t="shared" si="10"/>
        <v>0</v>
      </c>
    </row>
    <row r="661" spans="1:26" x14ac:dyDescent="0.25">
      <c r="A661" t="s">
        <v>1142</v>
      </c>
      <c r="B661" s="1">
        <v>46013</v>
      </c>
      <c r="C661" t="s">
        <v>1033</v>
      </c>
      <c r="D661" t="s">
        <v>154</v>
      </c>
      <c r="E661" t="s">
        <v>46</v>
      </c>
      <c r="F661" t="s">
        <v>86</v>
      </c>
      <c r="G661" t="s">
        <v>127</v>
      </c>
      <c r="H661">
        <v>1</v>
      </c>
      <c r="I661">
        <v>38142</v>
      </c>
      <c r="J661">
        <v>10</v>
      </c>
      <c r="K661">
        <v>3814.2</v>
      </c>
      <c r="L661">
        <v>34327.800000000003</v>
      </c>
      <c r="M661">
        <v>24039.83</v>
      </c>
      <c r="N661">
        <v>10287.969999999999</v>
      </c>
      <c r="O661" t="s">
        <v>29</v>
      </c>
      <c r="P661">
        <v>1975.83</v>
      </c>
      <c r="Q661" t="s">
        <v>83</v>
      </c>
      <c r="R661" t="s">
        <v>31</v>
      </c>
      <c r="S661">
        <v>5</v>
      </c>
      <c r="T661">
        <v>4</v>
      </c>
      <c r="U661" t="s">
        <v>32</v>
      </c>
      <c r="V661" t="s">
        <v>33</v>
      </c>
      <c r="W661">
        <v>2</v>
      </c>
      <c r="Z661" t="b">
        <f t="shared" si="10"/>
        <v>0</v>
      </c>
    </row>
    <row r="662" spans="1:26" x14ac:dyDescent="0.25">
      <c r="A662" t="s">
        <v>1143</v>
      </c>
      <c r="B662" s="1">
        <v>45736</v>
      </c>
      <c r="C662" t="s">
        <v>380</v>
      </c>
      <c r="D662" t="s">
        <v>124</v>
      </c>
      <c r="E662" t="s">
        <v>46</v>
      </c>
      <c r="F662" t="s">
        <v>86</v>
      </c>
      <c r="G662" t="s">
        <v>94</v>
      </c>
      <c r="H662">
        <v>1</v>
      </c>
      <c r="I662">
        <v>32081</v>
      </c>
      <c r="J662">
        <v>10</v>
      </c>
      <c r="K662">
        <v>3208.1</v>
      </c>
      <c r="L662">
        <v>28872.9</v>
      </c>
      <c r="M662">
        <v>20585.7</v>
      </c>
      <c r="N662">
        <v>8287.2000000000007</v>
      </c>
      <c r="O662" t="s">
        <v>91</v>
      </c>
      <c r="P662">
        <v>1677.15</v>
      </c>
      <c r="Q662" t="s">
        <v>30</v>
      </c>
      <c r="R662" t="s">
        <v>31</v>
      </c>
      <c r="S662">
        <v>5</v>
      </c>
      <c r="T662">
        <v>3</v>
      </c>
      <c r="U662" t="s">
        <v>32</v>
      </c>
      <c r="V662" t="s">
        <v>33</v>
      </c>
      <c r="W662">
        <v>1</v>
      </c>
      <c r="Z662" t="b">
        <f t="shared" si="10"/>
        <v>0</v>
      </c>
    </row>
    <row r="663" spans="1:26" x14ac:dyDescent="0.25">
      <c r="A663" t="s">
        <v>1144</v>
      </c>
      <c r="B663" s="1">
        <v>46019</v>
      </c>
      <c r="C663" t="s">
        <v>631</v>
      </c>
      <c r="D663" t="s">
        <v>97</v>
      </c>
      <c r="E663" t="s">
        <v>36</v>
      </c>
      <c r="F663" t="s">
        <v>27</v>
      </c>
      <c r="G663" t="s">
        <v>113</v>
      </c>
      <c r="H663">
        <v>1</v>
      </c>
      <c r="I663">
        <v>4551</v>
      </c>
      <c r="J663">
        <v>10</v>
      </c>
      <c r="K663">
        <v>455.1</v>
      </c>
      <c r="L663">
        <v>4095.9</v>
      </c>
      <c r="M663">
        <v>3126.55</v>
      </c>
      <c r="N663">
        <v>969.35</v>
      </c>
      <c r="O663" t="s">
        <v>55</v>
      </c>
      <c r="P663">
        <v>967.63</v>
      </c>
      <c r="Q663" t="s">
        <v>83</v>
      </c>
      <c r="R663" t="s">
        <v>41</v>
      </c>
      <c r="S663">
        <v>2</v>
      </c>
      <c r="T663">
        <v>1</v>
      </c>
      <c r="U663" t="s">
        <v>32</v>
      </c>
      <c r="V663" t="s">
        <v>33</v>
      </c>
      <c r="W663">
        <v>5</v>
      </c>
      <c r="Z663" t="b">
        <f t="shared" si="10"/>
        <v>0</v>
      </c>
    </row>
    <row r="664" spans="1:26" x14ac:dyDescent="0.25">
      <c r="A664" t="s">
        <v>1145</v>
      </c>
      <c r="B664" s="1">
        <v>45767</v>
      </c>
      <c r="C664" t="s">
        <v>819</v>
      </c>
      <c r="D664" t="s">
        <v>97</v>
      </c>
      <c r="E664" t="s">
        <v>26</v>
      </c>
      <c r="F664" t="s">
        <v>53</v>
      </c>
      <c r="G664" t="s">
        <v>82</v>
      </c>
      <c r="H664">
        <v>2</v>
      </c>
      <c r="I664">
        <v>119926</v>
      </c>
      <c r="J664">
        <v>0</v>
      </c>
      <c r="K664">
        <v>0</v>
      </c>
      <c r="L664">
        <v>239852</v>
      </c>
      <c r="M664">
        <v>181597.02</v>
      </c>
      <c r="N664">
        <v>58254.98</v>
      </c>
      <c r="O664" t="s">
        <v>55</v>
      </c>
      <c r="P664">
        <v>1237.96</v>
      </c>
      <c r="Q664" t="s">
        <v>68</v>
      </c>
      <c r="R664" t="s">
        <v>41</v>
      </c>
      <c r="S664">
        <v>2</v>
      </c>
      <c r="T664">
        <v>1</v>
      </c>
      <c r="U664" t="s">
        <v>32</v>
      </c>
      <c r="V664" t="s">
        <v>33</v>
      </c>
      <c r="W664">
        <v>4</v>
      </c>
      <c r="Z664" t="b">
        <f t="shared" si="10"/>
        <v>0</v>
      </c>
    </row>
    <row r="665" spans="1:26" x14ac:dyDescent="0.25">
      <c r="A665" t="s">
        <v>1146</v>
      </c>
      <c r="B665" s="1">
        <v>45690</v>
      </c>
      <c r="C665" t="s">
        <v>1082</v>
      </c>
      <c r="D665" t="s">
        <v>45</v>
      </c>
      <c r="E665" t="s">
        <v>26</v>
      </c>
      <c r="F665" t="s">
        <v>86</v>
      </c>
      <c r="G665" t="s">
        <v>180</v>
      </c>
      <c r="H665">
        <v>2</v>
      </c>
      <c r="I665">
        <v>8815</v>
      </c>
      <c r="J665">
        <v>0</v>
      </c>
      <c r="K665">
        <v>0</v>
      </c>
      <c r="L665">
        <v>17630</v>
      </c>
      <c r="M665">
        <v>12665.33</v>
      </c>
      <c r="N665">
        <v>4964.67</v>
      </c>
      <c r="O665" t="s">
        <v>39</v>
      </c>
      <c r="P665">
        <v>718.03</v>
      </c>
      <c r="Q665" t="s">
        <v>30</v>
      </c>
      <c r="R665" t="s">
        <v>31</v>
      </c>
      <c r="S665">
        <v>5</v>
      </c>
      <c r="T665">
        <v>3</v>
      </c>
      <c r="U665" t="s">
        <v>32</v>
      </c>
      <c r="V665" t="s">
        <v>33</v>
      </c>
      <c r="W665">
        <v>1</v>
      </c>
      <c r="Z665" t="b">
        <f t="shared" si="10"/>
        <v>0</v>
      </c>
    </row>
    <row r="666" spans="1:26" x14ac:dyDescent="0.25">
      <c r="A666" t="s">
        <v>1147</v>
      </c>
      <c r="B666" s="1">
        <v>45870</v>
      </c>
      <c r="C666" t="s">
        <v>1148</v>
      </c>
      <c r="D666" t="s">
        <v>45</v>
      </c>
      <c r="E666" t="s">
        <v>26</v>
      </c>
      <c r="F666" t="s">
        <v>47</v>
      </c>
      <c r="G666" t="s">
        <v>48</v>
      </c>
      <c r="H666">
        <v>1</v>
      </c>
      <c r="I666">
        <v>50607</v>
      </c>
      <c r="J666">
        <v>0</v>
      </c>
      <c r="K666">
        <v>0</v>
      </c>
      <c r="L666">
        <v>50607</v>
      </c>
      <c r="M666">
        <v>30414.240000000002</v>
      </c>
      <c r="N666">
        <v>20192.759999999998</v>
      </c>
      <c r="O666" t="s">
        <v>49</v>
      </c>
      <c r="P666">
        <v>131.71</v>
      </c>
      <c r="Q666" t="s">
        <v>83</v>
      </c>
      <c r="R666" t="s">
        <v>31</v>
      </c>
      <c r="S666">
        <v>5</v>
      </c>
      <c r="T666">
        <v>3</v>
      </c>
      <c r="U666" t="s">
        <v>32</v>
      </c>
      <c r="V666" t="s">
        <v>33</v>
      </c>
      <c r="Z666" t="b">
        <f t="shared" si="10"/>
        <v>0</v>
      </c>
    </row>
    <row r="667" spans="1:26" x14ac:dyDescent="0.25">
      <c r="A667" t="s">
        <v>1149</v>
      </c>
      <c r="B667" s="1">
        <v>45866</v>
      </c>
      <c r="C667" t="s">
        <v>1037</v>
      </c>
      <c r="D667" t="s">
        <v>154</v>
      </c>
      <c r="E667" t="s">
        <v>46</v>
      </c>
      <c r="F667" t="s">
        <v>37</v>
      </c>
      <c r="G667" t="s">
        <v>38</v>
      </c>
      <c r="H667">
        <v>1</v>
      </c>
      <c r="I667">
        <v>23852</v>
      </c>
      <c r="J667">
        <v>0</v>
      </c>
      <c r="K667">
        <v>0</v>
      </c>
      <c r="L667">
        <v>23852</v>
      </c>
      <c r="M667">
        <v>15851</v>
      </c>
      <c r="N667">
        <v>8001</v>
      </c>
      <c r="O667" t="s">
        <v>29</v>
      </c>
      <c r="P667">
        <v>1976.39</v>
      </c>
      <c r="Q667" t="s">
        <v>83</v>
      </c>
      <c r="R667" t="s">
        <v>31</v>
      </c>
      <c r="S667">
        <v>5</v>
      </c>
      <c r="T667">
        <v>5</v>
      </c>
      <c r="U667" t="s">
        <v>32</v>
      </c>
      <c r="V667" t="s">
        <v>33</v>
      </c>
      <c r="W667">
        <v>2</v>
      </c>
      <c r="Z667" t="b">
        <f t="shared" si="10"/>
        <v>0</v>
      </c>
    </row>
    <row r="668" spans="1:26" x14ac:dyDescent="0.25">
      <c r="A668" t="s">
        <v>1150</v>
      </c>
      <c r="B668" s="1">
        <v>45827</v>
      </c>
      <c r="C668" t="s">
        <v>1112</v>
      </c>
      <c r="D668" t="s">
        <v>71</v>
      </c>
      <c r="E668" t="s">
        <v>46</v>
      </c>
      <c r="F668" t="s">
        <v>47</v>
      </c>
      <c r="G668" t="s">
        <v>105</v>
      </c>
      <c r="H668">
        <v>2</v>
      </c>
      <c r="I668">
        <v>20669</v>
      </c>
      <c r="J668">
        <v>20</v>
      </c>
      <c r="K668">
        <v>8267.6</v>
      </c>
      <c r="L668">
        <v>33070.400000000001</v>
      </c>
      <c r="M668">
        <v>21752.99</v>
      </c>
      <c r="N668">
        <v>11317.41</v>
      </c>
      <c r="O668" t="s">
        <v>55</v>
      </c>
      <c r="P668">
        <v>2073.35</v>
      </c>
      <c r="Q668" t="s">
        <v>83</v>
      </c>
      <c r="R668" t="s">
        <v>41</v>
      </c>
      <c r="S668">
        <v>2</v>
      </c>
      <c r="T668">
        <v>1</v>
      </c>
      <c r="U668" t="s">
        <v>32</v>
      </c>
      <c r="V668" t="s">
        <v>33</v>
      </c>
      <c r="W668">
        <v>5</v>
      </c>
      <c r="Z668" t="b">
        <f t="shared" si="10"/>
        <v>0</v>
      </c>
    </row>
    <row r="669" spans="1:26" x14ac:dyDescent="0.25">
      <c r="A669" t="s">
        <v>1151</v>
      </c>
      <c r="B669" s="1">
        <v>45935</v>
      </c>
      <c r="C669" t="s">
        <v>766</v>
      </c>
      <c r="D669" t="s">
        <v>97</v>
      </c>
      <c r="E669" t="s">
        <v>46</v>
      </c>
      <c r="F669" t="s">
        <v>47</v>
      </c>
      <c r="G669" t="s">
        <v>64</v>
      </c>
      <c r="H669">
        <v>1</v>
      </c>
      <c r="I669">
        <v>46639</v>
      </c>
      <c r="J669">
        <v>15</v>
      </c>
      <c r="K669">
        <v>6995.85</v>
      </c>
      <c r="L669">
        <v>39643.15</v>
      </c>
      <c r="M669">
        <v>23847.93</v>
      </c>
      <c r="N669">
        <v>15795.22</v>
      </c>
      <c r="O669" t="s">
        <v>55</v>
      </c>
      <c r="P669">
        <v>787.15</v>
      </c>
      <c r="Q669" t="s">
        <v>83</v>
      </c>
      <c r="R669" t="s">
        <v>41</v>
      </c>
      <c r="S669">
        <v>2</v>
      </c>
      <c r="T669">
        <v>5</v>
      </c>
      <c r="U669" t="s">
        <v>56</v>
      </c>
      <c r="V669" t="s">
        <v>33</v>
      </c>
      <c r="W669">
        <v>4</v>
      </c>
      <c r="Z669" t="b">
        <f t="shared" si="10"/>
        <v>0</v>
      </c>
    </row>
    <row r="670" spans="1:26" x14ac:dyDescent="0.25">
      <c r="A670" t="s">
        <v>1152</v>
      </c>
      <c r="B670" s="1">
        <v>45896</v>
      </c>
      <c r="C670" t="s">
        <v>587</v>
      </c>
      <c r="D670" t="s">
        <v>71</v>
      </c>
      <c r="E670" t="s">
        <v>46</v>
      </c>
      <c r="F670" t="s">
        <v>27</v>
      </c>
      <c r="G670" t="s">
        <v>164</v>
      </c>
      <c r="H670">
        <v>3</v>
      </c>
      <c r="I670">
        <v>5639</v>
      </c>
      <c r="J670">
        <v>10</v>
      </c>
      <c r="K670">
        <v>1691.7</v>
      </c>
      <c r="L670">
        <v>15225.3</v>
      </c>
      <c r="M670">
        <v>9316.77</v>
      </c>
      <c r="N670">
        <v>5908.53</v>
      </c>
      <c r="O670" t="s">
        <v>60</v>
      </c>
      <c r="P670">
        <v>2063.39</v>
      </c>
      <c r="Q670" t="s">
        <v>30</v>
      </c>
      <c r="R670" t="s">
        <v>31</v>
      </c>
      <c r="S670">
        <v>5</v>
      </c>
      <c r="T670">
        <v>5</v>
      </c>
      <c r="U670" t="s">
        <v>32</v>
      </c>
      <c r="V670" t="s">
        <v>50</v>
      </c>
      <c r="W670">
        <v>5</v>
      </c>
      <c r="Z670" t="b">
        <f t="shared" si="10"/>
        <v>0</v>
      </c>
    </row>
    <row r="671" spans="1:26" x14ac:dyDescent="0.25">
      <c r="A671" t="s">
        <v>1153</v>
      </c>
      <c r="B671" s="1">
        <v>45870</v>
      </c>
      <c r="C671" t="s">
        <v>1154</v>
      </c>
      <c r="D671" t="s">
        <v>90</v>
      </c>
      <c r="E671" t="s">
        <v>36</v>
      </c>
      <c r="F671" t="s">
        <v>53</v>
      </c>
      <c r="G671" t="s">
        <v>59</v>
      </c>
      <c r="H671">
        <v>1</v>
      </c>
      <c r="I671">
        <v>10215</v>
      </c>
      <c r="J671">
        <v>20</v>
      </c>
      <c r="K671">
        <v>2043</v>
      </c>
      <c r="L671">
        <v>8172</v>
      </c>
      <c r="M671">
        <v>6176.54</v>
      </c>
      <c r="N671">
        <v>1995.46</v>
      </c>
      <c r="O671" t="s">
        <v>91</v>
      </c>
      <c r="P671">
        <v>1901.65</v>
      </c>
      <c r="Q671" t="s">
        <v>73</v>
      </c>
      <c r="R671" t="s">
        <v>31</v>
      </c>
      <c r="S671">
        <v>5</v>
      </c>
      <c r="T671">
        <v>7</v>
      </c>
      <c r="U671" t="s">
        <v>56</v>
      </c>
      <c r="V671" t="s">
        <v>33</v>
      </c>
      <c r="W671">
        <v>5</v>
      </c>
      <c r="Z671" t="b">
        <f t="shared" si="10"/>
        <v>0</v>
      </c>
    </row>
    <row r="672" spans="1:26" x14ac:dyDescent="0.25">
      <c r="A672" t="s">
        <v>1155</v>
      </c>
      <c r="B672" s="1">
        <v>45689</v>
      </c>
      <c r="C672" t="s">
        <v>1156</v>
      </c>
      <c r="D672" t="s">
        <v>154</v>
      </c>
      <c r="E672" t="s">
        <v>46</v>
      </c>
      <c r="F672" t="s">
        <v>86</v>
      </c>
      <c r="G672" t="s">
        <v>110</v>
      </c>
      <c r="H672">
        <v>3</v>
      </c>
      <c r="I672">
        <v>29804</v>
      </c>
      <c r="J672">
        <v>0</v>
      </c>
      <c r="K672">
        <v>0</v>
      </c>
      <c r="L672">
        <v>89412</v>
      </c>
      <c r="M672">
        <v>49900.36</v>
      </c>
      <c r="N672">
        <v>39511.64</v>
      </c>
      <c r="O672" t="s">
        <v>60</v>
      </c>
      <c r="P672">
        <v>1638.22</v>
      </c>
      <c r="Q672" t="s">
        <v>73</v>
      </c>
      <c r="R672" t="s">
        <v>41</v>
      </c>
      <c r="S672">
        <v>2</v>
      </c>
      <c r="T672">
        <v>4</v>
      </c>
      <c r="U672" t="s">
        <v>56</v>
      </c>
      <c r="V672" t="s">
        <v>33</v>
      </c>
      <c r="W672">
        <v>4</v>
      </c>
      <c r="Z672" t="b">
        <f t="shared" si="10"/>
        <v>0</v>
      </c>
    </row>
    <row r="673" spans="1:26" x14ac:dyDescent="0.25">
      <c r="A673" t="s">
        <v>1157</v>
      </c>
      <c r="B673" s="1">
        <v>45763</v>
      </c>
      <c r="C673" t="s">
        <v>1158</v>
      </c>
      <c r="D673" t="s">
        <v>90</v>
      </c>
      <c r="E673" t="s">
        <v>46</v>
      </c>
      <c r="F673" t="s">
        <v>37</v>
      </c>
      <c r="G673" t="s">
        <v>313</v>
      </c>
      <c r="H673">
        <v>1</v>
      </c>
      <c r="I673">
        <v>39355</v>
      </c>
      <c r="J673">
        <v>15</v>
      </c>
      <c r="K673">
        <v>5903.25</v>
      </c>
      <c r="L673">
        <v>33451.75</v>
      </c>
      <c r="M673">
        <v>25285.360000000001</v>
      </c>
      <c r="N673">
        <v>8166.39</v>
      </c>
      <c r="O673" t="s">
        <v>39</v>
      </c>
      <c r="P673">
        <v>234.36</v>
      </c>
      <c r="Q673" t="s">
        <v>68</v>
      </c>
      <c r="R673" t="s">
        <v>31</v>
      </c>
      <c r="S673">
        <v>5</v>
      </c>
      <c r="T673">
        <v>1</v>
      </c>
      <c r="U673" t="s">
        <v>32</v>
      </c>
      <c r="V673" t="s">
        <v>50</v>
      </c>
      <c r="W673">
        <v>1</v>
      </c>
      <c r="Z673" t="b">
        <f t="shared" si="10"/>
        <v>0</v>
      </c>
    </row>
    <row r="674" spans="1:26" x14ac:dyDescent="0.25">
      <c r="A674" t="s">
        <v>1159</v>
      </c>
      <c r="B674" s="1">
        <v>45873</v>
      </c>
      <c r="C674" t="s">
        <v>1160</v>
      </c>
      <c r="D674" t="s">
        <v>79</v>
      </c>
      <c r="E674" t="s">
        <v>26</v>
      </c>
      <c r="F674" t="s">
        <v>53</v>
      </c>
      <c r="G674" t="s">
        <v>54</v>
      </c>
      <c r="H674">
        <v>1</v>
      </c>
      <c r="I674">
        <v>79349</v>
      </c>
      <c r="J674">
        <v>10</v>
      </c>
      <c r="K674">
        <v>7934.9</v>
      </c>
      <c r="L674">
        <v>71414.100000000006</v>
      </c>
      <c r="M674">
        <v>48460.59</v>
      </c>
      <c r="N674">
        <v>22953.51</v>
      </c>
      <c r="O674" t="s">
        <v>60</v>
      </c>
      <c r="P674">
        <v>1709.66</v>
      </c>
      <c r="Q674" t="s">
        <v>73</v>
      </c>
      <c r="R674" t="s">
        <v>31</v>
      </c>
      <c r="S674">
        <v>5</v>
      </c>
      <c r="T674">
        <v>4</v>
      </c>
      <c r="U674" t="s">
        <v>32</v>
      </c>
      <c r="V674" t="s">
        <v>33</v>
      </c>
      <c r="W674">
        <v>3</v>
      </c>
      <c r="Z674" t="b">
        <f t="shared" si="10"/>
        <v>0</v>
      </c>
    </row>
    <row r="675" spans="1:26" x14ac:dyDescent="0.25">
      <c r="A675" t="s">
        <v>1161</v>
      </c>
      <c r="B675" s="1">
        <v>45857</v>
      </c>
      <c r="C675" t="s">
        <v>1162</v>
      </c>
      <c r="D675" t="s">
        <v>67</v>
      </c>
      <c r="E675" t="s">
        <v>36</v>
      </c>
      <c r="F675" t="s">
        <v>37</v>
      </c>
      <c r="G675" t="s">
        <v>224</v>
      </c>
      <c r="H675">
        <v>2</v>
      </c>
      <c r="I675">
        <v>13345</v>
      </c>
      <c r="J675">
        <v>5</v>
      </c>
      <c r="K675">
        <v>1334.5</v>
      </c>
      <c r="L675">
        <v>25355.5</v>
      </c>
      <c r="M675">
        <v>18458.47</v>
      </c>
      <c r="N675">
        <v>6897.03</v>
      </c>
      <c r="O675" t="s">
        <v>49</v>
      </c>
      <c r="P675">
        <v>177.03</v>
      </c>
      <c r="Q675" t="s">
        <v>40</v>
      </c>
      <c r="R675" t="s">
        <v>31</v>
      </c>
      <c r="S675">
        <v>5</v>
      </c>
      <c r="T675">
        <v>5</v>
      </c>
      <c r="U675" t="s">
        <v>32</v>
      </c>
      <c r="V675" t="s">
        <v>50</v>
      </c>
      <c r="W675">
        <v>4</v>
      </c>
      <c r="Z675" t="b">
        <f t="shared" si="10"/>
        <v>0</v>
      </c>
    </row>
    <row r="676" spans="1:26" x14ac:dyDescent="0.25">
      <c r="A676" t="s">
        <v>1163</v>
      </c>
      <c r="B676" s="1">
        <v>45957</v>
      </c>
      <c r="C676" t="s">
        <v>661</v>
      </c>
      <c r="D676" t="s">
        <v>63</v>
      </c>
      <c r="E676" t="s">
        <v>26</v>
      </c>
      <c r="F676" t="s">
        <v>53</v>
      </c>
      <c r="G676" t="s">
        <v>268</v>
      </c>
      <c r="H676">
        <v>1</v>
      </c>
      <c r="I676">
        <v>102121</v>
      </c>
      <c r="J676">
        <v>10</v>
      </c>
      <c r="K676">
        <v>10212.1</v>
      </c>
      <c r="L676">
        <v>91908.9</v>
      </c>
      <c r="M676">
        <v>69406.960000000006</v>
      </c>
      <c r="N676">
        <v>22501.94</v>
      </c>
      <c r="O676" t="s">
        <v>91</v>
      </c>
      <c r="P676">
        <v>1061.97</v>
      </c>
      <c r="Q676" t="s">
        <v>68</v>
      </c>
      <c r="R676" t="s">
        <v>41</v>
      </c>
      <c r="S676">
        <v>2</v>
      </c>
      <c r="T676">
        <v>1</v>
      </c>
      <c r="U676" t="s">
        <v>32</v>
      </c>
      <c r="V676" t="s">
        <v>33</v>
      </c>
      <c r="W676">
        <v>4</v>
      </c>
      <c r="Z676" t="b">
        <f t="shared" si="10"/>
        <v>0</v>
      </c>
    </row>
    <row r="677" spans="1:26" x14ac:dyDescent="0.25">
      <c r="A677" t="s">
        <v>1164</v>
      </c>
      <c r="B677" s="1">
        <v>46014</v>
      </c>
      <c r="C677" t="s">
        <v>604</v>
      </c>
      <c r="D677" t="s">
        <v>90</v>
      </c>
      <c r="E677" t="s">
        <v>36</v>
      </c>
      <c r="F677" t="s">
        <v>37</v>
      </c>
      <c r="G677" t="s">
        <v>224</v>
      </c>
      <c r="H677">
        <v>1</v>
      </c>
      <c r="I677">
        <v>30002</v>
      </c>
      <c r="J677">
        <v>10</v>
      </c>
      <c r="K677">
        <v>3000.2</v>
      </c>
      <c r="L677">
        <v>27001.8</v>
      </c>
      <c r="M677">
        <v>14936.38</v>
      </c>
      <c r="N677">
        <v>12065.42</v>
      </c>
      <c r="O677" t="s">
        <v>91</v>
      </c>
      <c r="P677">
        <v>990.97</v>
      </c>
      <c r="Q677" t="s">
        <v>40</v>
      </c>
      <c r="R677" t="s">
        <v>41</v>
      </c>
      <c r="S677">
        <v>2</v>
      </c>
      <c r="T677">
        <v>1</v>
      </c>
      <c r="U677" t="s">
        <v>32</v>
      </c>
      <c r="V677" t="s">
        <v>33</v>
      </c>
      <c r="W677">
        <v>5</v>
      </c>
      <c r="Z677" t="b">
        <f t="shared" si="10"/>
        <v>0</v>
      </c>
    </row>
    <row r="678" spans="1:26" x14ac:dyDescent="0.25">
      <c r="A678" t="s">
        <v>1165</v>
      </c>
      <c r="B678" s="1">
        <v>45668</v>
      </c>
      <c r="C678" t="s">
        <v>324</v>
      </c>
      <c r="D678" t="s">
        <v>67</v>
      </c>
      <c r="E678" t="s">
        <v>46</v>
      </c>
      <c r="F678" t="s">
        <v>27</v>
      </c>
      <c r="G678" t="s">
        <v>113</v>
      </c>
      <c r="H678">
        <v>1</v>
      </c>
      <c r="I678">
        <v>14554</v>
      </c>
      <c r="J678">
        <v>0</v>
      </c>
      <c r="K678">
        <v>0</v>
      </c>
      <c r="L678">
        <v>14554</v>
      </c>
      <c r="M678">
        <v>9007.86</v>
      </c>
      <c r="N678">
        <v>5546.14</v>
      </c>
      <c r="O678" t="s">
        <v>29</v>
      </c>
      <c r="P678">
        <v>421.96</v>
      </c>
      <c r="Q678" t="s">
        <v>73</v>
      </c>
      <c r="R678" t="s">
        <v>41</v>
      </c>
      <c r="S678">
        <v>2</v>
      </c>
      <c r="T678">
        <v>1</v>
      </c>
      <c r="U678" t="s">
        <v>32</v>
      </c>
      <c r="V678" t="s">
        <v>33</v>
      </c>
      <c r="W678">
        <v>5</v>
      </c>
      <c r="Z678" t="b">
        <f t="shared" si="10"/>
        <v>0</v>
      </c>
    </row>
    <row r="679" spans="1:26" x14ac:dyDescent="0.25">
      <c r="A679" t="s">
        <v>1166</v>
      </c>
      <c r="B679" s="1">
        <v>45952</v>
      </c>
      <c r="C679" t="s">
        <v>241</v>
      </c>
      <c r="D679" t="s">
        <v>25</v>
      </c>
      <c r="E679" t="s">
        <v>26</v>
      </c>
      <c r="F679" t="s">
        <v>37</v>
      </c>
      <c r="G679" t="s">
        <v>313</v>
      </c>
      <c r="H679">
        <v>3</v>
      </c>
      <c r="I679">
        <v>11283</v>
      </c>
      <c r="J679">
        <v>0</v>
      </c>
      <c r="K679">
        <v>0</v>
      </c>
      <c r="L679">
        <v>33849</v>
      </c>
      <c r="M679">
        <v>23647.77</v>
      </c>
      <c r="N679">
        <v>10201.23</v>
      </c>
      <c r="O679" t="s">
        <v>60</v>
      </c>
      <c r="P679">
        <v>999.54</v>
      </c>
      <c r="Q679" t="s">
        <v>30</v>
      </c>
      <c r="R679" t="s">
        <v>31</v>
      </c>
      <c r="S679">
        <v>5</v>
      </c>
      <c r="T679">
        <v>8</v>
      </c>
      <c r="U679" t="s">
        <v>56</v>
      </c>
      <c r="V679" t="s">
        <v>33</v>
      </c>
      <c r="W679">
        <v>5</v>
      </c>
      <c r="Z679" t="b">
        <f t="shared" si="10"/>
        <v>0</v>
      </c>
    </row>
    <row r="680" spans="1:26" x14ac:dyDescent="0.25">
      <c r="A680" t="s">
        <v>1167</v>
      </c>
      <c r="B680" s="1">
        <v>45852</v>
      </c>
      <c r="C680" t="s">
        <v>1076</v>
      </c>
      <c r="D680" t="s">
        <v>97</v>
      </c>
      <c r="E680" t="s">
        <v>46</v>
      </c>
      <c r="F680" t="s">
        <v>27</v>
      </c>
      <c r="G680" t="s">
        <v>28</v>
      </c>
      <c r="H680">
        <v>3</v>
      </c>
      <c r="I680">
        <v>25801</v>
      </c>
      <c r="J680">
        <v>0</v>
      </c>
      <c r="K680">
        <v>0</v>
      </c>
      <c r="L680">
        <v>77403</v>
      </c>
      <c r="M680">
        <v>46723.77</v>
      </c>
      <c r="N680">
        <v>30679.23</v>
      </c>
      <c r="O680" t="s">
        <v>91</v>
      </c>
      <c r="P680">
        <v>1993.86</v>
      </c>
      <c r="Q680" t="s">
        <v>40</v>
      </c>
      <c r="R680" t="s">
        <v>41</v>
      </c>
      <c r="S680">
        <v>2</v>
      </c>
      <c r="T680">
        <v>4</v>
      </c>
      <c r="U680" t="s">
        <v>32</v>
      </c>
      <c r="V680" t="s">
        <v>50</v>
      </c>
      <c r="W680">
        <v>5</v>
      </c>
      <c r="Z680" t="b">
        <f t="shared" si="10"/>
        <v>0</v>
      </c>
    </row>
    <row r="681" spans="1:26" x14ac:dyDescent="0.25">
      <c r="A681" t="s">
        <v>1168</v>
      </c>
      <c r="B681" s="1">
        <v>45902</v>
      </c>
      <c r="C681" t="s">
        <v>615</v>
      </c>
      <c r="D681" t="s">
        <v>97</v>
      </c>
      <c r="E681" t="s">
        <v>26</v>
      </c>
      <c r="F681" t="s">
        <v>37</v>
      </c>
      <c r="G681" t="s">
        <v>38</v>
      </c>
      <c r="H681">
        <v>2</v>
      </c>
      <c r="I681">
        <v>10562</v>
      </c>
      <c r="J681">
        <v>0</v>
      </c>
      <c r="K681">
        <v>0</v>
      </c>
      <c r="L681">
        <v>21124</v>
      </c>
      <c r="M681">
        <v>15239.38</v>
      </c>
      <c r="N681">
        <v>5884.62</v>
      </c>
      <c r="O681" t="s">
        <v>39</v>
      </c>
      <c r="P681">
        <v>2340.4899999999998</v>
      </c>
      <c r="Q681" t="s">
        <v>68</v>
      </c>
      <c r="R681" t="s">
        <v>31</v>
      </c>
      <c r="S681">
        <v>5</v>
      </c>
      <c r="T681">
        <v>6</v>
      </c>
      <c r="U681" t="s">
        <v>32</v>
      </c>
      <c r="V681" t="s">
        <v>42</v>
      </c>
      <c r="Z681" t="b">
        <f t="shared" si="10"/>
        <v>0</v>
      </c>
    </row>
    <row r="682" spans="1:26" x14ac:dyDescent="0.25">
      <c r="A682" t="s">
        <v>1169</v>
      </c>
      <c r="B682" s="1">
        <v>45661</v>
      </c>
      <c r="C682" t="s">
        <v>817</v>
      </c>
      <c r="D682" t="s">
        <v>124</v>
      </c>
      <c r="E682" t="s">
        <v>46</v>
      </c>
      <c r="F682" t="s">
        <v>37</v>
      </c>
      <c r="G682" t="s">
        <v>38</v>
      </c>
      <c r="H682">
        <v>3</v>
      </c>
      <c r="I682">
        <v>31607</v>
      </c>
      <c r="J682">
        <v>20</v>
      </c>
      <c r="K682">
        <v>18964.2</v>
      </c>
      <c r="L682">
        <v>75856.800000000003</v>
      </c>
      <c r="M682">
        <v>51306.59</v>
      </c>
      <c r="N682">
        <v>24550.21</v>
      </c>
      <c r="O682" t="s">
        <v>39</v>
      </c>
      <c r="P682">
        <v>372.2</v>
      </c>
      <c r="Q682" t="s">
        <v>40</v>
      </c>
      <c r="R682" t="s">
        <v>41</v>
      </c>
      <c r="S682">
        <v>2</v>
      </c>
      <c r="T682">
        <v>3</v>
      </c>
      <c r="U682" t="s">
        <v>56</v>
      </c>
      <c r="V682" t="s">
        <v>33</v>
      </c>
      <c r="W682">
        <v>1</v>
      </c>
      <c r="Z682" t="b">
        <f t="shared" si="10"/>
        <v>0</v>
      </c>
    </row>
    <row r="683" spans="1:26" x14ac:dyDescent="0.25">
      <c r="A683" t="s">
        <v>1170</v>
      </c>
      <c r="B683" s="1">
        <v>45838</v>
      </c>
      <c r="C683" t="s">
        <v>172</v>
      </c>
      <c r="D683" t="s">
        <v>90</v>
      </c>
      <c r="E683" t="s">
        <v>46</v>
      </c>
      <c r="F683" t="s">
        <v>86</v>
      </c>
      <c r="G683" t="s">
        <v>87</v>
      </c>
      <c r="H683">
        <v>1</v>
      </c>
      <c r="I683">
        <v>57280</v>
      </c>
      <c r="J683">
        <v>15</v>
      </c>
      <c r="K683">
        <v>8592</v>
      </c>
      <c r="L683">
        <v>48688</v>
      </c>
      <c r="M683">
        <v>31918.39</v>
      </c>
      <c r="N683">
        <v>16769.61</v>
      </c>
      <c r="O683" t="s">
        <v>60</v>
      </c>
      <c r="P683">
        <v>1005.94</v>
      </c>
      <c r="Q683" t="s">
        <v>68</v>
      </c>
      <c r="R683" t="s">
        <v>31</v>
      </c>
      <c r="S683">
        <v>5</v>
      </c>
      <c r="T683">
        <v>2</v>
      </c>
      <c r="U683" t="s">
        <v>32</v>
      </c>
      <c r="V683" t="s">
        <v>33</v>
      </c>
      <c r="W683">
        <v>5</v>
      </c>
      <c r="Z683" t="b">
        <f t="shared" si="10"/>
        <v>0</v>
      </c>
    </row>
    <row r="684" spans="1:26" x14ac:dyDescent="0.25">
      <c r="A684" t="s">
        <v>1171</v>
      </c>
      <c r="B684" s="1">
        <v>45810</v>
      </c>
      <c r="C684" t="s">
        <v>1172</v>
      </c>
      <c r="D684" t="s">
        <v>79</v>
      </c>
      <c r="E684" t="s">
        <v>26</v>
      </c>
      <c r="F684" t="s">
        <v>86</v>
      </c>
      <c r="G684" t="s">
        <v>87</v>
      </c>
      <c r="H684">
        <v>3</v>
      </c>
      <c r="I684">
        <v>64114</v>
      </c>
      <c r="J684">
        <v>10</v>
      </c>
      <c r="K684">
        <v>19234.2</v>
      </c>
      <c r="L684">
        <v>173107.8</v>
      </c>
      <c r="M684">
        <v>95712.63</v>
      </c>
      <c r="N684">
        <v>77395.17</v>
      </c>
      <c r="O684" t="s">
        <v>49</v>
      </c>
      <c r="P684">
        <v>96.18</v>
      </c>
      <c r="Q684" t="s">
        <v>40</v>
      </c>
      <c r="R684" t="s">
        <v>41</v>
      </c>
      <c r="S684">
        <v>2</v>
      </c>
      <c r="T684">
        <v>1</v>
      </c>
      <c r="U684" t="s">
        <v>32</v>
      </c>
      <c r="V684" t="s">
        <v>33</v>
      </c>
      <c r="W684">
        <v>5</v>
      </c>
      <c r="Z684" t="b">
        <f t="shared" si="10"/>
        <v>0</v>
      </c>
    </row>
    <row r="685" spans="1:26" x14ac:dyDescent="0.25">
      <c r="A685" t="s">
        <v>1173</v>
      </c>
      <c r="B685" s="1">
        <v>45857</v>
      </c>
      <c r="C685" t="s">
        <v>351</v>
      </c>
      <c r="D685" t="s">
        <v>63</v>
      </c>
      <c r="E685" t="s">
        <v>26</v>
      </c>
      <c r="F685" t="s">
        <v>27</v>
      </c>
      <c r="G685" t="s">
        <v>76</v>
      </c>
      <c r="H685">
        <v>2</v>
      </c>
      <c r="I685">
        <v>12416</v>
      </c>
      <c r="J685">
        <v>15</v>
      </c>
      <c r="K685">
        <v>3724.8</v>
      </c>
      <c r="L685">
        <v>21107.200000000001</v>
      </c>
      <c r="M685">
        <v>16384.55</v>
      </c>
      <c r="N685">
        <v>4722.6499999999996</v>
      </c>
      <c r="O685" t="s">
        <v>55</v>
      </c>
      <c r="P685">
        <v>1273.01</v>
      </c>
      <c r="Q685" t="s">
        <v>40</v>
      </c>
      <c r="R685" t="s">
        <v>31</v>
      </c>
      <c r="S685">
        <v>5</v>
      </c>
      <c r="T685">
        <v>5</v>
      </c>
      <c r="U685" t="s">
        <v>32</v>
      </c>
      <c r="V685" t="s">
        <v>33</v>
      </c>
      <c r="W685">
        <v>5</v>
      </c>
      <c r="Z685" t="b">
        <f t="shared" si="10"/>
        <v>0</v>
      </c>
    </row>
    <row r="686" spans="1:26" x14ac:dyDescent="0.25">
      <c r="A686" t="s">
        <v>1174</v>
      </c>
      <c r="B686" s="1">
        <v>45872</v>
      </c>
      <c r="C686" t="s">
        <v>272</v>
      </c>
      <c r="D686" t="s">
        <v>124</v>
      </c>
      <c r="E686" t="s">
        <v>46</v>
      </c>
      <c r="F686" t="s">
        <v>47</v>
      </c>
      <c r="G686" t="s">
        <v>105</v>
      </c>
      <c r="H686">
        <v>4</v>
      </c>
      <c r="I686">
        <v>46259</v>
      </c>
      <c r="J686">
        <v>15</v>
      </c>
      <c r="K686">
        <v>27755.4</v>
      </c>
      <c r="L686">
        <v>157280.6</v>
      </c>
      <c r="M686">
        <v>104411.04</v>
      </c>
      <c r="N686">
        <v>52869.56</v>
      </c>
      <c r="O686" t="s">
        <v>29</v>
      </c>
      <c r="P686">
        <v>844.47</v>
      </c>
      <c r="Q686" t="s">
        <v>73</v>
      </c>
      <c r="R686" t="s">
        <v>31</v>
      </c>
      <c r="S686">
        <v>5</v>
      </c>
      <c r="T686">
        <v>6</v>
      </c>
      <c r="U686" t="s">
        <v>32</v>
      </c>
      <c r="V686" t="s">
        <v>50</v>
      </c>
      <c r="W686">
        <v>5</v>
      </c>
      <c r="Z686" t="b">
        <f t="shared" si="10"/>
        <v>0</v>
      </c>
    </row>
    <row r="687" spans="1:26" x14ac:dyDescent="0.25">
      <c r="A687" t="s">
        <v>1175</v>
      </c>
      <c r="B687" s="1">
        <v>45933</v>
      </c>
      <c r="C687" t="s">
        <v>762</v>
      </c>
      <c r="D687" t="s">
        <v>71</v>
      </c>
      <c r="E687" t="s">
        <v>36</v>
      </c>
      <c r="F687" t="s">
        <v>86</v>
      </c>
      <c r="G687" t="s">
        <v>110</v>
      </c>
      <c r="H687">
        <v>4</v>
      </c>
      <c r="I687">
        <v>19255</v>
      </c>
      <c r="J687">
        <v>5</v>
      </c>
      <c r="K687">
        <v>3851</v>
      </c>
      <c r="L687">
        <v>73169</v>
      </c>
      <c r="M687">
        <v>51815.48</v>
      </c>
      <c r="N687">
        <v>21353.52</v>
      </c>
      <c r="O687" t="s">
        <v>49</v>
      </c>
      <c r="P687">
        <v>169.59</v>
      </c>
      <c r="Q687" t="s">
        <v>30</v>
      </c>
      <c r="R687" t="s">
        <v>41</v>
      </c>
      <c r="S687">
        <v>2</v>
      </c>
      <c r="T687">
        <v>3</v>
      </c>
      <c r="U687" t="s">
        <v>56</v>
      </c>
      <c r="V687" t="s">
        <v>33</v>
      </c>
      <c r="W687">
        <v>5</v>
      </c>
      <c r="Z687" t="b">
        <f t="shared" si="10"/>
        <v>0</v>
      </c>
    </row>
    <row r="688" spans="1:26" x14ac:dyDescent="0.25">
      <c r="A688" t="s">
        <v>1176</v>
      </c>
      <c r="B688" s="1">
        <v>45937</v>
      </c>
      <c r="C688" t="s">
        <v>1177</v>
      </c>
      <c r="D688" t="s">
        <v>71</v>
      </c>
      <c r="E688" t="s">
        <v>26</v>
      </c>
      <c r="F688" t="s">
        <v>37</v>
      </c>
      <c r="G688" t="s">
        <v>38</v>
      </c>
      <c r="H688">
        <v>3</v>
      </c>
      <c r="I688">
        <v>10460</v>
      </c>
      <c r="J688">
        <v>0</v>
      </c>
      <c r="K688">
        <v>0</v>
      </c>
      <c r="L688">
        <v>31380</v>
      </c>
      <c r="M688">
        <v>18254.3</v>
      </c>
      <c r="N688">
        <v>13125.7</v>
      </c>
      <c r="O688" t="s">
        <v>29</v>
      </c>
      <c r="P688">
        <v>1747</v>
      </c>
      <c r="Q688" t="s">
        <v>40</v>
      </c>
      <c r="R688" t="s">
        <v>41</v>
      </c>
      <c r="S688">
        <v>2</v>
      </c>
      <c r="T688">
        <v>1</v>
      </c>
      <c r="U688" t="s">
        <v>32</v>
      </c>
      <c r="V688" t="s">
        <v>33</v>
      </c>
      <c r="W688">
        <v>5</v>
      </c>
      <c r="Z688" t="b">
        <f t="shared" si="10"/>
        <v>0</v>
      </c>
    </row>
    <row r="689" spans="1:26" x14ac:dyDescent="0.25">
      <c r="A689" t="s">
        <v>1178</v>
      </c>
      <c r="B689" s="1">
        <v>45966</v>
      </c>
      <c r="C689" t="s">
        <v>1037</v>
      </c>
      <c r="D689" t="s">
        <v>25</v>
      </c>
      <c r="E689" t="s">
        <v>26</v>
      </c>
      <c r="F689" t="s">
        <v>27</v>
      </c>
      <c r="G689" t="s">
        <v>113</v>
      </c>
      <c r="H689">
        <v>3</v>
      </c>
      <c r="I689">
        <v>16564</v>
      </c>
      <c r="J689">
        <v>0</v>
      </c>
      <c r="K689">
        <v>0</v>
      </c>
      <c r="L689">
        <v>49692</v>
      </c>
      <c r="M689">
        <v>30229.17</v>
      </c>
      <c r="N689">
        <v>19462.830000000002</v>
      </c>
      <c r="O689" t="s">
        <v>49</v>
      </c>
      <c r="P689">
        <v>475.68</v>
      </c>
      <c r="Q689" t="s">
        <v>83</v>
      </c>
      <c r="R689" t="s">
        <v>31</v>
      </c>
      <c r="S689">
        <v>5</v>
      </c>
      <c r="T689">
        <v>4</v>
      </c>
      <c r="U689" t="s">
        <v>32</v>
      </c>
      <c r="V689" t="s">
        <v>33</v>
      </c>
      <c r="W689">
        <v>5</v>
      </c>
      <c r="Z689" t="b">
        <f t="shared" si="10"/>
        <v>0</v>
      </c>
    </row>
    <row r="690" spans="1:26" x14ac:dyDescent="0.25">
      <c r="A690" t="s">
        <v>1179</v>
      </c>
      <c r="B690" s="1">
        <v>45770</v>
      </c>
      <c r="C690" t="s">
        <v>1158</v>
      </c>
      <c r="D690" t="s">
        <v>67</v>
      </c>
      <c r="E690" t="s">
        <v>46</v>
      </c>
      <c r="F690" t="s">
        <v>86</v>
      </c>
      <c r="G690" t="s">
        <v>127</v>
      </c>
      <c r="H690">
        <v>2</v>
      </c>
      <c r="I690">
        <v>42258</v>
      </c>
      <c r="J690">
        <v>10</v>
      </c>
      <c r="K690">
        <v>8451.6</v>
      </c>
      <c r="L690">
        <v>76064.399999999994</v>
      </c>
      <c r="M690">
        <v>51245.75</v>
      </c>
      <c r="N690">
        <v>24818.65</v>
      </c>
      <c r="O690" t="s">
        <v>39</v>
      </c>
      <c r="P690">
        <v>569.36</v>
      </c>
      <c r="Q690" t="s">
        <v>40</v>
      </c>
      <c r="R690" t="s">
        <v>41</v>
      </c>
      <c r="S690">
        <v>2</v>
      </c>
      <c r="T690">
        <v>6</v>
      </c>
      <c r="U690" t="s">
        <v>32</v>
      </c>
      <c r="V690" t="s">
        <v>50</v>
      </c>
      <c r="W690">
        <v>5</v>
      </c>
      <c r="Z690" t="b">
        <f t="shared" si="10"/>
        <v>0</v>
      </c>
    </row>
    <row r="691" spans="1:26" x14ac:dyDescent="0.25">
      <c r="A691" t="s">
        <v>1180</v>
      </c>
      <c r="B691" s="1">
        <v>45907</v>
      </c>
      <c r="C691" t="s">
        <v>576</v>
      </c>
      <c r="D691" t="s">
        <v>25</v>
      </c>
      <c r="E691" t="s">
        <v>36</v>
      </c>
      <c r="F691" t="s">
        <v>37</v>
      </c>
      <c r="G691" t="s">
        <v>313</v>
      </c>
      <c r="H691">
        <v>3</v>
      </c>
      <c r="I691">
        <v>18914</v>
      </c>
      <c r="J691">
        <v>10</v>
      </c>
      <c r="K691">
        <v>5674.2</v>
      </c>
      <c r="L691">
        <v>51067.8</v>
      </c>
      <c r="M691">
        <v>39513.43</v>
      </c>
      <c r="N691">
        <v>11554.37</v>
      </c>
      <c r="O691" t="s">
        <v>91</v>
      </c>
      <c r="P691">
        <v>1133.95</v>
      </c>
      <c r="Q691" t="s">
        <v>40</v>
      </c>
      <c r="R691" t="s">
        <v>31</v>
      </c>
      <c r="S691">
        <v>5</v>
      </c>
      <c r="T691">
        <v>5</v>
      </c>
      <c r="U691" t="s">
        <v>32</v>
      </c>
      <c r="V691" t="s">
        <v>33</v>
      </c>
      <c r="W691">
        <v>5</v>
      </c>
      <c r="Z691" t="b">
        <f t="shared" si="10"/>
        <v>0</v>
      </c>
    </row>
    <row r="692" spans="1:26" x14ac:dyDescent="0.25">
      <c r="A692" t="s">
        <v>1181</v>
      </c>
      <c r="B692" s="1">
        <v>45770</v>
      </c>
      <c r="C692" t="s">
        <v>779</v>
      </c>
      <c r="D692" t="s">
        <v>124</v>
      </c>
      <c r="E692" t="s">
        <v>36</v>
      </c>
      <c r="F692" t="s">
        <v>27</v>
      </c>
      <c r="G692" t="s">
        <v>76</v>
      </c>
      <c r="H692">
        <v>1</v>
      </c>
      <c r="I692">
        <v>28232</v>
      </c>
      <c r="J692">
        <v>0</v>
      </c>
      <c r="K692">
        <v>0</v>
      </c>
      <c r="L692">
        <v>28232</v>
      </c>
      <c r="M692">
        <v>17987.88</v>
      </c>
      <c r="N692">
        <v>10244.120000000001</v>
      </c>
      <c r="O692" t="s">
        <v>39</v>
      </c>
      <c r="P692">
        <v>914.21</v>
      </c>
      <c r="Q692" t="s">
        <v>40</v>
      </c>
      <c r="R692" t="s">
        <v>31</v>
      </c>
      <c r="S692">
        <v>5</v>
      </c>
      <c r="T692">
        <v>4</v>
      </c>
      <c r="U692" t="s">
        <v>32</v>
      </c>
      <c r="V692" t="s">
        <v>33</v>
      </c>
      <c r="W692">
        <v>5</v>
      </c>
      <c r="Z692" t="b">
        <f t="shared" si="10"/>
        <v>0</v>
      </c>
    </row>
    <row r="693" spans="1:26" x14ac:dyDescent="0.25">
      <c r="A693" t="s">
        <v>1182</v>
      </c>
      <c r="B693" s="1">
        <v>45797</v>
      </c>
      <c r="C693" t="s">
        <v>1183</v>
      </c>
      <c r="D693" t="s">
        <v>97</v>
      </c>
      <c r="E693" t="s">
        <v>46</v>
      </c>
      <c r="F693" t="s">
        <v>37</v>
      </c>
      <c r="G693" t="s">
        <v>313</v>
      </c>
      <c r="H693">
        <v>2</v>
      </c>
      <c r="I693">
        <v>30518</v>
      </c>
      <c r="J693">
        <v>10</v>
      </c>
      <c r="K693">
        <v>6103.6</v>
      </c>
      <c r="L693">
        <v>54932.4</v>
      </c>
      <c r="M693">
        <v>32374.78</v>
      </c>
      <c r="N693">
        <v>22557.62</v>
      </c>
      <c r="O693" t="s">
        <v>91</v>
      </c>
      <c r="P693">
        <v>505.97</v>
      </c>
      <c r="Q693" t="s">
        <v>30</v>
      </c>
      <c r="R693" t="s">
        <v>41</v>
      </c>
      <c r="S693">
        <v>2</v>
      </c>
      <c r="T693">
        <v>4</v>
      </c>
      <c r="U693" t="s">
        <v>56</v>
      </c>
      <c r="V693" t="s">
        <v>33</v>
      </c>
      <c r="W693">
        <v>4</v>
      </c>
      <c r="Z693" t="b">
        <f t="shared" si="10"/>
        <v>0</v>
      </c>
    </row>
    <row r="694" spans="1:26" x14ac:dyDescent="0.25">
      <c r="A694" t="s">
        <v>1184</v>
      </c>
      <c r="B694" s="1">
        <v>45881</v>
      </c>
      <c r="C694" t="s">
        <v>185</v>
      </c>
      <c r="D694" t="s">
        <v>79</v>
      </c>
      <c r="E694" t="s">
        <v>36</v>
      </c>
      <c r="F694" t="s">
        <v>53</v>
      </c>
      <c r="G694" t="s">
        <v>59</v>
      </c>
      <c r="H694">
        <v>1</v>
      </c>
      <c r="I694">
        <v>14344</v>
      </c>
      <c r="J694">
        <v>0</v>
      </c>
      <c r="K694">
        <v>0</v>
      </c>
      <c r="L694">
        <v>14344</v>
      </c>
      <c r="M694">
        <v>9804.31</v>
      </c>
      <c r="N694">
        <v>4539.6899999999996</v>
      </c>
      <c r="O694" t="s">
        <v>39</v>
      </c>
      <c r="P694">
        <v>1212.82</v>
      </c>
      <c r="Q694" t="s">
        <v>68</v>
      </c>
      <c r="R694" t="s">
        <v>31</v>
      </c>
      <c r="S694">
        <v>5</v>
      </c>
      <c r="T694">
        <v>1</v>
      </c>
      <c r="U694" t="s">
        <v>32</v>
      </c>
      <c r="V694" t="s">
        <v>50</v>
      </c>
      <c r="W694">
        <v>2</v>
      </c>
      <c r="Z694" t="b">
        <f t="shared" si="10"/>
        <v>0</v>
      </c>
    </row>
    <row r="695" spans="1:26" x14ac:dyDescent="0.25">
      <c r="A695" t="s">
        <v>1185</v>
      </c>
      <c r="B695" s="1">
        <v>45906</v>
      </c>
      <c r="C695" t="s">
        <v>1186</v>
      </c>
      <c r="D695" t="s">
        <v>124</v>
      </c>
      <c r="E695" t="s">
        <v>36</v>
      </c>
      <c r="F695" t="s">
        <v>47</v>
      </c>
      <c r="G695" t="s">
        <v>138</v>
      </c>
      <c r="H695">
        <v>1</v>
      </c>
      <c r="I695">
        <v>34166</v>
      </c>
      <c r="J695">
        <v>15</v>
      </c>
      <c r="K695">
        <v>5124.8999999999996</v>
      </c>
      <c r="L695">
        <v>29041.1</v>
      </c>
      <c r="M695">
        <v>17431.5</v>
      </c>
      <c r="N695">
        <v>11609.6</v>
      </c>
      <c r="O695" t="s">
        <v>55</v>
      </c>
      <c r="P695">
        <v>1523.55</v>
      </c>
      <c r="Q695" t="s">
        <v>30</v>
      </c>
      <c r="R695" t="s">
        <v>41</v>
      </c>
      <c r="S695">
        <v>2</v>
      </c>
      <c r="T695">
        <v>5</v>
      </c>
      <c r="U695" t="s">
        <v>32</v>
      </c>
      <c r="V695" t="s">
        <v>42</v>
      </c>
      <c r="Z695" t="b">
        <f t="shared" si="10"/>
        <v>0</v>
      </c>
    </row>
    <row r="696" spans="1:26" x14ac:dyDescent="0.25">
      <c r="A696" t="s">
        <v>1187</v>
      </c>
      <c r="B696" s="1">
        <v>45672</v>
      </c>
      <c r="C696" t="s">
        <v>1188</v>
      </c>
      <c r="D696" t="s">
        <v>71</v>
      </c>
      <c r="E696" t="s">
        <v>46</v>
      </c>
      <c r="F696" t="s">
        <v>86</v>
      </c>
      <c r="G696" t="s">
        <v>94</v>
      </c>
      <c r="H696">
        <v>3</v>
      </c>
      <c r="I696">
        <v>76827</v>
      </c>
      <c r="J696">
        <v>0</v>
      </c>
      <c r="K696">
        <v>0</v>
      </c>
      <c r="L696">
        <v>230481</v>
      </c>
      <c r="M696">
        <v>146781.57</v>
      </c>
      <c r="N696">
        <v>83699.429999999993</v>
      </c>
      <c r="O696" t="s">
        <v>39</v>
      </c>
      <c r="P696">
        <v>1531.6</v>
      </c>
      <c r="Q696" t="s">
        <v>83</v>
      </c>
      <c r="R696" t="s">
        <v>31</v>
      </c>
      <c r="S696">
        <v>5</v>
      </c>
      <c r="T696">
        <v>6</v>
      </c>
      <c r="U696" t="s">
        <v>32</v>
      </c>
      <c r="V696" t="s">
        <v>50</v>
      </c>
      <c r="W696">
        <v>5</v>
      </c>
      <c r="Z696" t="b">
        <f t="shared" si="10"/>
        <v>0</v>
      </c>
    </row>
    <row r="697" spans="1:26" x14ac:dyDescent="0.25">
      <c r="A697" t="s">
        <v>1189</v>
      </c>
      <c r="B697" s="1">
        <v>45857</v>
      </c>
      <c r="C697" t="s">
        <v>179</v>
      </c>
      <c r="D697" t="s">
        <v>25</v>
      </c>
      <c r="E697" t="s">
        <v>36</v>
      </c>
      <c r="F697" t="s">
        <v>37</v>
      </c>
      <c r="G697" t="s">
        <v>100</v>
      </c>
      <c r="H697">
        <v>2</v>
      </c>
      <c r="I697">
        <v>34493</v>
      </c>
      <c r="J697">
        <v>10</v>
      </c>
      <c r="K697">
        <v>6898.6</v>
      </c>
      <c r="L697">
        <v>62087.4</v>
      </c>
      <c r="M697">
        <v>43774.720000000001</v>
      </c>
      <c r="N697">
        <v>18312.68</v>
      </c>
      <c r="O697" t="s">
        <v>55</v>
      </c>
      <c r="P697">
        <v>1207.0999999999999</v>
      </c>
      <c r="Q697" t="s">
        <v>40</v>
      </c>
      <c r="R697" t="s">
        <v>41</v>
      </c>
      <c r="S697">
        <v>2</v>
      </c>
      <c r="T697">
        <v>1</v>
      </c>
      <c r="U697" t="s">
        <v>32</v>
      </c>
      <c r="V697" t="s">
        <v>33</v>
      </c>
      <c r="W697">
        <v>5</v>
      </c>
      <c r="Z697" t="b">
        <f t="shared" si="10"/>
        <v>0</v>
      </c>
    </row>
    <row r="698" spans="1:26" x14ac:dyDescent="0.25">
      <c r="A698" t="s">
        <v>1190</v>
      </c>
      <c r="B698" s="1">
        <v>45830</v>
      </c>
      <c r="C698" t="s">
        <v>597</v>
      </c>
      <c r="D698" t="s">
        <v>90</v>
      </c>
      <c r="E698" t="s">
        <v>46</v>
      </c>
      <c r="F698" t="s">
        <v>27</v>
      </c>
      <c r="G698" t="s">
        <v>164</v>
      </c>
      <c r="H698">
        <v>2</v>
      </c>
      <c r="I698">
        <v>5589</v>
      </c>
      <c r="J698">
        <v>0</v>
      </c>
      <c r="K698">
        <v>0</v>
      </c>
      <c r="L698">
        <v>11178</v>
      </c>
      <c r="M698">
        <v>9029.35</v>
      </c>
      <c r="N698">
        <v>2148.65</v>
      </c>
      <c r="O698" t="s">
        <v>29</v>
      </c>
      <c r="P698">
        <v>263.43</v>
      </c>
      <c r="Q698" t="s">
        <v>40</v>
      </c>
      <c r="R698" t="s">
        <v>41</v>
      </c>
      <c r="S698">
        <v>2</v>
      </c>
      <c r="T698">
        <v>2</v>
      </c>
      <c r="U698" t="s">
        <v>32</v>
      </c>
      <c r="V698" t="s">
        <v>33</v>
      </c>
      <c r="W698">
        <v>5</v>
      </c>
      <c r="Z698" t="b">
        <f t="shared" si="10"/>
        <v>0</v>
      </c>
    </row>
    <row r="699" spans="1:26" x14ac:dyDescent="0.25">
      <c r="A699" t="s">
        <v>1191</v>
      </c>
      <c r="B699" s="1">
        <v>46000</v>
      </c>
      <c r="C699" t="s">
        <v>1192</v>
      </c>
      <c r="D699" t="s">
        <v>71</v>
      </c>
      <c r="E699" t="s">
        <v>26</v>
      </c>
      <c r="F699" t="s">
        <v>27</v>
      </c>
      <c r="G699" t="s">
        <v>113</v>
      </c>
      <c r="H699">
        <v>1</v>
      </c>
      <c r="I699">
        <v>14330</v>
      </c>
      <c r="J699">
        <v>25</v>
      </c>
      <c r="K699">
        <v>3582.5</v>
      </c>
      <c r="L699">
        <v>10747.5</v>
      </c>
      <c r="M699">
        <v>8657.0300000000007</v>
      </c>
      <c r="N699">
        <v>2090.4699999999998</v>
      </c>
      <c r="O699" t="s">
        <v>91</v>
      </c>
      <c r="P699">
        <v>215.58</v>
      </c>
      <c r="Q699" t="s">
        <v>40</v>
      </c>
      <c r="R699" t="s">
        <v>41</v>
      </c>
      <c r="S699">
        <v>2</v>
      </c>
      <c r="T699">
        <v>1</v>
      </c>
      <c r="U699" t="s">
        <v>32</v>
      </c>
      <c r="V699" t="s">
        <v>33</v>
      </c>
      <c r="W699">
        <v>5</v>
      </c>
      <c r="Z699" t="b">
        <f t="shared" si="10"/>
        <v>0</v>
      </c>
    </row>
    <row r="700" spans="1:26" x14ac:dyDescent="0.25">
      <c r="A700" t="s">
        <v>1193</v>
      </c>
      <c r="B700" s="1">
        <v>46005</v>
      </c>
      <c r="C700" t="s">
        <v>629</v>
      </c>
      <c r="D700" t="s">
        <v>79</v>
      </c>
      <c r="E700" t="s">
        <v>46</v>
      </c>
      <c r="F700" t="s">
        <v>53</v>
      </c>
      <c r="G700" t="s">
        <v>59</v>
      </c>
      <c r="H700">
        <v>1</v>
      </c>
      <c r="I700">
        <v>30129</v>
      </c>
      <c r="J700">
        <v>0</v>
      </c>
      <c r="K700">
        <v>0</v>
      </c>
      <c r="L700">
        <v>30129</v>
      </c>
      <c r="M700">
        <v>16810.830000000002</v>
      </c>
      <c r="N700">
        <v>13318.17</v>
      </c>
      <c r="O700" t="s">
        <v>29</v>
      </c>
      <c r="P700">
        <v>404.94</v>
      </c>
      <c r="Q700" t="s">
        <v>30</v>
      </c>
      <c r="R700" t="s">
        <v>31</v>
      </c>
      <c r="S700">
        <v>5</v>
      </c>
      <c r="T700">
        <v>6</v>
      </c>
      <c r="U700" t="s">
        <v>56</v>
      </c>
      <c r="V700" t="s">
        <v>33</v>
      </c>
      <c r="W700">
        <v>3</v>
      </c>
      <c r="Z700" t="b">
        <f t="shared" si="10"/>
        <v>0</v>
      </c>
    </row>
    <row r="701" spans="1:26" x14ac:dyDescent="0.25">
      <c r="A701" t="s">
        <v>1194</v>
      </c>
      <c r="B701" s="1">
        <v>45865</v>
      </c>
      <c r="C701" t="s">
        <v>1195</v>
      </c>
      <c r="D701" t="s">
        <v>71</v>
      </c>
      <c r="E701" t="s">
        <v>26</v>
      </c>
      <c r="F701" t="s">
        <v>37</v>
      </c>
      <c r="G701" t="s">
        <v>100</v>
      </c>
      <c r="H701">
        <v>2</v>
      </c>
      <c r="I701">
        <v>15626</v>
      </c>
      <c r="J701">
        <v>15</v>
      </c>
      <c r="K701">
        <v>4687.8</v>
      </c>
      <c r="L701">
        <v>26564.2</v>
      </c>
      <c r="M701">
        <v>20915.25</v>
      </c>
      <c r="N701">
        <v>5648.95</v>
      </c>
      <c r="O701" t="s">
        <v>49</v>
      </c>
      <c r="P701">
        <v>167.23</v>
      </c>
      <c r="Q701" t="s">
        <v>68</v>
      </c>
      <c r="R701" t="s">
        <v>31</v>
      </c>
      <c r="S701">
        <v>5</v>
      </c>
      <c r="T701">
        <v>4</v>
      </c>
      <c r="U701" t="s">
        <v>32</v>
      </c>
      <c r="V701" t="s">
        <v>33</v>
      </c>
      <c r="W701">
        <v>2</v>
      </c>
      <c r="Z701" t="b">
        <f t="shared" si="10"/>
        <v>0</v>
      </c>
    </row>
    <row r="702" spans="1:26" x14ac:dyDescent="0.25">
      <c r="A702" t="s">
        <v>1196</v>
      </c>
      <c r="B702" s="1">
        <v>45742</v>
      </c>
      <c r="C702" t="s">
        <v>44</v>
      </c>
      <c r="D702" t="s">
        <v>25</v>
      </c>
      <c r="E702" t="s">
        <v>26</v>
      </c>
      <c r="F702" t="s">
        <v>47</v>
      </c>
      <c r="G702" t="s">
        <v>48</v>
      </c>
      <c r="H702">
        <v>1</v>
      </c>
      <c r="I702">
        <v>46725</v>
      </c>
      <c r="J702">
        <v>10</v>
      </c>
      <c r="K702">
        <v>4672.5</v>
      </c>
      <c r="L702">
        <v>42052.5</v>
      </c>
      <c r="M702">
        <v>24213.09</v>
      </c>
      <c r="N702">
        <v>17839.41</v>
      </c>
      <c r="O702" t="s">
        <v>60</v>
      </c>
      <c r="P702">
        <v>951.78</v>
      </c>
      <c r="Q702" t="s">
        <v>73</v>
      </c>
      <c r="R702" t="s">
        <v>31</v>
      </c>
      <c r="S702">
        <v>5</v>
      </c>
      <c r="T702">
        <v>3</v>
      </c>
      <c r="U702" t="s">
        <v>32</v>
      </c>
      <c r="V702" t="s">
        <v>33</v>
      </c>
      <c r="W702">
        <v>1</v>
      </c>
      <c r="Z702" t="b">
        <f t="shared" si="10"/>
        <v>0</v>
      </c>
    </row>
    <row r="703" spans="1:26" x14ac:dyDescent="0.25">
      <c r="A703" t="s">
        <v>1197</v>
      </c>
      <c r="B703" s="1">
        <v>45897</v>
      </c>
      <c r="C703" t="s">
        <v>1198</v>
      </c>
      <c r="D703" t="s">
        <v>25</v>
      </c>
      <c r="E703" t="s">
        <v>36</v>
      </c>
      <c r="F703" t="s">
        <v>53</v>
      </c>
      <c r="G703" t="s">
        <v>82</v>
      </c>
      <c r="H703">
        <v>1</v>
      </c>
      <c r="I703">
        <v>90378</v>
      </c>
      <c r="J703">
        <v>10</v>
      </c>
      <c r="K703">
        <v>9037.7999999999993</v>
      </c>
      <c r="L703">
        <v>81340.2</v>
      </c>
      <c r="M703">
        <v>46866.66</v>
      </c>
      <c r="N703">
        <v>34473.54</v>
      </c>
      <c r="O703" t="s">
        <v>55</v>
      </c>
      <c r="P703">
        <v>1520.17</v>
      </c>
      <c r="Q703" t="s">
        <v>30</v>
      </c>
      <c r="R703" t="s">
        <v>31</v>
      </c>
      <c r="S703">
        <v>5</v>
      </c>
      <c r="T703">
        <v>4</v>
      </c>
      <c r="U703" t="s">
        <v>32</v>
      </c>
      <c r="V703" t="s">
        <v>50</v>
      </c>
      <c r="W703">
        <v>3</v>
      </c>
      <c r="Z703" t="b">
        <f t="shared" si="10"/>
        <v>0</v>
      </c>
    </row>
    <row r="704" spans="1:26" x14ac:dyDescent="0.25">
      <c r="A704" t="s">
        <v>1199</v>
      </c>
      <c r="B704" s="1">
        <v>45723</v>
      </c>
      <c r="C704" t="s">
        <v>356</v>
      </c>
      <c r="D704" t="s">
        <v>67</v>
      </c>
      <c r="E704" t="s">
        <v>26</v>
      </c>
      <c r="F704" t="s">
        <v>47</v>
      </c>
      <c r="G704" t="s">
        <v>64</v>
      </c>
      <c r="H704">
        <v>3</v>
      </c>
      <c r="I704">
        <v>14882</v>
      </c>
      <c r="J704">
        <v>10</v>
      </c>
      <c r="K704">
        <v>4464.6000000000004</v>
      </c>
      <c r="L704">
        <v>40181.4</v>
      </c>
      <c r="M704">
        <v>29509.97</v>
      </c>
      <c r="N704">
        <v>10671.43</v>
      </c>
      <c r="O704" t="s">
        <v>55</v>
      </c>
      <c r="P704">
        <v>1344.6</v>
      </c>
      <c r="Q704" t="s">
        <v>40</v>
      </c>
      <c r="R704" t="s">
        <v>31</v>
      </c>
      <c r="S704">
        <v>5</v>
      </c>
      <c r="T704">
        <v>0</v>
      </c>
      <c r="U704" t="s">
        <v>32</v>
      </c>
      <c r="V704" t="s">
        <v>42</v>
      </c>
      <c r="Z704" t="b">
        <f t="shared" si="10"/>
        <v>0</v>
      </c>
    </row>
    <row r="705" spans="1:26" x14ac:dyDescent="0.25">
      <c r="A705" t="s">
        <v>1200</v>
      </c>
      <c r="B705" s="1">
        <v>45976</v>
      </c>
      <c r="C705" t="s">
        <v>117</v>
      </c>
      <c r="D705" t="s">
        <v>67</v>
      </c>
      <c r="E705" t="s">
        <v>26</v>
      </c>
      <c r="F705" t="s">
        <v>47</v>
      </c>
      <c r="G705" t="s">
        <v>64</v>
      </c>
      <c r="H705">
        <v>1</v>
      </c>
      <c r="I705">
        <v>14627</v>
      </c>
      <c r="J705">
        <v>5</v>
      </c>
      <c r="K705">
        <v>731.35</v>
      </c>
      <c r="L705">
        <v>13895.65</v>
      </c>
      <c r="M705">
        <v>9014.6299999999992</v>
      </c>
      <c r="N705">
        <v>4881.0200000000004</v>
      </c>
      <c r="O705" t="s">
        <v>49</v>
      </c>
      <c r="P705">
        <v>407.32</v>
      </c>
      <c r="Q705" t="s">
        <v>83</v>
      </c>
      <c r="R705" t="s">
        <v>41</v>
      </c>
      <c r="S705">
        <v>2</v>
      </c>
      <c r="T705">
        <v>1</v>
      </c>
      <c r="U705" t="s">
        <v>32</v>
      </c>
      <c r="V705" t="s">
        <v>33</v>
      </c>
      <c r="W705">
        <v>2</v>
      </c>
      <c r="Z705" t="b">
        <f t="shared" si="10"/>
        <v>0</v>
      </c>
    </row>
    <row r="706" spans="1:26" x14ac:dyDescent="0.25">
      <c r="A706" t="s">
        <v>1201</v>
      </c>
      <c r="B706" s="1">
        <v>45931</v>
      </c>
      <c r="C706" t="s">
        <v>1202</v>
      </c>
      <c r="D706" t="s">
        <v>45</v>
      </c>
      <c r="E706" t="s">
        <v>36</v>
      </c>
      <c r="F706" t="s">
        <v>86</v>
      </c>
      <c r="G706" t="s">
        <v>180</v>
      </c>
      <c r="H706">
        <v>1</v>
      </c>
      <c r="I706">
        <v>75119</v>
      </c>
      <c r="J706">
        <v>25</v>
      </c>
      <c r="K706">
        <v>18779.75</v>
      </c>
      <c r="L706">
        <v>56339.25</v>
      </c>
      <c r="M706">
        <v>36982.769999999997</v>
      </c>
      <c r="N706">
        <v>19356.48</v>
      </c>
      <c r="O706" t="s">
        <v>55</v>
      </c>
      <c r="P706">
        <v>936.73</v>
      </c>
      <c r="Q706" t="s">
        <v>30</v>
      </c>
      <c r="R706" t="s">
        <v>31</v>
      </c>
      <c r="S706">
        <v>5</v>
      </c>
      <c r="T706">
        <v>2</v>
      </c>
      <c r="U706" t="s">
        <v>32</v>
      </c>
      <c r="V706" t="s">
        <v>42</v>
      </c>
      <c r="Z706" t="b">
        <f t="shared" si="10"/>
        <v>0</v>
      </c>
    </row>
    <row r="707" spans="1:26" x14ac:dyDescent="0.25">
      <c r="A707" t="s">
        <v>1203</v>
      </c>
      <c r="B707" s="1">
        <v>45671</v>
      </c>
      <c r="C707" t="s">
        <v>282</v>
      </c>
      <c r="D707" t="s">
        <v>71</v>
      </c>
      <c r="E707" t="s">
        <v>46</v>
      </c>
      <c r="F707" t="s">
        <v>47</v>
      </c>
      <c r="G707" t="s">
        <v>48</v>
      </c>
      <c r="H707">
        <v>1</v>
      </c>
      <c r="I707">
        <v>13836</v>
      </c>
      <c r="J707">
        <v>15</v>
      </c>
      <c r="K707">
        <v>2075.4</v>
      </c>
      <c r="L707">
        <v>11760.6</v>
      </c>
      <c r="M707">
        <v>7439.67</v>
      </c>
      <c r="N707">
        <v>4320.93</v>
      </c>
      <c r="O707" t="s">
        <v>60</v>
      </c>
      <c r="P707">
        <v>2111.89</v>
      </c>
      <c r="Q707" t="s">
        <v>68</v>
      </c>
      <c r="R707" t="s">
        <v>31</v>
      </c>
      <c r="S707">
        <v>5</v>
      </c>
      <c r="T707">
        <v>6</v>
      </c>
      <c r="U707" t="s">
        <v>56</v>
      </c>
      <c r="V707" t="s">
        <v>33</v>
      </c>
      <c r="W707">
        <v>5</v>
      </c>
      <c r="Z707" t="b">
        <f t="shared" ref="Z707:Z770" si="11">COUNTIF($A:$A, A707)&gt;1</f>
        <v>0</v>
      </c>
    </row>
    <row r="708" spans="1:26" x14ac:dyDescent="0.25">
      <c r="A708" t="s">
        <v>1204</v>
      </c>
      <c r="B708" s="1">
        <v>45859</v>
      </c>
      <c r="C708" t="s">
        <v>370</v>
      </c>
      <c r="D708" t="s">
        <v>97</v>
      </c>
      <c r="E708" t="s">
        <v>26</v>
      </c>
      <c r="F708" t="s">
        <v>53</v>
      </c>
      <c r="G708" t="s">
        <v>59</v>
      </c>
      <c r="H708">
        <v>2</v>
      </c>
      <c r="I708">
        <v>79030</v>
      </c>
      <c r="J708">
        <v>5</v>
      </c>
      <c r="K708">
        <v>7903</v>
      </c>
      <c r="L708">
        <v>150157</v>
      </c>
      <c r="M708">
        <v>96847.77</v>
      </c>
      <c r="N708">
        <v>53309.23</v>
      </c>
      <c r="O708" t="s">
        <v>91</v>
      </c>
      <c r="P708">
        <v>2098.41</v>
      </c>
      <c r="Q708" t="s">
        <v>30</v>
      </c>
      <c r="R708" t="s">
        <v>31</v>
      </c>
      <c r="S708">
        <v>5</v>
      </c>
      <c r="T708">
        <v>6</v>
      </c>
      <c r="U708" t="s">
        <v>32</v>
      </c>
      <c r="V708" t="s">
        <v>42</v>
      </c>
      <c r="Z708" t="b">
        <f t="shared" si="11"/>
        <v>0</v>
      </c>
    </row>
    <row r="709" spans="1:26" x14ac:dyDescent="0.25">
      <c r="A709" t="s">
        <v>1205</v>
      </c>
      <c r="B709" s="1">
        <v>45961</v>
      </c>
      <c r="C709" t="s">
        <v>1097</v>
      </c>
      <c r="D709" t="s">
        <v>97</v>
      </c>
      <c r="E709" t="s">
        <v>26</v>
      </c>
      <c r="F709" t="s">
        <v>37</v>
      </c>
      <c r="G709" t="s">
        <v>38</v>
      </c>
      <c r="H709">
        <v>1</v>
      </c>
      <c r="I709">
        <v>18520</v>
      </c>
      <c r="J709">
        <v>10</v>
      </c>
      <c r="K709">
        <v>1852</v>
      </c>
      <c r="L709">
        <v>16668</v>
      </c>
      <c r="M709">
        <v>9495.76</v>
      </c>
      <c r="N709">
        <v>7172.24</v>
      </c>
      <c r="O709" t="s">
        <v>39</v>
      </c>
      <c r="P709">
        <v>1513.63</v>
      </c>
      <c r="Q709" t="s">
        <v>40</v>
      </c>
      <c r="R709" t="s">
        <v>41</v>
      </c>
      <c r="S709">
        <v>2</v>
      </c>
      <c r="T709">
        <v>5</v>
      </c>
      <c r="U709" t="s">
        <v>56</v>
      </c>
      <c r="V709" t="s">
        <v>33</v>
      </c>
      <c r="W709">
        <v>2</v>
      </c>
      <c r="Z709" t="b">
        <f t="shared" si="11"/>
        <v>0</v>
      </c>
    </row>
    <row r="710" spans="1:26" x14ac:dyDescent="0.25">
      <c r="A710" t="s">
        <v>1206</v>
      </c>
      <c r="B710" s="1">
        <v>45946</v>
      </c>
      <c r="C710" t="s">
        <v>760</v>
      </c>
      <c r="D710" t="s">
        <v>124</v>
      </c>
      <c r="E710" t="s">
        <v>46</v>
      </c>
      <c r="F710" t="s">
        <v>53</v>
      </c>
      <c r="G710" t="s">
        <v>151</v>
      </c>
      <c r="H710">
        <v>1</v>
      </c>
      <c r="I710">
        <v>40508</v>
      </c>
      <c r="J710">
        <v>5</v>
      </c>
      <c r="K710">
        <v>2025.4</v>
      </c>
      <c r="L710">
        <v>38482.6</v>
      </c>
      <c r="M710">
        <v>25028.38</v>
      </c>
      <c r="N710">
        <v>13454.22</v>
      </c>
      <c r="O710" t="s">
        <v>49</v>
      </c>
      <c r="P710">
        <v>113.75</v>
      </c>
      <c r="Q710" t="s">
        <v>68</v>
      </c>
      <c r="R710" t="s">
        <v>31</v>
      </c>
      <c r="S710">
        <v>5</v>
      </c>
      <c r="T710">
        <v>1</v>
      </c>
      <c r="U710" t="s">
        <v>32</v>
      </c>
      <c r="V710" t="s">
        <v>33</v>
      </c>
      <c r="W710">
        <v>2</v>
      </c>
      <c r="Z710" t="b">
        <f t="shared" si="11"/>
        <v>0</v>
      </c>
    </row>
    <row r="711" spans="1:26" x14ac:dyDescent="0.25">
      <c r="A711" t="s">
        <v>1207</v>
      </c>
      <c r="B711" s="1">
        <v>45997</v>
      </c>
      <c r="C711" t="s">
        <v>706</v>
      </c>
      <c r="D711" t="s">
        <v>45</v>
      </c>
      <c r="E711" t="s">
        <v>36</v>
      </c>
      <c r="F711" t="s">
        <v>37</v>
      </c>
      <c r="G711" t="s">
        <v>313</v>
      </c>
      <c r="H711">
        <v>2</v>
      </c>
      <c r="I711">
        <v>4670</v>
      </c>
      <c r="J711">
        <v>15</v>
      </c>
      <c r="K711">
        <v>1401</v>
      </c>
      <c r="L711">
        <v>7939</v>
      </c>
      <c r="M711">
        <v>6131.76</v>
      </c>
      <c r="N711">
        <v>1807.24</v>
      </c>
      <c r="O711" t="s">
        <v>49</v>
      </c>
      <c r="P711">
        <v>455.48</v>
      </c>
      <c r="Q711" t="s">
        <v>30</v>
      </c>
      <c r="R711" t="s">
        <v>41</v>
      </c>
      <c r="S711">
        <v>2</v>
      </c>
      <c r="T711">
        <v>5</v>
      </c>
      <c r="U711" t="s">
        <v>56</v>
      </c>
      <c r="V711" t="s">
        <v>33</v>
      </c>
      <c r="W711">
        <v>5</v>
      </c>
      <c r="Z711" t="b">
        <f t="shared" si="11"/>
        <v>0</v>
      </c>
    </row>
    <row r="712" spans="1:26" x14ac:dyDescent="0.25">
      <c r="A712" t="s">
        <v>1208</v>
      </c>
      <c r="B712" s="1">
        <v>45671</v>
      </c>
      <c r="C712" t="s">
        <v>1209</v>
      </c>
      <c r="D712" t="s">
        <v>71</v>
      </c>
      <c r="E712" t="s">
        <v>26</v>
      </c>
      <c r="F712" t="s">
        <v>86</v>
      </c>
      <c r="G712" t="s">
        <v>110</v>
      </c>
      <c r="H712">
        <v>1</v>
      </c>
      <c r="I712">
        <v>35225</v>
      </c>
      <c r="J712">
        <v>0</v>
      </c>
      <c r="K712">
        <v>0</v>
      </c>
      <c r="L712">
        <v>35225</v>
      </c>
      <c r="M712">
        <v>20885.23</v>
      </c>
      <c r="N712">
        <v>14339.77</v>
      </c>
      <c r="O712" t="s">
        <v>55</v>
      </c>
      <c r="P712">
        <v>1434.96</v>
      </c>
      <c r="Q712" t="s">
        <v>68</v>
      </c>
      <c r="R712" t="s">
        <v>31</v>
      </c>
      <c r="S712">
        <v>5</v>
      </c>
      <c r="T712">
        <v>5</v>
      </c>
      <c r="U712" t="s">
        <v>32</v>
      </c>
      <c r="V712" t="s">
        <v>33</v>
      </c>
      <c r="W712">
        <v>2</v>
      </c>
      <c r="Z712" t="b">
        <f t="shared" si="11"/>
        <v>0</v>
      </c>
    </row>
    <row r="713" spans="1:26" x14ac:dyDescent="0.25">
      <c r="A713" t="s">
        <v>1210</v>
      </c>
      <c r="B713" s="1">
        <v>45700</v>
      </c>
      <c r="C713" t="s">
        <v>695</v>
      </c>
      <c r="D713" t="s">
        <v>97</v>
      </c>
      <c r="E713" t="s">
        <v>46</v>
      </c>
      <c r="F713" t="s">
        <v>86</v>
      </c>
      <c r="G713" t="s">
        <v>127</v>
      </c>
      <c r="H713">
        <v>2</v>
      </c>
      <c r="I713">
        <v>57761</v>
      </c>
      <c r="J713">
        <v>25</v>
      </c>
      <c r="K713">
        <v>28880.5</v>
      </c>
      <c r="L713">
        <v>86641.5</v>
      </c>
      <c r="M713">
        <v>67454.100000000006</v>
      </c>
      <c r="N713">
        <v>19187.400000000001</v>
      </c>
      <c r="O713" t="s">
        <v>39</v>
      </c>
      <c r="P713">
        <v>2489.7800000000002</v>
      </c>
      <c r="Q713" t="s">
        <v>30</v>
      </c>
      <c r="R713" t="s">
        <v>31</v>
      </c>
      <c r="S713">
        <v>5</v>
      </c>
      <c r="T713">
        <v>4</v>
      </c>
      <c r="U713" t="s">
        <v>32</v>
      </c>
      <c r="V713" t="s">
        <v>33</v>
      </c>
      <c r="W713">
        <v>5</v>
      </c>
      <c r="Z713" t="b">
        <f t="shared" si="11"/>
        <v>0</v>
      </c>
    </row>
    <row r="714" spans="1:26" x14ac:dyDescent="0.25">
      <c r="A714" t="s">
        <v>1211</v>
      </c>
      <c r="B714" s="1">
        <v>45987</v>
      </c>
      <c r="C714" t="s">
        <v>1212</v>
      </c>
      <c r="D714" t="s">
        <v>124</v>
      </c>
      <c r="E714" t="s">
        <v>36</v>
      </c>
      <c r="F714" t="s">
        <v>27</v>
      </c>
      <c r="G714" t="s">
        <v>164</v>
      </c>
      <c r="H714">
        <v>1</v>
      </c>
      <c r="I714">
        <v>11421</v>
      </c>
      <c r="J714">
        <v>10</v>
      </c>
      <c r="K714">
        <v>1142.0999999999999</v>
      </c>
      <c r="L714">
        <v>10278.9</v>
      </c>
      <c r="M714">
        <v>6869.28</v>
      </c>
      <c r="N714">
        <v>3409.62</v>
      </c>
      <c r="O714" t="s">
        <v>55</v>
      </c>
      <c r="P714">
        <v>1968.99</v>
      </c>
      <c r="Q714" t="s">
        <v>40</v>
      </c>
      <c r="R714" t="s">
        <v>41</v>
      </c>
      <c r="S714">
        <v>2</v>
      </c>
      <c r="T714">
        <v>1</v>
      </c>
      <c r="U714" t="s">
        <v>32</v>
      </c>
      <c r="V714" t="s">
        <v>33</v>
      </c>
      <c r="W714">
        <v>5</v>
      </c>
      <c r="Z714" t="b">
        <f t="shared" si="11"/>
        <v>0</v>
      </c>
    </row>
    <row r="715" spans="1:26" x14ac:dyDescent="0.25">
      <c r="A715" t="s">
        <v>1213</v>
      </c>
      <c r="B715" s="1">
        <v>45877</v>
      </c>
      <c r="C715" t="s">
        <v>854</v>
      </c>
      <c r="D715" t="s">
        <v>90</v>
      </c>
      <c r="E715" t="s">
        <v>46</v>
      </c>
      <c r="F715" t="s">
        <v>47</v>
      </c>
      <c r="G715" t="s">
        <v>146</v>
      </c>
      <c r="H715">
        <v>1</v>
      </c>
      <c r="I715">
        <v>18503</v>
      </c>
      <c r="J715">
        <v>0</v>
      </c>
      <c r="K715">
        <v>0</v>
      </c>
      <c r="L715">
        <v>18503</v>
      </c>
      <c r="M715">
        <v>12131.57</v>
      </c>
      <c r="N715">
        <v>6371.43</v>
      </c>
      <c r="O715" t="s">
        <v>29</v>
      </c>
      <c r="P715">
        <v>346.39</v>
      </c>
      <c r="Q715" t="s">
        <v>68</v>
      </c>
      <c r="R715" t="s">
        <v>41</v>
      </c>
      <c r="S715">
        <v>2</v>
      </c>
      <c r="T715">
        <v>2</v>
      </c>
      <c r="U715" t="s">
        <v>32</v>
      </c>
      <c r="V715" t="s">
        <v>33</v>
      </c>
      <c r="W715">
        <v>5</v>
      </c>
      <c r="Z715" t="b">
        <f t="shared" si="11"/>
        <v>0</v>
      </c>
    </row>
    <row r="716" spans="1:26" x14ac:dyDescent="0.25">
      <c r="A716" t="s">
        <v>1214</v>
      </c>
      <c r="B716" s="1">
        <v>45727</v>
      </c>
      <c r="C716" t="s">
        <v>421</v>
      </c>
      <c r="D716" t="s">
        <v>90</v>
      </c>
      <c r="E716" t="s">
        <v>46</v>
      </c>
      <c r="F716" t="s">
        <v>47</v>
      </c>
      <c r="G716" t="s">
        <v>48</v>
      </c>
      <c r="H716">
        <v>1</v>
      </c>
      <c r="I716">
        <v>25861</v>
      </c>
      <c r="J716">
        <v>25</v>
      </c>
      <c r="K716">
        <v>6465.25</v>
      </c>
      <c r="L716">
        <v>19395.75</v>
      </c>
      <c r="M716">
        <v>15716.91</v>
      </c>
      <c r="N716">
        <v>3678.84</v>
      </c>
      <c r="O716" t="s">
        <v>60</v>
      </c>
      <c r="P716">
        <v>349.8</v>
      </c>
      <c r="Q716" t="s">
        <v>40</v>
      </c>
      <c r="R716" t="s">
        <v>31</v>
      </c>
      <c r="S716">
        <v>5</v>
      </c>
      <c r="T716">
        <v>4</v>
      </c>
      <c r="U716" t="s">
        <v>32</v>
      </c>
      <c r="V716" t="s">
        <v>33</v>
      </c>
      <c r="W716">
        <v>5</v>
      </c>
      <c r="Z716" t="b">
        <f t="shared" si="11"/>
        <v>0</v>
      </c>
    </row>
    <row r="717" spans="1:26" x14ac:dyDescent="0.25">
      <c r="A717" t="s">
        <v>1215</v>
      </c>
      <c r="B717" s="1">
        <v>45894</v>
      </c>
      <c r="C717" t="s">
        <v>892</v>
      </c>
      <c r="D717" t="s">
        <v>25</v>
      </c>
      <c r="E717" t="s">
        <v>46</v>
      </c>
      <c r="F717" t="s">
        <v>37</v>
      </c>
      <c r="G717" t="s">
        <v>224</v>
      </c>
      <c r="H717">
        <v>3</v>
      </c>
      <c r="I717">
        <v>4224</v>
      </c>
      <c r="J717">
        <v>0</v>
      </c>
      <c r="K717">
        <v>0</v>
      </c>
      <c r="L717">
        <v>12672</v>
      </c>
      <c r="M717">
        <v>9753.65</v>
      </c>
      <c r="N717">
        <v>2918.35</v>
      </c>
      <c r="O717" t="s">
        <v>39</v>
      </c>
      <c r="P717">
        <v>716.39</v>
      </c>
      <c r="Q717" t="s">
        <v>83</v>
      </c>
      <c r="R717" t="s">
        <v>31</v>
      </c>
      <c r="S717">
        <v>5</v>
      </c>
      <c r="T717">
        <v>6</v>
      </c>
      <c r="U717" t="s">
        <v>32</v>
      </c>
      <c r="V717" t="s">
        <v>42</v>
      </c>
      <c r="Z717" t="b">
        <f t="shared" si="11"/>
        <v>0</v>
      </c>
    </row>
    <row r="718" spans="1:26" x14ac:dyDescent="0.25">
      <c r="A718" t="s">
        <v>1216</v>
      </c>
      <c r="B718" s="1">
        <v>45751</v>
      </c>
      <c r="C718" t="s">
        <v>1217</v>
      </c>
      <c r="D718" t="s">
        <v>90</v>
      </c>
      <c r="E718" t="s">
        <v>36</v>
      </c>
      <c r="F718" t="s">
        <v>37</v>
      </c>
      <c r="G718" t="s">
        <v>38</v>
      </c>
      <c r="H718">
        <v>1</v>
      </c>
      <c r="I718">
        <v>29347</v>
      </c>
      <c r="J718">
        <v>20</v>
      </c>
      <c r="K718">
        <v>5869.4</v>
      </c>
      <c r="L718">
        <v>23477.599999999999</v>
      </c>
      <c r="M718">
        <v>18682.650000000001</v>
      </c>
      <c r="N718">
        <v>4794.95</v>
      </c>
      <c r="O718" t="s">
        <v>49</v>
      </c>
      <c r="P718">
        <v>162.52000000000001</v>
      </c>
      <c r="Q718" t="s">
        <v>30</v>
      </c>
      <c r="R718" t="s">
        <v>41</v>
      </c>
      <c r="S718">
        <v>2</v>
      </c>
      <c r="T718">
        <v>2</v>
      </c>
      <c r="U718" t="s">
        <v>32</v>
      </c>
      <c r="V718" t="s">
        <v>33</v>
      </c>
      <c r="W718">
        <v>5</v>
      </c>
      <c r="Z718" t="b">
        <f t="shared" si="11"/>
        <v>0</v>
      </c>
    </row>
    <row r="719" spans="1:26" x14ac:dyDescent="0.25">
      <c r="A719" t="s">
        <v>1218</v>
      </c>
      <c r="B719" s="1">
        <v>45683</v>
      </c>
      <c r="C719" t="s">
        <v>595</v>
      </c>
      <c r="D719" t="s">
        <v>97</v>
      </c>
      <c r="E719" t="s">
        <v>46</v>
      </c>
      <c r="F719" t="s">
        <v>27</v>
      </c>
      <c r="G719" t="s">
        <v>76</v>
      </c>
      <c r="H719">
        <v>1</v>
      </c>
      <c r="I719">
        <v>11928</v>
      </c>
      <c r="J719">
        <v>10</v>
      </c>
      <c r="K719">
        <v>1192.8</v>
      </c>
      <c r="L719">
        <v>10735.2</v>
      </c>
      <c r="M719">
        <v>8049.27</v>
      </c>
      <c r="N719">
        <v>2685.93</v>
      </c>
      <c r="O719" t="s">
        <v>39</v>
      </c>
      <c r="P719">
        <v>297.88</v>
      </c>
      <c r="Q719" t="s">
        <v>30</v>
      </c>
      <c r="R719" t="s">
        <v>41</v>
      </c>
      <c r="S719">
        <v>2</v>
      </c>
      <c r="T719">
        <v>2</v>
      </c>
      <c r="U719" t="s">
        <v>32</v>
      </c>
      <c r="V719" t="s">
        <v>33</v>
      </c>
      <c r="W719">
        <v>2</v>
      </c>
      <c r="Z719" t="b">
        <f t="shared" si="11"/>
        <v>0</v>
      </c>
    </row>
    <row r="720" spans="1:26" x14ac:dyDescent="0.25">
      <c r="A720" t="s">
        <v>1219</v>
      </c>
      <c r="B720" s="1">
        <v>45791</v>
      </c>
      <c r="C720" t="s">
        <v>1172</v>
      </c>
      <c r="D720" t="s">
        <v>154</v>
      </c>
      <c r="E720" t="s">
        <v>46</v>
      </c>
      <c r="F720" t="s">
        <v>37</v>
      </c>
      <c r="G720" t="s">
        <v>161</v>
      </c>
      <c r="H720">
        <v>3</v>
      </c>
      <c r="I720">
        <v>33642</v>
      </c>
      <c r="J720">
        <v>20</v>
      </c>
      <c r="K720">
        <v>20185.2</v>
      </c>
      <c r="L720">
        <v>80740.800000000003</v>
      </c>
      <c r="M720">
        <v>65169.21</v>
      </c>
      <c r="N720">
        <v>15571.59</v>
      </c>
      <c r="O720" t="s">
        <v>49</v>
      </c>
      <c r="P720">
        <v>196.7</v>
      </c>
      <c r="Q720" t="s">
        <v>30</v>
      </c>
      <c r="R720" t="s">
        <v>41</v>
      </c>
      <c r="S720">
        <v>2</v>
      </c>
      <c r="T720">
        <v>1</v>
      </c>
      <c r="U720" t="s">
        <v>32</v>
      </c>
      <c r="V720" t="s">
        <v>33</v>
      </c>
      <c r="W720">
        <v>3</v>
      </c>
      <c r="Z720" t="b">
        <f t="shared" si="11"/>
        <v>0</v>
      </c>
    </row>
    <row r="721" spans="1:26" x14ac:dyDescent="0.25">
      <c r="A721" t="s">
        <v>1220</v>
      </c>
      <c r="B721" s="1">
        <v>45852</v>
      </c>
      <c r="C721" t="s">
        <v>163</v>
      </c>
      <c r="D721" t="s">
        <v>124</v>
      </c>
      <c r="E721" t="s">
        <v>26</v>
      </c>
      <c r="F721" t="s">
        <v>47</v>
      </c>
      <c r="G721" t="s">
        <v>64</v>
      </c>
      <c r="H721">
        <v>2</v>
      </c>
      <c r="I721">
        <v>50209</v>
      </c>
      <c r="J721">
        <v>15</v>
      </c>
      <c r="K721">
        <v>15062.7</v>
      </c>
      <c r="L721">
        <v>85355.3</v>
      </c>
      <c r="M721">
        <v>55583.41</v>
      </c>
      <c r="N721">
        <v>29771.89</v>
      </c>
      <c r="O721" t="s">
        <v>91</v>
      </c>
      <c r="P721">
        <v>525.05999999999995</v>
      </c>
      <c r="Q721" t="s">
        <v>83</v>
      </c>
      <c r="R721" t="s">
        <v>31</v>
      </c>
      <c r="S721">
        <v>5</v>
      </c>
      <c r="T721">
        <v>4</v>
      </c>
      <c r="U721" t="s">
        <v>32</v>
      </c>
      <c r="V721" t="s">
        <v>33</v>
      </c>
      <c r="W721">
        <v>4</v>
      </c>
      <c r="Z721" t="b">
        <f t="shared" si="11"/>
        <v>0</v>
      </c>
    </row>
    <row r="722" spans="1:26" x14ac:dyDescent="0.25">
      <c r="A722" t="s">
        <v>1221</v>
      </c>
      <c r="B722" s="1">
        <v>45825</v>
      </c>
      <c r="C722" t="s">
        <v>219</v>
      </c>
      <c r="D722" t="s">
        <v>45</v>
      </c>
      <c r="E722" t="s">
        <v>46</v>
      </c>
      <c r="F722" t="s">
        <v>37</v>
      </c>
      <c r="G722" t="s">
        <v>100</v>
      </c>
      <c r="H722">
        <v>1</v>
      </c>
      <c r="I722">
        <v>32297</v>
      </c>
      <c r="J722">
        <v>0</v>
      </c>
      <c r="K722">
        <v>0</v>
      </c>
      <c r="L722">
        <v>32297</v>
      </c>
      <c r="M722">
        <v>25988.23</v>
      </c>
      <c r="N722">
        <v>6308.77</v>
      </c>
      <c r="O722" t="s">
        <v>60</v>
      </c>
      <c r="P722">
        <v>1505</v>
      </c>
      <c r="Q722" t="s">
        <v>68</v>
      </c>
      <c r="R722" t="s">
        <v>31</v>
      </c>
      <c r="S722">
        <v>5</v>
      </c>
      <c r="T722">
        <v>5</v>
      </c>
      <c r="U722" t="s">
        <v>32</v>
      </c>
      <c r="V722" t="s">
        <v>33</v>
      </c>
      <c r="W722">
        <v>4</v>
      </c>
      <c r="Z722" t="b">
        <f t="shared" si="11"/>
        <v>0</v>
      </c>
    </row>
    <row r="723" spans="1:26" x14ac:dyDescent="0.25">
      <c r="A723" t="s">
        <v>1222</v>
      </c>
      <c r="B723" s="1">
        <v>45766</v>
      </c>
      <c r="C723" t="s">
        <v>1223</v>
      </c>
      <c r="D723" t="s">
        <v>71</v>
      </c>
      <c r="E723" t="s">
        <v>26</v>
      </c>
      <c r="F723" t="s">
        <v>86</v>
      </c>
      <c r="G723" t="s">
        <v>110</v>
      </c>
      <c r="H723">
        <v>1</v>
      </c>
      <c r="I723">
        <v>67417</v>
      </c>
      <c r="J723">
        <v>20</v>
      </c>
      <c r="K723">
        <v>13483.4</v>
      </c>
      <c r="L723">
        <v>53933.599999999999</v>
      </c>
      <c r="M723">
        <v>34268.22</v>
      </c>
      <c r="N723">
        <v>19665.38</v>
      </c>
      <c r="O723" t="s">
        <v>29</v>
      </c>
      <c r="P723">
        <v>423.25</v>
      </c>
      <c r="Q723" t="s">
        <v>83</v>
      </c>
      <c r="R723" t="s">
        <v>31</v>
      </c>
      <c r="S723">
        <v>5</v>
      </c>
      <c r="T723">
        <v>5</v>
      </c>
      <c r="U723" t="s">
        <v>32</v>
      </c>
      <c r="V723" t="s">
        <v>42</v>
      </c>
      <c r="Z723" t="b">
        <f t="shared" si="11"/>
        <v>0</v>
      </c>
    </row>
    <row r="724" spans="1:26" x14ac:dyDescent="0.25">
      <c r="A724" t="s">
        <v>1224</v>
      </c>
      <c r="B724" s="1">
        <v>45890</v>
      </c>
      <c r="C724" t="s">
        <v>546</v>
      </c>
      <c r="D724" t="s">
        <v>90</v>
      </c>
      <c r="E724" t="s">
        <v>36</v>
      </c>
      <c r="F724" t="s">
        <v>53</v>
      </c>
      <c r="G724" t="s">
        <v>151</v>
      </c>
      <c r="H724">
        <v>1</v>
      </c>
      <c r="I724">
        <v>55752</v>
      </c>
      <c r="J724">
        <v>0</v>
      </c>
      <c r="K724">
        <v>0</v>
      </c>
      <c r="L724">
        <v>55752</v>
      </c>
      <c r="M724">
        <v>36126.949999999997</v>
      </c>
      <c r="N724">
        <v>19625.05</v>
      </c>
      <c r="O724" t="s">
        <v>39</v>
      </c>
      <c r="P724">
        <v>978.83</v>
      </c>
      <c r="Q724" t="s">
        <v>68</v>
      </c>
      <c r="R724" t="s">
        <v>41</v>
      </c>
      <c r="S724">
        <v>2</v>
      </c>
      <c r="T724">
        <v>1</v>
      </c>
      <c r="U724" t="s">
        <v>32</v>
      </c>
      <c r="V724" t="s">
        <v>33</v>
      </c>
      <c r="W724">
        <v>4</v>
      </c>
      <c r="Z724" t="b">
        <f t="shared" si="11"/>
        <v>0</v>
      </c>
    </row>
    <row r="725" spans="1:26" x14ac:dyDescent="0.25">
      <c r="A725" t="s">
        <v>1225</v>
      </c>
      <c r="B725" s="1">
        <v>45825</v>
      </c>
      <c r="C725" t="s">
        <v>742</v>
      </c>
      <c r="D725" t="s">
        <v>97</v>
      </c>
      <c r="E725" t="s">
        <v>36</v>
      </c>
      <c r="F725" t="s">
        <v>86</v>
      </c>
      <c r="G725" t="s">
        <v>94</v>
      </c>
      <c r="H725">
        <v>1</v>
      </c>
      <c r="I725">
        <v>75770</v>
      </c>
      <c r="J725">
        <v>0</v>
      </c>
      <c r="K725">
        <v>0</v>
      </c>
      <c r="L725">
        <v>75770</v>
      </c>
      <c r="M725">
        <v>53163.97</v>
      </c>
      <c r="N725">
        <v>22606.03</v>
      </c>
      <c r="O725" t="s">
        <v>91</v>
      </c>
      <c r="P725">
        <v>1786.92</v>
      </c>
      <c r="Q725" t="s">
        <v>68</v>
      </c>
      <c r="R725" t="s">
        <v>41</v>
      </c>
      <c r="S725">
        <v>2</v>
      </c>
      <c r="T725">
        <v>5</v>
      </c>
      <c r="U725" t="s">
        <v>32</v>
      </c>
      <c r="V725" t="s">
        <v>50</v>
      </c>
      <c r="W725">
        <v>3</v>
      </c>
      <c r="Z725" t="b">
        <f t="shared" si="11"/>
        <v>0</v>
      </c>
    </row>
    <row r="726" spans="1:26" x14ac:dyDescent="0.25">
      <c r="A726" t="s">
        <v>1226</v>
      </c>
      <c r="B726" s="1">
        <v>45830</v>
      </c>
      <c r="C726" t="s">
        <v>1227</v>
      </c>
      <c r="D726" t="s">
        <v>79</v>
      </c>
      <c r="E726" t="s">
        <v>46</v>
      </c>
      <c r="F726" t="s">
        <v>53</v>
      </c>
      <c r="G726" t="s">
        <v>268</v>
      </c>
      <c r="H726">
        <v>1</v>
      </c>
      <c r="I726">
        <v>58724</v>
      </c>
      <c r="J726">
        <v>10</v>
      </c>
      <c r="K726">
        <v>5872.4</v>
      </c>
      <c r="L726">
        <v>52851.6</v>
      </c>
      <c r="M726">
        <v>42352.86</v>
      </c>
      <c r="N726">
        <v>10498.74</v>
      </c>
      <c r="O726" t="s">
        <v>55</v>
      </c>
      <c r="P726">
        <v>2256.17</v>
      </c>
      <c r="Q726" t="s">
        <v>30</v>
      </c>
      <c r="R726" t="s">
        <v>31</v>
      </c>
      <c r="S726">
        <v>5</v>
      </c>
      <c r="T726">
        <v>3</v>
      </c>
      <c r="U726" t="s">
        <v>32</v>
      </c>
      <c r="V726" t="s">
        <v>42</v>
      </c>
      <c r="Z726" t="b">
        <f t="shared" si="11"/>
        <v>0</v>
      </c>
    </row>
    <row r="727" spans="1:26" x14ac:dyDescent="0.25">
      <c r="A727" t="s">
        <v>1228</v>
      </c>
      <c r="B727" s="1">
        <v>45852</v>
      </c>
      <c r="C727" t="s">
        <v>580</v>
      </c>
      <c r="D727" t="s">
        <v>79</v>
      </c>
      <c r="E727" t="s">
        <v>46</v>
      </c>
      <c r="F727" t="s">
        <v>37</v>
      </c>
      <c r="G727" t="s">
        <v>313</v>
      </c>
      <c r="H727">
        <v>1</v>
      </c>
      <c r="I727">
        <v>11272</v>
      </c>
      <c r="J727">
        <v>5</v>
      </c>
      <c r="K727">
        <v>563.6</v>
      </c>
      <c r="L727">
        <v>10708.4</v>
      </c>
      <c r="M727">
        <v>8669.7900000000009</v>
      </c>
      <c r="N727">
        <v>2038.61</v>
      </c>
      <c r="O727" t="s">
        <v>39</v>
      </c>
      <c r="P727">
        <v>2023.4</v>
      </c>
      <c r="Q727" t="s">
        <v>83</v>
      </c>
      <c r="R727" t="s">
        <v>41</v>
      </c>
      <c r="S727">
        <v>2</v>
      </c>
      <c r="T727">
        <v>1</v>
      </c>
      <c r="U727" t="s">
        <v>32</v>
      </c>
      <c r="V727" t="s">
        <v>33</v>
      </c>
      <c r="W727">
        <v>5</v>
      </c>
      <c r="Z727" t="b">
        <f t="shared" si="11"/>
        <v>0</v>
      </c>
    </row>
    <row r="728" spans="1:26" x14ac:dyDescent="0.25">
      <c r="A728" t="s">
        <v>1229</v>
      </c>
      <c r="B728" s="1">
        <v>45800</v>
      </c>
      <c r="C728" t="s">
        <v>1230</v>
      </c>
      <c r="D728" t="s">
        <v>90</v>
      </c>
      <c r="E728" t="s">
        <v>36</v>
      </c>
      <c r="F728" t="s">
        <v>86</v>
      </c>
      <c r="G728" t="s">
        <v>110</v>
      </c>
      <c r="H728">
        <v>1</v>
      </c>
      <c r="I728">
        <v>39123</v>
      </c>
      <c r="J728">
        <v>10</v>
      </c>
      <c r="K728">
        <v>3912.3</v>
      </c>
      <c r="L728">
        <v>35210.699999999997</v>
      </c>
      <c r="M728">
        <v>28702</v>
      </c>
      <c r="N728">
        <v>6508.7</v>
      </c>
      <c r="O728" t="s">
        <v>29</v>
      </c>
      <c r="P728">
        <v>2283.38</v>
      </c>
      <c r="Q728" t="s">
        <v>83</v>
      </c>
      <c r="R728" t="s">
        <v>41</v>
      </c>
      <c r="S728">
        <v>2</v>
      </c>
      <c r="T728">
        <v>2</v>
      </c>
      <c r="U728" t="s">
        <v>32</v>
      </c>
      <c r="V728" t="s">
        <v>33</v>
      </c>
      <c r="W728">
        <v>3</v>
      </c>
      <c r="Z728" t="b">
        <f t="shared" si="11"/>
        <v>0</v>
      </c>
    </row>
    <row r="729" spans="1:26" x14ac:dyDescent="0.25">
      <c r="A729" t="s">
        <v>1231</v>
      </c>
      <c r="B729" s="1">
        <v>45873</v>
      </c>
      <c r="C729" t="s">
        <v>1188</v>
      </c>
      <c r="D729" t="s">
        <v>67</v>
      </c>
      <c r="E729" t="s">
        <v>46</v>
      </c>
      <c r="F729" t="s">
        <v>47</v>
      </c>
      <c r="G729" t="s">
        <v>48</v>
      </c>
      <c r="H729">
        <v>1</v>
      </c>
      <c r="I729">
        <v>50037</v>
      </c>
      <c r="J729">
        <v>10</v>
      </c>
      <c r="K729">
        <v>5003.7</v>
      </c>
      <c r="L729">
        <v>45033.3</v>
      </c>
      <c r="M729">
        <v>31471.25</v>
      </c>
      <c r="N729">
        <v>13562.05</v>
      </c>
      <c r="O729" t="s">
        <v>60</v>
      </c>
      <c r="P729">
        <v>1519.4</v>
      </c>
      <c r="Q729" t="s">
        <v>73</v>
      </c>
      <c r="R729" t="s">
        <v>31</v>
      </c>
      <c r="S729">
        <v>5</v>
      </c>
      <c r="T729">
        <v>5</v>
      </c>
      <c r="U729" t="s">
        <v>32</v>
      </c>
      <c r="V729" t="s">
        <v>33</v>
      </c>
      <c r="W729">
        <v>5</v>
      </c>
      <c r="Z729" t="b">
        <f t="shared" si="11"/>
        <v>0</v>
      </c>
    </row>
    <row r="730" spans="1:26" x14ac:dyDescent="0.25">
      <c r="A730" t="s">
        <v>1232</v>
      </c>
      <c r="B730" s="1">
        <v>45787</v>
      </c>
      <c r="C730" t="s">
        <v>126</v>
      </c>
      <c r="D730" t="s">
        <v>71</v>
      </c>
      <c r="E730" t="s">
        <v>46</v>
      </c>
      <c r="F730" t="s">
        <v>27</v>
      </c>
      <c r="G730" t="s">
        <v>76</v>
      </c>
      <c r="H730">
        <v>2</v>
      </c>
      <c r="I730">
        <v>15519</v>
      </c>
      <c r="J730">
        <v>15</v>
      </c>
      <c r="K730">
        <v>4655.7</v>
      </c>
      <c r="L730">
        <v>26382.3</v>
      </c>
      <c r="M730">
        <v>17410.810000000001</v>
      </c>
      <c r="N730">
        <v>8971.49</v>
      </c>
      <c r="O730" t="s">
        <v>60</v>
      </c>
      <c r="P730">
        <v>1853.97</v>
      </c>
      <c r="Q730" t="s">
        <v>40</v>
      </c>
      <c r="R730" t="s">
        <v>31</v>
      </c>
      <c r="S730">
        <v>5</v>
      </c>
      <c r="T730">
        <v>3</v>
      </c>
      <c r="U730" t="s">
        <v>32</v>
      </c>
      <c r="V730" t="s">
        <v>33</v>
      </c>
      <c r="W730">
        <v>3</v>
      </c>
      <c r="Z730" t="b">
        <f t="shared" si="11"/>
        <v>0</v>
      </c>
    </row>
    <row r="731" spans="1:26" x14ac:dyDescent="0.25">
      <c r="A731" t="s">
        <v>1233</v>
      </c>
      <c r="B731" s="1">
        <v>45699</v>
      </c>
      <c r="C731" t="s">
        <v>1234</v>
      </c>
      <c r="D731" t="s">
        <v>63</v>
      </c>
      <c r="E731" t="s">
        <v>36</v>
      </c>
      <c r="F731" t="s">
        <v>47</v>
      </c>
      <c r="G731" t="s">
        <v>105</v>
      </c>
      <c r="H731">
        <v>3</v>
      </c>
      <c r="I731">
        <v>50661</v>
      </c>
      <c r="J731">
        <v>0</v>
      </c>
      <c r="K731">
        <v>0</v>
      </c>
      <c r="L731">
        <v>151983</v>
      </c>
      <c r="M731">
        <v>116860.32</v>
      </c>
      <c r="N731">
        <v>35122.68</v>
      </c>
      <c r="O731" t="s">
        <v>55</v>
      </c>
      <c r="P731">
        <v>607.35</v>
      </c>
      <c r="Q731" t="s">
        <v>83</v>
      </c>
      <c r="R731" t="s">
        <v>31</v>
      </c>
      <c r="S731">
        <v>5</v>
      </c>
      <c r="T731">
        <v>3</v>
      </c>
      <c r="U731" t="s">
        <v>32</v>
      </c>
      <c r="V731" t="s">
        <v>33</v>
      </c>
      <c r="W731">
        <v>1</v>
      </c>
      <c r="Z731" t="b">
        <f t="shared" si="11"/>
        <v>0</v>
      </c>
    </row>
    <row r="732" spans="1:26" x14ac:dyDescent="0.25">
      <c r="A732" t="s">
        <v>1235</v>
      </c>
      <c r="B732" s="1">
        <v>45898</v>
      </c>
      <c r="C732" t="s">
        <v>671</v>
      </c>
      <c r="D732" t="s">
        <v>79</v>
      </c>
      <c r="E732" t="s">
        <v>46</v>
      </c>
      <c r="F732" t="s">
        <v>47</v>
      </c>
      <c r="G732" t="s">
        <v>64</v>
      </c>
      <c r="H732">
        <v>1</v>
      </c>
      <c r="I732">
        <v>29356</v>
      </c>
      <c r="J732">
        <v>10</v>
      </c>
      <c r="K732">
        <v>2935.6</v>
      </c>
      <c r="L732">
        <v>26420.400000000001</v>
      </c>
      <c r="M732">
        <v>20139.099999999999</v>
      </c>
      <c r="N732">
        <v>6281.3</v>
      </c>
      <c r="O732" t="s">
        <v>55</v>
      </c>
      <c r="P732">
        <v>1819.54</v>
      </c>
      <c r="Q732" t="s">
        <v>68</v>
      </c>
      <c r="R732" t="s">
        <v>31</v>
      </c>
      <c r="S732">
        <v>5</v>
      </c>
      <c r="T732">
        <v>5</v>
      </c>
      <c r="U732" t="s">
        <v>32</v>
      </c>
      <c r="V732" t="s">
        <v>33</v>
      </c>
      <c r="W732">
        <v>1</v>
      </c>
      <c r="Z732" t="b">
        <f t="shared" si="11"/>
        <v>0</v>
      </c>
    </row>
    <row r="733" spans="1:26" x14ac:dyDescent="0.25">
      <c r="A733" t="s">
        <v>1236</v>
      </c>
      <c r="B733" s="1">
        <v>45667</v>
      </c>
      <c r="C733" t="s">
        <v>1116</v>
      </c>
      <c r="D733" t="s">
        <v>79</v>
      </c>
      <c r="E733" t="s">
        <v>46</v>
      </c>
      <c r="F733" t="s">
        <v>53</v>
      </c>
      <c r="G733" t="s">
        <v>268</v>
      </c>
      <c r="H733">
        <v>2</v>
      </c>
      <c r="I733">
        <v>36553</v>
      </c>
      <c r="J733">
        <v>25</v>
      </c>
      <c r="K733">
        <v>18276.5</v>
      </c>
      <c r="L733">
        <v>54829.5</v>
      </c>
      <c r="M733">
        <v>33008.04</v>
      </c>
      <c r="N733">
        <v>21821.46</v>
      </c>
      <c r="O733" t="s">
        <v>55</v>
      </c>
      <c r="P733">
        <v>1824.43</v>
      </c>
      <c r="Q733" t="s">
        <v>30</v>
      </c>
      <c r="R733" t="s">
        <v>41</v>
      </c>
      <c r="S733">
        <v>2</v>
      </c>
      <c r="T733">
        <v>1</v>
      </c>
      <c r="U733" t="s">
        <v>32</v>
      </c>
      <c r="V733" t="s">
        <v>33</v>
      </c>
      <c r="W733">
        <v>5</v>
      </c>
      <c r="Z733" t="b">
        <f t="shared" si="11"/>
        <v>0</v>
      </c>
    </row>
    <row r="734" spans="1:26" x14ac:dyDescent="0.25">
      <c r="A734" t="s">
        <v>1237</v>
      </c>
      <c r="B734" s="1">
        <v>45934</v>
      </c>
      <c r="C734" t="s">
        <v>1238</v>
      </c>
      <c r="D734" t="s">
        <v>67</v>
      </c>
      <c r="E734" t="s">
        <v>26</v>
      </c>
      <c r="F734" t="s">
        <v>86</v>
      </c>
      <c r="G734" t="s">
        <v>110</v>
      </c>
      <c r="H734">
        <v>1</v>
      </c>
      <c r="I734">
        <v>24860</v>
      </c>
      <c r="J734">
        <v>0</v>
      </c>
      <c r="K734">
        <v>0</v>
      </c>
      <c r="L734">
        <v>24860</v>
      </c>
      <c r="M734">
        <v>18390.79</v>
      </c>
      <c r="N734">
        <v>6469.21</v>
      </c>
      <c r="O734" t="s">
        <v>91</v>
      </c>
      <c r="P734">
        <v>2151.8200000000002</v>
      </c>
      <c r="Q734" t="s">
        <v>68</v>
      </c>
      <c r="R734" t="s">
        <v>31</v>
      </c>
      <c r="S734">
        <v>5</v>
      </c>
      <c r="T734">
        <v>5</v>
      </c>
      <c r="U734" t="s">
        <v>32</v>
      </c>
      <c r="V734" t="s">
        <v>33</v>
      </c>
      <c r="W734">
        <v>2</v>
      </c>
      <c r="Z734" t="b">
        <f t="shared" si="11"/>
        <v>0</v>
      </c>
    </row>
    <row r="735" spans="1:26" x14ac:dyDescent="0.25">
      <c r="A735" t="s">
        <v>1239</v>
      </c>
      <c r="B735" s="1">
        <v>45684</v>
      </c>
      <c r="C735" t="s">
        <v>1186</v>
      </c>
      <c r="D735" t="s">
        <v>45</v>
      </c>
      <c r="E735" t="s">
        <v>26</v>
      </c>
      <c r="F735" t="s">
        <v>47</v>
      </c>
      <c r="G735" t="s">
        <v>105</v>
      </c>
      <c r="H735">
        <v>1</v>
      </c>
      <c r="I735">
        <v>23446</v>
      </c>
      <c r="J735">
        <v>25</v>
      </c>
      <c r="K735">
        <v>5861.5</v>
      </c>
      <c r="L735">
        <v>17584.5</v>
      </c>
      <c r="M735">
        <v>9704.6299999999992</v>
      </c>
      <c r="N735">
        <v>7879.87</v>
      </c>
      <c r="O735" t="s">
        <v>60</v>
      </c>
      <c r="P735">
        <v>570.91</v>
      </c>
      <c r="Q735" t="s">
        <v>83</v>
      </c>
      <c r="R735" t="s">
        <v>41</v>
      </c>
      <c r="S735">
        <v>2</v>
      </c>
      <c r="T735">
        <v>2</v>
      </c>
      <c r="U735" t="s">
        <v>32</v>
      </c>
      <c r="V735" t="s">
        <v>50</v>
      </c>
      <c r="W735">
        <v>5</v>
      </c>
      <c r="Z735" t="b">
        <f t="shared" si="11"/>
        <v>0</v>
      </c>
    </row>
    <row r="736" spans="1:26" x14ac:dyDescent="0.25">
      <c r="A736" t="s">
        <v>1240</v>
      </c>
      <c r="B736" s="1">
        <v>45837</v>
      </c>
      <c r="C736" t="s">
        <v>390</v>
      </c>
      <c r="D736" t="s">
        <v>90</v>
      </c>
      <c r="E736" t="s">
        <v>26</v>
      </c>
      <c r="F736" t="s">
        <v>53</v>
      </c>
      <c r="G736" t="s">
        <v>54</v>
      </c>
      <c r="H736">
        <v>1</v>
      </c>
      <c r="I736">
        <v>97347</v>
      </c>
      <c r="J736">
        <v>10</v>
      </c>
      <c r="K736">
        <v>9734.7000000000007</v>
      </c>
      <c r="L736">
        <v>87612.3</v>
      </c>
      <c r="M736">
        <v>62099.37</v>
      </c>
      <c r="N736">
        <v>25512.93</v>
      </c>
      <c r="O736" t="s">
        <v>29</v>
      </c>
      <c r="P736">
        <v>803.61</v>
      </c>
      <c r="Q736" t="s">
        <v>73</v>
      </c>
      <c r="R736" t="s">
        <v>31</v>
      </c>
      <c r="S736">
        <v>5</v>
      </c>
      <c r="T736">
        <v>7</v>
      </c>
      <c r="U736" t="s">
        <v>56</v>
      </c>
      <c r="V736" t="s">
        <v>33</v>
      </c>
      <c r="W736">
        <v>5</v>
      </c>
      <c r="Z736" t="b">
        <f t="shared" si="11"/>
        <v>0</v>
      </c>
    </row>
    <row r="737" spans="1:26" x14ac:dyDescent="0.25">
      <c r="A737" t="s">
        <v>1241</v>
      </c>
      <c r="B737" s="1">
        <v>45772</v>
      </c>
      <c r="C737" t="s">
        <v>1202</v>
      </c>
      <c r="D737" t="s">
        <v>25</v>
      </c>
      <c r="E737" t="s">
        <v>46</v>
      </c>
      <c r="F737" t="s">
        <v>27</v>
      </c>
      <c r="G737" t="s">
        <v>72</v>
      </c>
      <c r="H737">
        <v>1</v>
      </c>
      <c r="I737">
        <v>22742</v>
      </c>
      <c r="J737">
        <v>0</v>
      </c>
      <c r="K737">
        <v>0</v>
      </c>
      <c r="L737">
        <v>22742</v>
      </c>
      <c r="M737">
        <v>16750.240000000002</v>
      </c>
      <c r="N737">
        <v>5991.76</v>
      </c>
      <c r="O737" t="s">
        <v>60</v>
      </c>
      <c r="P737">
        <v>946.05</v>
      </c>
      <c r="Q737" t="s">
        <v>30</v>
      </c>
      <c r="R737" t="s">
        <v>41</v>
      </c>
      <c r="S737">
        <v>2</v>
      </c>
      <c r="T737">
        <v>2</v>
      </c>
      <c r="U737" t="s">
        <v>32</v>
      </c>
      <c r="V737" t="s">
        <v>33</v>
      </c>
      <c r="W737">
        <v>4</v>
      </c>
      <c r="Z737" t="b">
        <f t="shared" si="11"/>
        <v>0</v>
      </c>
    </row>
    <row r="738" spans="1:26" x14ac:dyDescent="0.25">
      <c r="A738" t="s">
        <v>1242</v>
      </c>
      <c r="B738" s="1">
        <v>45990</v>
      </c>
      <c r="C738" t="s">
        <v>747</v>
      </c>
      <c r="D738" t="s">
        <v>154</v>
      </c>
      <c r="E738" t="s">
        <v>26</v>
      </c>
      <c r="F738" t="s">
        <v>27</v>
      </c>
      <c r="G738" t="s">
        <v>113</v>
      </c>
      <c r="H738">
        <v>1</v>
      </c>
      <c r="I738">
        <v>15999</v>
      </c>
      <c r="J738">
        <v>15</v>
      </c>
      <c r="K738">
        <v>2399.85</v>
      </c>
      <c r="L738">
        <v>13599.15</v>
      </c>
      <c r="M738">
        <v>8822.34</v>
      </c>
      <c r="N738">
        <v>4776.8100000000004</v>
      </c>
      <c r="O738" t="s">
        <v>91</v>
      </c>
      <c r="P738">
        <v>1563.76</v>
      </c>
      <c r="Q738" t="s">
        <v>68</v>
      </c>
      <c r="R738" t="s">
        <v>31</v>
      </c>
      <c r="S738">
        <v>5</v>
      </c>
      <c r="T738">
        <v>5</v>
      </c>
      <c r="U738" t="s">
        <v>32</v>
      </c>
      <c r="V738" t="s">
        <v>33</v>
      </c>
      <c r="W738">
        <v>2</v>
      </c>
      <c r="Z738" t="b">
        <f t="shared" si="11"/>
        <v>0</v>
      </c>
    </row>
    <row r="739" spans="1:26" x14ac:dyDescent="0.25">
      <c r="A739" t="s">
        <v>1243</v>
      </c>
      <c r="B739" s="1">
        <v>45693</v>
      </c>
      <c r="C739" t="s">
        <v>195</v>
      </c>
      <c r="D739" t="s">
        <v>71</v>
      </c>
      <c r="E739" t="s">
        <v>46</v>
      </c>
      <c r="F739" t="s">
        <v>47</v>
      </c>
      <c r="G739" t="s">
        <v>138</v>
      </c>
      <c r="H739">
        <v>1</v>
      </c>
      <c r="I739">
        <v>39592</v>
      </c>
      <c r="J739">
        <v>25</v>
      </c>
      <c r="K739">
        <v>9898</v>
      </c>
      <c r="L739">
        <v>29694</v>
      </c>
      <c r="M739">
        <v>18557.88</v>
      </c>
      <c r="N739">
        <v>11136.12</v>
      </c>
      <c r="O739" t="s">
        <v>60</v>
      </c>
      <c r="P739">
        <v>1864.58</v>
      </c>
      <c r="Q739" t="s">
        <v>30</v>
      </c>
      <c r="R739" t="s">
        <v>41</v>
      </c>
      <c r="S739">
        <v>2</v>
      </c>
      <c r="T739">
        <v>3</v>
      </c>
      <c r="U739" t="s">
        <v>56</v>
      </c>
      <c r="V739" t="s">
        <v>33</v>
      </c>
      <c r="W739">
        <v>5</v>
      </c>
      <c r="Z739" t="b">
        <f t="shared" si="11"/>
        <v>0</v>
      </c>
    </row>
    <row r="740" spans="1:26" x14ac:dyDescent="0.25">
      <c r="A740" t="s">
        <v>1244</v>
      </c>
      <c r="B740" s="1">
        <v>45991</v>
      </c>
      <c r="C740" t="s">
        <v>462</v>
      </c>
      <c r="D740" t="s">
        <v>90</v>
      </c>
      <c r="E740" t="s">
        <v>36</v>
      </c>
      <c r="F740" t="s">
        <v>27</v>
      </c>
      <c r="G740" t="s">
        <v>76</v>
      </c>
      <c r="H740">
        <v>1</v>
      </c>
      <c r="I740">
        <v>23416</v>
      </c>
      <c r="J740">
        <v>0</v>
      </c>
      <c r="K740">
        <v>0</v>
      </c>
      <c r="L740">
        <v>23416</v>
      </c>
      <c r="M740">
        <v>14365.51</v>
      </c>
      <c r="N740">
        <v>9050.49</v>
      </c>
      <c r="O740" t="s">
        <v>39</v>
      </c>
      <c r="P740">
        <v>1328.17</v>
      </c>
      <c r="Q740" t="s">
        <v>73</v>
      </c>
      <c r="R740" t="s">
        <v>31</v>
      </c>
      <c r="S740">
        <v>5</v>
      </c>
      <c r="T740">
        <v>8</v>
      </c>
      <c r="U740" t="s">
        <v>56</v>
      </c>
      <c r="V740" t="s">
        <v>33</v>
      </c>
      <c r="W740">
        <v>4</v>
      </c>
      <c r="Z740" t="b">
        <f t="shared" si="11"/>
        <v>0</v>
      </c>
    </row>
    <row r="741" spans="1:26" x14ac:dyDescent="0.25">
      <c r="A741" t="s">
        <v>1245</v>
      </c>
      <c r="B741" s="1">
        <v>45678</v>
      </c>
      <c r="C741" t="s">
        <v>977</v>
      </c>
      <c r="D741" t="s">
        <v>45</v>
      </c>
      <c r="E741" t="s">
        <v>26</v>
      </c>
      <c r="F741" t="s">
        <v>47</v>
      </c>
      <c r="G741" t="s">
        <v>48</v>
      </c>
      <c r="H741">
        <v>2</v>
      </c>
      <c r="I741">
        <v>25474</v>
      </c>
      <c r="J741">
        <v>0</v>
      </c>
      <c r="K741">
        <v>0</v>
      </c>
      <c r="L741">
        <v>50948</v>
      </c>
      <c r="M741">
        <v>33105.160000000003</v>
      </c>
      <c r="N741">
        <v>17842.84</v>
      </c>
      <c r="O741" t="s">
        <v>60</v>
      </c>
      <c r="P741">
        <v>1228.28</v>
      </c>
      <c r="Q741" t="s">
        <v>30</v>
      </c>
      <c r="R741" t="s">
        <v>31</v>
      </c>
      <c r="S741">
        <v>5</v>
      </c>
      <c r="T741">
        <v>7</v>
      </c>
      <c r="U741" t="s">
        <v>56</v>
      </c>
      <c r="V741" t="s">
        <v>33</v>
      </c>
      <c r="W741">
        <v>1</v>
      </c>
      <c r="Z741" t="b">
        <f t="shared" si="11"/>
        <v>0</v>
      </c>
    </row>
    <row r="742" spans="1:26" x14ac:dyDescent="0.25">
      <c r="A742" t="s">
        <v>1246</v>
      </c>
      <c r="B742" s="1">
        <v>45673</v>
      </c>
      <c r="C742" t="s">
        <v>797</v>
      </c>
      <c r="D742" t="s">
        <v>124</v>
      </c>
      <c r="E742" t="s">
        <v>26</v>
      </c>
      <c r="F742" t="s">
        <v>47</v>
      </c>
      <c r="G742" t="s">
        <v>146</v>
      </c>
      <c r="H742">
        <v>3</v>
      </c>
      <c r="I742">
        <v>25384</v>
      </c>
      <c r="J742">
        <v>5</v>
      </c>
      <c r="K742">
        <v>3807.6</v>
      </c>
      <c r="L742">
        <v>72344.399999999994</v>
      </c>
      <c r="M742">
        <v>57405.36</v>
      </c>
      <c r="N742">
        <v>14939.04</v>
      </c>
      <c r="O742" t="s">
        <v>39</v>
      </c>
      <c r="P742">
        <v>1563.52</v>
      </c>
      <c r="Q742" t="s">
        <v>68</v>
      </c>
      <c r="R742" t="s">
        <v>31</v>
      </c>
      <c r="S742">
        <v>5</v>
      </c>
      <c r="T742">
        <v>1</v>
      </c>
      <c r="U742" t="s">
        <v>32</v>
      </c>
      <c r="V742" t="s">
        <v>33</v>
      </c>
      <c r="W742">
        <v>5</v>
      </c>
      <c r="Z742" t="b">
        <f t="shared" si="11"/>
        <v>0</v>
      </c>
    </row>
    <row r="743" spans="1:26" x14ac:dyDescent="0.25">
      <c r="A743" t="s">
        <v>1247</v>
      </c>
      <c r="B743" s="1">
        <v>45784</v>
      </c>
      <c r="C743" t="s">
        <v>1198</v>
      </c>
      <c r="D743" t="s">
        <v>67</v>
      </c>
      <c r="E743" t="s">
        <v>46</v>
      </c>
      <c r="F743" t="s">
        <v>47</v>
      </c>
      <c r="G743" t="s">
        <v>105</v>
      </c>
      <c r="H743">
        <v>3</v>
      </c>
      <c r="I743">
        <v>16722</v>
      </c>
      <c r="J743">
        <v>20</v>
      </c>
      <c r="K743">
        <v>10033.200000000001</v>
      </c>
      <c r="L743">
        <v>40132.800000000003</v>
      </c>
      <c r="M743">
        <v>27086.67</v>
      </c>
      <c r="N743">
        <v>13046.13</v>
      </c>
      <c r="O743" t="s">
        <v>55</v>
      </c>
      <c r="P743">
        <v>1096.03</v>
      </c>
      <c r="Q743" t="s">
        <v>68</v>
      </c>
      <c r="R743" t="s">
        <v>41</v>
      </c>
      <c r="S743">
        <v>2</v>
      </c>
      <c r="T743">
        <v>0</v>
      </c>
      <c r="U743" t="s">
        <v>32</v>
      </c>
      <c r="V743" t="s">
        <v>50</v>
      </c>
      <c r="W743">
        <v>4</v>
      </c>
      <c r="Z743" t="b">
        <f t="shared" si="11"/>
        <v>0</v>
      </c>
    </row>
    <row r="744" spans="1:26" x14ac:dyDescent="0.25">
      <c r="A744" t="s">
        <v>1248</v>
      </c>
      <c r="B744" s="1">
        <v>45760</v>
      </c>
      <c r="C744" t="s">
        <v>1249</v>
      </c>
      <c r="D744" t="s">
        <v>90</v>
      </c>
      <c r="E744" t="s">
        <v>46</v>
      </c>
      <c r="F744" t="s">
        <v>86</v>
      </c>
      <c r="G744" t="s">
        <v>87</v>
      </c>
      <c r="H744">
        <v>2</v>
      </c>
      <c r="I744">
        <v>69249</v>
      </c>
      <c r="J744">
        <v>10</v>
      </c>
      <c r="K744">
        <v>13849.8</v>
      </c>
      <c r="L744">
        <v>124648.2</v>
      </c>
      <c r="M744">
        <v>100753.17</v>
      </c>
      <c r="N744">
        <v>23895.03</v>
      </c>
      <c r="O744" t="s">
        <v>60</v>
      </c>
      <c r="P744">
        <v>2231.39</v>
      </c>
      <c r="Q744" t="s">
        <v>68</v>
      </c>
      <c r="R744" t="s">
        <v>41</v>
      </c>
      <c r="S744">
        <v>2</v>
      </c>
      <c r="T744">
        <v>1</v>
      </c>
      <c r="U744" t="s">
        <v>32</v>
      </c>
      <c r="V744" t="s">
        <v>33</v>
      </c>
      <c r="W744">
        <v>5</v>
      </c>
      <c r="Z744" t="b">
        <f t="shared" si="11"/>
        <v>0</v>
      </c>
    </row>
    <row r="745" spans="1:26" x14ac:dyDescent="0.25">
      <c r="A745" t="s">
        <v>1250</v>
      </c>
      <c r="B745" s="1">
        <v>45668</v>
      </c>
      <c r="C745" t="s">
        <v>737</v>
      </c>
      <c r="D745" t="s">
        <v>63</v>
      </c>
      <c r="E745" t="s">
        <v>46</v>
      </c>
      <c r="F745" t="s">
        <v>47</v>
      </c>
      <c r="G745" t="s">
        <v>64</v>
      </c>
      <c r="H745">
        <v>3</v>
      </c>
      <c r="I745">
        <v>40038</v>
      </c>
      <c r="J745">
        <v>15</v>
      </c>
      <c r="K745">
        <v>18017.099999999999</v>
      </c>
      <c r="L745">
        <v>102096.9</v>
      </c>
      <c r="M745">
        <v>75467.42</v>
      </c>
      <c r="N745">
        <v>26629.48</v>
      </c>
      <c r="O745" t="s">
        <v>49</v>
      </c>
      <c r="P745">
        <v>141.91</v>
      </c>
      <c r="Q745" t="s">
        <v>73</v>
      </c>
      <c r="R745" t="s">
        <v>41</v>
      </c>
      <c r="S745">
        <v>2</v>
      </c>
      <c r="T745">
        <v>2</v>
      </c>
      <c r="U745" t="s">
        <v>32</v>
      </c>
      <c r="V745" t="s">
        <v>33</v>
      </c>
      <c r="W745">
        <v>3</v>
      </c>
      <c r="Z745" t="b">
        <f t="shared" si="11"/>
        <v>0</v>
      </c>
    </row>
    <row r="746" spans="1:26" x14ac:dyDescent="0.25">
      <c r="A746" t="s">
        <v>1251</v>
      </c>
      <c r="B746" s="1">
        <v>45976</v>
      </c>
      <c r="C746" t="s">
        <v>1252</v>
      </c>
      <c r="D746" t="s">
        <v>79</v>
      </c>
      <c r="E746" t="s">
        <v>26</v>
      </c>
      <c r="F746" t="s">
        <v>53</v>
      </c>
      <c r="G746" t="s">
        <v>151</v>
      </c>
      <c r="H746">
        <v>3</v>
      </c>
      <c r="I746">
        <v>28348</v>
      </c>
      <c r="J746">
        <v>20</v>
      </c>
      <c r="K746">
        <v>17008.8</v>
      </c>
      <c r="L746">
        <v>68035.199999999997</v>
      </c>
      <c r="M746">
        <v>51351.92</v>
      </c>
      <c r="N746">
        <v>16683.28</v>
      </c>
      <c r="O746" t="s">
        <v>39</v>
      </c>
      <c r="P746">
        <v>834.68</v>
      </c>
      <c r="Q746" t="s">
        <v>40</v>
      </c>
      <c r="R746" t="s">
        <v>41</v>
      </c>
      <c r="S746">
        <v>2</v>
      </c>
      <c r="T746">
        <v>3</v>
      </c>
      <c r="U746" t="s">
        <v>56</v>
      </c>
      <c r="V746" t="s">
        <v>33</v>
      </c>
      <c r="W746">
        <v>4</v>
      </c>
      <c r="Z746" t="b">
        <f t="shared" si="11"/>
        <v>0</v>
      </c>
    </row>
    <row r="747" spans="1:26" x14ac:dyDescent="0.25">
      <c r="A747" t="s">
        <v>1253</v>
      </c>
      <c r="B747" s="1">
        <v>45736</v>
      </c>
      <c r="C747" t="s">
        <v>1254</v>
      </c>
      <c r="D747" t="s">
        <v>45</v>
      </c>
      <c r="E747" t="s">
        <v>46</v>
      </c>
      <c r="F747" t="s">
        <v>27</v>
      </c>
      <c r="G747" t="s">
        <v>72</v>
      </c>
      <c r="H747">
        <v>1</v>
      </c>
      <c r="I747">
        <v>19133</v>
      </c>
      <c r="J747">
        <v>0</v>
      </c>
      <c r="K747">
        <v>0</v>
      </c>
      <c r="L747">
        <v>19133</v>
      </c>
      <c r="M747">
        <v>12151.8</v>
      </c>
      <c r="N747">
        <v>6981.2</v>
      </c>
      <c r="O747" t="s">
        <v>91</v>
      </c>
      <c r="P747">
        <v>1646.45</v>
      </c>
      <c r="Q747" t="s">
        <v>73</v>
      </c>
      <c r="R747" t="s">
        <v>41</v>
      </c>
      <c r="S747">
        <v>2</v>
      </c>
      <c r="T747">
        <v>4</v>
      </c>
      <c r="U747" t="s">
        <v>32</v>
      </c>
      <c r="V747" t="s">
        <v>50</v>
      </c>
      <c r="W747">
        <v>1</v>
      </c>
      <c r="Z747" t="b">
        <f t="shared" si="11"/>
        <v>0</v>
      </c>
    </row>
    <row r="748" spans="1:26" x14ac:dyDescent="0.25">
      <c r="A748" t="s">
        <v>1255</v>
      </c>
      <c r="B748" s="1">
        <v>45780</v>
      </c>
      <c r="C748" t="s">
        <v>797</v>
      </c>
      <c r="D748" t="s">
        <v>45</v>
      </c>
      <c r="E748" t="s">
        <v>26</v>
      </c>
      <c r="F748" t="s">
        <v>27</v>
      </c>
      <c r="G748" t="s">
        <v>76</v>
      </c>
      <c r="H748">
        <v>1</v>
      </c>
      <c r="I748">
        <v>20267</v>
      </c>
      <c r="J748">
        <v>0</v>
      </c>
      <c r="K748">
        <v>0</v>
      </c>
      <c r="L748">
        <v>20267</v>
      </c>
      <c r="M748">
        <v>13864.71</v>
      </c>
      <c r="N748">
        <v>6402.29</v>
      </c>
      <c r="O748" t="s">
        <v>55</v>
      </c>
      <c r="P748">
        <v>435.18</v>
      </c>
      <c r="Q748" t="s">
        <v>68</v>
      </c>
      <c r="R748" t="s">
        <v>31</v>
      </c>
      <c r="S748">
        <v>5</v>
      </c>
      <c r="T748">
        <v>5</v>
      </c>
      <c r="U748" t="s">
        <v>32</v>
      </c>
      <c r="V748" t="s">
        <v>33</v>
      </c>
      <c r="W748">
        <v>2</v>
      </c>
      <c r="Z748" t="b">
        <f t="shared" si="11"/>
        <v>0</v>
      </c>
    </row>
    <row r="749" spans="1:26" x14ac:dyDescent="0.25">
      <c r="A749" t="s">
        <v>1256</v>
      </c>
      <c r="B749" s="1">
        <v>45722</v>
      </c>
      <c r="C749" t="s">
        <v>1257</v>
      </c>
      <c r="D749" t="s">
        <v>25</v>
      </c>
      <c r="E749" t="s">
        <v>46</v>
      </c>
      <c r="F749" t="s">
        <v>47</v>
      </c>
      <c r="G749" t="s">
        <v>138</v>
      </c>
      <c r="H749">
        <v>1</v>
      </c>
      <c r="I749">
        <v>39273</v>
      </c>
      <c r="J749">
        <v>25</v>
      </c>
      <c r="K749">
        <v>9818.25</v>
      </c>
      <c r="L749">
        <v>29454.75</v>
      </c>
      <c r="M749">
        <v>19511.28</v>
      </c>
      <c r="N749">
        <v>9943.4699999999993</v>
      </c>
      <c r="O749" t="s">
        <v>39</v>
      </c>
      <c r="P749">
        <v>2092.5500000000002</v>
      </c>
      <c r="Q749" t="s">
        <v>68</v>
      </c>
      <c r="R749" t="s">
        <v>31</v>
      </c>
      <c r="S749">
        <v>5</v>
      </c>
      <c r="T749">
        <v>3</v>
      </c>
      <c r="U749" t="s">
        <v>32</v>
      </c>
      <c r="V749" t="s">
        <v>33</v>
      </c>
      <c r="W749">
        <v>5</v>
      </c>
      <c r="Z749" t="b">
        <f t="shared" si="11"/>
        <v>0</v>
      </c>
    </row>
    <row r="750" spans="1:26" x14ac:dyDescent="0.25">
      <c r="A750" t="s">
        <v>1258</v>
      </c>
      <c r="B750" s="1">
        <v>45900</v>
      </c>
      <c r="C750" t="s">
        <v>643</v>
      </c>
      <c r="D750" t="s">
        <v>63</v>
      </c>
      <c r="E750" t="s">
        <v>46</v>
      </c>
      <c r="F750" t="s">
        <v>27</v>
      </c>
      <c r="G750" t="s">
        <v>76</v>
      </c>
      <c r="H750">
        <v>2</v>
      </c>
      <c r="I750">
        <v>24566</v>
      </c>
      <c r="J750">
        <v>20</v>
      </c>
      <c r="K750">
        <v>9826.4</v>
      </c>
      <c r="L750">
        <v>39305.599999999999</v>
      </c>
      <c r="M750">
        <v>22068</v>
      </c>
      <c r="N750">
        <v>17237.599999999999</v>
      </c>
      <c r="O750" t="s">
        <v>91</v>
      </c>
      <c r="P750">
        <v>2395.17</v>
      </c>
      <c r="Q750" t="s">
        <v>68</v>
      </c>
      <c r="R750" t="s">
        <v>31</v>
      </c>
      <c r="S750">
        <v>5</v>
      </c>
      <c r="T750">
        <v>3</v>
      </c>
      <c r="U750" t="s">
        <v>32</v>
      </c>
      <c r="V750" t="s">
        <v>33</v>
      </c>
      <c r="W750">
        <v>2</v>
      </c>
      <c r="Z750" t="b">
        <f t="shared" si="11"/>
        <v>0</v>
      </c>
    </row>
    <row r="751" spans="1:26" x14ac:dyDescent="0.25">
      <c r="A751" t="s">
        <v>1259</v>
      </c>
      <c r="B751" s="1">
        <v>46000</v>
      </c>
      <c r="C751" t="s">
        <v>1260</v>
      </c>
      <c r="D751" t="s">
        <v>71</v>
      </c>
      <c r="E751" t="s">
        <v>26</v>
      </c>
      <c r="F751" t="s">
        <v>37</v>
      </c>
      <c r="G751" t="s">
        <v>313</v>
      </c>
      <c r="H751">
        <v>1</v>
      </c>
      <c r="I751">
        <v>31193</v>
      </c>
      <c r="J751">
        <v>25</v>
      </c>
      <c r="K751">
        <v>7798.25</v>
      </c>
      <c r="L751">
        <v>23394.75</v>
      </c>
      <c r="M751">
        <v>13296.4</v>
      </c>
      <c r="N751">
        <v>10098.35</v>
      </c>
      <c r="O751" t="s">
        <v>49</v>
      </c>
      <c r="P751">
        <v>153.28</v>
      </c>
      <c r="Q751" t="s">
        <v>30</v>
      </c>
      <c r="R751" t="s">
        <v>31</v>
      </c>
      <c r="S751">
        <v>5</v>
      </c>
      <c r="T751">
        <v>2</v>
      </c>
      <c r="U751" t="s">
        <v>32</v>
      </c>
      <c r="V751" t="s">
        <v>33</v>
      </c>
      <c r="W751">
        <v>2</v>
      </c>
      <c r="Z751" t="b">
        <f t="shared" si="11"/>
        <v>0</v>
      </c>
    </row>
    <row r="752" spans="1:26" x14ac:dyDescent="0.25">
      <c r="A752" t="s">
        <v>1261</v>
      </c>
      <c r="B752" s="1">
        <v>45716</v>
      </c>
      <c r="C752" t="s">
        <v>673</v>
      </c>
      <c r="D752" t="s">
        <v>45</v>
      </c>
      <c r="E752" t="s">
        <v>26</v>
      </c>
      <c r="F752" t="s">
        <v>53</v>
      </c>
      <c r="G752" t="s">
        <v>59</v>
      </c>
      <c r="H752">
        <v>2</v>
      </c>
      <c r="I752">
        <v>61059</v>
      </c>
      <c r="J752">
        <v>10</v>
      </c>
      <c r="K752">
        <v>12211.8</v>
      </c>
      <c r="L752">
        <v>109906.2</v>
      </c>
      <c r="M752">
        <v>68331.39</v>
      </c>
      <c r="N752">
        <v>41574.81</v>
      </c>
      <c r="O752" t="s">
        <v>39</v>
      </c>
      <c r="P752">
        <v>2120.09</v>
      </c>
      <c r="Q752" t="s">
        <v>40</v>
      </c>
      <c r="R752" t="s">
        <v>41</v>
      </c>
      <c r="S752">
        <v>2</v>
      </c>
      <c r="T752">
        <v>1</v>
      </c>
      <c r="U752" t="s">
        <v>32</v>
      </c>
      <c r="V752" t="s">
        <v>33</v>
      </c>
      <c r="W752">
        <v>2</v>
      </c>
      <c r="Z752" t="b">
        <f t="shared" si="11"/>
        <v>0</v>
      </c>
    </row>
    <row r="753" spans="1:26" x14ac:dyDescent="0.25">
      <c r="A753" t="s">
        <v>1262</v>
      </c>
      <c r="B753" s="1">
        <v>45946</v>
      </c>
      <c r="C753" t="s">
        <v>1263</v>
      </c>
      <c r="D753" t="s">
        <v>25</v>
      </c>
      <c r="E753" t="s">
        <v>46</v>
      </c>
      <c r="F753" t="s">
        <v>86</v>
      </c>
      <c r="G753" t="s">
        <v>94</v>
      </c>
      <c r="H753">
        <v>2</v>
      </c>
      <c r="I753">
        <v>64398</v>
      </c>
      <c r="J753">
        <v>15</v>
      </c>
      <c r="K753">
        <v>19319.400000000001</v>
      </c>
      <c r="L753">
        <v>109476.6</v>
      </c>
      <c r="M753">
        <v>66259.539999999994</v>
      </c>
      <c r="N753">
        <v>43217.06</v>
      </c>
      <c r="O753" t="s">
        <v>39</v>
      </c>
      <c r="P753">
        <v>2050.66</v>
      </c>
      <c r="Q753" t="s">
        <v>68</v>
      </c>
      <c r="R753" t="s">
        <v>31</v>
      </c>
      <c r="S753">
        <v>5</v>
      </c>
      <c r="T753">
        <v>2</v>
      </c>
      <c r="U753" t="s">
        <v>32</v>
      </c>
      <c r="V753" t="s">
        <v>33</v>
      </c>
      <c r="W753">
        <v>4</v>
      </c>
      <c r="Z753" t="b">
        <f t="shared" si="11"/>
        <v>0</v>
      </c>
    </row>
    <row r="754" spans="1:26" x14ac:dyDescent="0.25">
      <c r="A754" t="s">
        <v>1264</v>
      </c>
      <c r="B754" s="1">
        <v>45769</v>
      </c>
      <c r="C754" t="s">
        <v>150</v>
      </c>
      <c r="D754" t="s">
        <v>124</v>
      </c>
      <c r="E754" t="s">
        <v>36</v>
      </c>
      <c r="F754" t="s">
        <v>47</v>
      </c>
      <c r="G754" t="s">
        <v>64</v>
      </c>
      <c r="H754">
        <v>1</v>
      </c>
      <c r="I754">
        <v>49456</v>
      </c>
      <c r="J754">
        <v>5</v>
      </c>
      <c r="K754">
        <v>2472.8000000000002</v>
      </c>
      <c r="L754">
        <v>46983.199999999997</v>
      </c>
      <c r="M754">
        <v>32324.29</v>
      </c>
      <c r="N754">
        <v>14658.91</v>
      </c>
      <c r="O754" t="s">
        <v>29</v>
      </c>
      <c r="P754">
        <v>2108.0500000000002</v>
      </c>
      <c r="Q754" t="s">
        <v>73</v>
      </c>
      <c r="R754" t="s">
        <v>31</v>
      </c>
      <c r="S754">
        <v>5</v>
      </c>
      <c r="T754">
        <v>3</v>
      </c>
      <c r="U754" t="s">
        <v>32</v>
      </c>
      <c r="V754" t="s">
        <v>33</v>
      </c>
      <c r="W754">
        <v>2</v>
      </c>
      <c r="Z754" t="b">
        <f t="shared" si="11"/>
        <v>0</v>
      </c>
    </row>
    <row r="755" spans="1:26" x14ac:dyDescent="0.25">
      <c r="A755" t="s">
        <v>1265</v>
      </c>
      <c r="B755" s="1">
        <v>45896</v>
      </c>
      <c r="C755" t="s">
        <v>1266</v>
      </c>
      <c r="D755" t="s">
        <v>25</v>
      </c>
      <c r="E755" t="s">
        <v>36</v>
      </c>
      <c r="F755" t="s">
        <v>47</v>
      </c>
      <c r="G755" t="s">
        <v>105</v>
      </c>
      <c r="H755">
        <v>2</v>
      </c>
      <c r="I755">
        <v>39222</v>
      </c>
      <c r="J755">
        <v>5</v>
      </c>
      <c r="K755">
        <v>3922.2</v>
      </c>
      <c r="L755">
        <v>74521.8</v>
      </c>
      <c r="M755">
        <v>42549.86</v>
      </c>
      <c r="N755">
        <v>31971.94</v>
      </c>
      <c r="O755" t="s">
        <v>60</v>
      </c>
      <c r="P755">
        <v>271.76</v>
      </c>
      <c r="Q755" t="s">
        <v>83</v>
      </c>
      <c r="R755" t="s">
        <v>31</v>
      </c>
      <c r="S755">
        <v>5</v>
      </c>
      <c r="T755">
        <v>7</v>
      </c>
      <c r="U755" t="s">
        <v>56</v>
      </c>
      <c r="V755" t="s">
        <v>33</v>
      </c>
      <c r="W755">
        <v>5</v>
      </c>
      <c r="Z755" t="b">
        <f t="shared" si="11"/>
        <v>0</v>
      </c>
    </row>
    <row r="756" spans="1:26" x14ac:dyDescent="0.25">
      <c r="A756" t="s">
        <v>1267</v>
      </c>
      <c r="B756" s="1">
        <v>46016</v>
      </c>
      <c r="C756" t="s">
        <v>360</v>
      </c>
      <c r="D756" t="s">
        <v>63</v>
      </c>
      <c r="E756" t="s">
        <v>46</v>
      </c>
      <c r="F756" t="s">
        <v>53</v>
      </c>
      <c r="G756" t="s">
        <v>59</v>
      </c>
      <c r="H756">
        <v>2</v>
      </c>
      <c r="I756">
        <v>29904</v>
      </c>
      <c r="J756">
        <v>5</v>
      </c>
      <c r="K756">
        <v>2990.4</v>
      </c>
      <c r="L756">
        <v>56817.599999999999</v>
      </c>
      <c r="M756">
        <v>46144.63</v>
      </c>
      <c r="N756">
        <v>10672.97</v>
      </c>
      <c r="O756" t="s">
        <v>60</v>
      </c>
      <c r="P756">
        <v>1160.22</v>
      </c>
      <c r="Q756" t="s">
        <v>83</v>
      </c>
      <c r="R756" t="s">
        <v>41</v>
      </c>
      <c r="S756">
        <v>2</v>
      </c>
      <c r="T756">
        <v>0</v>
      </c>
      <c r="U756" t="s">
        <v>32</v>
      </c>
      <c r="V756" t="s">
        <v>50</v>
      </c>
      <c r="W756">
        <v>3</v>
      </c>
      <c r="Z756" t="b">
        <f t="shared" si="11"/>
        <v>0</v>
      </c>
    </row>
    <row r="757" spans="1:26" x14ac:dyDescent="0.25">
      <c r="A757" t="s">
        <v>1268</v>
      </c>
      <c r="B757" s="1">
        <v>45789</v>
      </c>
      <c r="C757" t="s">
        <v>629</v>
      </c>
      <c r="D757" t="s">
        <v>63</v>
      </c>
      <c r="E757" t="s">
        <v>46</v>
      </c>
      <c r="F757" t="s">
        <v>86</v>
      </c>
      <c r="G757" t="s">
        <v>180</v>
      </c>
      <c r="H757">
        <v>3</v>
      </c>
      <c r="I757">
        <v>21771</v>
      </c>
      <c r="J757">
        <v>20</v>
      </c>
      <c r="K757">
        <v>13062.6</v>
      </c>
      <c r="L757">
        <v>52250.400000000001</v>
      </c>
      <c r="M757">
        <v>31200.639999999999</v>
      </c>
      <c r="N757">
        <v>21049.759999999998</v>
      </c>
      <c r="O757" t="s">
        <v>91</v>
      </c>
      <c r="P757">
        <v>740.05</v>
      </c>
      <c r="Q757" t="s">
        <v>40</v>
      </c>
      <c r="R757" t="s">
        <v>31</v>
      </c>
      <c r="S757">
        <v>5</v>
      </c>
      <c r="T757">
        <v>10</v>
      </c>
      <c r="U757" t="s">
        <v>56</v>
      </c>
      <c r="V757" t="s">
        <v>33</v>
      </c>
      <c r="W757">
        <v>5</v>
      </c>
      <c r="Z757" t="b">
        <f t="shared" si="11"/>
        <v>0</v>
      </c>
    </row>
    <row r="758" spans="1:26" x14ac:dyDescent="0.25">
      <c r="A758" t="s">
        <v>1269</v>
      </c>
      <c r="B758" s="1">
        <v>45846</v>
      </c>
      <c r="C758" t="s">
        <v>908</v>
      </c>
      <c r="D758" t="s">
        <v>90</v>
      </c>
      <c r="E758" t="s">
        <v>26</v>
      </c>
      <c r="F758" t="s">
        <v>37</v>
      </c>
      <c r="G758" t="s">
        <v>313</v>
      </c>
      <c r="H758">
        <v>1</v>
      </c>
      <c r="I758">
        <v>30053</v>
      </c>
      <c r="J758">
        <v>15</v>
      </c>
      <c r="K758">
        <v>4507.95</v>
      </c>
      <c r="L758">
        <v>25545.05</v>
      </c>
      <c r="M758">
        <v>14255.99</v>
      </c>
      <c r="N758">
        <v>11289.06</v>
      </c>
      <c r="O758" t="s">
        <v>49</v>
      </c>
      <c r="P758">
        <v>259.57</v>
      </c>
      <c r="Q758" t="s">
        <v>68</v>
      </c>
      <c r="R758" t="s">
        <v>41</v>
      </c>
      <c r="S758">
        <v>2</v>
      </c>
      <c r="T758">
        <v>2</v>
      </c>
      <c r="U758" t="s">
        <v>32</v>
      </c>
      <c r="V758" t="s">
        <v>33</v>
      </c>
      <c r="W758">
        <v>5</v>
      </c>
      <c r="Z758" t="b">
        <f t="shared" si="11"/>
        <v>0</v>
      </c>
    </row>
    <row r="759" spans="1:26" x14ac:dyDescent="0.25">
      <c r="A759" t="s">
        <v>1270</v>
      </c>
      <c r="B759" s="1">
        <v>45743</v>
      </c>
      <c r="C759" t="s">
        <v>1271</v>
      </c>
      <c r="D759" t="s">
        <v>79</v>
      </c>
      <c r="E759" t="s">
        <v>26</v>
      </c>
      <c r="F759" t="s">
        <v>53</v>
      </c>
      <c r="G759" t="s">
        <v>82</v>
      </c>
      <c r="H759">
        <v>2</v>
      </c>
      <c r="I759">
        <v>35568</v>
      </c>
      <c r="J759">
        <v>5</v>
      </c>
      <c r="K759">
        <v>3556.8</v>
      </c>
      <c r="L759">
        <v>67579.199999999997</v>
      </c>
      <c r="M759">
        <v>41453.15</v>
      </c>
      <c r="N759">
        <v>26126.05</v>
      </c>
      <c r="O759" t="s">
        <v>39</v>
      </c>
      <c r="P759">
        <v>301.48</v>
      </c>
      <c r="Q759" t="s">
        <v>40</v>
      </c>
      <c r="R759" t="s">
        <v>31</v>
      </c>
      <c r="S759">
        <v>5</v>
      </c>
      <c r="T759">
        <v>5</v>
      </c>
      <c r="U759" t="s">
        <v>32</v>
      </c>
      <c r="V759" t="s">
        <v>33</v>
      </c>
      <c r="W759">
        <v>5</v>
      </c>
      <c r="Z759" t="b">
        <f t="shared" si="11"/>
        <v>0</v>
      </c>
    </row>
    <row r="760" spans="1:26" x14ac:dyDescent="0.25">
      <c r="A760" t="s">
        <v>1272</v>
      </c>
      <c r="B760" s="1">
        <v>45968</v>
      </c>
      <c r="C760" t="s">
        <v>142</v>
      </c>
      <c r="D760" t="s">
        <v>124</v>
      </c>
      <c r="E760" t="s">
        <v>36</v>
      </c>
      <c r="F760" t="s">
        <v>27</v>
      </c>
      <c r="G760" t="s">
        <v>28</v>
      </c>
      <c r="H760">
        <v>1</v>
      </c>
      <c r="I760">
        <v>15535</v>
      </c>
      <c r="J760">
        <v>20</v>
      </c>
      <c r="K760">
        <v>3107</v>
      </c>
      <c r="L760">
        <v>12428</v>
      </c>
      <c r="M760">
        <v>8662.81</v>
      </c>
      <c r="N760">
        <v>3765.19</v>
      </c>
      <c r="O760" t="s">
        <v>49</v>
      </c>
      <c r="P760">
        <v>297.95999999999998</v>
      </c>
      <c r="Q760" t="s">
        <v>68</v>
      </c>
      <c r="R760" t="s">
        <v>41</v>
      </c>
      <c r="S760">
        <v>2</v>
      </c>
      <c r="T760">
        <v>1</v>
      </c>
      <c r="U760" t="s">
        <v>32</v>
      </c>
      <c r="V760" t="s">
        <v>33</v>
      </c>
      <c r="W760">
        <v>5</v>
      </c>
      <c r="Z760" t="b">
        <f t="shared" si="11"/>
        <v>0</v>
      </c>
    </row>
    <row r="761" spans="1:26" x14ac:dyDescent="0.25">
      <c r="A761" t="s">
        <v>1273</v>
      </c>
      <c r="B761" s="1">
        <v>45968</v>
      </c>
      <c r="C761" t="s">
        <v>753</v>
      </c>
      <c r="D761" t="s">
        <v>154</v>
      </c>
      <c r="E761" t="s">
        <v>46</v>
      </c>
      <c r="F761" t="s">
        <v>86</v>
      </c>
      <c r="G761" t="s">
        <v>94</v>
      </c>
      <c r="H761">
        <v>1</v>
      </c>
      <c r="I761">
        <v>25350</v>
      </c>
      <c r="J761">
        <v>25</v>
      </c>
      <c r="K761">
        <v>6337.5</v>
      </c>
      <c r="L761">
        <v>19012.5</v>
      </c>
      <c r="M761">
        <v>12550.4</v>
      </c>
      <c r="N761">
        <v>6462.1</v>
      </c>
      <c r="O761" t="s">
        <v>29</v>
      </c>
      <c r="P761">
        <v>782.36</v>
      </c>
      <c r="Q761" t="s">
        <v>68</v>
      </c>
      <c r="R761" t="s">
        <v>31</v>
      </c>
      <c r="S761">
        <v>5</v>
      </c>
      <c r="T761">
        <v>6</v>
      </c>
      <c r="U761" t="s">
        <v>56</v>
      </c>
      <c r="V761" t="s">
        <v>33</v>
      </c>
      <c r="W761">
        <v>5</v>
      </c>
      <c r="Z761" t="b">
        <f t="shared" si="11"/>
        <v>0</v>
      </c>
    </row>
    <row r="762" spans="1:26" x14ac:dyDescent="0.25">
      <c r="A762" t="s">
        <v>1274</v>
      </c>
      <c r="B762" s="1">
        <v>45716</v>
      </c>
      <c r="C762" t="s">
        <v>376</v>
      </c>
      <c r="D762" t="s">
        <v>67</v>
      </c>
      <c r="E762" t="s">
        <v>36</v>
      </c>
      <c r="F762" t="s">
        <v>86</v>
      </c>
      <c r="G762" t="s">
        <v>94</v>
      </c>
      <c r="H762">
        <v>1</v>
      </c>
      <c r="I762">
        <v>72368</v>
      </c>
      <c r="J762">
        <v>10</v>
      </c>
      <c r="K762">
        <v>7236.8</v>
      </c>
      <c r="L762">
        <v>65131.199999999997</v>
      </c>
      <c r="M762">
        <v>45322</v>
      </c>
      <c r="N762">
        <v>19809.2</v>
      </c>
      <c r="O762" t="s">
        <v>29</v>
      </c>
      <c r="P762">
        <v>1519.49</v>
      </c>
      <c r="Q762" t="s">
        <v>68</v>
      </c>
      <c r="R762" t="s">
        <v>31</v>
      </c>
      <c r="S762">
        <v>5</v>
      </c>
      <c r="T762">
        <v>6</v>
      </c>
      <c r="U762" t="s">
        <v>32</v>
      </c>
      <c r="V762" t="s">
        <v>50</v>
      </c>
      <c r="W762">
        <v>5</v>
      </c>
      <c r="Z762" t="b">
        <f t="shared" si="11"/>
        <v>0</v>
      </c>
    </row>
    <row r="763" spans="1:26" x14ac:dyDescent="0.25">
      <c r="A763" t="s">
        <v>1275</v>
      </c>
      <c r="B763" s="1">
        <v>45741</v>
      </c>
      <c r="C763" t="s">
        <v>785</v>
      </c>
      <c r="D763" t="s">
        <v>79</v>
      </c>
      <c r="E763" t="s">
        <v>26</v>
      </c>
      <c r="F763" t="s">
        <v>27</v>
      </c>
      <c r="G763" t="s">
        <v>164</v>
      </c>
      <c r="H763">
        <v>1</v>
      </c>
      <c r="I763">
        <v>21537</v>
      </c>
      <c r="J763">
        <v>5</v>
      </c>
      <c r="K763">
        <v>1076.8499999999999</v>
      </c>
      <c r="L763">
        <v>20460.150000000001</v>
      </c>
      <c r="M763">
        <v>15031.72</v>
      </c>
      <c r="N763">
        <v>5428.43</v>
      </c>
      <c r="O763" t="s">
        <v>29</v>
      </c>
      <c r="P763">
        <v>948.62</v>
      </c>
      <c r="Q763" t="s">
        <v>73</v>
      </c>
      <c r="R763" t="s">
        <v>41</v>
      </c>
      <c r="S763">
        <v>2</v>
      </c>
      <c r="T763">
        <v>2</v>
      </c>
      <c r="U763" t="s">
        <v>32</v>
      </c>
      <c r="V763" t="s">
        <v>33</v>
      </c>
      <c r="W763">
        <v>1</v>
      </c>
      <c r="Z763" t="b">
        <f t="shared" si="11"/>
        <v>0</v>
      </c>
    </row>
    <row r="764" spans="1:26" x14ac:dyDescent="0.25">
      <c r="A764" t="s">
        <v>1276</v>
      </c>
      <c r="B764" s="1">
        <v>45817</v>
      </c>
      <c r="C764" t="s">
        <v>1277</v>
      </c>
      <c r="D764" t="s">
        <v>71</v>
      </c>
      <c r="E764" t="s">
        <v>26</v>
      </c>
      <c r="F764" t="s">
        <v>37</v>
      </c>
      <c r="G764" t="s">
        <v>100</v>
      </c>
      <c r="H764">
        <v>2</v>
      </c>
      <c r="I764">
        <v>33730</v>
      </c>
      <c r="J764">
        <v>0</v>
      </c>
      <c r="K764">
        <v>0</v>
      </c>
      <c r="L764">
        <v>67460</v>
      </c>
      <c r="M764">
        <v>52300</v>
      </c>
      <c r="N764">
        <v>15160</v>
      </c>
      <c r="O764" t="s">
        <v>91</v>
      </c>
      <c r="P764">
        <v>2429.35</v>
      </c>
      <c r="Q764" t="s">
        <v>83</v>
      </c>
      <c r="R764" t="s">
        <v>31</v>
      </c>
      <c r="S764">
        <v>5</v>
      </c>
      <c r="T764">
        <v>10</v>
      </c>
      <c r="U764" t="s">
        <v>56</v>
      </c>
      <c r="V764" t="s">
        <v>33</v>
      </c>
      <c r="W764">
        <v>5</v>
      </c>
      <c r="Z764" t="b">
        <f t="shared" si="11"/>
        <v>0</v>
      </c>
    </row>
    <row r="765" spans="1:26" x14ac:dyDescent="0.25">
      <c r="A765" t="s">
        <v>1278</v>
      </c>
      <c r="B765" s="1">
        <v>45713</v>
      </c>
      <c r="C765" t="s">
        <v>550</v>
      </c>
      <c r="D765" t="s">
        <v>63</v>
      </c>
      <c r="E765" t="s">
        <v>26</v>
      </c>
      <c r="F765" t="s">
        <v>27</v>
      </c>
      <c r="G765" t="s">
        <v>76</v>
      </c>
      <c r="H765">
        <v>1</v>
      </c>
      <c r="I765">
        <v>9758</v>
      </c>
      <c r="J765">
        <v>0</v>
      </c>
      <c r="K765">
        <v>0</v>
      </c>
      <c r="L765">
        <v>9758</v>
      </c>
      <c r="M765">
        <v>5448.83</v>
      </c>
      <c r="N765">
        <v>4309.17</v>
      </c>
      <c r="O765" t="s">
        <v>91</v>
      </c>
      <c r="P765">
        <v>2103.61</v>
      </c>
      <c r="Q765" t="s">
        <v>83</v>
      </c>
      <c r="R765" t="s">
        <v>31</v>
      </c>
      <c r="S765">
        <v>5</v>
      </c>
      <c r="T765">
        <v>4</v>
      </c>
      <c r="U765" t="s">
        <v>32</v>
      </c>
      <c r="V765" t="s">
        <v>33</v>
      </c>
      <c r="W765">
        <v>2</v>
      </c>
      <c r="Z765" t="b">
        <f t="shared" si="11"/>
        <v>0</v>
      </c>
    </row>
    <row r="766" spans="1:26" x14ac:dyDescent="0.25">
      <c r="A766" t="s">
        <v>1279</v>
      </c>
      <c r="B766" s="1">
        <v>45954</v>
      </c>
      <c r="C766" t="s">
        <v>747</v>
      </c>
      <c r="D766" t="s">
        <v>79</v>
      </c>
      <c r="E766" t="s">
        <v>36</v>
      </c>
      <c r="F766" t="s">
        <v>53</v>
      </c>
      <c r="G766" t="s">
        <v>59</v>
      </c>
      <c r="H766">
        <v>2</v>
      </c>
      <c r="I766">
        <v>10385</v>
      </c>
      <c r="J766">
        <v>15</v>
      </c>
      <c r="K766">
        <v>3115.5</v>
      </c>
      <c r="L766">
        <v>17654.5</v>
      </c>
      <c r="M766">
        <v>11497.09</v>
      </c>
      <c r="N766">
        <v>6157.41</v>
      </c>
      <c r="O766" t="s">
        <v>60</v>
      </c>
      <c r="P766">
        <v>1556.29</v>
      </c>
      <c r="Q766" t="s">
        <v>30</v>
      </c>
      <c r="R766" t="s">
        <v>41</v>
      </c>
      <c r="S766">
        <v>2</v>
      </c>
      <c r="T766">
        <v>4</v>
      </c>
      <c r="U766" t="s">
        <v>56</v>
      </c>
      <c r="V766" t="s">
        <v>33</v>
      </c>
      <c r="W766">
        <v>5</v>
      </c>
      <c r="Z766" t="b">
        <f t="shared" si="11"/>
        <v>0</v>
      </c>
    </row>
    <row r="767" spans="1:26" x14ac:dyDescent="0.25">
      <c r="A767" t="s">
        <v>1280</v>
      </c>
      <c r="B767" s="1">
        <v>45671</v>
      </c>
      <c r="C767" t="s">
        <v>1281</v>
      </c>
      <c r="D767" t="s">
        <v>67</v>
      </c>
      <c r="E767" t="s">
        <v>26</v>
      </c>
      <c r="F767" t="s">
        <v>37</v>
      </c>
      <c r="G767" t="s">
        <v>38</v>
      </c>
      <c r="H767">
        <v>1</v>
      </c>
      <c r="I767">
        <v>29149</v>
      </c>
      <c r="J767">
        <v>25</v>
      </c>
      <c r="K767">
        <v>7287.25</v>
      </c>
      <c r="L767">
        <v>21861.75</v>
      </c>
      <c r="M767">
        <v>16567.77</v>
      </c>
      <c r="N767">
        <v>5293.98</v>
      </c>
      <c r="O767" t="s">
        <v>55</v>
      </c>
      <c r="P767">
        <v>1327.71</v>
      </c>
      <c r="Q767" t="s">
        <v>83</v>
      </c>
      <c r="R767" t="s">
        <v>41</v>
      </c>
      <c r="S767">
        <v>2</v>
      </c>
      <c r="T767">
        <v>1</v>
      </c>
      <c r="U767" t="s">
        <v>32</v>
      </c>
      <c r="V767" t="s">
        <v>33</v>
      </c>
      <c r="W767">
        <v>5</v>
      </c>
      <c r="Z767" t="b">
        <f t="shared" si="11"/>
        <v>0</v>
      </c>
    </row>
    <row r="768" spans="1:26" x14ac:dyDescent="0.25">
      <c r="A768" t="s">
        <v>1282</v>
      </c>
      <c r="B768" s="1">
        <v>45817</v>
      </c>
      <c r="C768" t="s">
        <v>462</v>
      </c>
      <c r="D768" t="s">
        <v>79</v>
      </c>
      <c r="E768" t="s">
        <v>46</v>
      </c>
      <c r="F768" t="s">
        <v>27</v>
      </c>
      <c r="G768" t="s">
        <v>164</v>
      </c>
      <c r="H768">
        <v>1</v>
      </c>
      <c r="I768">
        <v>18399</v>
      </c>
      <c r="J768">
        <v>10</v>
      </c>
      <c r="K768">
        <v>1839.9</v>
      </c>
      <c r="L768">
        <v>16559.099999999999</v>
      </c>
      <c r="M768">
        <v>10186.700000000001</v>
      </c>
      <c r="N768">
        <v>6372.4</v>
      </c>
      <c r="O768" t="s">
        <v>60</v>
      </c>
      <c r="P768">
        <v>912.57</v>
      </c>
      <c r="Q768" t="s">
        <v>30</v>
      </c>
      <c r="R768" t="s">
        <v>31</v>
      </c>
      <c r="S768">
        <v>5</v>
      </c>
      <c r="T768">
        <v>4</v>
      </c>
      <c r="U768" t="s">
        <v>32</v>
      </c>
      <c r="V768" t="s">
        <v>33</v>
      </c>
      <c r="W768">
        <v>3</v>
      </c>
      <c r="Z768" t="b">
        <f t="shared" si="11"/>
        <v>0</v>
      </c>
    </row>
    <row r="769" spans="1:26" x14ac:dyDescent="0.25">
      <c r="A769" t="s">
        <v>1283</v>
      </c>
      <c r="B769" s="1">
        <v>45952</v>
      </c>
      <c r="C769" t="s">
        <v>677</v>
      </c>
      <c r="D769" t="s">
        <v>79</v>
      </c>
      <c r="E769" t="s">
        <v>26</v>
      </c>
      <c r="F769" t="s">
        <v>47</v>
      </c>
      <c r="G769" t="s">
        <v>64</v>
      </c>
      <c r="H769">
        <v>2</v>
      </c>
      <c r="I769">
        <v>8850</v>
      </c>
      <c r="J769">
        <v>25</v>
      </c>
      <c r="K769">
        <v>4425</v>
      </c>
      <c r="L769">
        <v>13275</v>
      </c>
      <c r="M769">
        <v>7950.84</v>
      </c>
      <c r="N769">
        <v>5324.16</v>
      </c>
      <c r="O769" t="s">
        <v>55</v>
      </c>
      <c r="P769">
        <v>2327.46</v>
      </c>
      <c r="Q769" t="s">
        <v>83</v>
      </c>
      <c r="R769" t="s">
        <v>41</v>
      </c>
      <c r="S769">
        <v>2</v>
      </c>
      <c r="T769">
        <v>5</v>
      </c>
      <c r="U769" t="s">
        <v>56</v>
      </c>
      <c r="V769" t="s">
        <v>33</v>
      </c>
      <c r="W769">
        <v>5</v>
      </c>
      <c r="Z769" t="b">
        <f t="shared" si="11"/>
        <v>0</v>
      </c>
    </row>
    <row r="770" spans="1:26" x14ac:dyDescent="0.25">
      <c r="A770" t="s">
        <v>1284</v>
      </c>
      <c r="B770" s="1">
        <v>46004</v>
      </c>
      <c r="C770" t="s">
        <v>345</v>
      </c>
      <c r="D770" t="s">
        <v>97</v>
      </c>
      <c r="E770" t="s">
        <v>46</v>
      </c>
      <c r="F770" t="s">
        <v>86</v>
      </c>
      <c r="G770" t="s">
        <v>110</v>
      </c>
      <c r="H770">
        <v>1</v>
      </c>
      <c r="I770">
        <v>44048</v>
      </c>
      <c r="J770">
        <v>15</v>
      </c>
      <c r="K770">
        <v>6607.2</v>
      </c>
      <c r="L770">
        <v>37440.800000000003</v>
      </c>
      <c r="M770">
        <v>21701.14</v>
      </c>
      <c r="N770">
        <v>15739.66</v>
      </c>
      <c r="O770" t="s">
        <v>60</v>
      </c>
      <c r="P770">
        <v>1308.94</v>
      </c>
      <c r="Q770" t="s">
        <v>68</v>
      </c>
      <c r="R770" t="s">
        <v>31</v>
      </c>
      <c r="S770">
        <v>5</v>
      </c>
      <c r="T770">
        <v>3</v>
      </c>
      <c r="U770" t="s">
        <v>32</v>
      </c>
      <c r="V770" t="s">
        <v>33</v>
      </c>
      <c r="W770">
        <v>2</v>
      </c>
      <c r="Z770" t="b">
        <f t="shared" si="11"/>
        <v>0</v>
      </c>
    </row>
    <row r="771" spans="1:26" x14ac:dyDescent="0.25">
      <c r="A771" t="s">
        <v>1285</v>
      </c>
      <c r="B771" s="1">
        <v>45850</v>
      </c>
      <c r="C771" t="s">
        <v>822</v>
      </c>
      <c r="D771" t="s">
        <v>71</v>
      </c>
      <c r="E771" t="s">
        <v>46</v>
      </c>
      <c r="F771" t="s">
        <v>53</v>
      </c>
      <c r="G771" t="s">
        <v>54</v>
      </c>
      <c r="H771">
        <v>1</v>
      </c>
      <c r="I771">
        <v>98526</v>
      </c>
      <c r="J771">
        <v>0</v>
      </c>
      <c r="K771">
        <v>0</v>
      </c>
      <c r="L771">
        <v>98526</v>
      </c>
      <c r="M771">
        <v>56890.41</v>
      </c>
      <c r="N771">
        <v>41635.589999999997</v>
      </c>
      <c r="O771" t="s">
        <v>55</v>
      </c>
      <c r="P771">
        <v>2451.23</v>
      </c>
      <c r="Q771" t="s">
        <v>40</v>
      </c>
      <c r="R771" t="s">
        <v>31</v>
      </c>
      <c r="S771">
        <v>5</v>
      </c>
      <c r="T771">
        <v>8</v>
      </c>
      <c r="U771" t="s">
        <v>56</v>
      </c>
      <c r="V771" t="s">
        <v>33</v>
      </c>
      <c r="W771">
        <v>5</v>
      </c>
      <c r="Z771" t="b">
        <f t="shared" ref="Z771:Z834" si="12">COUNTIF($A:$A, A771)&gt;1</f>
        <v>0</v>
      </c>
    </row>
    <row r="772" spans="1:26" x14ac:dyDescent="0.25">
      <c r="A772" t="s">
        <v>1286</v>
      </c>
      <c r="B772" s="1">
        <v>45861</v>
      </c>
      <c r="C772" t="s">
        <v>351</v>
      </c>
      <c r="D772" t="s">
        <v>67</v>
      </c>
      <c r="E772" t="s">
        <v>26</v>
      </c>
      <c r="F772" t="s">
        <v>37</v>
      </c>
      <c r="G772" t="s">
        <v>224</v>
      </c>
      <c r="H772">
        <v>1</v>
      </c>
      <c r="I772">
        <v>39617</v>
      </c>
      <c r="J772">
        <v>0</v>
      </c>
      <c r="K772">
        <v>0</v>
      </c>
      <c r="L772">
        <v>39617</v>
      </c>
      <c r="M772">
        <v>26267.21</v>
      </c>
      <c r="N772">
        <v>13349.79</v>
      </c>
      <c r="O772" t="s">
        <v>39</v>
      </c>
      <c r="P772">
        <v>1481.75</v>
      </c>
      <c r="Q772" t="s">
        <v>30</v>
      </c>
      <c r="R772" t="s">
        <v>41</v>
      </c>
      <c r="S772">
        <v>2</v>
      </c>
      <c r="T772">
        <v>3</v>
      </c>
      <c r="U772" t="s">
        <v>56</v>
      </c>
      <c r="V772" t="s">
        <v>33</v>
      </c>
      <c r="W772">
        <v>4</v>
      </c>
      <c r="Z772" t="b">
        <f t="shared" si="12"/>
        <v>0</v>
      </c>
    </row>
    <row r="773" spans="1:26" x14ac:dyDescent="0.25">
      <c r="A773" t="s">
        <v>1287</v>
      </c>
      <c r="B773" s="1">
        <v>45759</v>
      </c>
      <c r="C773" t="s">
        <v>1288</v>
      </c>
      <c r="D773" t="s">
        <v>63</v>
      </c>
      <c r="E773" t="s">
        <v>46</v>
      </c>
      <c r="F773" t="s">
        <v>53</v>
      </c>
      <c r="G773" t="s">
        <v>151</v>
      </c>
      <c r="H773">
        <v>1</v>
      </c>
      <c r="I773">
        <v>40880</v>
      </c>
      <c r="J773">
        <v>0</v>
      </c>
      <c r="K773">
        <v>0</v>
      </c>
      <c r="L773">
        <v>40880</v>
      </c>
      <c r="M773">
        <v>28780.07</v>
      </c>
      <c r="N773">
        <v>12099.93</v>
      </c>
      <c r="O773" t="s">
        <v>49</v>
      </c>
      <c r="P773">
        <v>498.43</v>
      </c>
      <c r="Q773" t="s">
        <v>73</v>
      </c>
      <c r="R773" t="s">
        <v>31</v>
      </c>
      <c r="S773">
        <v>5</v>
      </c>
      <c r="T773">
        <v>3</v>
      </c>
      <c r="U773" t="s">
        <v>32</v>
      </c>
      <c r="V773" t="s">
        <v>50</v>
      </c>
      <c r="W773">
        <v>5</v>
      </c>
      <c r="Z773" t="b">
        <f t="shared" si="12"/>
        <v>0</v>
      </c>
    </row>
    <row r="774" spans="1:26" x14ac:dyDescent="0.25">
      <c r="A774" t="s">
        <v>1289</v>
      </c>
      <c r="B774" s="1">
        <v>45696</v>
      </c>
      <c r="C774" t="s">
        <v>1162</v>
      </c>
      <c r="D774" t="s">
        <v>79</v>
      </c>
      <c r="E774" t="s">
        <v>46</v>
      </c>
      <c r="F774" t="s">
        <v>37</v>
      </c>
      <c r="G774" t="s">
        <v>313</v>
      </c>
      <c r="H774">
        <v>1</v>
      </c>
      <c r="I774">
        <v>13659</v>
      </c>
      <c r="J774">
        <v>10</v>
      </c>
      <c r="K774">
        <v>1365.9</v>
      </c>
      <c r="L774">
        <v>12293.1</v>
      </c>
      <c r="M774">
        <v>7203.36</v>
      </c>
      <c r="N774">
        <v>5089.74</v>
      </c>
      <c r="O774" t="s">
        <v>49</v>
      </c>
      <c r="P774">
        <v>77</v>
      </c>
      <c r="Q774" t="s">
        <v>83</v>
      </c>
      <c r="R774" t="s">
        <v>41</v>
      </c>
      <c r="S774">
        <v>2</v>
      </c>
      <c r="T774">
        <v>0</v>
      </c>
      <c r="U774" t="s">
        <v>32</v>
      </c>
      <c r="V774" t="s">
        <v>50</v>
      </c>
      <c r="W774">
        <v>3</v>
      </c>
      <c r="Z774" t="b">
        <f t="shared" si="12"/>
        <v>0</v>
      </c>
    </row>
    <row r="775" spans="1:26" x14ac:dyDescent="0.25">
      <c r="A775" t="s">
        <v>1290</v>
      </c>
      <c r="B775" s="1">
        <v>45961</v>
      </c>
      <c r="C775" t="s">
        <v>1291</v>
      </c>
      <c r="D775" t="s">
        <v>45</v>
      </c>
      <c r="E775" t="s">
        <v>46</v>
      </c>
      <c r="F775" t="s">
        <v>53</v>
      </c>
      <c r="G775" t="s">
        <v>82</v>
      </c>
      <c r="H775">
        <v>3</v>
      </c>
      <c r="I775">
        <v>26964</v>
      </c>
      <c r="J775">
        <v>5</v>
      </c>
      <c r="K775">
        <v>4044.6</v>
      </c>
      <c r="L775">
        <v>76847.399999999994</v>
      </c>
      <c r="M775">
        <v>56044.03</v>
      </c>
      <c r="N775">
        <v>20803.37</v>
      </c>
      <c r="O775" t="s">
        <v>29</v>
      </c>
      <c r="P775">
        <v>427.81</v>
      </c>
      <c r="Q775" t="s">
        <v>30</v>
      </c>
      <c r="R775" t="s">
        <v>41</v>
      </c>
      <c r="S775">
        <v>2</v>
      </c>
      <c r="T775">
        <v>3</v>
      </c>
      <c r="U775" t="s">
        <v>56</v>
      </c>
      <c r="V775" t="s">
        <v>33</v>
      </c>
      <c r="W775">
        <v>2</v>
      </c>
      <c r="Z775" t="b">
        <f t="shared" si="12"/>
        <v>0</v>
      </c>
    </row>
    <row r="776" spans="1:26" x14ac:dyDescent="0.25">
      <c r="A776" t="s">
        <v>1292</v>
      </c>
      <c r="B776" s="1">
        <v>46011</v>
      </c>
      <c r="C776" t="s">
        <v>384</v>
      </c>
      <c r="D776" t="s">
        <v>154</v>
      </c>
      <c r="E776" t="s">
        <v>46</v>
      </c>
      <c r="F776" t="s">
        <v>37</v>
      </c>
      <c r="G776" t="s">
        <v>38</v>
      </c>
      <c r="H776">
        <v>1</v>
      </c>
      <c r="I776">
        <v>8757</v>
      </c>
      <c r="J776">
        <v>0</v>
      </c>
      <c r="K776">
        <v>0</v>
      </c>
      <c r="L776">
        <v>8757</v>
      </c>
      <c r="M776">
        <v>5400.51</v>
      </c>
      <c r="N776">
        <v>3356.49</v>
      </c>
      <c r="O776" t="s">
        <v>49</v>
      </c>
      <c r="P776">
        <v>422.59</v>
      </c>
      <c r="Q776" t="s">
        <v>30</v>
      </c>
      <c r="R776" t="s">
        <v>41</v>
      </c>
      <c r="S776">
        <v>2</v>
      </c>
      <c r="T776">
        <v>3</v>
      </c>
      <c r="U776" t="s">
        <v>56</v>
      </c>
      <c r="V776" t="s">
        <v>33</v>
      </c>
      <c r="Z776" t="b">
        <f t="shared" si="12"/>
        <v>0</v>
      </c>
    </row>
    <row r="777" spans="1:26" x14ac:dyDescent="0.25">
      <c r="A777" t="s">
        <v>1293</v>
      </c>
      <c r="B777" s="1">
        <v>45979</v>
      </c>
      <c r="C777" t="s">
        <v>860</v>
      </c>
      <c r="D777" t="s">
        <v>25</v>
      </c>
      <c r="E777" t="s">
        <v>46</v>
      </c>
      <c r="F777" t="s">
        <v>53</v>
      </c>
      <c r="G777" t="s">
        <v>54</v>
      </c>
      <c r="H777">
        <v>2</v>
      </c>
      <c r="I777">
        <v>57979</v>
      </c>
      <c r="J777">
        <v>0</v>
      </c>
      <c r="K777">
        <v>0</v>
      </c>
      <c r="L777">
        <v>115958</v>
      </c>
      <c r="M777">
        <v>78785.2</v>
      </c>
      <c r="N777">
        <v>37172.800000000003</v>
      </c>
      <c r="O777" t="s">
        <v>60</v>
      </c>
      <c r="P777">
        <v>2205.3000000000002</v>
      </c>
      <c r="Q777" t="s">
        <v>68</v>
      </c>
      <c r="R777" t="s">
        <v>41</v>
      </c>
      <c r="S777">
        <v>2</v>
      </c>
      <c r="T777">
        <v>5</v>
      </c>
      <c r="U777" t="s">
        <v>32</v>
      </c>
      <c r="V777" t="s">
        <v>42</v>
      </c>
      <c r="Z777" t="b">
        <f t="shared" si="12"/>
        <v>0</v>
      </c>
    </row>
    <row r="778" spans="1:26" x14ac:dyDescent="0.25">
      <c r="A778" t="s">
        <v>1294</v>
      </c>
      <c r="B778" s="1">
        <v>45782</v>
      </c>
      <c r="C778" t="s">
        <v>1295</v>
      </c>
      <c r="D778" t="s">
        <v>63</v>
      </c>
      <c r="E778" t="s">
        <v>26</v>
      </c>
      <c r="F778" t="s">
        <v>47</v>
      </c>
      <c r="G778" t="s">
        <v>64</v>
      </c>
      <c r="H778">
        <v>1</v>
      </c>
      <c r="I778">
        <v>34349</v>
      </c>
      <c r="J778">
        <v>0</v>
      </c>
      <c r="K778">
        <v>0</v>
      </c>
      <c r="L778">
        <v>34349</v>
      </c>
      <c r="M778">
        <v>26060.17</v>
      </c>
      <c r="N778">
        <v>8288.83</v>
      </c>
      <c r="O778" t="s">
        <v>60</v>
      </c>
      <c r="P778">
        <v>1104.51</v>
      </c>
      <c r="Q778" t="s">
        <v>30</v>
      </c>
      <c r="R778" t="s">
        <v>41</v>
      </c>
      <c r="S778">
        <v>2</v>
      </c>
      <c r="T778">
        <v>1</v>
      </c>
      <c r="U778" t="s">
        <v>32</v>
      </c>
      <c r="V778" t="s">
        <v>33</v>
      </c>
      <c r="W778">
        <v>3</v>
      </c>
      <c r="Z778" t="b">
        <f t="shared" si="12"/>
        <v>0</v>
      </c>
    </row>
    <row r="779" spans="1:26" x14ac:dyDescent="0.25">
      <c r="A779" t="s">
        <v>1296</v>
      </c>
      <c r="B779" s="1">
        <v>45710</v>
      </c>
      <c r="C779" t="s">
        <v>179</v>
      </c>
      <c r="D779" t="s">
        <v>45</v>
      </c>
      <c r="E779" t="s">
        <v>36</v>
      </c>
      <c r="F779" t="s">
        <v>86</v>
      </c>
      <c r="G779" t="s">
        <v>94</v>
      </c>
      <c r="H779">
        <v>3</v>
      </c>
      <c r="I779">
        <v>69935</v>
      </c>
      <c r="J779">
        <v>20</v>
      </c>
      <c r="K779">
        <v>41961</v>
      </c>
      <c r="L779">
        <v>167844</v>
      </c>
      <c r="M779">
        <v>107589.74</v>
      </c>
      <c r="N779">
        <v>60254.26</v>
      </c>
      <c r="O779" t="s">
        <v>39</v>
      </c>
      <c r="P779">
        <v>1389.09</v>
      </c>
      <c r="Q779" t="s">
        <v>83</v>
      </c>
      <c r="R779" t="s">
        <v>41</v>
      </c>
      <c r="S779">
        <v>2</v>
      </c>
      <c r="T779">
        <v>2</v>
      </c>
      <c r="U779" t="s">
        <v>32</v>
      </c>
      <c r="V779" t="s">
        <v>50</v>
      </c>
      <c r="W779">
        <v>5</v>
      </c>
      <c r="Z779" t="b">
        <f t="shared" si="12"/>
        <v>0</v>
      </c>
    </row>
    <row r="780" spans="1:26" x14ac:dyDescent="0.25">
      <c r="A780" t="s">
        <v>1297</v>
      </c>
      <c r="B780" s="1">
        <v>46014</v>
      </c>
      <c r="C780" t="s">
        <v>1298</v>
      </c>
      <c r="D780" t="s">
        <v>63</v>
      </c>
      <c r="E780" t="s">
        <v>26</v>
      </c>
      <c r="F780" t="s">
        <v>86</v>
      </c>
      <c r="G780" t="s">
        <v>94</v>
      </c>
      <c r="H780">
        <v>1</v>
      </c>
      <c r="I780">
        <v>80188</v>
      </c>
      <c r="J780">
        <v>10</v>
      </c>
      <c r="K780">
        <v>8018.8</v>
      </c>
      <c r="L780">
        <v>72169.2</v>
      </c>
      <c r="M780">
        <v>43431.32</v>
      </c>
      <c r="N780">
        <v>28737.88</v>
      </c>
      <c r="O780" t="s">
        <v>29</v>
      </c>
      <c r="P780">
        <v>806.99</v>
      </c>
      <c r="Q780" t="s">
        <v>30</v>
      </c>
      <c r="R780" t="s">
        <v>41</v>
      </c>
      <c r="S780">
        <v>2</v>
      </c>
      <c r="T780">
        <v>1</v>
      </c>
      <c r="U780" t="s">
        <v>32</v>
      </c>
      <c r="V780" t="s">
        <v>33</v>
      </c>
      <c r="W780">
        <v>3</v>
      </c>
      <c r="Z780" t="b">
        <f t="shared" si="12"/>
        <v>0</v>
      </c>
    </row>
    <row r="781" spans="1:26" x14ac:dyDescent="0.25">
      <c r="A781" t="s">
        <v>1299</v>
      </c>
      <c r="B781" s="1">
        <v>45812</v>
      </c>
      <c r="C781" t="s">
        <v>1300</v>
      </c>
      <c r="D781" t="s">
        <v>63</v>
      </c>
      <c r="E781" t="s">
        <v>26</v>
      </c>
      <c r="F781" t="s">
        <v>47</v>
      </c>
      <c r="G781" t="s">
        <v>64</v>
      </c>
      <c r="H781">
        <v>1</v>
      </c>
      <c r="I781">
        <v>43235</v>
      </c>
      <c r="J781">
        <v>25</v>
      </c>
      <c r="K781">
        <v>10808.75</v>
      </c>
      <c r="L781">
        <v>32426.25</v>
      </c>
      <c r="M781">
        <v>19352.71</v>
      </c>
      <c r="N781">
        <v>13073.54</v>
      </c>
      <c r="O781" t="s">
        <v>91</v>
      </c>
      <c r="P781">
        <v>673.19</v>
      </c>
      <c r="Q781" t="s">
        <v>73</v>
      </c>
      <c r="R781" t="s">
        <v>41</v>
      </c>
      <c r="S781">
        <v>2</v>
      </c>
      <c r="T781">
        <v>5</v>
      </c>
      <c r="U781" t="s">
        <v>32</v>
      </c>
      <c r="V781" t="s">
        <v>50</v>
      </c>
      <c r="W781">
        <v>2</v>
      </c>
      <c r="Z781" t="b">
        <f t="shared" si="12"/>
        <v>0</v>
      </c>
    </row>
    <row r="782" spans="1:26" x14ac:dyDescent="0.25">
      <c r="A782" t="s">
        <v>1301</v>
      </c>
      <c r="B782" s="1">
        <v>46008</v>
      </c>
      <c r="C782" t="s">
        <v>1106</v>
      </c>
      <c r="D782" t="s">
        <v>124</v>
      </c>
      <c r="E782" t="s">
        <v>26</v>
      </c>
      <c r="F782" t="s">
        <v>47</v>
      </c>
      <c r="G782" t="s">
        <v>105</v>
      </c>
      <c r="H782">
        <v>1</v>
      </c>
      <c r="I782">
        <v>37086</v>
      </c>
      <c r="J782">
        <v>10</v>
      </c>
      <c r="K782">
        <v>3708.6</v>
      </c>
      <c r="L782">
        <v>33377.4</v>
      </c>
      <c r="M782">
        <v>23818.63</v>
      </c>
      <c r="N782">
        <v>9558.77</v>
      </c>
      <c r="O782" t="s">
        <v>60</v>
      </c>
      <c r="P782">
        <v>2070.16</v>
      </c>
      <c r="Q782" t="s">
        <v>30</v>
      </c>
      <c r="R782" t="s">
        <v>31</v>
      </c>
      <c r="S782">
        <v>5</v>
      </c>
      <c r="T782">
        <v>5</v>
      </c>
      <c r="U782" t="s">
        <v>32</v>
      </c>
      <c r="V782" t="s">
        <v>33</v>
      </c>
      <c r="W782">
        <v>4</v>
      </c>
      <c r="Z782" t="b">
        <f t="shared" si="12"/>
        <v>0</v>
      </c>
    </row>
    <row r="783" spans="1:26" x14ac:dyDescent="0.25">
      <c r="A783" t="s">
        <v>1302</v>
      </c>
      <c r="B783" s="1">
        <v>45965</v>
      </c>
      <c r="C783" t="s">
        <v>1303</v>
      </c>
      <c r="D783" t="s">
        <v>63</v>
      </c>
      <c r="E783" t="s">
        <v>26</v>
      </c>
      <c r="F783" t="s">
        <v>53</v>
      </c>
      <c r="G783" t="s">
        <v>151</v>
      </c>
      <c r="H783">
        <v>4</v>
      </c>
      <c r="I783">
        <v>85491</v>
      </c>
      <c r="J783">
        <v>5</v>
      </c>
      <c r="K783">
        <v>17098.2</v>
      </c>
      <c r="L783">
        <v>324865.8</v>
      </c>
      <c r="M783">
        <v>201981.84</v>
      </c>
      <c r="N783">
        <v>122883.96</v>
      </c>
      <c r="O783" t="s">
        <v>60</v>
      </c>
      <c r="P783">
        <v>448.58</v>
      </c>
      <c r="Q783" t="s">
        <v>30</v>
      </c>
      <c r="R783" t="s">
        <v>41</v>
      </c>
      <c r="S783">
        <v>2</v>
      </c>
      <c r="T783">
        <v>1</v>
      </c>
      <c r="U783" t="s">
        <v>32</v>
      </c>
      <c r="V783" t="s">
        <v>33</v>
      </c>
      <c r="W783">
        <v>5</v>
      </c>
      <c r="Z783" t="b">
        <f t="shared" si="12"/>
        <v>0</v>
      </c>
    </row>
    <row r="784" spans="1:26" x14ac:dyDescent="0.25">
      <c r="A784" t="s">
        <v>1304</v>
      </c>
      <c r="B784" s="1">
        <v>45719</v>
      </c>
      <c r="C784" t="s">
        <v>629</v>
      </c>
      <c r="D784" t="s">
        <v>154</v>
      </c>
      <c r="E784" t="s">
        <v>46</v>
      </c>
      <c r="F784" t="s">
        <v>27</v>
      </c>
      <c r="G784" t="s">
        <v>72</v>
      </c>
      <c r="H784">
        <v>2</v>
      </c>
      <c r="I784">
        <v>12588</v>
      </c>
      <c r="J784">
        <v>25</v>
      </c>
      <c r="K784">
        <v>6294</v>
      </c>
      <c r="L784">
        <v>18882</v>
      </c>
      <c r="M784">
        <v>13113.74</v>
      </c>
      <c r="N784">
        <v>5768.26</v>
      </c>
      <c r="O784" t="s">
        <v>91</v>
      </c>
      <c r="P784">
        <v>1779.47</v>
      </c>
      <c r="Q784" t="s">
        <v>68</v>
      </c>
      <c r="R784" t="s">
        <v>31</v>
      </c>
      <c r="S784">
        <v>5</v>
      </c>
      <c r="T784">
        <v>5</v>
      </c>
      <c r="U784" t="s">
        <v>32</v>
      </c>
      <c r="V784" t="s">
        <v>33</v>
      </c>
      <c r="W784">
        <v>5</v>
      </c>
      <c r="Z784" t="b">
        <f t="shared" si="12"/>
        <v>0</v>
      </c>
    </row>
    <row r="785" spans="1:26" x14ac:dyDescent="0.25">
      <c r="A785" t="s">
        <v>1305</v>
      </c>
      <c r="B785" s="1">
        <v>45947</v>
      </c>
      <c r="C785" t="s">
        <v>1306</v>
      </c>
      <c r="D785" t="s">
        <v>90</v>
      </c>
      <c r="E785" t="s">
        <v>46</v>
      </c>
      <c r="F785" t="s">
        <v>53</v>
      </c>
      <c r="G785" t="s">
        <v>82</v>
      </c>
      <c r="H785">
        <v>2</v>
      </c>
      <c r="I785">
        <v>45329</v>
      </c>
      <c r="J785">
        <v>5</v>
      </c>
      <c r="K785">
        <v>4532.8999999999996</v>
      </c>
      <c r="L785">
        <v>86125.1</v>
      </c>
      <c r="M785">
        <v>61746.89</v>
      </c>
      <c r="N785">
        <v>24378.21</v>
      </c>
      <c r="O785" t="s">
        <v>55</v>
      </c>
      <c r="P785">
        <v>1013.17</v>
      </c>
      <c r="Q785" t="s">
        <v>68</v>
      </c>
      <c r="R785" t="s">
        <v>41</v>
      </c>
      <c r="S785">
        <v>2</v>
      </c>
      <c r="T785">
        <v>4</v>
      </c>
      <c r="U785" t="s">
        <v>32</v>
      </c>
      <c r="V785" t="s">
        <v>42</v>
      </c>
      <c r="Z785" t="b">
        <f t="shared" si="12"/>
        <v>0</v>
      </c>
    </row>
    <row r="786" spans="1:26" x14ac:dyDescent="0.25">
      <c r="A786" t="s">
        <v>1307</v>
      </c>
      <c r="B786" s="1">
        <v>45679</v>
      </c>
      <c r="C786" t="s">
        <v>265</v>
      </c>
      <c r="D786" t="s">
        <v>45</v>
      </c>
      <c r="E786" t="s">
        <v>26</v>
      </c>
      <c r="F786" t="s">
        <v>47</v>
      </c>
      <c r="G786" t="s">
        <v>138</v>
      </c>
      <c r="H786">
        <v>1</v>
      </c>
      <c r="I786">
        <v>32118</v>
      </c>
      <c r="J786">
        <v>0</v>
      </c>
      <c r="K786">
        <v>0</v>
      </c>
      <c r="L786">
        <v>32118</v>
      </c>
      <c r="M786">
        <v>18455.580000000002</v>
      </c>
      <c r="N786">
        <v>13662.42</v>
      </c>
      <c r="O786" t="s">
        <v>39</v>
      </c>
      <c r="P786">
        <v>486.5</v>
      </c>
      <c r="Q786" t="s">
        <v>68</v>
      </c>
      <c r="R786" t="s">
        <v>41</v>
      </c>
      <c r="S786">
        <v>2</v>
      </c>
      <c r="T786">
        <v>6</v>
      </c>
      <c r="U786" t="s">
        <v>32</v>
      </c>
      <c r="V786" t="s">
        <v>50</v>
      </c>
      <c r="W786">
        <v>4</v>
      </c>
      <c r="Z786" t="b">
        <f t="shared" si="12"/>
        <v>0</v>
      </c>
    </row>
    <row r="787" spans="1:26" x14ac:dyDescent="0.25">
      <c r="A787" t="s">
        <v>1308</v>
      </c>
      <c r="B787" s="1">
        <v>45835</v>
      </c>
      <c r="C787" t="s">
        <v>933</v>
      </c>
      <c r="D787" t="s">
        <v>67</v>
      </c>
      <c r="E787" t="s">
        <v>46</v>
      </c>
      <c r="F787" t="s">
        <v>27</v>
      </c>
      <c r="G787" t="s">
        <v>76</v>
      </c>
      <c r="H787">
        <v>1</v>
      </c>
      <c r="I787">
        <v>3603</v>
      </c>
      <c r="J787">
        <v>10</v>
      </c>
      <c r="K787">
        <v>360.3</v>
      </c>
      <c r="L787">
        <v>3242.7</v>
      </c>
      <c r="M787">
        <v>2164.5100000000002</v>
      </c>
      <c r="N787">
        <v>1078.19</v>
      </c>
      <c r="O787" t="s">
        <v>29</v>
      </c>
      <c r="P787">
        <v>690.79</v>
      </c>
      <c r="Q787" t="s">
        <v>83</v>
      </c>
      <c r="R787" t="s">
        <v>41</v>
      </c>
      <c r="S787">
        <v>2</v>
      </c>
      <c r="T787">
        <v>3</v>
      </c>
      <c r="U787" t="s">
        <v>32</v>
      </c>
      <c r="V787" t="s">
        <v>42</v>
      </c>
      <c r="Z787" t="b">
        <f t="shared" si="12"/>
        <v>0</v>
      </c>
    </row>
    <row r="788" spans="1:26" x14ac:dyDescent="0.25">
      <c r="A788" t="s">
        <v>1309</v>
      </c>
      <c r="B788" s="1">
        <v>45930</v>
      </c>
      <c r="C788" t="s">
        <v>343</v>
      </c>
      <c r="D788" t="s">
        <v>67</v>
      </c>
      <c r="E788" t="s">
        <v>26</v>
      </c>
      <c r="F788" t="s">
        <v>53</v>
      </c>
      <c r="G788" t="s">
        <v>54</v>
      </c>
      <c r="H788">
        <v>1</v>
      </c>
      <c r="I788">
        <v>89616</v>
      </c>
      <c r="J788">
        <v>5</v>
      </c>
      <c r="K788">
        <v>4480.8</v>
      </c>
      <c r="L788">
        <v>85135.2</v>
      </c>
      <c r="M788">
        <v>67094</v>
      </c>
      <c r="N788">
        <v>18041.2</v>
      </c>
      <c r="O788" t="s">
        <v>91</v>
      </c>
      <c r="P788">
        <v>2212.84</v>
      </c>
      <c r="Q788" t="s">
        <v>73</v>
      </c>
      <c r="R788" t="s">
        <v>41</v>
      </c>
      <c r="S788">
        <v>2</v>
      </c>
      <c r="T788">
        <v>3</v>
      </c>
      <c r="U788" t="s">
        <v>56</v>
      </c>
      <c r="V788" t="s">
        <v>33</v>
      </c>
      <c r="W788">
        <v>5</v>
      </c>
      <c r="Z788" t="b">
        <f t="shared" si="12"/>
        <v>0</v>
      </c>
    </row>
    <row r="789" spans="1:26" x14ac:dyDescent="0.25">
      <c r="A789" t="s">
        <v>1310</v>
      </c>
      <c r="B789" s="1">
        <v>45877</v>
      </c>
      <c r="C789" t="s">
        <v>1311</v>
      </c>
      <c r="D789" t="s">
        <v>97</v>
      </c>
      <c r="E789" t="s">
        <v>46</v>
      </c>
      <c r="F789" t="s">
        <v>86</v>
      </c>
      <c r="G789" t="s">
        <v>180</v>
      </c>
      <c r="H789">
        <v>1</v>
      </c>
      <c r="I789">
        <v>24941</v>
      </c>
      <c r="J789">
        <v>15</v>
      </c>
      <c r="K789">
        <v>3741.15</v>
      </c>
      <c r="L789">
        <v>21199.85</v>
      </c>
      <c r="M789">
        <v>12623.73</v>
      </c>
      <c r="N789">
        <v>8576.1200000000008</v>
      </c>
      <c r="O789" t="s">
        <v>29</v>
      </c>
      <c r="P789">
        <v>922.69</v>
      </c>
      <c r="Q789" t="s">
        <v>30</v>
      </c>
      <c r="R789" t="s">
        <v>31</v>
      </c>
      <c r="S789">
        <v>5</v>
      </c>
      <c r="T789">
        <v>5</v>
      </c>
      <c r="U789" t="s">
        <v>32</v>
      </c>
      <c r="V789" t="s">
        <v>33</v>
      </c>
      <c r="W789">
        <v>2</v>
      </c>
      <c r="Z789" t="b">
        <f t="shared" si="12"/>
        <v>0</v>
      </c>
    </row>
    <row r="790" spans="1:26" x14ac:dyDescent="0.25">
      <c r="A790" t="s">
        <v>1312</v>
      </c>
      <c r="B790" s="1">
        <v>45996</v>
      </c>
      <c r="C790" t="s">
        <v>912</v>
      </c>
      <c r="D790" t="s">
        <v>124</v>
      </c>
      <c r="E790" t="s">
        <v>26</v>
      </c>
      <c r="F790" t="s">
        <v>86</v>
      </c>
      <c r="G790" t="s">
        <v>87</v>
      </c>
      <c r="H790">
        <v>1</v>
      </c>
      <c r="I790">
        <v>79834</v>
      </c>
      <c r="J790">
        <v>20</v>
      </c>
      <c r="K790">
        <v>15966.8</v>
      </c>
      <c r="L790">
        <v>63867.199999999997</v>
      </c>
      <c r="M790">
        <v>47423.24</v>
      </c>
      <c r="N790">
        <v>16443.96</v>
      </c>
      <c r="O790" t="s">
        <v>60</v>
      </c>
      <c r="P790">
        <v>993.92</v>
      </c>
      <c r="Q790" t="s">
        <v>30</v>
      </c>
      <c r="R790" t="s">
        <v>41</v>
      </c>
      <c r="S790">
        <v>2</v>
      </c>
      <c r="T790">
        <v>1</v>
      </c>
      <c r="U790" t="s">
        <v>32</v>
      </c>
      <c r="V790" t="s">
        <v>33</v>
      </c>
      <c r="W790">
        <v>5</v>
      </c>
      <c r="Z790" t="b">
        <f t="shared" si="12"/>
        <v>0</v>
      </c>
    </row>
    <row r="791" spans="1:26" x14ac:dyDescent="0.25">
      <c r="A791" t="s">
        <v>1313</v>
      </c>
      <c r="B791" s="1">
        <v>45847</v>
      </c>
      <c r="C791" t="s">
        <v>1314</v>
      </c>
      <c r="D791" t="s">
        <v>67</v>
      </c>
      <c r="E791" t="s">
        <v>46</v>
      </c>
      <c r="F791" t="s">
        <v>53</v>
      </c>
      <c r="G791" t="s">
        <v>54</v>
      </c>
      <c r="H791">
        <v>1</v>
      </c>
      <c r="I791">
        <v>38957</v>
      </c>
      <c r="J791">
        <v>0</v>
      </c>
      <c r="K791">
        <v>0</v>
      </c>
      <c r="L791">
        <v>38957</v>
      </c>
      <c r="M791">
        <v>23199.14</v>
      </c>
      <c r="N791">
        <v>15757.86</v>
      </c>
      <c r="O791" t="s">
        <v>60</v>
      </c>
      <c r="P791">
        <v>283.47000000000003</v>
      </c>
      <c r="Q791" t="s">
        <v>30</v>
      </c>
      <c r="R791" t="s">
        <v>31</v>
      </c>
      <c r="S791">
        <v>5</v>
      </c>
      <c r="T791">
        <v>6</v>
      </c>
      <c r="U791" t="s">
        <v>32</v>
      </c>
      <c r="V791" t="s">
        <v>42</v>
      </c>
      <c r="Z791" t="b">
        <f t="shared" si="12"/>
        <v>0</v>
      </c>
    </row>
    <row r="792" spans="1:26" x14ac:dyDescent="0.25">
      <c r="A792" t="s">
        <v>1315</v>
      </c>
      <c r="B792" s="1">
        <v>45693</v>
      </c>
      <c r="C792" t="s">
        <v>1316</v>
      </c>
      <c r="D792" t="s">
        <v>79</v>
      </c>
      <c r="E792" t="s">
        <v>36</v>
      </c>
      <c r="F792" t="s">
        <v>86</v>
      </c>
      <c r="G792" t="s">
        <v>180</v>
      </c>
      <c r="H792">
        <v>1</v>
      </c>
      <c r="I792">
        <v>12562</v>
      </c>
      <c r="J792">
        <v>25</v>
      </c>
      <c r="K792">
        <v>3140.5</v>
      </c>
      <c r="L792">
        <v>9421.5</v>
      </c>
      <c r="M792">
        <v>7552.68</v>
      </c>
      <c r="N792">
        <v>1868.82</v>
      </c>
      <c r="O792" t="s">
        <v>49</v>
      </c>
      <c r="P792">
        <v>113.74</v>
      </c>
      <c r="Q792" t="s">
        <v>30</v>
      </c>
      <c r="R792" t="s">
        <v>31</v>
      </c>
      <c r="S792">
        <v>5</v>
      </c>
      <c r="T792">
        <v>5</v>
      </c>
      <c r="U792" t="s">
        <v>32</v>
      </c>
      <c r="V792" t="s">
        <v>33</v>
      </c>
      <c r="W792">
        <v>3</v>
      </c>
      <c r="Z792" t="b">
        <f t="shared" si="12"/>
        <v>0</v>
      </c>
    </row>
    <row r="793" spans="1:26" x14ac:dyDescent="0.25">
      <c r="A793" t="s">
        <v>1317</v>
      </c>
      <c r="B793" s="1">
        <v>45917</v>
      </c>
      <c r="C793" t="s">
        <v>1316</v>
      </c>
      <c r="D793" t="s">
        <v>71</v>
      </c>
      <c r="E793" t="s">
        <v>46</v>
      </c>
      <c r="F793" t="s">
        <v>86</v>
      </c>
      <c r="G793" t="s">
        <v>87</v>
      </c>
      <c r="H793">
        <v>1</v>
      </c>
      <c r="I793">
        <v>12834</v>
      </c>
      <c r="J793">
        <v>10</v>
      </c>
      <c r="K793">
        <v>1283.4000000000001</v>
      </c>
      <c r="L793">
        <v>11550.6</v>
      </c>
      <c r="M793">
        <v>8061.67</v>
      </c>
      <c r="N793">
        <v>3488.93</v>
      </c>
      <c r="O793" t="s">
        <v>39</v>
      </c>
      <c r="P793">
        <v>239.52</v>
      </c>
      <c r="Q793" t="s">
        <v>68</v>
      </c>
      <c r="R793" t="s">
        <v>31</v>
      </c>
      <c r="S793">
        <v>5</v>
      </c>
      <c r="T793">
        <v>5</v>
      </c>
      <c r="U793" t="s">
        <v>32</v>
      </c>
      <c r="V793" t="s">
        <v>33</v>
      </c>
      <c r="W793">
        <v>2</v>
      </c>
      <c r="Z793" t="b">
        <f t="shared" si="12"/>
        <v>0</v>
      </c>
    </row>
    <row r="794" spans="1:26" x14ac:dyDescent="0.25">
      <c r="A794" t="s">
        <v>1318</v>
      </c>
      <c r="B794" s="1">
        <v>45989</v>
      </c>
      <c r="C794" t="s">
        <v>172</v>
      </c>
      <c r="D794" t="s">
        <v>79</v>
      </c>
      <c r="E794" t="s">
        <v>36</v>
      </c>
      <c r="F794" t="s">
        <v>37</v>
      </c>
      <c r="G794" t="s">
        <v>224</v>
      </c>
      <c r="H794">
        <v>1</v>
      </c>
      <c r="I794">
        <v>28178</v>
      </c>
      <c r="J794">
        <v>0</v>
      </c>
      <c r="K794">
        <v>0</v>
      </c>
      <c r="L794">
        <v>28178</v>
      </c>
      <c r="M794">
        <v>16659.79</v>
      </c>
      <c r="N794">
        <v>11518.21</v>
      </c>
      <c r="O794" t="s">
        <v>39</v>
      </c>
      <c r="P794">
        <v>220.12</v>
      </c>
      <c r="Q794" t="s">
        <v>68</v>
      </c>
      <c r="R794" t="s">
        <v>31</v>
      </c>
      <c r="S794">
        <v>5</v>
      </c>
      <c r="T794">
        <v>5</v>
      </c>
      <c r="U794" t="s">
        <v>32</v>
      </c>
      <c r="V794" t="s">
        <v>33</v>
      </c>
      <c r="W794">
        <v>5</v>
      </c>
      <c r="Z794" t="b">
        <f t="shared" si="12"/>
        <v>0</v>
      </c>
    </row>
    <row r="795" spans="1:26" x14ac:dyDescent="0.25">
      <c r="A795" t="s">
        <v>1319</v>
      </c>
      <c r="B795" s="1">
        <v>45832</v>
      </c>
      <c r="C795" t="s">
        <v>1050</v>
      </c>
      <c r="D795" t="s">
        <v>97</v>
      </c>
      <c r="E795" t="s">
        <v>36</v>
      </c>
      <c r="F795" t="s">
        <v>86</v>
      </c>
      <c r="G795" t="s">
        <v>110</v>
      </c>
      <c r="H795">
        <v>1</v>
      </c>
      <c r="I795">
        <v>67481</v>
      </c>
      <c r="J795">
        <v>5</v>
      </c>
      <c r="K795">
        <v>3374.05</v>
      </c>
      <c r="L795">
        <v>64106.95</v>
      </c>
      <c r="M795">
        <v>50173.68</v>
      </c>
      <c r="N795">
        <v>13933.27</v>
      </c>
      <c r="P795">
        <v>765.31</v>
      </c>
      <c r="Q795" t="s">
        <v>68</v>
      </c>
      <c r="R795" t="s">
        <v>41</v>
      </c>
      <c r="S795">
        <v>2</v>
      </c>
      <c r="T795">
        <v>1</v>
      </c>
      <c r="U795" t="s">
        <v>32</v>
      </c>
      <c r="V795" t="s">
        <v>33</v>
      </c>
      <c r="W795">
        <v>4</v>
      </c>
      <c r="Z795" t="b">
        <f t="shared" si="12"/>
        <v>0</v>
      </c>
    </row>
    <row r="796" spans="1:26" x14ac:dyDescent="0.25">
      <c r="A796" t="s">
        <v>1320</v>
      </c>
      <c r="B796" s="1">
        <v>45664</v>
      </c>
      <c r="C796" t="s">
        <v>1052</v>
      </c>
      <c r="D796" t="s">
        <v>45</v>
      </c>
      <c r="E796" t="s">
        <v>46</v>
      </c>
      <c r="F796" t="s">
        <v>53</v>
      </c>
      <c r="G796" t="s">
        <v>268</v>
      </c>
      <c r="H796">
        <v>1</v>
      </c>
      <c r="I796">
        <v>9075</v>
      </c>
      <c r="J796">
        <v>15</v>
      </c>
      <c r="K796">
        <v>1361.25</v>
      </c>
      <c r="L796">
        <v>7713.75</v>
      </c>
      <c r="M796">
        <v>5388.71</v>
      </c>
      <c r="N796">
        <v>2325.04</v>
      </c>
      <c r="O796" t="s">
        <v>55</v>
      </c>
      <c r="P796">
        <v>2412.84</v>
      </c>
      <c r="Q796" t="s">
        <v>40</v>
      </c>
      <c r="R796" t="s">
        <v>41</v>
      </c>
      <c r="S796">
        <v>2</v>
      </c>
      <c r="T796">
        <v>4</v>
      </c>
      <c r="U796" t="s">
        <v>32</v>
      </c>
      <c r="V796" t="s">
        <v>50</v>
      </c>
      <c r="W796">
        <v>4</v>
      </c>
      <c r="Z796" t="b">
        <f t="shared" si="12"/>
        <v>0</v>
      </c>
    </row>
    <row r="797" spans="1:26" x14ac:dyDescent="0.25">
      <c r="A797" t="s">
        <v>1321</v>
      </c>
      <c r="B797" s="1">
        <v>45873</v>
      </c>
      <c r="C797" t="s">
        <v>239</v>
      </c>
      <c r="D797" t="s">
        <v>71</v>
      </c>
      <c r="E797" t="s">
        <v>26</v>
      </c>
      <c r="F797" t="s">
        <v>86</v>
      </c>
      <c r="G797" t="s">
        <v>110</v>
      </c>
      <c r="H797">
        <v>1</v>
      </c>
      <c r="I797">
        <v>22546</v>
      </c>
      <c r="J797">
        <v>5</v>
      </c>
      <c r="K797">
        <v>1127.3</v>
      </c>
      <c r="L797">
        <v>21418.7</v>
      </c>
      <c r="M797">
        <v>12204.86</v>
      </c>
      <c r="N797">
        <v>9213.84</v>
      </c>
      <c r="O797" t="s">
        <v>39</v>
      </c>
      <c r="P797">
        <v>1590.11</v>
      </c>
      <c r="Q797" t="s">
        <v>30</v>
      </c>
      <c r="R797" t="s">
        <v>41</v>
      </c>
      <c r="S797">
        <v>2</v>
      </c>
      <c r="T797">
        <v>4</v>
      </c>
      <c r="U797" t="s">
        <v>56</v>
      </c>
      <c r="V797" t="s">
        <v>33</v>
      </c>
      <c r="W797">
        <v>1</v>
      </c>
      <c r="Z797" t="b">
        <f t="shared" si="12"/>
        <v>0</v>
      </c>
    </row>
    <row r="798" spans="1:26" x14ac:dyDescent="0.25">
      <c r="A798" t="s">
        <v>1322</v>
      </c>
      <c r="B798" s="1">
        <v>45908</v>
      </c>
      <c r="C798" t="s">
        <v>903</v>
      </c>
      <c r="D798" t="s">
        <v>25</v>
      </c>
      <c r="E798" t="s">
        <v>46</v>
      </c>
      <c r="F798" t="s">
        <v>27</v>
      </c>
      <c r="G798" t="s">
        <v>113</v>
      </c>
      <c r="H798">
        <v>1</v>
      </c>
      <c r="I798">
        <v>28897</v>
      </c>
      <c r="J798">
        <v>20</v>
      </c>
      <c r="K798">
        <v>5779.4</v>
      </c>
      <c r="L798">
        <v>23117.599999999999</v>
      </c>
      <c r="M798">
        <v>18115.03</v>
      </c>
      <c r="N798">
        <v>5002.57</v>
      </c>
      <c r="O798" t="s">
        <v>55</v>
      </c>
      <c r="P798">
        <v>894.54</v>
      </c>
      <c r="Q798" t="s">
        <v>68</v>
      </c>
      <c r="R798" t="s">
        <v>31</v>
      </c>
      <c r="S798">
        <v>5</v>
      </c>
      <c r="T798">
        <v>5</v>
      </c>
      <c r="U798" t="s">
        <v>32</v>
      </c>
      <c r="V798" t="s">
        <v>50</v>
      </c>
      <c r="W798">
        <v>5</v>
      </c>
      <c r="Z798" t="b">
        <f t="shared" si="12"/>
        <v>0</v>
      </c>
    </row>
    <row r="799" spans="1:26" x14ac:dyDescent="0.25">
      <c r="A799" t="s">
        <v>1323</v>
      </c>
      <c r="B799" s="1">
        <v>45712</v>
      </c>
      <c r="C799" t="s">
        <v>1324</v>
      </c>
      <c r="D799" t="s">
        <v>67</v>
      </c>
      <c r="E799" t="s">
        <v>26</v>
      </c>
      <c r="F799" t="s">
        <v>47</v>
      </c>
      <c r="G799" t="s">
        <v>138</v>
      </c>
      <c r="H799">
        <v>1</v>
      </c>
      <c r="I799">
        <v>31351</v>
      </c>
      <c r="J799">
        <v>15</v>
      </c>
      <c r="K799">
        <v>4702.6499999999996</v>
      </c>
      <c r="L799">
        <v>26648.35</v>
      </c>
      <c r="M799">
        <v>21561.1</v>
      </c>
      <c r="N799">
        <v>5087.25</v>
      </c>
      <c r="O799" t="s">
        <v>39</v>
      </c>
      <c r="P799">
        <v>2322.3200000000002</v>
      </c>
      <c r="Q799" t="s">
        <v>73</v>
      </c>
      <c r="R799" t="s">
        <v>31</v>
      </c>
      <c r="S799">
        <v>5</v>
      </c>
      <c r="T799">
        <v>6</v>
      </c>
      <c r="U799" t="s">
        <v>56</v>
      </c>
      <c r="V799" t="s">
        <v>33</v>
      </c>
      <c r="W799">
        <v>5</v>
      </c>
      <c r="Z799" t="b">
        <f t="shared" si="12"/>
        <v>0</v>
      </c>
    </row>
    <row r="800" spans="1:26" x14ac:dyDescent="0.25">
      <c r="A800" t="s">
        <v>1325</v>
      </c>
      <c r="B800" s="1">
        <v>45879</v>
      </c>
      <c r="C800" t="s">
        <v>1326</v>
      </c>
      <c r="D800" t="s">
        <v>67</v>
      </c>
      <c r="E800" t="s">
        <v>36</v>
      </c>
      <c r="F800" t="s">
        <v>86</v>
      </c>
      <c r="G800" t="s">
        <v>180</v>
      </c>
      <c r="H800">
        <v>3</v>
      </c>
      <c r="I800">
        <v>44528</v>
      </c>
      <c r="J800">
        <v>25</v>
      </c>
      <c r="K800">
        <v>33396</v>
      </c>
      <c r="L800">
        <v>100188</v>
      </c>
      <c r="M800">
        <v>68009.539999999994</v>
      </c>
      <c r="N800">
        <v>32178.46</v>
      </c>
      <c r="O800" t="s">
        <v>60</v>
      </c>
      <c r="P800">
        <v>962.34</v>
      </c>
      <c r="Q800" t="s">
        <v>73</v>
      </c>
      <c r="R800" t="s">
        <v>31</v>
      </c>
      <c r="S800">
        <v>5</v>
      </c>
      <c r="T800">
        <v>5</v>
      </c>
      <c r="U800" t="s">
        <v>32</v>
      </c>
      <c r="V800" t="s">
        <v>33</v>
      </c>
      <c r="W800">
        <v>3</v>
      </c>
      <c r="Z800" t="b">
        <f t="shared" si="12"/>
        <v>0</v>
      </c>
    </row>
    <row r="801" spans="1:26" x14ac:dyDescent="0.25">
      <c r="A801" t="s">
        <v>1327</v>
      </c>
      <c r="B801" s="1">
        <v>45843</v>
      </c>
      <c r="C801" t="s">
        <v>1328</v>
      </c>
      <c r="D801" t="s">
        <v>79</v>
      </c>
      <c r="E801" t="s">
        <v>26</v>
      </c>
      <c r="F801" t="s">
        <v>37</v>
      </c>
      <c r="G801" t="s">
        <v>161</v>
      </c>
      <c r="H801">
        <v>2</v>
      </c>
      <c r="I801">
        <v>38150</v>
      </c>
      <c r="J801">
        <v>10</v>
      </c>
      <c r="K801">
        <v>7630</v>
      </c>
      <c r="L801">
        <v>68670</v>
      </c>
      <c r="M801">
        <v>38216.07</v>
      </c>
      <c r="N801">
        <v>30453.93</v>
      </c>
      <c r="O801" t="s">
        <v>91</v>
      </c>
      <c r="P801">
        <v>1609.73</v>
      </c>
      <c r="Q801" t="s">
        <v>73</v>
      </c>
      <c r="R801" t="s">
        <v>41</v>
      </c>
      <c r="S801">
        <v>2</v>
      </c>
      <c r="T801">
        <v>2</v>
      </c>
      <c r="U801" t="s">
        <v>32</v>
      </c>
      <c r="V801" t="s">
        <v>33</v>
      </c>
      <c r="W801">
        <v>5</v>
      </c>
      <c r="Z801" t="b">
        <f t="shared" si="12"/>
        <v>0</v>
      </c>
    </row>
    <row r="802" spans="1:26" x14ac:dyDescent="0.25">
      <c r="A802" t="s">
        <v>1329</v>
      </c>
      <c r="B802" s="1">
        <v>45983</v>
      </c>
      <c r="C802" t="s">
        <v>695</v>
      </c>
      <c r="D802" t="s">
        <v>25</v>
      </c>
      <c r="E802" t="s">
        <v>36</v>
      </c>
      <c r="F802" t="s">
        <v>37</v>
      </c>
      <c r="G802" t="s">
        <v>313</v>
      </c>
      <c r="H802">
        <v>2</v>
      </c>
      <c r="I802">
        <v>37683</v>
      </c>
      <c r="J802">
        <v>0</v>
      </c>
      <c r="K802">
        <v>0</v>
      </c>
      <c r="L802">
        <v>75366</v>
      </c>
      <c r="M802">
        <v>55010.13</v>
      </c>
      <c r="N802">
        <v>20355.87</v>
      </c>
      <c r="O802" t="s">
        <v>55</v>
      </c>
      <c r="P802">
        <v>2345.7800000000002</v>
      </c>
      <c r="Q802" t="s">
        <v>30</v>
      </c>
      <c r="R802" t="s">
        <v>31</v>
      </c>
      <c r="S802">
        <v>5</v>
      </c>
      <c r="T802">
        <v>1</v>
      </c>
      <c r="U802" t="s">
        <v>32</v>
      </c>
      <c r="V802" t="s">
        <v>42</v>
      </c>
      <c r="Z802" t="b">
        <f t="shared" si="12"/>
        <v>0</v>
      </c>
    </row>
    <row r="803" spans="1:26" x14ac:dyDescent="0.25">
      <c r="A803" t="s">
        <v>1330</v>
      </c>
      <c r="B803" s="1">
        <v>45893</v>
      </c>
      <c r="C803" t="s">
        <v>237</v>
      </c>
      <c r="D803" t="s">
        <v>154</v>
      </c>
      <c r="E803" t="s">
        <v>26</v>
      </c>
      <c r="F803" t="s">
        <v>86</v>
      </c>
      <c r="G803" t="s">
        <v>127</v>
      </c>
      <c r="H803">
        <v>1</v>
      </c>
      <c r="I803">
        <v>42144</v>
      </c>
      <c r="J803">
        <v>0</v>
      </c>
      <c r="K803">
        <v>0</v>
      </c>
      <c r="L803">
        <v>42144</v>
      </c>
      <c r="M803">
        <v>23680.02</v>
      </c>
      <c r="N803">
        <v>18463.98</v>
      </c>
      <c r="O803" t="s">
        <v>91</v>
      </c>
      <c r="P803">
        <v>1162.26</v>
      </c>
      <c r="Q803" t="s">
        <v>68</v>
      </c>
      <c r="R803" t="s">
        <v>31</v>
      </c>
      <c r="S803">
        <v>5</v>
      </c>
      <c r="T803">
        <v>3</v>
      </c>
      <c r="U803" t="s">
        <v>32</v>
      </c>
      <c r="V803" t="s">
        <v>33</v>
      </c>
      <c r="W803">
        <v>2</v>
      </c>
      <c r="Z803" t="b">
        <f t="shared" si="12"/>
        <v>0</v>
      </c>
    </row>
    <row r="804" spans="1:26" x14ac:dyDescent="0.25">
      <c r="A804" t="s">
        <v>1331</v>
      </c>
      <c r="B804" s="1">
        <v>46020</v>
      </c>
      <c r="C804" t="s">
        <v>1332</v>
      </c>
      <c r="D804" t="s">
        <v>97</v>
      </c>
      <c r="E804" t="s">
        <v>46</v>
      </c>
      <c r="F804" t="s">
        <v>27</v>
      </c>
      <c r="G804" t="s">
        <v>76</v>
      </c>
      <c r="H804">
        <v>3</v>
      </c>
      <c r="I804">
        <v>4727</v>
      </c>
      <c r="J804">
        <v>20</v>
      </c>
      <c r="K804">
        <v>2836.2</v>
      </c>
      <c r="L804">
        <v>11344.8</v>
      </c>
      <c r="M804">
        <v>8650.33</v>
      </c>
      <c r="N804">
        <v>2694.47</v>
      </c>
      <c r="O804" t="s">
        <v>29</v>
      </c>
      <c r="P804">
        <v>2327.09</v>
      </c>
      <c r="Q804" t="s">
        <v>30</v>
      </c>
      <c r="R804" t="s">
        <v>41</v>
      </c>
      <c r="S804">
        <v>2</v>
      </c>
      <c r="T804">
        <v>2</v>
      </c>
      <c r="U804" t="s">
        <v>32</v>
      </c>
      <c r="V804" t="s">
        <v>33</v>
      </c>
      <c r="W804">
        <v>2</v>
      </c>
      <c r="Z804" t="b">
        <f t="shared" si="12"/>
        <v>0</v>
      </c>
    </row>
    <row r="805" spans="1:26" x14ac:dyDescent="0.25">
      <c r="A805" t="s">
        <v>1333</v>
      </c>
      <c r="B805" s="1">
        <v>45736</v>
      </c>
      <c r="C805" t="s">
        <v>140</v>
      </c>
      <c r="D805" t="s">
        <v>25</v>
      </c>
      <c r="E805" t="s">
        <v>26</v>
      </c>
      <c r="F805" t="s">
        <v>53</v>
      </c>
      <c r="G805" t="s">
        <v>151</v>
      </c>
      <c r="H805">
        <v>1</v>
      </c>
      <c r="I805">
        <v>70463</v>
      </c>
      <c r="J805">
        <v>10</v>
      </c>
      <c r="K805">
        <v>7046.3</v>
      </c>
      <c r="L805">
        <v>63416.7</v>
      </c>
      <c r="M805">
        <v>45692.47</v>
      </c>
      <c r="N805">
        <v>17724.23</v>
      </c>
      <c r="O805" t="s">
        <v>29</v>
      </c>
      <c r="P805">
        <v>1768.5</v>
      </c>
      <c r="Q805" t="s">
        <v>40</v>
      </c>
      <c r="R805" t="s">
        <v>31</v>
      </c>
      <c r="S805">
        <v>5</v>
      </c>
      <c r="T805">
        <v>4</v>
      </c>
      <c r="U805" t="s">
        <v>32</v>
      </c>
      <c r="V805" t="s">
        <v>33</v>
      </c>
      <c r="W805">
        <v>5</v>
      </c>
      <c r="Z805" t="b">
        <f t="shared" si="12"/>
        <v>0</v>
      </c>
    </row>
    <row r="806" spans="1:26" x14ac:dyDescent="0.25">
      <c r="A806" t="s">
        <v>1334</v>
      </c>
      <c r="B806" s="1">
        <v>45880</v>
      </c>
      <c r="C806" t="s">
        <v>948</v>
      </c>
      <c r="D806" t="s">
        <v>124</v>
      </c>
      <c r="E806" t="s">
        <v>46</v>
      </c>
      <c r="F806" t="s">
        <v>37</v>
      </c>
      <c r="G806" t="s">
        <v>313</v>
      </c>
      <c r="H806">
        <v>1</v>
      </c>
      <c r="I806">
        <v>30523</v>
      </c>
      <c r="J806">
        <v>0</v>
      </c>
      <c r="K806">
        <v>0</v>
      </c>
      <c r="L806">
        <v>30523</v>
      </c>
      <c r="M806">
        <v>24634.11</v>
      </c>
      <c r="N806">
        <v>5888.89</v>
      </c>
      <c r="O806" t="s">
        <v>55</v>
      </c>
      <c r="P806">
        <v>2095.36</v>
      </c>
      <c r="Q806" t="s">
        <v>40</v>
      </c>
      <c r="R806" t="s">
        <v>41</v>
      </c>
      <c r="S806">
        <v>2</v>
      </c>
      <c r="T806">
        <v>1</v>
      </c>
      <c r="U806" t="s">
        <v>32</v>
      </c>
      <c r="V806" t="s">
        <v>33</v>
      </c>
      <c r="W806">
        <v>1</v>
      </c>
      <c r="Z806" t="b">
        <f t="shared" si="12"/>
        <v>0</v>
      </c>
    </row>
    <row r="807" spans="1:26" x14ac:dyDescent="0.25">
      <c r="A807" t="s">
        <v>1335</v>
      </c>
      <c r="B807" s="1">
        <v>45748</v>
      </c>
      <c r="C807" t="s">
        <v>156</v>
      </c>
      <c r="D807" t="s">
        <v>67</v>
      </c>
      <c r="E807" t="s">
        <v>36</v>
      </c>
      <c r="F807" t="s">
        <v>47</v>
      </c>
      <c r="G807" t="s">
        <v>146</v>
      </c>
      <c r="H807">
        <v>2</v>
      </c>
      <c r="I807">
        <v>30789</v>
      </c>
      <c r="J807">
        <v>15</v>
      </c>
      <c r="K807">
        <v>9236.7000000000007</v>
      </c>
      <c r="L807">
        <v>52341.3</v>
      </c>
      <c r="M807">
        <v>36794.61</v>
      </c>
      <c r="N807">
        <v>15546.69</v>
      </c>
      <c r="O807" t="s">
        <v>91</v>
      </c>
      <c r="P807">
        <v>573.62</v>
      </c>
      <c r="Q807" t="s">
        <v>30</v>
      </c>
      <c r="R807" t="s">
        <v>31</v>
      </c>
      <c r="S807">
        <v>5</v>
      </c>
      <c r="T807">
        <v>4</v>
      </c>
      <c r="U807" t="s">
        <v>32</v>
      </c>
      <c r="V807" t="s">
        <v>33</v>
      </c>
      <c r="W807">
        <v>2</v>
      </c>
      <c r="Z807" t="b">
        <f t="shared" si="12"/>
        <v>0</v>
      </c>
    </row>
    <row r="808" spans="1:26" x14ac:dyDescent="0.25">
      <c r="A808" t="s">
        <v>1336</v>
      </c>
      <c r="B808" s="1">
        <v>45925</v>
      </c>
      <c r="C808" t="s">
        <v>828</v>
      </c>
      <c r="D808" t="s">
        <v>71</v>
      </c>
      <c r="E808" t="s">
        <v>36</v>
      </c>
      <c r="F808" t="s">
        <v>53</v>
      </c>
      <c r="G808" t="s">
        <v>59</v>
      </c>
      <c r="H808">
        <v>1</v>
      </c>
      <c r="I808">
        <v>71019</v>
      </c>
      <c r="J808">
        <v>10</v>
      </c>
      <c r="K808">
        <v>7101.9</v>
      </c>
      <c r="L808">
        <v>63917.1</v>
      </c>
      <c r="M808">
        <v>39221.72</v>
      </c>
      <c r="N808">
        <v>24695.38</v>
      </c>
      <c r="O808" t="s">
        <v>60</v>
      </c>
      <c r="P808">
        <v>692.27</v>
      </c>
      <c r="Q808" t="s">
        <v>30</v>
      </c>
      <c r="R808" t="s">
        <v>41</v>
      </c>
      <c r="S808">
        <v>2</v>
      </c>
      <c r="T808">
        <v>2</v>
      </c>
      <c r="U808" t="s">
        <v>32</v>
      </c>
      <c r="V808" t="s">
        <v>33</v>
      </c>
      <c r="W808">
        <v>5</v>
      </c>
      <c r="Z808" t="b">
        <f t="shared" si="12"/>
        <v>0</v>
      </c>
    </row>
    <row r="809" spans="1:26" x14ac:dyDescent="0.25">
      <c r="A809" t="s">
        <v>1337</v>
      </c>
      <c r="B809" s="1">
        <v>45991</v>
      </c>
      <c r="C809" t="s">
        <v>191</v>
      </c>
      <c r="D809" t="s">
        <v>45</v>
      </c>
      <c r="E809" t="s">
        <v>46</v>
      </c>
      <c r="F809" t="s">
        <v>47</v>
      </c>
      <c r="G809" t="s">
        <v>48</v>
      </c>
      <c r="H809">
        <v>2</v>
      </c>
      <c r="I809">
        <v>31697</v>
      </c>
      <c r="J809">
        <v>0</v>
      </c>
      <c r="K809">
        <v>0</v>
      </c>
      <c r="L809">
        <v>63394</v>
      </c>
      <c r="M809">
        <v>48494.66</v>
      </c>
      <c r="N809">
        <v>14899.34</v>
      </c>
      <c r="O809" t="s">
        <v>91</v>
      </c>
      <c r="P809">
        <v>1185.6500000000001</v>
      </c>
      <c r="Q809" t="s">
        <v>83</v>
      </c>
      <c r="R809" t="s">
        <v>31</v>
      </c>
      <c r="S809">
        <v>5</v>
      </c>
      <c r="T809">
        <v>4</v>
      </c>
      <c r="U809" t="s">
        <v>32</v>
      </c>
      <c r="V809" t="s">
        <v>33</v>
      </c>
      <c r="W809">
        <v>5</v>
      </c>
      <c r="Z809" t="b">
        <f t="shared" si="12"/>
        <v>0</v>
      </c>
    </row>
    <row r="810" spans="1:26" x14ac:dyDescent="0.25">
      <c r="A810" t="s">
        <v>1338</v>
      </c>
      <c r="B810" s="1">
        <v>45796</v>
      </c>
      <c r="C810" t="s">
        <v>1339</v>
      </c>
      <c r="D810" t="s">
        <v>67</v>
      </c>
      <c r="E810" t="s">
        <v>46</v>
      </c>
      <c r="F810" t="s">
        <v>47</v>
      </c>
      <c r="G810" t="s">
        <v>138</v>
      </c>
      <c r="H810">
        <v>1</v>
      </c>
      <c r="I810">
        <v>31036</v>
      </c>
      <c r="J810">
        <v>0</v>
      </c>
      <c r="K810">
        <v>0</v>
      </c>
      <c r="L810">
        <v>31036</v>
      </c>
      <c r="M810">
        <v>18454.310000000001</v>
      </c>
      <c r="N810">
        <v>12581.69</v>
      </c>
      <c r="O810" t="s">
        <v>91</v>
      </c>
      <c r="P810">
        <v>289.57</v>
      </c>
      <c r="Q810" t="s">
        <v>40</v>
      </c>
      <c r="R810" t="s">
        <v>41</v>
      </c>
      <c r="S810">
        <v>2</v>
      </c>
      <c r="T810">
        <v>4</v>
      </c>
      <c r="U810" t="s">
        <v>56</v>
      </c>
      <c r="V810" t="s">
        <v>33</v>
      </c>
      <c r="W810">
        <v>1</v>
      </c>
      <c r="Z810" t="b">
        <f t="shared" si="12"/>
        <v>0</v>
      </c>
    </row>
    <row r="811" spans="1:26" x14ac:dyDescent="0.25">
      <c r="A811" t="s">
        <v>1340</v>
      </c>
      <c r="B811" s="1">
        <v>45973</v>
      </c>
      <c r="C811" t="s">
        <v>360</v>
      </c>
      <c r="D811" t="s">
        <v>124</v>
      </c>
      <c r="E811" t="s">
        <v>36</v>
      </c>
      <c r="F811" t="s">
        <v>53</v>
      </c>
      <c r="G811" t="s">
        <v>151</v>
      </c>
      <c r="H811">
        <v>2</v>
      </c>
      <c r="I811">
        <v>73272</v>
      </c>
      <c r="J811">
        <v>25</v>
      </c>
      <c r="K811">
        <v>36636</v>
      </c>
      <c r="L811">
        <v>109908</v>
      </c>
      <c r="M811">
        <v>62576.61</v>
      </c>
      <c r="N811">
        <v>47331.39</v>
      </c>
      <c r="O811" t="s">
        <v>91</v>
      </c>
      <c r="P811">
        <v>349.37</v>
      </c>
      <c r="Q811" t="s">
        <v>40</v>
      </c>
      <c r="R811" t="s">
        <v>41</v>
      </c>
      <c r="S811">
        <v>2</v>
      </c>
      <c r="T811">
        <v>1</v>
      </c>
      <c r="U811" t="s">
        <v>32</v>
      </c>
      <c r="V811" t="s">
        <v>42</v>
      </c>
      <c r="Z811" t="b">
        <f t="shared" si="12"/>
        <v>0</v>
      </c>
    </row>
    <row r="812" spans="1:26" x14ac:dyDescent="0.25">
      <c r="A812" t="s">
        <v>1341</v>
      </c>
      <c r="B812" s="1">
        <v>45933</v>
      </c>
      <c r="C812" t="s">
        <v>574</v>
      </c>
      <c r="D812" t="s">
        <v>79</v>
      </c>
      <c r="E812" t="s">
        <v>26</v>
      </c>
      <c r="F812" t="s">
        <v>86</v>
      </c>
      <c r="G812" t="s">
        <v>87</v>
      </c>
      <c r="H812">
        <v>2</v>
      </c>
      <c r="I812">
        <v>50388</v>
      </c>
      <c r="J812">
        <v>20</v>
      </c>
      <c r="K812">
        <v>20155.2</v>
      </c>
      <c r="L812">
        <v>80620.800000000003</v>
      </c>
      <c r="M812">
        <v>61979.1</v>
      </c>
      <c r="N812">
        <v>18641.7</v>
      </c>
      <c r="O812" t="s">
        <v>60</v>
      </c>
      <c r="P812">
        <v>1703.03</v>
      </c>
      <c r="Q812" t="s">
        <v>30</v>
      </c>
      <c r="R812" t="s">
        <v>41</v>
      </c>
      <c r="S812">
        <v>2</v>
      </c>
      <c r="T812">
        <v>1</v>
      </c>
      <c r="U812" t="s">
        <v>32</v>
      </c>
      <c r="V812" t="s">
        <v>33</v>
      </c>
      <c r="W812">
        <v>3</v>
      </c>
      <c r="Z812" t="b">
        <f t="shared" si="12"/>
        <v>0</v>
      </c>
    </row>
    <row r="813" spans="1:26" x14ac:dyDescent="0.25">
      <c r="A813" t="s">
        <v>1342</v>
      </c>
      <c r="B813" s="1">
        <v>45905</v>
      </c>
      <c r="C813" t="s">
        <v>1343</v>
      </c>
      <c r="D813" t="s">
        <v>25</v>
      </c>
      <c r="E813" t="s">
        <v>46</v>
      </c>
      <c r="F813" t="s">
        <v>27</v>
      </c>
      <c r="G813" t="s">
        <v>76</v>
      </c>
      <c r="H813">
        <v>1</v>
      </c>
      <c r="I813">
        <v>5425</v>
      </c>
      <c r="J813">
        <v>0</v>
      </c>
      <c r="K813">
        <v>0</v>
      </c>
      <c r="L813">
        <v>5425</v>
      </c>
      <c r="M813">
        <v>3141.47</v>
      </c>
      <c r="N813">
        <v>2283.5300000000002</v>
      </c>
      <c r="O813" t="s">
        <v>91</v>
      </c>
      <c r="P813">
        <v>1862.37</v>
      </c>
      <c r="Q813" t="s">
        <v>73</v>
      </c>
      <c r="R813" t="s">
        <v>31</v>
      </c>
      <c r="S813">
        <v>5</v>
      </c>
      <c r="T813">
        <v>4</v>
      </c>
      <c r="U813" t="s">
        <v>32</v>
      </c>
      <c r="V813" t="s">
        <v>33</v>
      </c>
      <c r="W813">
        <v>2</v>
      </c>
      <c r="Z813" t="b">
        <f t="shared" si="12"/>
        <v>0</v>
      </c>
    </row>
    <row r="814" spans="1:26" x14ac:dyDescent="0.25">
      <c r="A814" t="s">
        <v>1344</v>
      </c>
      <c r="B814" s="1">
        <v>45896</v>
      </c>
      <c r="C814" t="s">
        <v>633</v>
      </c>
      <c r="D814" t="s">
        <v>124</v>
      </c>
      <c r="E814" t="s">
        <v>26</v>
      </c>
      <c r="F814" t="s">
        <v>86</v>
      </c>
      <c r="G814" t="s">
        <v>94</v>
      </c>
      <c r="H814">
        <v>1</v>
      </c>
      <c r="I814">
        <v>78367</v>
      </c>
      <c r="J814">
        <v>5</v>
      </c>
      <c r="K814">
        <v>3918.35</v>
      </c>
      <c r="L814">
        <v>74448.649999999994</v>
      </c>
      <c r="M814">
        <v>58949.13</v>
      </c>
      <c r="N814">
        <v>15499.52</v>
      </c>
      <c r="O814" t="s">
        <v>49</v>
      </c>
      <c r="P814">
        <v>225.86</v>
      </c>
      <c r="Q814" t="s">
        <v>73</v>
      </c>
      <c r="R814" t="s">
        <v>31</v>
      </c>
      <c r="S814">
        <v>5</v>
      </c>
      <c r="T814">
        <v>2</v>
      </c>
      <c r="U814" t="s">
        <v>32</v>
      </c>
      <c r="V814" t="s">
        <v>50</v>
      </c>
      <c r="W814">
        <v>2</v>
      </c>
      <c r="Z814" t="b">
        <f t="shared" si="12"/>
        <v>0</v>
      </c>
    </row>
    <row r="815" spans="1:26" x14ac:dyDescent="0.25">
      <c r="A815" t="s">
        <v>1345</v>
      </c>
      <c r="B815" s="1">
        <v>45881</v>
      </c>
      <c r="C815" t="s">
        <v>1346</v>
      </c>
      <c r="D815" t="s">
        <v>63</v>
      </c>
      <c r="E815" t="s">
        <v>46</v>
      </c>
      <c r="F815" t="s">
        <v>53</v>
      </c>
      <c r="G815" t="s">
        <v>151</v>
      </c>
      <c r="H815">
        <v>1</v>
      </c>
      <c r="I815">
        <v>95288</v>
      </c>
      <c r="J815">
        <v>10</v>
      </c>
      <c r="K815">
        <v>9528.7999999999993</v>
      </c>
      <c r="L815">
        <v>85759.2</v>
      </c>
      <c r="M815">
        <v>64424.54</v>
      </c>
      <c r="N815">
        <v>21334.66</v>
      </c>
      <c r="O815" t="s">
        <v>60</v>
      </c>
      <c r="P815">
        <v>2403.5500000000002</v>
      </c>
      <c r="Q815" t="s">
        <v>40</v>
      </c>
      <c r="R815" t="s">
        <v>41</v>
      </c>
      <c r="S815">
        <v>2</v>
      </c>
      <c r="T815">
        <v>5</v>
      </c>
      <c r="U815" t="s">
        <v>32</v>
      </c>
      <c r="V815" t="s">
        <v>50</v>
      </c>
      <c r="W815">
        <v>3</v>
      </c>
      <c r="Z815" t="b">
        <f t="shared" si="12"/>
        <v>0</v>
      </c>
    </row>
    <row r="816" spans="1:26" x14ac:dyDescent="0.25">
      <c r="A816" t="s">
        <v>1347</v>
      </c>
      <c r="B816" s="1">
        <v>45961</v>
      </c>
      <c r="C816" t="s">
        <v>274</v>
      </c>
      <c r="D816" t="s">
        <v>63</v>
      </c>
      <c r="E816" t="s">
        <v>46</v>
      </c>
      <c r="F816" t="s">
        <v>47</v>
      </c>
      <c r="G816" t="s">
        <v>138</v>
      </c>
      <c r="H816">
        <v>3</v>
      </c>
      <c r="I816">
        <v>16710</v>
      </c>
      <c r="J816">
        <v>25</v>
      </c>
      <c r="K816">
        <v>12532.5</v>
      </c>
      <c r="L816">
        <v>37597.5</v>
      </c>
      <c r="M816">
        <v>26809.23</v>
      </c>
      <c r="N816">
        <v>10788.27</v>
      </c>
      <c r="O816" t="s">
        <v>60</v>
      </c>
      <c r="P816">
        <v>615.17999999999995</v>
      </c>
      <c r="Q816" t="s">
        <v>83</v>
      </c>
      <c r="R816" t="s">
        <v>31</v>
      </c>
      <c r="S816">
        <v>5</v>
      </c>
      <c r="T816">
        <v>7</v>
      </c>
      <c r="U816" t="s">
        <v>56</v>
      </c>
      <c r="V816" t="s">
        <v>33</v>
      </c>
      <c r="W816">
        <v>5</v>
      </c>
      <c r="Z816" t="b">
        <f t="shared" si="12"/>
        <v>0</v>
      </c>
    </row>
    <row r="817" spans="1:26" x14ac:dyDescent="0.25">
      <c r="A817" t="s">
        <v>1348</v>
      </c>
      <c r="B817" s="1">
        <v>45795</v>
      </c>
      <c r="C817" t="s">
        <v>245</v>
      </c>
      <c r="D817" t="s">
        <v>45</v>
      </c>
      <c r="E817" t="s">
        <v>46</v>
      </c>
      <c r="F817" t="s">
        <v>53</v>
      </c>
      <c r="G817" t="s">
        <v>59</v>
      </c>
      <c r="H817">
        <v>1</v>
      </c>
      <c r="I817">
        <v>110130</v>
      </c>
      <c r="J817">
        <v>10</v>
      </c>
      <c r="K817">
        <v>11013</v>
      </c>
      <c r="L817">
        <v>99117</v>
      </c>
      <c r="M817">
        <v>72721.75</v>
      </c>
      <c r="N817">
        <v>26395.25</v>
      </c>
      <c r="O817" t="s">
        <v>39</v>
      </c>
      <c r="P817">
        <v>2246.0500000000002</v>
      </c>
      <c r="Q817" t="s">
        <v>40</v>
      </c>
      <c r="R817" t="s">
        <v>41</v>
      </c>
      <c r="S817">
        <v>2</v>
      </c>
      <c r="T817">
        <v>4</v>
      </c>
      <c r="U817" t="s">
        <v>32</v>
      </c>
      <c r="V817" t="s">
        <v>50</v>
      </c>
      <c r="W817">
        <v>4</v>
      </c>
      <c r="Z817" t="b">
        <f t="shared" si="12"/>
        <v>0</v>
      </c>
    </row>
    <row r="818" spans="1:26" x14ac:dyDescent="0.25">
      <c r="A818" t="s">
        <v>1349</v>
      </c>
      <c r="B818" s="1">
        <v>45823</v>
      </c>
      <c r="C818" t="s">
        <v>1350</v>
      </c>
      <c r="D818" t="s">
        <v>71</v>
      </c>
      <c r="E818" t="s">
        <v>36</v>
      </c>
      <c r="F818" t="s">
        <v>37</v>
      </c>
      <c r="G818" t="s">
        <v>38</v>
      </c>
      <c r="H818">
        <v>1</v>
      </c>
      <c r="I818">
        <v>39310</v>
      </c>
      <c r="J818">
        <v>20</v>
      </c>
      <c r="K818">
        <v>7862</v>
      </c>
      <c r="L818">
        <v>31448</v>
      </c>
      <c r="M818">
        <v>17674.36</v>
      </c>
      <c r="N818">
        <v>13773.64</v>
      </c>
      <c r="O818" t="s">
        <v>49</v>
      </c>
      <c r="P818">
        <v>315.19</v>
      </c>
      <c r="Q818" t="s">
        <v>83</v>
      </c>
      <c r="R818" t="s">
        <v>31</v>
      </c>
      <c r="S818">
        <v>5</v>
      </c>
      <c r="T818">
        <v>5</v>
      </c>
      <c r="U818" t="s">
        <v>32</v>
      </c>
      <c r="V818" t="s">
        <v>33</v>
      </c>
      <c r="W818">
        <v>4</v>
      </c>
      <c r="Z818" t="b">
        <f t="shared" si="12"/>
        <v>0</v>
      </c>
    </row>
    <row r="819" spans="1:26" x14ac:dyDescent="0.25">
      <c r="A819" t="s">
        <v>1351</v>
      </c>
      <c r="B819" s="1">
        <v>45783</v>
      </c>
      <c r="C819" t="s">
        <v>543</v>
      </c>
      <c r="D819" t="s">
        <v>45</v>
      </c>
      <c r="E819" t="s">
        <v>46</v>
      </c>
      <c r="F819" t="s">
        <v>27</v>
      </c>
      <c r="G819" t="s">
        <v>113</v>
      </c>
      <c r="H819">
        <v>1</v>
      </c>
      <c r="I819">
        <v>12173</v>
      </c>
      <c r="J819">
        <v>0</v>
      </c>
      <c r="K819">
        <v>0</v>
      </c>
      <c r="L819">
        <v>12173</v>
      </c>
      <c r="M819">
        <v>9379.5300000000007</v>
      </c>
      <c r="N819">
        <v>2793.47</v>
      </c>
      <c r="O819" t="s">
        <v>29</v>
      </c>
      <c r="P819">
        <v>209.86</v>
      </c>
      <c r="Q819" t="s">
        <v>68</v>
      </c>
      <c r="R819" t="s">
        <v>41</v>
      </c>
      <c r="S819">
        <v>2</v>
      </c>
      <c r="T819">
        <v>3</v>
      </c>
      <c r="U819" t="s">
        <v>32</v>
      </c>
      <c r="V819" t="s">
        <v>50</v>
      </c>
      <c r="W819">
        <v>3</v>
      </c>
      <c r="Z819" t="b">
        <f t="shared" si="12"/>
        <v>0</v>
      </c>
    </row>
    <row r="820" spans="1:26" x14ac:dyDescent="0.25">
      <c r="A820" t="s">
        <v>1352</v>
      </c>
      <c r="B820" s="1">
        <v>45702</v>
      </c>
      <c r="C820" t="s">
        <v>1353</v>
      </c>
      <c r="D820" t="s">
        <v>124</v>
      </c>
      <c r="E820" t="s">
        <v>46</v>
      </c>
      <c r="F820" t="s">
        <v>53</v>
      </c>
      <c r="G820" t="s">
        <v>268</v>
      </c>
      <c r="H820">
        <v>1</v>
      </c>
      <c r="I820">
        <v>18975</v>
      </c>
      <c r="J820">
        <v>0</v>
      </c>
      <c r="K820">
        <v>0</v>
      </c>
      <c r="L820">
        <v>18975</v>
      </c>
      <c r="M820">
        <v>13006.85</v>
      </c>
      <c r="N820">
        <v>5968.15</v>
      </c>
      <c r="O820" t="s">
        <v>60</v>
      </c>
      <c r="P820">
        <v>1725.62</v>
      </c>
      <c r="Q820" t="s">
        <v>30</v>
      </c>
      <c r="R820" t="s">
        <v>41</v>
      </c>
      <c r="S820">
        <v>2</v>
      </c>
      <c r="T820">
        <v>6</v>
      </c>
      <c r="U820" t="s">
        <v>32</v>
      </c>
      <c r="V820" t="s">
        <v>50</v>
      </c>
      <c r="W820">
        <v>5</v>
      </c>
      <c r="Z820" t="b">
        <f t="shared" si="12"/>
        <v>0</v>
      </c>
    </row>
    <row r="821" spans="1:26" x14ac:dyDescent="0.25">
      <c r="A821" t="s">
        <v>1354</v>
      </c>
      <c r="B821" s="1">
        <v>45800</v>
      </c>
      <c r="C821" t="s">
        <v>1355</v>
      </c>
      <c r="D821" t="s">
        <v>97</v>
      </c>
      <c r="E821" t="s">
        <v>26</v>
      </c>
      <c r="F821" t="s">
        <v>37</v>
      </c>
      <c r="G821" t="s">
        <v>161</v>
      </c>
      <c r="H821">
        <v>3</v>
      </c>
      <c r="I821">
        <v>39721</v>
      </c>
      <c r="J821">
        <v>5</v>
      </c>
      <c r="K821">
        <v>5958.15</v>
      </c>
      <c r="L821">
        <v>113204.85</v>
      </c>
      <c r="M821">
        <v>62697.04</v>
      </c>
      <c r="N821">
        <v>50507.81</v>
      </c>
      <c r="O821" t="s">
        <v>39</v>
      </c>
      <c r="P821">
        <v>1687.74</v>
      </c>
      <c r="Q821" t="s">
        <v>30</v>
      </c>
      <c r="R821" t="s">
        <v>31</v>
      </c>
      <c r="S821">
        <v>5</v>
      </c>
      <c r="T821">
        <v>7</v>
      </c>
      <c r="U821" t="s">
        <v>56</v>
      </c>
      <c r="V821" t="s">
        <v>33</v>
      </c>
      <c r="W821">
        <v>3</v>
      </c>
      <c r="Z821" t="b">
        <f t="shared" si="12"/>
        <v>0</v>
      </c>
    </row>
    <row r="822" spans="1:26" x14ac:dyDescent="0.25">
      <c r="A822" t="s">
        <v>1356</v>
      </c>
      <c r="B822" s="1">
        <v>45888</v>
      </c>
      <c r="C822" t="s">
        <v>990</v>
      </c>
      <c r="D822" t="s">
        <v>63</v>
      </c>
      <c r="E822" t="s">
        <v>26</v>
      </c>
      <c r="F822" t="s">
        <v>53</v>
      </c>
      <c r="G822" t="s">
        <v>151</v>
      </c>
      <c r="H822">
        <v>2</v>
      </c>
      <c r="I822">
        <v>63470</v>
      </c>
      <c r="J822">
        <v>10</v>
      </c>
      <c r="K822">
        <v>12694</v>
      </c>
      <c r="L822">
        <v>114246</v>
      </c>
      <c r="M822">
        <v>65846.039999999994</v>
      </c>
      <c r="N822">
        <v>48399.96</v>
      </c>
      <c r="O822" t="s">
        <v>91</v>
      </c>
      <c r="P822">
        <v>1790.58</v>
      </c>
      <c r="Q822" t="s">
        <v>83</v>
      </c>
      <c r="R822" t="s">
        <v>41</v>
      </c>
      <c r="S822">
        <v>2</v>
      </c>
      <c r="T822">
        <v>1</v>
      </c>
      <c r="U822" t="s">
        <v>32</v>
      </c>
      <c r="V822" t="s">
        <v>33</v>
      </c>
      <c r="W822">
        <v>5</v>
      </c>
      <c r="Z822" t="b">
        <f t="shared" si="12"/>
        <v>0</v>
      </c>
    </row>
    <row r="823" spans="1:26" x14ac:dyDescent="0.25">
      <c r="A823" t="s">
        <v>1357</v>
      </c>
      <c r="B823" s="1">
        <v>45782</v>
      </c>
      <c r="C823" t="s">
        <v>1358</v>
      </c>
      <c r="D823" t="s">
        <v>90</v>
      </c>
      <c r="E823" t="s">
        <v>46</v>
      </c>
      <c r="F823" t="s">
        <v>53</v>
      </c>
      <c r="G823" t="s">
        <v>268</v>
      </c>
      <c r="H823">
        <v>2</v>
      </c>
      <c r="I823">
        <v>108411</v>
      </c>
      <c r="J823">
        <v>10</v>
      </c>
      <c r="K823">
        <v>21682.2</v>
      </c>
      <c r="L823">
        <v>195139.8</v>
      </c>
      <c r="M823">
        <v>113725.24</v>
      </c>
      <c r="N823">
        <v>81414.559999999998</v>
      </c>
      <c r="O823" t="s">
        <v>91</v>
      </c>
      <c r="P823">
        <v>480.82</v>
      </c>
      <c r="Q823" t="s">
        <v>40</v>
      </c>
      <c r="R823" t="s">
        <v>41</v>
      </c>
      <c r="S823">
        <v>2</v>
      </c>
      <c r="T823">
        <v>4</v>
      </c>
      <c r="U823" t="s">
        <v>32</v>
      </c>
      <c r="V823" t="s">
        <v>42</v>
      </c>
      <c r="Z823" t="b">
        <f t="shared" si="12"/>
        <v>0</v>
      </c>
    </row>
    <row r="824" spans="1:26" x14ac:dyDescent="0.25">
      <c r="A824" t="s">
        <v>1359</v>
      </c>
      <c r="B824" s="1">
        <v>45895</v>
      </c>
      <c r="C824" t="s">
        <v>1360</v>
      </c>
      <c r="D824" t="s">
        <v>79</v>
      </c>
      <c r="E824" t="s">
        <v>46</v>
      </c>
      <c r="F824" t="s">
        <v>86</v>
      </c>
      <c r="G824" t="s">
        <v>180</v>
      </c>
      <c r="H824">
        <v>2</v>
      </c>
      <c r="I824">
        <v>8389</v>
      </c>
      <c r="J824">
        <v>0</v>
      </c>
      <c r="K824">
        <v>0</v>
      </c>
      <c r="L824">
        <v>16778</v>
      </c>
      <c r="M824">
        <v>9963.09</v>
      </c>
      <c r="N824">
        <v>6814.91</v>
      </c>
      <c r="O824" t="s">
        <v>39</v>
      </c>
      <c r="P824">
        <v>2075</v>
      </c>
      <c r="Q824" t="s">
        <v>40</v>
      </c>
      <c r="R824" t="s">
        <v>31</v>
      </c>
      <c r="S824">
        <v>5</v>
      </c>
      <c r="T824">
        <v>9</v>
      </c>
      <c r="U824" t="s">
        <v>56</v>
      </c>
      <c r="V824" t="s">
        <v>33</v>
      </c>
      <c r="W824">
        <v>5</v>
      </c>
      <c r="Z824" t="b">
        <f t="shared" si="12"/>
        <v>0</v>
      </c>
    </row>
    <row r="825" spans="1:26" x14ac:dyDescent="0.25">
      <c r="A825" t="s">
        <v>1361</v>
      </c>
      <c r="B825" s="1">
        <v>45949</v>
      </c>
      <c r="C825" t="s">
        <v>235</v>
      </c>
      <c r="D825" t="s">
        <v>90</v>
      </c>
      <c r="E825" t="s">
        <v>36</v>
      </c>
      <c r="F825" t="s">
        <v>47</v>
      </c>
      <c r="G825" t="s">
        <v>105</v>
      </c>
      <c r="H825">
        <v>2</v>
      </c>
      <c r="I825">
        <v>13787</v>
      </c>
      <c r="J825">
        <v>5</v>
      </c>
      <c r="K825">
        <v>1378.7</v>
      </c>
      <c r="L825">
        <v>26195.3</v>
      </c>
      <c r="M825">
        <v>15592.26</v>
      </c>
      <c r="N825">
        <v>10603.04</v>
      </c>
      <c r="O825" t="s">
        <v>39</v>
      </c>
      <c r="P825">
        <v>1548.62</v>
      </c>
      <c r="Q825" t="s">
        <v>83</v>
      </c>
      <c r="R825" t="s">
        <v>41</v>
      </c>
      <c r="S825">
        <v>2</v>
      </c>
      <c r="T825">
        <v>6</v>
      </c>
      <c r="U825" t="s">
        <v>32</v>
      </c>
      <c r="V825" t="s">
        <v>42</v>
      </c>
      <c r="Z825" t="b">
        <f t="shared" si="12"/>
        <v>0</v>
      </c>
    </row>
    <row r="826" spans="1:26" x14ac:dyDescent="0.25">
      <c r="A826" t="s">
        <v>1362</v>
      </c>
      <c r="B826" s="1">
        <v>45970</v>
      </c>
      <c r="C826" t="s">
        <v>1363</v>
      </c>
      <c r="D826" t="s">
        <v>67</v>
      </c>
      <c r="E826" t="s">
        <v>46</v>
      </c>
      <c r="F826" t="s">
        <v>47</v>
      </c>
      <c r="G826" t="s">
        <v>105</v>
      </c>
      <c r="H826">
        <v>1</v>
      </c>
      <c r="I826">
        <v>9384</v>
      </c>
      <c r="J826">
        <v>10</v>
      </c>
      <c r="K826">
        <v>938.4</v>
      </c>
      <c r="L826">
        <v>8445.6</v>
      </c>
      <c r="M826">
        <v>4684.12</v>
      </c>
      <c r="N826">
        <v>3761.48</v>
      </c>
      <c r="O826" t="s">
        <v>60</v>
      </c>
      <c r="P826">
        <v>1155.73</v>
      </c>
      <c r="Q826" t="s">
        <v>83</v>
      </c>
      <c r="R826" t="s">
        <v>41</v>
      </c>
      <c r="S826">
        <v>2</v>
      </c>
      <c r="T826">
        <v>5</v>
      </c>
      <c r="U826" t="s">
        <v>32</v>
      </c>
      <c r="V826" t="s">
        <v>50</v>
      </c>
      <c r="W826">
        <v>3</v>
      </c>
      <c r="Z826" t="b">
        <f t="shared" si="12"/>
        <v>0</v>
      </c>
    </row>
    <row r="827" spans="1:26" x14ac:dyDescent="0.25">
      <c r="A827" t="s">
        <v>1364</v>
      </c>
      <c r="B827" s="1">
        <v>46000</v>
      </c>
      <c r="C827" t="s">
        <v>758</v>
      </c>
      <c r="D827" t="s">
        <v>154</v>
      </c>
      <c r="E827" t="s">
        <v>26</v>
      </c>
      <c r="F827" t="s">
        <v>86</v>
      </c>
      <c r="G827" t="s">
        <v>127</v>
      </c>
      <c r="H827">
        <v>2</v>
      </c>
      <c r="I827">
        <v>23795</v>
      </c>
      <c r="J827">
        <v>25</v>
      </c>
      <c r="K827">
        <v>11897.5</v>
      </c>
      <c r="L827">
        <v>35692.5</v>
      </c>
      <c r="M827">
        <v>29230.61</v>
      </c>
      <c r="N827">
        <v>6461.89</v>
      </c>
      <c r="O827" t="s">
        <v>55</v>
      </c>
      <c r="P827">
        <v>2064.91</v>
      </c>
      <c r="Q827" t="s">
        <v>73</v>
      </c>
      <c r="R827" t="s">
        <v>41</v>
      </c>
      <c r="S827">
        <v>2</v>
      </c>
      <c r="T827">
        <v>0</v>
      </c>
      <c r="U827" t="s">
        <v>32</v>
      </c>
      <c r="V827" t="s">
        <v>50</v>
      </c>
      <c r="W827">
        <v>5</v>
      </c>
      <c r="Z827" t="b">
        <f t="shared" si="12"/>
        <v>0</v>
      </c>
    </row>
    <row r="828" spans="1:26" x14ac:dyDescent="0.25">
      <c r="A828" t="s">
        <v>1365</v>
      </c>
      <c r="B828" s="1">
        <v>45852</v>
      </c>
      <c r="C828" t="s">
        <v>223</v>
      </c>
      <c r="D828" t="s">
        <v>71</v>
      </c>
      <c r="E828" t="s">
        <v>46</v>
      </c>
      <c r="F828" t="s">
        <v>47</v>
      </c>
      <c r="G828" t="s">
        <v>48</v>
      </c>
      <c r="H828">
        <v>1</v>
      </c>
      <c r="I828">
        <v>50569</v>
      </c>
      <c r="J828">
        <v>15</v>
      </c>
      <c r="K828">
        <v>7585.35</v>
      </c>
      <c r="L828">
        <v>42983.65</v>
      </c>
      <c r="M828">
        <v>35238.25</v>
      </c>
      <c r="N828">
        <v>7745.4</v>
      </c>
      <c r="O828" t="s">
        <v>39</v>
      </c>
      <c r="P828">
        <v>1147.67</v>
      </c>
      <c r="Q828" t="s">
        <v>83</v>
      </c>
      <c r="R828" t="s">
        <v>41</v>
      </c>
      <c r="S828">
        <v>2</v>
      </c>
      <c r="T828">
        <v>5</v>
      </c>
      <c r="U828" t="s">
        <v>56</v>
      </c>
      <c r="V828" t="s">
        <v>33</v>
      </c>
      <c r="W828">
        <v>5</v>
      </c>
      <c r="Z828" t="b">
        <f t="shared" si="12"/>
        <v>0</v>
      </c>
    </row>
    <row r="829" spans="1:26" x14ac:dyDescent="0.25">
      <c r="A829" t="s">
        <v>1366</v>
      </c>
      <c r="B829" s="1">
        <v>45830</v>
      </c>
      <c r="C829" t="s">
        <v>958</v>
      </c>
      <c r="D829" t="s">
        <v>67</v>
      </c>
      <c r="E829" t="s">
        <v>26</v>
      </c>
      <c r="F829" t="s">
        <v>37</v>
      </c>
      <c r="G829" t="s">
        <v>313</v>
      </c>
      <c r="H829">
        <v>1</v>
      </c>
      <c r="I829">
        <v>10099</v>
      </c>
      <c r="J829">
        <v>0</v>
      </c>
      <c r="K829">
        <v>0</v>
      </c>
      <c r="L829">
        <v>10099</v>
      </c>
      <c r="M829">
        <v>8094.15</v>
      </c>
      <c r="N829">
        <v>2004.85</v>
      </c>
      <c r="O829" t="s">
        <v>39</v>
      </c>
      <c r="P829">
        <v>460.76</v>
      </c>
      <c r="Q829" t="s">
        <v>73</v>
      </c>
      <c r="R829" t="s">
        <v>31</v>
      </c>
      <c r="S829">
        <v>5</v>
      </c>
      <c r="T829">
        <v>2</v>
      </c>
      <c r="U829" t="s">
        <v>32</v>
      </c>
      <c r="V829" t="s">
        <v>42</v>
      </c>
      <c r="Z829" t="b">
        <f t="shared" si="12"/>
        <v>0</v>
      </c>
    </row>
    <row r="830" spans="1:26" x14ac:dyDescent="0.25">
      <c r="A830" t="s">
        <v>1367</v>
      </c>
      <c r="B830" s="1">
        <v>45672</v>
      </c>
      <c r="C830" t="s">
        <v>1112</v>
      </c>
      <c r="D830" t="s">
        <v>154</v>
      </c>
      <c r="E830" t="s">
        <v>46</v>
      </c>
      <c r="F830" t="s">
        <v>86</v>
      </c>
      <c r="G830" t="s">
        <v>94</v>
      </c>
      <c r="H830">
        <v>2</v>
      </c>
      <c r="I830">
        <v>42243</v>
      </c>
      <c r="J830">
        <v>0</v>
      </c>
      <c r="K830">
        <v>0</v>
      </c>
      <c r="L830">
        <v>84486</v>
      </c>
      <c r="M830">
        <v>64980.36</v>
      </c>
      <c r="N830">
        <v>19505.64</v>
      </c>
      <c r="O830" t="s">
        <v>29</v>
      </c>
      <c r="P830">
        <v>1713.17</v>
      </c>
      <c r="Q830" t="s">
        <v>83</v>
      </c>
      <c r="R830" t="s">
        <v>41</v>
      </c>
      <c r="S830">
        <v>2</v>
      </c>
      <c r="T830">
        <v>4</v>
      </c>
      <c r="U830" t="s">
        <v>32</v>
      </c>
      <c r="V830" t="s">
        <v>42</v>
      </c>
      <c r="Z830" t="b">
        <f t="shared" si="12"/>
        <v>0</v>
      </c>
    </row>
    <row r="831" spans="1:26" x14ac:dyDescent="0.25">
      <c r="A831" t="s">
        <v>1368</v>
      </c>
      <c r="B831" s="1">
        <v>45911</v>
      </c>
      <c r="C831" t="s">
        <v>555</v>
      </c>
      <c r="D831" t="s">
        <v>71</v>
      </c>
      <c r="E831" t="s">
        <v>26</v>
      </c>
      <c r="F831" t="s">
        <v>27</v>
      </c>
      <c r="G831" t="s">
        <v>164</v>
      </c>
      <c r="H831">
        <v>1</v>
      </c>
      <c r="I831">
        <v>6590</v>
      </c>
      <c r="J831">
        <v>0</v>
      </c>
      <c r="K831">
        <v>0</v>
      </c>
      <c r="L831">
        <v>6590</v>
      </c>
      <c r="M831">
        <v>5210.57</v>
      </c>
      <c r="N831">
        <v>1379.43</v>
      </c>
      <c r="O831" t="s">
        <v>55</v>
      </c>
      <c r="P831">
        <v>1030.5899999999999</v>
      </c>
      <c r="Q831" t="s">
        <v>40</v>
      </c>
      <c r="R831" t="s">
        <v>41</v>
      </c>
      <c r="S831">
        <v>2</v>
      </c>
      <c r="T831">
        <v>1</v>
      </c>
      <c r="U831" t="s">
        <v>32</v>
      </c>
      <c r="V831" t="s">
        <v>33</v>
      </c>
      <c r="W831">
        <v>5</v>
      </c>
      <c r="Z831" t="b">
        <f t="shared" si="12"/>
        <v>0</v>
      </c>
    </row>
    <row r="832" spans="1:26" x14ac:dyDescent="0.25">
      <c r="A832" t="s">
        <v>1369</v>
      </c>
      <c r="B832" s="1">
        <v>45824</v>
      </c>
      <c r="C832" t="s">
        <v>35</v>
      </c>
      <c r="D832" t="s">
        <v>45</v>
      </c>
      <c r="E832" t="s">
        <v>36</v>
      </c>
      <c r="F832" t="s">
        <v>53</v>
      </c>
      <c r="G832" t="s">
        <v>59</v>
      </c>
      <c r="H832">
        <v>1</v>
      </c>
      <c r="I832">
        <v>52786</v>
      </c>
      <c r="J832">
        <v>0</v>
      </c>
      <c r="K832">
        <v>0</v>
      </c>
      <c r="L832">
        <v>52786</v>
      </c>
      <c r="M832">
        <v>35735.339999999997</v>
      </c>
      <c r="N832">
        <v>17050.66</v>
      </c>
      <c r="O832" t="s">
        <v>29</v>
      </c>
      <c r="P832">
        <v>2401.77</v>
      </c>
      <c r="Q832" t="s">
        <v>40</v>
      </c>
      <c r="R832" t="s">
        <v>31</v>
      </c>
      <c r="S832">
        <v>5</v>
      </c>
      <c r="T832">
        <v>1</v>
      </c>
      <c r="U832" t="s">
        <v>32</v>
      </c>
      <c r="V832" t="s">
        <v>50</v>
      </c>
      <c r="W832">
        <v>5</v>
      </c>
      <c r="Z832" t="b">
        <f t="shared" si="12"/>
        <v>0</v>
      </c>
    </row>
    <row r="833" spans="1:26" x14ac:dyDescent="0.25">
      <c r="A833" t="s">
        <v>1370</v>
      </c>
      <c r="B833" s="1">
        <v>45751</v>
      </c>
      <c r="C833" t="s">
        <v>1060</v>
      </c>
      <c r="D833" t="s">
        <v>97</v>
      </c>
      <c r="E833" t="s">
        <v>26</v>
      </c>
      <c r="F833" t="s">
        <v>47</v>
      </c>
      <c r="G833" t="s">
        <v>105</v>
      </c>
      <c r="H833">
        <v>2</v>
      </c>
      <c r="I833">
        <v>19291</v>
      </c>
      <c r="J833">
        <v>0</v>
      </c>
      <c r="K833">
        <v>0</v>
      </c>
      <c r="L833">
        <v>38582</v>
      </c>
      <c r="M833">
        <v>25696.59</v>
      </c>
      <c r="N833">
        <v>12885.41</v>
      </c>
      <c r="O833" t="s">
        <v>39</v>
      </c>
      <c r="P833">
        <v>2097.56</v>
      </c>
      <c r="Q833" t="s">
        <v>73</v>
      </c>
      <c r="R833" t="s">
        <v>41</v>
      </c>
      <c r="S833">
        <v>2</v>
      </c>
      <c r="T833">
        <v>1</v>
      </c>
      <c r="U833" t="s">
        <v>32</v>
      </c>
      <c r="V833" t="s">
        <v>42</v>
      </c>
      <c r="Z833" t="b">
        <f t="shared" si="12"/>
        <v>0</v>
      </c>
    </row>
    <row r="834" spans="1:26" x14ac:dyDescent="0.25">
      <c r="A834" t="s">
        <v>1371</v>
      </c>
      <c r="B834" s="1">
        <v>45907</v>
      </c>
      <c r="C834" t="s">
        <v>648</v>
      </c>
      <c r="D834" t="s">
        <v>45</v>
      </c>
      <c r="E834" t="s">
        <v>36</v>
      </c>
      <c r="F834" t="s">
        <v>86</v>
      </c>
      <c r="G834" t="s">
        <v>87</v>
      </c>
      <c r="H834">
        <v>1</v>
      </c>
      <c r="I834">
        <v>22337</v>
      </c>
      <c r="J834">
        <v>10</v>
      </c>
      <c r="K834">
        <v>2233.6999999999998</v>
      </c>
      <c r="L834">
        <v>20103.3</v>
      </c>
      <c r="M834">
        <v>14575.92</v>
      </c>
      <c r="N834">
        <v>5527.38</v>
      </c>
      <c r="O834" t="s">
        <v>60</v>
      </c>
      <c r="P834">
        <v>1132.75</v>
      </c>
      <c r="Q834" t="s">
        <v>68</v>
      </c>
      <c r="R834" t="s">
        <v>31</v>
      </c>
      <c r="S834">
        <v>5</v>
      </c>
      <c r="T834">
        <v>2</v>
      </c>
      <c r="U834" t="s">
        <v>32</v>
      </c>
      <c r="V834" t="s">
        <v>33</v>
      </c>
      <c r="W834">
        <v>1</v>
      </c>
      <c r="Z834" t="b">
        <f t="shared" si="12"/>
        <v>0</v>
      </c>
    </row>
    <row r="835" spans="1:26" x14ac:dyDescent="0.25">
      <c r="A835" t="s">
        <v>1372</v>
      </c>
      <c r="B835" s="1">
        <v>45766</v>
      </c>
      <c r="C835" t="s">
        <v>709</v>
      </c>
      <c r="E835" t="s">
        <v>26</v>
      </c>
      <c r="F835" t="s">
        <v>86</v>
      </c>
      <c r="G835" t="s">
        <v>87</v>
      </c>
      <c r="H835">
        <v>3</v>
      </c>
      <c r="I835">
        <v>11269</v>
      </c>
      <c r="J835">
        <v>0</v>
      </c>
      <c r="K835">
        <v>0</v>
      </c>
      <c r="L835">
        <v>33807</v>
      </c>
      <c r="M835">
        <v>25268.639999999999</v>
      </c>
      <c r="N835">
        <v>8538.36</v>
      </c>
      <c r="O835" t="s">
        <v>49</v>
      </c>
      <c r="P835">
        <v>174.45</v>
      </c>
      <c r="Q835" t="s">
        <v>83</v>
      </c>
      <c r="R835" t="s">
        <v>41</v>
      </c>
      <c r="S835">
        <v>2</v>
      </c>
      <c r="T835">
        <v>1</v>
      </c>
      <c r="U835" t="s">
        <v>32</v>
      </c>
      <c r="V835" t="s">
        <v>50</v>
      </c>
      <c r="W835">
        <v>2</v>
      </c>
      <c r="Z835" t="b">
        <f t="shared" ref="Z835:Z898" si="13">COUNTIF($A:$A, A835)&gt;1</f>
        <v>0</v>
      </c>
    </row>
    <row r="836" spans="1:26" x14ac:dyDescent="0.25">
      <c r="A836" t="s">
        <v>1373</v>
      </c>
      <c r="B836" s="1">
        <v>45839</v>
      </c>
      <c r="C836" t="s">
        <v>1374</v>
      </c>
      <c r="D836" t="s">
        <v>79</v>
      </c>
      <c r="E836" t="s">
        <v>46</v>
      </c>
      <c r="F836" t="s">
        <v>37</v>
      </c>
      <c r="G836" t="s">
        <v>224</v>
      </c>
      <c r="H836">
        <v>1</v>
      </c>
      <c r="I836">
        <v>12076</v>
      </c>
      <c r="J836">
        <v>10</v>
      </c>
      <c r="K836">
        <v>1207.5999999999999</v>
      </c>
      <c r="L836">
        <v>10868.4</v>
      </c>
      <c r="M836">
        <v>6931.65</v>
      </c>
      <c r="N836">
        <v>3936.75</v>
      </c>
      <c r="O836" t="s">
        <v>49</v>
      </c>
      <c r="P836">
        <v>283.49</v>
      </c>
      <c r="Q836" t="s">
        <v>73</v>
      </c>
      <c r="R836" t="s">
        <v>41</v>
      </c>
      <c r="S836">
        <v>2</v>
      </c>
      <c r="T836">
        <v>1</v>
      </c>
      <c r="U836" t="s">
        <v>32</v>
      </c>
      <c r="V836" t="s">
        <v>33</v>
      </c>
      <c r="W836">
        <v>5</v>
      </c>
      <c r="Z836" t="b">
        <f t="shared" si="13"/>
        <v>0</v>
      </c>
    </row>
    <row r="837" spans="1:26" x14ac:dyDescent="0.25">
      <c r="A837" t="s">
        <v>1375</v>
      </c>
      <c r="B837" s="1">
        <v>45790</v>
      </c>
      <c r="C837" t="s">
        <v>372</v>
      </c>
      <c r="D837" t="s">
        <v>124</v>
      </c>
      <c r="E837" t="s">
        <v>46</v>
      </c>
      <c r="F837" t="s">
        <v>27</v>
      </c>
      <c r="G837" t="s">
        <v>76</v>
      </c>
      <c r="H837">
        <v>3</v>
      </c>
      <c r="I837">
        <v>19520</v>
      </c>
      <c r="J837">
        <v>15</v>
      </c>
      <c r="K837">
        <v>8784</v>
      </c>
      <c r="L837">
        <v>49776</v>
      </c>
      <c r="M837">
        <v>28034.44</v>
      </c>
      <c r="N837">
        <v>21741.56</v>
      </c>
      <c r="O837" t="s">
        <v>60</v>
      </c>
      <c r="P837">
        <v>564.79</v>
      </c>
      <c r="Q837" t="s">
        <v>83</v>
      </c>
      <c r="R837" t="s">
        <v>41</v>
      </c>
      <c r="S837">
        <v>2</v>
      </c>
      <c r="T837">
        <v>2</v>
      </c>
      <c r="U837" t="s">
        <v>32</v>
      </c>
      <c r="V837" t="s">
        <v>33</v>
      </c>
      <c r="W837">
        <v>4</v>
      </c>
      <c r="Z837" t="b">
        <f t="shared" si="13"/>
        <v>0</v>
      </c>
    </row>
    <row r="838" spans="1:26" x14ac:dyDescent="0.25">
      <c r="A838" t="s">
        <v>1376</v>
      </c>
      <c r="B838" s="1">
        <v>45832</v>
      </c>
      <c r="C838" t="s">
        <v>174</v>
      </c>
      <c r="D838" t="s">
        <v>124</v>
      </c>
      <c r="E838" t="s">
        <v>46</v>
      </c>
      <c r="F838" t="s">
        <v>27</v>
      </c>
      <c r="G838" t="s">
        <v>28</v>
      </c>
      <c r="H838">
        <v>1</v>
      </c>
      <c r="I838">
        <v>17464</v>
      </c>
      <c r="J838">
        <v>20</v>
      </c>
      <c r="K838">
        <v>3492.8</v>
      </c>
      <c r="L838">
        <v>13971.2</v>
      </c>
      <c r="M838">
        <v>10647.98</v>
      </c>
      <c r="N838">
        <v>3323.22</v>
      </c>
      <c r="O838" t="s">
        <v>60</v>
      </c>
      <c r="P838">
        <v>1245.19</v>
      </c>
      <c r="Q838" t="s">
        <v>73</v>
      </c>
      <c r="R838" t="s">
        <v>31</v>
      </c>
      <c r="S838">
        <v>5</v>
      </c>
      <c r="T838">
        <v>4</v>
      </c>
      <c r="U838" t="s">
        <v>32</v>
      </c>
      <c r="V838" t="s">
        <v>42</v>
      </c>
      <c r="Z838" t="b">
        <f t="shared" si="13"/>
        <v>0</v>
      </c>
    </row>
    <row r="839" spans="1:26" x14ac:dyDescent="0.25">
      <c r="A839" t="s">
        <v>1377</v>
      </c>
      <c r="B839" s="1">
        <v>45801</v>
      </c>
      <c r="C839" t="s">
        <v>1378</v>
      </c>
      <c r="D839" t="s">
        <v>63</v>
      </c>
      <c r="E839" t="s">
        <v>36</v>
      </c>
      <c r="F839" t="s">
        <v>47</v>
      </c>
      <c r="G839" t="s">
        <v>105</v>
      </c>
      <c r="H839">
        <v>1</v>
      </c>
      <c r="I839">
        <v>21454</v>
      </c>
      <c r="J839">
        <v>5</v>
      </c>
      <c r="K839">
        <v>1072.7</v>
      </c>
      <c r="L839">
        <v>20381.3</v>
      </c>
      <c r="M839">
        <v>14760.33</v>
      </c>
      <c r="N839">
        <v>5620.97</v>
      </c>
      <c r="O839" t="s">
        <v>60</v>
      </c>
      <c r="P839">
        <v>1372.3</v>
      </c>
      <c r="Q839" t="s">
        <v>68</v>
      </c>
      <c r="R839" t="s">
        <v>31</v>
      </c>
      <c r="S839">
        <v>5</v>
      </c>
      <c r="T839">
        <v>3</v>
      </c>
      <c r="U839" t="s">
        <v>32</v>
      </c>
      <c r="V839" t="s">
        <v>33</v>
      </c>
      <c r="W839">
        <v>5</v>
      </c>
      <c r="Z839" t="b">
        <f t="shared" si="13"/>
        <v>0</v>
      </c>
    </row>
    <row r="840" spans="1:26" x14ac:dyDescent="0.25">
      <c r="A840" t="s">
        <v>1379</v>
      </c>
      <c r="B840" s="1">
        <v>45963</v>
      </c>
      <c r="C840" t="s">
        <v>121</v>
      </c>
      <c r="D840" t="s">
        <v>97</v>
      </c>
      <c r="E840" t="s">
        <v>26</v>
      </c>
      <c r="F840" t="s">
        <v>53</v>
      </c>
      <c r="G840" t="s">
        <v>59</v>
      </c>
      <c r="H840">
        <v>1</v>
      </c>
      <c r="I840">
        <v>95283</v>
      </c>
      <c r="J840">
        <v>0</v>
      </c>
      <c r="K840">
        <v>0</v>
      </c>
      <c r="L840">
        <v>95283</v>
      </c>
      <c r="M840">
        <v>54025.58</v>
      </c>
      <c r="N840">
        <v>41257.42</v>
      </c>
      <c r="O840" t="s">
        <v>39</v>
      </c>
      <c r="P840">
        <v>779.83</v>
      </c>
      <c r="Q840" t="s">
        <v>68</v>
      </c>
      <c r="R840" t="s">
        <v>31</v>
      </c>
      <c r="S840">
        <v>5</v>
      </c>
      <c r="T840">
        <v>6</v>
      </c>
      <c r="U840" t="s">
        <v>56</v>
      </c>
      <c r="V840" t="s">
        <v>33</v>
      </c>
      <c r="W840">
        <v>3</v>
      </c>
      <c r="Z840" t="b">
        <f t="shared" si="13"/>
        <v>0</v>
      </c>
    </row>
    <row r="841" spans="1:26" x14ac:dyDescent="0.25">
      <c r="A841" t="s">
        <v>1380</v>
      </c>
      <c r="B841" s="1">
        <v>46017</v>
      </c>
      <c r="C841" t="s">
        <v>1381</v>
      </c>
      <c r="D841" t="s">
        <v>97</v>
      </c>
      <c r="E841" t="s">
        <v>26</v>
      </c>
      <c r="F841" t="s">
        <v>37</v>
      </c>
      <c r="G841" t="s">
        <v>38</v>
      </c>
      <c r="H841">
        <v>4</v>
      </c>
      <c r="I841">
        <v>31507</v>
      </c>
      <c r="J841">
        <v>10</v>
      </c>
      <c r="K841">
        <v>12602.8</v>
      </c>
      <c r="L841">
        <v>113425.2</v>
      </c>
      <c r="M841">
        <v>62428.59</v>
      </c>
      <c r="N841">
        <v>50996.61</v>
      </c>
      <c r="O841" t="s">
        <v>91</v>
      </c>
      <c r="P841">
        <v>1885.02</v>
      </c>
      <c r="Q841" t="s">
        <v>30</v>
      </c>
      <c r="R841" t="s">
        <v>31</v>
      </c>
      <c r="S841">
        <v>5</v>
      </c>
      <c r="T841">
        <v>4</v>
      </c>
      <c r="U841" t="s">
        <v>32</v>
      </c>
      <c r="V841" t="s">
        <v>33</v>
      </c>
      <c r="W841">
        <v>1</v>
      </c>
      <c r="Z841" t="b">
        <f t="shared" si="13"/>
        <v>0</v>
      </c>
    </row>
    <row r="842" spans="1:26" x14ac:dyDescent="0.25">
      <c r="A842" t="s">
        <v>1382</v>
      </c>
      <c r="B842" s="1">
        <v>45799</v>
      </c>
      <c r="C842" t="s">
        <v>284</v>
      </c>
      <c r="D842" t="s">
        <v>71</v>
      </c>
      <c r="E842" t="s">
        <v>36</v>
      </c>
      <c r="F842" t="s">
        <v>86</v>
      </c>
      <c r="G842" t="s">
        <v>94</v>
      </c>
      <c r="H842">
        <v>2</v>
      </c>
      <c r="I842">
        <v>18594</v>
      </c>
      <c r="J842">
        <v>5</v>
      </c>
      <c r="K842">
        <v>1859.4</v>
      </c>
      <c r="L842">
        <v>35328.6</v>
      </c>
      <c r="M842">
        <v>27922.639999999999</v>
      </c>
      <c r="N842">
        <v>7405.96</v>
      </c>
      <c r="O842" t="s">
        <v>49</v>
      </c>
      <c r="P842">
        <v>201.27</v>
      </c>
      <c r="Q842" t="s">
        <v>30</v>
      </c>
      <c r="R842" t="s">
        <v>31</v>
      </c>
      <c r="S842">
        <v>5</v>
      </c>
      <c r="T842">
        <v>4</v>
      </c>
      <c r="U842" t="s">
        <v>32</v>
      </c>
      <c r="V842" t="s">
        <v>33</v>
      </c>
      <c r="W842">
        <v>5</v>
      </c>
      <c r="Z842" t="b">
        <f t="shared" si="13"/>
        <v>0</v>
      </c>
    </row>
    <row r="843" spans="1:26" x14ac:dyDescent="0.25">
      <c r="A843" t="s">
        <v>1383</v>
      </c>
      <c r="B843" s="1">
        <v>45942</v>
      </c>
      <c r="C843" t="s">
        <v>814</v>
      </c>
      <c r="D843" t="s">
        <v>67</v>
      </c>
      <c r="E843" t="s">
        <v>46</v>
      </c>
      <c r="F843" t="s">
        <v>47</v>
      </c>
      <c r="G843" t="s">
        <v>64</v>
      </c>
      <c r="H843">
        <v>2</v>
      </c>
      <c r="I843">
        <v>11998</v>
      </c>
      <c r="J843">
        <v>5</v>
      </c>
      <c r="K843">
        <v>1199.8</v>
      </c>
      <c r="L843">
        <v>22796.2</v>
      </c>
      <c r="M843">
        <v>15065.98</v>
      </c>
      <c r="N843">
        <v>7730.22</v>
      </c>
      <c r="O843" t="s">
        <v>91</v>
      </c>
      <c r="P843">
        <v>1148.43</v>
      </c>
      <c r="Q843" t="s">
        <v>83</v>
      </c>
      <c r="R843" t="s">
        <v>31</v>
      </c>
      <c r="S843">
        <v>5</v>
      </c>
      <c r="T843">
        <v>6</v>
      </c>
      <c r="U843" t="s">
        <v>56</v>
      </c>
      <c r="V843" t="s">
        <v>33</v>
      </c>
      <c r="W843">
        <v>4</v>
      </c>
      <c r="Z843" t="b">
        <f t="shared" si="13"/>
        <v>0</v>
      </c>
    </row>
    <row r="844" spans="1:26" x14ac:dyDescent="0.25">
      <c r="A844" t="s">
        <v>1384</v>
      </c>
      <c r="B844" s="1">
        <v>45663</v>
      </c>
      <c r="C844" t="s">
        <v>137</v>
      </c>
      <c r="D844" t="s">
        <v>154</v>
      </c>
      <c r="E844" t="s">
        <v>26</v>
      </c>
      <c r="F844" t="s">
        <v>53</v>
      </c>
      <c r="G844" t="s">
        <v>82</v>
      </c>
      <c r="H844">
        <v>1</v>
      </c>
      <c r="I844">
        <v>21695</v>
      </c>
      <c r="J844">
        <v>0</v>
      </c>
      <c r="K844">
        <v>0</v>
      </c>
      <c r="L844">
        <v>21695</v>
      </c>
      <c r="M844">
        <v>17739.03</v>
      </c>
      <c r="N844">
        <v>3955.97</v>
      </c>
      <c r="O844" t="s">
        <v>91</v>
      </c>
      <c r="P844">
        <v>983.87</v>
      </c>
      <c r="Q844" t="s">
        <v>68</v>
      </c>
      <c r="R844" t="s">
        <v>41</v>
      </c>
      <c r="S844">
        <v>2</v>
      </c>
      <c r="T844">
        <v>1</v>
      </c>
      <c r="U844" t="s">
        <v>32</v>
      </c>
      <c r="V844" t="s">
        <v>50</v>
      </c>
      <c r="W844">
        <v>1</v>
      </c>
      <c r="Z844" t="b">
        <f t="shared" si="13"/>
        <v>0</v>
      </c>
    </row>
    <row r="845" spans="1:26" x14ac:dyDescent="0.25">
      <c r="A845" t="s">
        <v>1385</v>
      </c>
      <c r="B845" s="1">
        <v>45922</v>
      </c>
      <c r="C845" t="s">
        <v>1386</v>
      </c>
      <c r="D845" t="s">
        <v>63</v>
      </c>
      <c r="E845" t="s">
        <v>26</v>
      </c>
      <c r="F845" t="s">
        <v>37</v>
      </c>
      <c r="G845" t="s">
        <v>224</v>
      </c>
      <c r="H845">
        <v>2</v>
      </c>
      <c r="I845">
        <v>22158</v>
      </c>
      <c r="J845">
        <v>25</v>
      </c>
      <c r="K845">
        <v>11079</v>
      </c>
      <c r="L845">
        <v>33237</v>
      </c>
      <c r="M845">
        <v>19779.34</v>
      </c>
      <c r="N845">
        <v>13457.66</v>
      </c>
      <c r="O845" t="s">
        <v>29</v>
      </c>
      <c r="P845">
        <v>2079.25</v>
      </c>
      <c r="Q845" t="s">
        <v>68</v>
      </c>
      <c r="R845" t="s">
        <v>31</v>
      </c>
      <c r="S845">
        <v>5</v>
      </c>
      <c r="T845">
        <v>6</v>
      </c>
      <c r="U845" t="s">
        <v>32</v>
      </c>
      <c r="V845" t="s">
        <v>50</v>
      </c>
      <c r="W845">
        <v>4</v>
      </c>
      <c r="Z845" t="b">
        <f t="shared" si="13"/>
        <v>0</v>
      </c>
    </row>
    <row r="846" spans="1:26" x14ac:dyDescent="0.25">
      <c r="A846" t="s">
        <v>1387</v>
      </c>
      <c r="B846" s="1">
        <v>45755</v>
      </c>
      <c r="C846" t="s">
        <v>1131</v>
      </c>
      <c r="D846" t="s">
        <v>79</v>
      </c>
      <c r="E846" t="s">
        <v>26</v>
      </c>
      <c r="F846" t="s">
        <v>27</v>
      </c>
      <c r="G846" t="s">
        <v>72</v>
      </c>
      <c r="H846">
        <v>3</v>
      </c>
      <c r="I846">
        <v>26318</v>
      </c>
      <c r="J846">
        <v>10</v>
      </c>
      <c r="K846">
        <v>7895.4</v>
      </c>
      <c r="L846">
        <v>71058.600000000006</v>
      </c>
      <c r="M846">
        <v>53535.44</v>
      </c>
      <c r="N846">
        <v>17523.16</v>
      </c>
      <c r="O846" t="s">
        <v>29</v>
      </c>
      <c r="P846">
        <v>1899.47</v>
      </c>
      <c r="Q846" t="s">
        <v>40</v>
      </c>
      <c r="R846" t="s">
        <v>31</v>
      </c>
      <c r="S846">
        <v>5</v>
      </c>
      <c r="T846">
        <v>0</v>
      </c>
      <c r="U846" t="s">
        <v>32</v>
      </c>
      <c r="V846" t="s">
        <v>42</v>
      </c>
      <c r="Z846" t="b">
        <f t="shared" si="13"/>
        <v>0</v>
      </c>
    </row>
    <row r="847" spans="1:26" x14ac:dyDescent="0.25">
      <c r="A847" t="s">
        <v>1388</v>
      </c>
      <c r="B847" s="1">
        <v>45701</v>
      </c>
      <c r="C847" t="s">
        <v>533</v>
      </c>
      <c r="D847" t="s">
        <v>154</v>
      </c>
      <c r="E847" t="s">
        <v>46</v>
      </c>
      <c r="F847" t="s">
        <v>53</v>
      </c>
      <c r="G847" t="s">
        <v>59</v>
      </c>
      <c r="H847">
        <v>1</v>
      </c>
      <c r="I847">
        <v>32513</v>
      </c>
      <c r="J847">
        <v>10</v>
      </c>
      <c r="K847">
        <v>3251.3</v>
      </c>
      <c r="L847">
        <v>29261.7</v>
      </c>
      <c r="M847">
        <v>19734.990000000002</v>
      </c>
      <c r="N847">
        <v>9526.7099999999991</v>
      </c>
      <c r="O847" t="s">
        <v>91</v>
      </c>
      <c r="P847">
        <v>509.38</v>
      </c>
      <c r="Q847" t="s">
        <v>83</v>
      </c>
      <c r="R847" t="s">
        <v>41</v>
      </c>
      <c r="S847">
        <v>2</v>
      </c>
      <c r="T847">
        <v>1</v>
      </c>
      <c r="U847" t="s">
        <v>32</v>
      </c>
      <c r="V847" t="s">
        <v>50</v>
      </c>
      <c r="W847">
        <v>5</v>
      </c>
      <c r="Z847" t="b">
        <f t="shared" si="13"/>
        <v>0</v>
      </c>
    </row>
    <row r="848" spans="1:26" x14ac:dyDescent="0.25">
      <c r="A848" t="s">
        <v>1389</v>
      </c>
      <c r="B848" s="1">
        <v>45781</v>
      </c>
      <c r="C848" t="s">
        <v>903</v>
      </c>
      <c r="D848" t="s">
        <v>71</v>
      </c>
      <c r="E848" t="s">
        <v>26</v>
      </c>
      <c r="F848" t="s">
        <v>47</v>
      </c>
      <c r="G848" t="s">
        <v>48</v>
      </c>
      <c r="H848">
        <v>2</v>
      </c>
      <c r="I848">
        <v>38046</v>
      </c>
      <c r="J848">
        <v>10</v>
      </c>
      <c r="K848">
        <v>7609.2</v>
      </c>
      <c r="L848">
        <v>68482.8</v>
      </c>
      <c r="M848">
        <v>38315.1</v>
      </c>
      <c r="N848">
        <v>30167.7</v>
      </c>
      <c r="O848" t="s">
        <v>91</v>
      </c>
      <c r="P848">
        <v>395.1</v>
      </c>
      <c r="Q848" t="s">
        <v>68</v>
      </c>
      <c r="R848" t="s">
        <v>41</v>
      </c>
      <c r="S848">
        <v>2</v>
      </c>
      <c r="T848">
        <v>2</v>
      </c>
      <c r="U848" t="s">
        <v>32</v>
      </c>
      <c r="V848" t="s">
        <v>33</v>
      </c>
      <c r="W848">
        <v>1</v>
      </c>
      <c r="Z848" t="b">
        <f t="shared" si="13"/>
        <v>0</v>
      </c>
    </row>
    <row r="849" spans="1:26" x14ac:dyDescent="0.25">
      <c r="A849" t="s">
        <v>1390</v>
      </c>
      <c r="B849" s="1">
        <v>45866</v>
      </c>
      <c r="C849" t="s">
        <v>864</v>
      </c>
      <c r="D849" t="s">
        <v>71</v>
      </c>
      <c r="E849" t="s">
        <v>46</v>
      </c>
      <c r="F849" t="s">
        <v>47</v>
      </c>
      <c r="G849" t="s">
        <v>138</v>
      </c>
      <c r="H849">
        <v>2</v>
      </c>
      <c r="I849">
        <v>24441</v>
      </c>
      <c r="J849">
        <v>10</v>
      </c>
      <c r="K849">
        <v>4888.2</v>
      </c>
      <c r="L849">
        <v>43993.8</v>
      </c>
      <c r="M849">
        <v>34725.4</v>
      </c>
      <c r="N849">
        <v>9268.4</v>
      </c>
      <c r="O849" t="s">
        <v>55</v>
      </c>
      <c r="P849">
        <v>1177.24</v>
      </c>
      <c r="Q849" t="s">
        <v>40</v>
      </c>
      <c r="R849" t="s">
        <v>31</v>
      </c>
      <c r="S849">
        <v>5</v>
      </c>
      <c r="T849">
        <v>9</v>
      </c>
      <c r="U849" t="s">
        <v>56</v>
      </c>
      <c r="V849" t="s">
        <v>33</v>
      </c>
      <c r="W849">
        <v>4</v>
      </c>
      <c r="Z849" t="b">
        <f t="shared" si="13"/>
        <v>0</v>
      </c>
    </row>
    <row r="850" spans="1:26" x14ac:dyDescent="0.25">
      <c r="A850" t="s">
        <v>1391</v>
      </c>
      <c r="B850" s="1">
        <v>45908</v>
      </c>
      <c r="C850" t="s">
        <v>1392</v>
      </c>
      <c r="D850" t="s">
        <v>63</v>
      </c>
      <c r="E850" t="s">
        <v>46</v>
      </c>
      <c r="F850" t="s">
        <v>27</v>
      </c>
      <c r="G850" t="s">
        <v>72</v>
      </c>
      <c r="H850">
        <v>2</v>
      </c>
      <c r="I850">
        <v>16797</v>
      </c>
      <c r="J850">
        <v>15</v>
      </c>
      <c r="K850">
        <v>5039.1000000000004</v>
      </c>
      <c r="L850">
        <v>28554.9</v>
      </c>
      <c r="M850">
        <v>21661.48</v>
      </c>
      <c r="N850">
        <v>6893.42</v>
      </c>
      <c r="O850" t="s">
        <v>29</v>
      </c>
      <c r="P850">
        <v>1537.23</v>
      </c>
      <c r="Q850" t="s">
        <v>68</v>
      </c>
      <c r="R850" t="s">
        <v>31</v>
      </c>
      <c r="S850">
        <v>5</v>
      </c>
      <c r="T850">
        <v>3</v>
      </c>
      <c r="U850" t="s">
        <v>32</v>
      </c>
      <c r="V850" t="s">
        <v>33</v>
      </c>
      <c r="W850">
        <v>5</v>
      </c>
      <c r="Z850" t="b">
        <f t="shared" si="13"/>
        <v>0</v>
      </c>
    </row>
    <row r="851" spans="1:26" x14ac:dyDescent="0.25">
      <c r="A851" t="s">
        <v>1393</v>
      </c>
      <c r="B851" s="1">
        <v>45942</v>
      </c>
      <c r="C851" t="s">
        <v>1355</v>
      </c>
      <c r="D851" t="s">
        <v>79</v>
      </c>
      <c r="E851" t="s">
        <v>26</v>
      </c>
      <c r="F851" t="s">
        <v>53</v>
      </c>
      <c r="G851" t="s">
        <v>268</v>
      </c>
      <c r="H851">
        <v>3</v>
      </c>
      <c r="I851">
        <v>85108</v>
      </c>
      <c r="J851">
        <v>0</v>
      </c>
      <c r="K851">
        <v>0</v>
      </c>
      <c r="L851">
        <v>255324</v>
      </c>
      <c r="M851">
        <v>177587.25</v>
      </c>
      <c r="N851">
        <v>77736.75</v>
      </c>
      <c r="O851" t="s">
        <v>29</v>
      </c>
      <c r="P851">
        <v>2288.4</v>
      </c>
      <c r="Q851" t="s">
        <v>40</v>
      </c>
      <c r="R851" t="s">
        <v>31</v>
      </c>
      <c r="S851">
        <v>5</v>
      </c>
      <c r="T851">
        <v>3</v>
      </c>
      <c r="U851" t="s">
        <v>32</v>
      </c>
      <c r="V851" t="s">
        <v>33</v>
      </c>
      <c r="W851">
        <v>2</v>
      </c>
      <c r="Z851" t="b">
        <f t="shared" si="13"/>
        <v>0</v>
      </c>
    </row>
    <row r="852" spans="1:26" x14ac:dyDescent="0.25">
      <c r="A852" t="s">
        <v>1394</v>
      </c>
      <c r="B852" s="1">
        <v>45781</v>
      </c>
      <c r="C852" t="s">
        <v>1217</v>
      </c>
      <c r="D852" t="s">
        <v>124</v>
      </c>
      <c r="E852" t="s">
        <v>26</v>
      </c>
      <c r="F852" t="s">
        <v>37</v>
      </c>
      <c r="G852" t="s">
        <v>38</v>
      </c>
      <c r="H852">
        <v>1</v>
      </c>
      <c r="I852">
        <v>25762</v>
      </c>
      <c r="J852">
        <v>25</v>
      </c>
      <c r="K852">
        <v>6440.5</v>
      </c>
      <c r="L852">
        <v>19321.5</v>
      </c>
      <c r="M852">
        <v>11337.25</v>
      </c>
      <c r="N852">
        <v>7984.25</v>
      </c>
      <c r="O852" t="s">
        <v>29</v>
      </c>
      <c r="P852">
        <v>1328.17</v>
      </c>
      <c r="Q852" t="s">
        <v>68</v>
      </c>
      <c r="R852" t="s">
        <v>31</v>
      </c>
      <c r="S852">
        <v>5</v>
      </c>
      <c r="T852">
        <v>3</v>
      </c>
      <c r="U852" t="s">
        <v>32</v>
      </c>
      <c r="V852" t="s">
        <v>33</v>
      </c>
      <c r="W852">
        <v>4</v>
      </c>
      <c r="Z852" t="b">
        <f t="shared" si="13"/>
        <v>0</v>
      </c>
    </row>
    <row r="853" spans="1:26" x14ac:dyDescent="0.25">
      <c r="A853" t="s">
        <v>1395</v>
      </c>
      <c r="B853" s="1">
        <v>46011</v>
      </c>
      <c r="C853" t="s">
        <v>1396</v>
      </c>
      <c r="D853" t="s">
        <v>97</v>
      </c>
      <c r="E853" t="s">
        <v>26</v>
      </c>
      <c r="F853" t="s">
        <v>47</v>
      </c>
      <c r="G853" t="s">
        <v>146</v>
      </c>
      <c r="H853">
        <v>1</v>
      </c>
      <c r="I853">
        <v>48540</v>
      </c>
      <c r="J853">
        <v>20</v>
      </c>
      <c r="K853">
        <v>9708</v>
      </c>
      <c r="L853">
        <v>38832</v>
      </c>
      <c r="M853">
        <v>23083.73</v>
      </c>
      <c r="N853">
        <v>15748.27</v>
      </c>
      <c r="O853" t="s">
        <v>91</v>
      </c>
      <c r="P853">
        <v>276.14</v>
      </c>
      <c r="Q853" t="s">
        <v>83</v>
      </c>
      <c r="R853" t="s">
        <v>41</v>
      </c>
      <c r="S853">
        <v>2</v>
      </c>
      <c r="T853">
        <v>1</v>
      </c>
      <c r="U853" t="s">
        <v>32</v>
      </c>
      <c r="V853" t="s">
        <v>33</v>
      </c>
      <c r="W853">
        <v>1</v>
      </c>
      <c r="Z853" t="b">
        <f t="shared" si="13"/>
        <v>0</v>
      </c>
    </row>
    <row r="854" spans="1:26" x14ac:dyDescent="0.25">
      <c r="A854" t="s">
        <v>1397</v>
      </c>
      <c r="B854" s="1">
        <v>45901</v>
      </c>
      <c r="C854" t="s">
        <v>322</v>
      </c>
      <c r="D854" t="s">
        <v>79</v>
      </c>
      <c r="E854" t="s">
        <v>46</v>
      </c>
      <c r="F854" t="s">
        <v>53</v>
      </c>
      <c r="G854" t="s">
        <v>151</v>
      </c>
      <c r="H854">
        <v>2</v>
      </c>
      <c r="I854">
        <v>92498</v>
      </c>
      <c r="J854">
        <v>20</v>
      </c>
      <c r="K854">
        <v>36999.199999999997</v>
      </c>
      <c r="L854">
        <v>147996.79999999999</v>
      </c>
      <c r="M854">
        <v>119482.84</v>
      </c>
      <c r="N854">
        <v>28513.96</v>
      </c>
      <c r="O854" t="s">
        <v>39</v>
      </c>
      <c r="P854">
        <v>2256.88</v>
      </c>
      <c r="Q854" t="s">
        <v>73</v>
      </c>
      <c r="R854" t="s">
        <v>41</v>
      </c>
      <c r="S854">
        <v>2</v>
      </c>
      <c r="T854">
        <v>1</v>
      </c>
      <c r="U854" t="s">
        <v>32</v>
      </c>
      <c r="V854" t="s">
        <v>33</v>
      </c>
      <c r="W854">
        <v>5</v>
      </c>
      <c r="Z854" t="b">
        <f t="shared" si="13"/>
        <v>0</v>
      </c>
    </row>
    <row r="855" spans="1:26" x14ac:dyDescent="0.25">
      <c r="A855" t="s">
        <v>1398</v>
      </c>
      <c r="B855" s="1">
        <v>45988</v>
      </c>
      <c r="C855" t="s">
        <v>286</v>
      </c>
      <c r="D855" t="s">
        <v>154</v>
      </c>
      <c r="E855" t="s">
        <v>46</v>
      </c>
      <c r="F855" t="s">
        <v>53</v>
      </c>
      <c r="G855" t="s">
        <v>82</v>
      </c>
      <c r="H855">
        <v>2</v>
      </c>
      <c r="I855">
        <v>113161</v>
      </c>
      <c r="J855">
        <v>10</v>
      </c>
      <c r="K855">
        <v>22632.2</v>
      </c>
      <c r="L855">
        <v>203689.8</v>
      </c>
      <c r="M855">
        <v>120788.89</v>
      </c>
      <c r="N855">
        <v>82900.91</v>
      </c>
      <c r="O855" t="s">
        <v>39</v>
      </c>
      <c r="P855">
        <v>1736.73</v>
      </c>
      <c r="Q855" t="s">
        <v>40</v>
      </c>
      <c r="R855" t="s">
        <v>31</v>
      </c>
      <c r="S855">
        <v>5</v>
      </c>
      <c r="T855">
        <v>4</v>
      </c>
      <c r="U855" t="s">
        <v>32</v>
      </c>
      <c r="V855" t="s">
        <v>42</v>
      </c>
      <c r="Z855" t="b">
        <f t="shared" si="13"/>
        <v>0</v>
      </c>
    </row>
    <row r="856" spans="1:26" x14ac:dyDescent="0.25">
      <c r="A856" t="s">
        <v>1399</v>
      </c>
      <c r="B856" s="1">
        <v>46022</v>
      </c>
      <c r="C856" t="s">
        <v>969</v>
      </c>
      <c r="D856" t="s">
        <v>97</v>
      </c>
      <c r="E856" t="s">
        <v>46</v>
      </c>
      <c r="F856" t="s">
        <v>27</v>
      </c>
      <c r="G856" t="s">
        <v>72</v>
      </c>
      <c r="H856">
        <v>2</v>
      </c>
      <c r="I856">
        <v>13792</v>
      </c>
      <c r="J856">
        <v>20</v>
      </c>
      <c r="K856">
        <v>5516.8</v>
      </c>
      <c r="L856">
        <v>22067.200000000001</v>
      </c>
      <c r="M856">
        <v>12377.57</v>
      </c>
      <c r="N856">
        <v>9689.6299999999992</v>
      </c>
      <c r="O856" t="s">
        <v>55</v>
      </c>
      <c r="P856">
        <v>301.54000000000002</v>
      </c>
      <c r="Q856" t="s">
        <v>83</v>
      </c>
      <c r="R856" t="s">
        <v>41</v>
      </c>
      <c r="S856">
        <v>2</v>
      </c>
      <c r="T856">
        <v>4</v>
      </c>
      <c r="U856" t="s">
        <v>56</v>
      </c>
      <c r="V856" t="s">
        <v>33</v>
      </c>
      <c r="W856">
        <v>1</v>
      </c>
      <c r="Z856" t="b">
        <f t="shared" si="13"/>
        <v>0</v>
      </c>
    </row>
    <row r="857" spans="1:26" x14ac:dyDescent="0.25">
      <c r="A857" t="s">
        <v>1400</v>
      </c>
      <c r="B857" s="1">
        <v>45909</v>
      </c>
      <c r="C857" t="s">
        <v>948</v>
      </c>
      <c r="D857" t="s">
        <v>71</v>
      </c>
      <c r="E857" t="s">
        <v>26</v>
      </c>
      <c r="F857" t="s">
        <v>53</v>
      </c>
      <c r="G857" t="s">
        <v>59</v>
      </c>
      <c r="H857">
        <v>1</v>
      </c>
      <c r="I857">
        <v>103882</v>
      </c>
      <c r="J857">
        <v>15</v>
      </c>
      <c r="K857">
        <v>15582.3</v>
      </c>
      <c r="L857">
        <v>88299.7</v>
      </c>
      <c r="M857">
        <v>57570.05</v>
      </c>
      <c r="N857">
        <v>30729.65</v>
      </c>
      <c r="O857" t="s">
        <v>39</v>
      </c>
      <c r="P857">
        <v>543.33000000000004</v>
      </c>
      <c r="Q857" t="s">
        <v>73</v>
      </c>
      <c r="R857" t="s">
        <v>31</v>
      </c>
      <c r="S857">
        <v>5</v>
      </c>
      <c r="T857">
        <v>3</v>
      </c>
      <c r="U857" t="s">
        <v>32</v>
      </c>
      <c r="V857" t="s">
        <v>33</v>
      </c>
      <c r="W857">
        <v>4</v>
      </c>
      <c r="Z857" t="b">
        <f t="shared" si="13"/>
        <v>0</v>
      </c>
    </row>
    <row r="858" spans="1:26" x14ac:dyDescent="0.25">
      <c r="A858" t="s">
        <v>1401</v>
      </c>
      <c r="B858" s="1">
        <v>45887</v>
      </c>
      <c r="C858" t="s">
        <v>337</v>
      </c>
      <c r="D858" t="s">
        <v>25</v>
      </c>
      <c r="E858" t="s">
        <v>46</v>
      </c>
      <c r="F858" t="s">
        <v>37</v>
      </c>
      <c r="G858" t="s">
        <v>161</v>
      </c>
      <c r="H858">
        <v>1</v>
      </c>
      <c r="I858">
        <v>6744</v>
      </c>
      <c r="J858">
        <v>25</v>
      </c>
      <c r="K858">
        <v>1686</v>
      </c>
      <c r="L858">
        <v>5058</v>
      </c>
      <c r="M858">
        <v>3757.37</v>
      </c>
      <c r="N858">
        <v>1300.6300000000001</v>
      </c>
      <c r="O858" t="s">
        <v>49</v>
      </c>
      <c r="P858">
        <v>143.56</v>
      </c>
      <c r="Q858" t="s">
        <v>30</v>
      </c>
      <c r="R858" t="s">
        <v>41</v>
      </c>
      <c r="S858">
        <v>2</v>
      </c>
      <c r="T858">
        <v>0</v>
      </c>
      <c r="U858" t="s">
        <v>32</v>
      </c>
      <c r="V858" t="s">
        <v>50</v>
      </c>
      <c r="W858">
        <v>4</v>
      </c>
      <c r="Z858" t="b">
        <f t="shared" si="13"/>
        <v>0</v>
      </c>
    </row>
    <row r="859" spans="1:26" x14ac:dyDescent="0.25">
      <c r="A859" t="s">
        <v>1402</v>
      </c>
      <c r="B859" s="1">
        <v>45666</v>
      </c>
      <c r="C859" t="s">
        <v>472</v>
      </c>
      <c r="D859" t="s">
        <v>67</v>
      </c>
      <c r="E859" t="s">
        <v>46</v>
      </c>
      <c r="F859" t="s">
        <v>37</v>
      </c>
      <c r="G859" t="s">
        <v>38</v>
      </c>
      <c r="H859">
        <v>4</v>
      </c>
      <c r="I859">
        <v>12242</v>
      </c>
      <c r="J859">
        <v>0</v>
      </c>
      <c r="K859">
        <v>0</v>
      </c>
      <c r="L859">
        <v>48968</v>
      </c>
      <c r="M859">
        <v>27735.09</v>
      </c>
      <c r="N859">
        <v>21232.91</v>
      </c>
      <c r="O859" t="s">
        <v>29</v>
      </c>
      <c r="P859">
        <v>1100.8599999999999</v>
      </c>
      <c r="Q859" t="s">
        <v>40</v>
      </c>
      <c r="R859" t="s">
        <v>31</v>
      </c>
      <c r="S859">
        <v>5</v>
      </c>
      <c r="T859">
        <v>5</v>
      </c>
      <c r="U859" t="s">
        <v>32</v>
      </c>
      <c r="V859" t="s">
        <v>33</v>
      </c>
      <c r="W859">
        <v>5</v>
      </c>
      <c r="Z859" t="b">
        <f t="shared" si="13"/>
        <v>0</v>
      </c>
    </row>
    <row r="860" spans="1:26" x14ac:dyDescent="0.25">
      <c r="A860" t="s">
        <v>1403</v>
      </c>
      <c r="B860" s="1">
        <v>45705</v>
      </c>
      <c r="C860" t="s">
        <v>640</v>
      </c>
      <c r="D860" t="s">
        <v>90</v>
      </c>
      <c r="E860" t="s">
        <v>26</v>
      </c>
      <c r="F860" t="s">
        <v>53</v>
      </c>
      <c r="G860" t="s">
        <v>82</v>
      </c>
      <c r="H860">
        <v>1</v>
      </c>
      <c r="I860">
        <v>93381</v>
      </c>
      <c r="J860">
        <v>5</v>
      </c>
      <c r="K860">
        <v>4669.05</v>
      </c>
      <c r="L860">
        <v>88711.95</v>
      </c>
      <c r="M860">
        <v>61142.86</v>
      </c>
      <c r="N860">
        <v>27569.09</v>
      </c>
      <c r="O860" t="s">
        <v>39</v>
      </c>
      <c r="P860">
        <v>1689.81</v>
      </c>
      <c r="Q860" t="s">
        <v>30</v>
      </c>
      <c r="R860" t="s">
        <v>31</v>
      </c>
      <c r="S860">
        <v>5</v>
      </c>
      <c r="T860">
        <v>3</v>
      </c>
      <c r="U860" t="s">
        <v>32</v>
      </c>
      <c r="V860" t="s">
        <v>33</v>
      </c>
      <c r="W860">
        <v>5</v>
      </c>
      <c r="Z860" t="b">
        <f t="shared" si="13"/>
        <v>0</v>
      </c>
    </row>
    <row r="861" spans="1:26" x14ac:dyDescent="0.25">
      <c r="A861" t="s">
        <v>1404</v>
      </c>
      <c r="B861" s="1">
        <v>45808</v>
      </c>
      <c r="C861" t="s">
        <v>1405</v>
      </c>
      <c r="D861" t="s">
        <v>79</v>
      </c>
      <c r="E861" t="s">
        <v>26</v>
      </c>
      <c r="F861" t="s">
        <v>86</v>
      </c>
      <c r="G861" t="s">
        <v>87</v>
      </c>
      <c r="H861">
        <v>2</v>
      </c>
      <c r="I861">
        <v>28396</v>
      </c>
      <c r="J861">
        <v>15</v>
      </c>
      <c r="K861">
        <v>8518.7999999999993</v>
      </c>
      <c r="L861">
        <v>48273.2</v>
      </c>
      <c r="M861">
        <v>30428.94</v>
      </c>
      <c r="N861">
        <v>17844.259999999998</v>
      </c>
      <c r="O861" t="s">
        <v>91</v>
      </c>
      <c r="P861">
        <v>1939.9</v>
      </c>
      <c r="Q861" t="s">
        <v>68</v>
      </c>
      <c r="R861" t="s">
        <v>31</v>
      </c>
      <c r="S861">
        <v>5</v>
      </c>
      <c r="T861">
        <v>6</v>
      </c>
      <c r="U861" t="s">
        <v>56</v>
      </c>
      <c r="V861" t="s">
        <v>33</v>
      </c>
      <c r="W861">
        <v>4</v>
      </c>
      <c r="Z861" t="b">
        <f t="shared" si="13"/>
        <v>0</v>
      </c>
    </row>
    <row r="862" spans="1:26" x14ac:dyDescent="0.25">
      <c r="A862" t="s">
        <v>1406</v>
      </c>
      <c r="B862" s="1">
        <v>45771</v>
      </c>
      <c r="C862" t="s">
        <v>914</v>
      </c>
      <c r="D862" t="s">
        <v>124</v>
      </c>
      <c r="E862" t="s">
        <v>46</v>
      </c>
      <c r="F862" t="s">
        <v>86</v>
      </c>
      <c r="G862" t="s">
        <v>110</v>
      </c>
      <c r="H862">
        <v>2</v>
      </c>
      <c r="I862">
        <v>11344</v>
      </c>
      <c r="J862">
        <v>15</v>
      </c>
      <c r="K862">
        <v>3403.2</v>
      </c>
      <c r="L862">
        <v>19284.8</v>
      </c>
      <c r="M862">
        <v>11422.41</v>
      </c>
      <c r="N862">
        <v>7862.39</v>
      </c>
      <c r="O862" t="s">
        <v>55</v>
      </c>
      <c r="P862">
        <v>2208.9699999999998</v>
      </c>
      <c r="Q862" t="s">
        <v>68</v>
      </c>
      <c r="R862" t="s">
        <v>41</v>
      </c>
      <c r="S862">
        <v>2</v>
      </c>
      <c r="T862">
        <v>2</v>
      </c>
      <c r="U862" t="s">
        <v>32</v>
      </c>
      <c r="V862" t="s">
        <v>33</v>
      </c>
      <c r="W862">
        <v>5</v>
      </c>
      <c r="Z862" t="b">
        <f t="shared" si="13"/>
        <v>0</v>
      </c>
    </row>
    <row r="863" spans="1:26" x14ac:dyDescent="0.25">
      <c r="A863" t="s">
        <v>1407</v>
      </c>
      <c r="B863" s="1">
        <v>45865</v>
      </c>
      <c r="C863" t="s">
        <v>470</v>
      </c>
      <c r="D863" t="s">
        <v>25</v>
      </c>
      <c r="E863" t="s">
        <v>26</v>
      </c>
      <c r="F863" t="s">
        <v>27</v>
      </c>
      <c r="G863" t="s">
        <v>76</v>
      </c>
      <c r="H863">
        <v>1</v>
      </c>
      <c r="I863">
        <v>18895</v>
      </c>
      <c r="J863">
        <v>10</v>
      </c>
      <c r="K863">
        <v>1889.5</v>
      </c>
      <c r="L863">
        <v>17005.5</v>
      </c>
      <c r="M863">
        <v>11241.01</v>
      </c>
      <c r="N863">
        <v>5764.49</v>
      </c>
      <c r="O863" t="s">
        <v>29</v>
      </c>
      <c r="P863">
        <v>1524.13</v>
      </c>
      <c r="Q863" t="s">
        <v>40</v>
      </c>
      <c r="R863" t="s">
        <v>41</v>
      </c>
      <c r="S863">
        <v>2</v>
      </c>
      <c r="T863">
        <v>1</v>
      </c>
      <c r="U863" t="s">
        <v>32</v>
      </c>
      <c r="V863" t="s">
        <v>33</v>
      </c>
      <c r="W863">
        <v>5</v>
      </c>
      <c r="Z863" t="b">
        <f t="shared" si="13"/>
        <v>0</v>
      </c>
    </row>
    <row r="864" spans="1:26" x14ac:dyDescent="0.25">
      <c r="A864" t="s">
        <v>1408</v>
      </c>
      <c r="B864" s="1">
        <v>46012</v>
      </c>
      <c r="C864" t="s">
        <v>661</v>
      </c>
      <c r="D864" t="s">
        <v>79</v>
      </c>
      <c r="E864" t="s">
        <v>46</v>
      </c>
      <c r="F864" t="s">
        <v>37</v>
      </c>
      <c r="G864" t="s">
        <v>224</v>
      </c>
      <c r="H864">
        <v>2</v>
      </c>
      <c r="I864">
        <v>12798</v>
      </c>
      <c r="J864">
        <v>20</v>
      </c>
      <c r="K864">
        <v>5119.2</v>
      </c>
      <c r="L864">
        <v>20476.8</v>
      </c>
      <c r="M864">
        <v>14635.3</v>
      </c>
      <c r="N864">
        <v>5841.5</v>
      </c>
      <c r="O864" t="s">
        <v>39</v>
      </c>
      <c r="P864">
        <v>981.84</v>
      </c>
      <c r="Q864" t="s">
        <v>73</v>
      </c>
      <c r="R864" t="s">
        <v>31</v>
      </c>
      <c r="S864">
        <v>5</v>
      </c>
      <c r="T864">
        <v>5</v>
      </c>
      <c r="U864" t="s">
        <v>32</v>
      </c>
      <c r="V864" t="s">
        <v>50</v>
      </c>
      <c r="W864">
        <v>5</v>
      </c>
      <c r="Z864" t="b">
        <f t="shared" si="13"/>
        <v>0</v>
      </c>
    </row>
    <row r="865" spans="1:26" x14ac:dyDescent="0.25">
      <c r="A865" t="s">
        <v>1409</v>
      </c>
      <c r="B865" s="1">
        <v>45782</v>
      </c>
      <c r="C865" t="s">
        <v>62</v>
      </c>
      <c r="D865" t="s">
        <v>124</v>
      </c>
      <c r="E865" t="s">
        <v>46</v>
      </c>
      <c r="F865" t="s">
        <v>53</v>
      </c>
      <c r="G865" t="s">
        <v>59</v>
      </c>
      <c r="H865">
        <v>2</v>
      </c>
      <c r="I865">
        <v>55538</v>
      </c>
      <c r="J865">
        <v>0</v>
      </c>
      <c r="K865">
        <v>0</v>
      </c>
      <c r="L865">
        <v>111076</v>
      </c>
      <c r="M865">
        <v>72929.66</v>
      </c>
      <c r="N865">
        <v>38146.339999999997</v>
      </c>
      <c r="O865" t="s">
        <v>91</v>
      </c>
      <c r="P865">
        <v>435</v>
      </c>
      <c r="Q865" t="s">
        <v>83</v>
      </c>
      <c r="R865" t="s">
        <v>31</v>
      </c>
      <c r="S865">
        <v>5</v>
      </c>
      <c r="T865">
        <v>8</v>
      </c>
      <c r="U865" t="s">
        <v>56</v>
      </c>
      <c r="V865" t="s">
        <v>33</v>
      </c>
      <c r="W865">
        <v>5</v>
      </c>
      <c r="Z865" t="b">
        <f t="shared" si="13"/>
        <v>0</v>
      </c>
    </row>
    <row r="866" spans="1:26" x14ac:dyDescent="0.25">
      <c r="A866" t="s">
        <v>1410</v>
      </c>
      <c r="B866" s="1">
        <v>45814</v>
      </c>
      <c r="C866" t="s">
        <v>1411</v>
      </c>
      <c r="D866" t="s">
        <v>67</v>
      </c>
      <c r="E866" t="s">
        <v>36</v>
      </c>
      <c r="F866" t="s">
        <v>37</v>
      </c>
      <c r="G866" t="s">
        <v>100</v>
      </c>
      <c r="H866">
        <v>1</v>
      </c>
      <c r="I866">
        <v>9991</v>
      </c>
      <c r="J866">
        <v>5</v>
      </c>
      <c r="K866">
        <v>499.55</v>
      </c>
      <c r="L866">
        <v>9491.4500000000007</v>
      </c>
      <c r="M866">
        <v>6482.63</v>
      </c>
      <c r="N866">
        <v>3008.82</v>
      </c>
      <c r="O866" t="s">
        <v>49</v>
      </c>
      <c r="P866">
        <v>195.36</v>
      </c>
      <c r="Q866" t="s">
        <v>68</v>
      </c>
      <c r="R866" t="s">
        <v>41</v>
      </c>
      <c r="S866">
        <v>2</v>
      </c>
      <c r="T866">
        <v>1</v>
      </c>
      <c r="U866" t="s">
        <v>32</v>
      </c>
      <c r="V866" t="s">
        <v>33</v>
      </c>
      <c r="W866">
        <v>5</v>
      </c>
      <c r="Z866" t="b">
        <f t="shared" si="13"/>
        <v>0</v>
      </c>
    </row>
    <row r="867" spans="1:26" x14ac:dyDescent="0.25">
      <c r="A867" t="s">
        <v>1412</v>
      </c>
      <c r="B867" s="1">
        <v>45997</v>
      </c>
      <c r="C867" t="s">
        <v>572</v>
      </c>
      <c r="D867" t="s">
        <v>79</v>
      </c>
      <c r="E867" t="s">
        <v>36</v>
      </c>
      <c r="F867" t="s">
        <v>53</v>
      </c>
      <c r="G867" t="s">
        <v>54</v>
      </c>
      <c r="H867">
        <v>2</v>
      </c>
      <c r="I867">
        <v>75176</v>
      </c>
      <c r="J867">
        <v>20</v>
      </c>
      <c r="K867">
        <v>30070.400000000001</v>
      </c>
      <c r="L867">
        <v>120281.60000000001</v>
      </c>
      <c r="M867">
        <v>97355.9</v>
      </c>
      <c r="N867">
        <v>22925.7</v>
      </c>
      <c r="O867" t="s">
        <v>55</v>
      </c>
      <c r="P867">
        <v>2296.48</v>
      </c>
      <c r="Q867" t="s">
        <v>68</v>
      </c>
      <c r="R867" t="s">
        <v>31</v>
      </c>
      <c r="S867">
        <v>5</v>
      </c>
      <c r="T867">
        <v>4</v>
      </c>
      <c r="U867" t="s">
        <v>32</v>
      </c>
      <c r="V867" t="s">
        <v>33</v>
      </c>
      <c r="W867">
        <v>1</v>
      </c>
      <c r="Z867" t="b">
        <f t="shared" si="13"/>
        <v>0</v>
      </c>
    </row>
    <row r="868" spans="1:26" x14ac:dyDescent="0.25">
      <c r="A868" t="s">
        <v>1413</v>
      </c>
      <c r="B868" s="1">
        <v>45955</v>
      </c>
      <c r="C868" t="s">
        <v>364</v>
      </c>
      <c r="D868" t="s">
        <v>25</v>
      </c>
      <c r="E868" t="s">
        <v>46</v>
      </c>
      <c r="F868" t="s">
        <v>53</v>
      </c>
      <c r="G868" t="s">
        <v>151</v>
      </c>
      <c r="H868">
        <v>1</v>
      </c>
      <c r="I868">
        <v>87275</v>
      </c>
      <c r="J868">
        <v>10</v>
      </c>
      <c r="K868">
        <v>8727.5</v>
      </c>
      <c r="L868">
        <v>78547.5</v>
      </c>
      <c r="M868">
        <v>53217.01</v>
      </c>
      <c r="N868">
        <v>25330.49</v>
      </c>
      <c r="O868" t="s">
        <v>60</v>
      </c>
      <c r="P868">
        <v>852.39</v>
      </c>
      <c r="Q868" t="s">
        <v>40</v>
      </c>
      <c r="R868" t="s">
        <v>41</v>
      </c>
      <c r="S868">
        <v>2</v>
      </c>
      <c r="T868">
        <v>2</v>
      </c>
      <c r="U868" t="s">
        <v>32</v>
      </c>
      <c r="V868" t="s">
        <v>50</v>
      </c>
      <c r="W868">
        <v>5</v>
      </c>
      <c r="Z868" t="b">
        <f t="shared" si="13"/>
        <v>0</v>
      </c>
    </row>
    <row r="869" spans="1:26" x14ac:dyDescent="0.25">
      <c r="A869" t="s">
        <v>1414</v>
      </c>
      <c r="B869" s="1">
        <v>45846</v>
      </c>
      <c r="C869" t="s">
        <v>166</v>
      </c>
      <c r="D869" t="s">
        <v>45</v>
      </c>
      <c r="E869" t="s">
        <v>46</v>
      </c>
      <c r="F869" t="s">
        <v>53</v>
      </c>
      <c r="G869" t="s">
        <v>54</v>
      </c>
      <c r="H869">
        <v>1</v>
      </c>
      <c r="I869">
        <v>112819</v>
      </c>
      <c r="J869">
        <v>10</v>
      </c>
      <c r="K869">
        <v>11281.9</v>
      </c>
      <c r="L869">
        <v>101537.1</v>
      </c>
      <c r="M869">
        <v>72395.62</v>
      </c>
      <c r="N869">
        <v>29141.48</v>
      </c>
      <c r="O869" t="s">
        <v>49</v>
      </c>
      <c r="P869">
        <v>292.64999999999998</v>
      </c>
      <c r="Q869" t="s">
        <v>68</v>
      </c>
      <c r="R869" t="s">
        <v>41</v>
      </c>
      <c r="S869">
        <v>2</v>
      </c>
      <c r="T869">
        <v>2</v>
      </c>
      <c r="U869" t="s">
        <v>32</v>
      </c>
      <c r="V869" t="s">
        <v>33</v>
      </c>
      <c r="W869">
        <v>1</v>
      </c>
      <c r="Z869" t="b">
        <f t="shared" si="13"/>
        <v>0</v>
      </c>
    </row>
    <row r="870" spans="1:26" x14ac:dyDescent="0.25">
      <c r="A870" t="s">
        <v>1415</v>
      </c>
      <c r="B870" s="1">
        <v>45900</v>
      </c>
      <c r="C870" t="s">
        <v>563</v>
      </c>
      <c r="D870" t="s">
        <v>67</v>
      </c>
      <c r="E870" t="s">
        <v>36</v>
      </c>
      <c r="F870" t="s">
        <v>47</v>
      </c>
      <c r="G870" t="s">
        <v>105</v>
      </c>
      <c r="H870">
        <v>2</v>
      </c>
      <c r="I870">
        <v>33691</v>
      </c>
      <c r="J870">
        <v>5</v>
      </c>
      <c r="K870">
        <v>3369.1</v>
      </c>
      <c r="L870">
        <v>64012.9</v>
      </c>
      <c r="M870">
        <v>45690.71</v>
      </c>
      <c r="N870">
        <v>18322.189999999999</v>
      </c>
      <c r="O870" t="s">
        <v>39</v>
      </c>
      <c r="P870">
        <v>752.33</v>
      </c>
      <c r="Q870" t="s">
        <v>73</v>
      </c>
      <c r="R870" t="s">
        <v>31</v>
      </c>
      <c r="S870">
        <v>5</v>
      </c>
      <c r="T870">
        <v>0</v>
      </c>
      <c r="U870" t="s">
        <v>32</v>
      </c>
      <c r="V870" t="s">
        <v>42</v>
      </c>
      <c r="Z870" t="b">
        <f t="shared" si="13"/>
        <v>0</v>
      </c>
    </row>
    <row r="871" spans="1:26" x14ac:dyDescent="0.25">
      <c r="A871" t="s">
        <v>1416</v>
      </c>
      <c r="B871" s="1">
        <v>45941</v>
      </c>
      <c r="C871" t="s">
        <v>1026</v>
      </c>
      <c r="D871" t="s">
        <v>79</v>
      </c>
      <c r="E871" t="s">
        <v>46</v>
      </c>
      <c r="F871" t="s">
        <v>86</v>
      </c>
      <c r="G871" t="s">
        <v>94</v>
      </c>
      <c r="H871">
        <v>1</v>
      </c>
      <c r="I871">
        <v>44528</v>
      </c>
      <c r="J871">
        <v>25</v>
      </c>
      <c r="K871">
        <v>11132</v>
      </c>
      <c r="L871">
        <v>33396</v>
      </c>
      <c r="M871">
        <v>22039.919999999998</v>
      </c>
      <c r="N871">
        <v>11356.08</v>
      </c>
      <c r="O871" t="s">
        <v>55</v>
      </c>
      <c r="P871">
        <v>1650.1</v>
      </c>
      <c r="Q871" t="s">
        <v>73</v>
      </c>
      <c r="R871" t="s">
        <v>31</v>
      </c>
      <c r="S871">
        <v>5</v>
      </c>
      <c r="T871">
        <v>6</v>
      </c>
      <c r="U871" t="s">
        <v>32</v>
      </c>
      <c r="V871" t="s">
        <v>50</v>
      </c>
      <c r="W871">
        <v>3</v>
      </c>
      <c r="Z871" t="b">
        <f t="shared" si="13"/>
        <v>0</v>
      </c>
    </row>
    <row r="872" spans="1:26" x14ac:dyDescent="0.25">
      <c r="A872" t="s">
        <v>1417</v>
      </c>
      <c r="B872" s="1">
        <v>45929</v>
      </c>
      <c r="C872" t="s">
        <v>702</v>
      </c>
      <c r="D872" t="s">
        <v>71</v>
      </c>
      <c r="E872" t="s">
        <v>36</v>
      </c>
      <c r="F872" t="s">
        <v>47</v>
      </c>
      <c r="G872" t="s">
        <v>105</v>
      </c>
      <c r="H872">
        <v>2</v>
      </c>
      <c r="I872">
        <v>52461</v>
      </c>
      <c r="J872">
        <v>15</v>
      </c>
      <c r="K872">
        <v>15738.3</v>
      </c>
      <c r="L872">
        <v>89183.7</v>
      </c>
      <c r="M872">
        <v>67840.509999999995</v>
      </c>
      <c r="N872">
        <v>21343.19</v>
      </c>
      <c r="O872" t="s">
        <v>60</v>
      </c>
      <c r="P872">
        <v>2212.11</v>
      </c>
      <c r="Q872" t="s">
        <v>83</v>
      </c>
      <c r="R872" t="s">
        <v>31</v>
      </c>
      <c r="S872">
        <v>5</v>
      </c>
      <c r="T872">
        <v>4</v>
      </c>
      <c r="U872" t="s">
        <v>32</v>
      </c>
      <c r="V872" t="s">
        <v>33</v>
      </c>
      <c r="W872">
        <v>2</v>
      </c>
      <c r="Z872" t="b">
        <f t="shared" si="13"/>
        <v>0</v>
      </c>
    </row>
    <row r="873" spans="1:26" x14ac:dyDescent="0.25">
      <c r="A873" t="s">
        <v>1418</v>
      </c>
      <c r="B873" s="1">
        <v>45834</v>
      </c>
      <c r="C873" t="s">
        <v>81</v>
      </c>
      <c r="D873" t="s">
        <v>71</v>
      </c>
      <c r="E873" t="s">
        <v>36</v>
      </c>
      <c r="F873" t="s">
        <v>37</v>
      </c>
      <c r="G873" t="s">
        <v>161</v>
      </c>
      <c r="H873">
        <v>1</v>
      </c>
      <c r="I873">
        <v>33860</v>
      </c>
      <c r="J873">
        <v>0</v>
      </c>
      <c r="K873">
        <v>0</v>
      </c>
      <c r="L873">
        <v>33860</v>
      </c>
      <c r="M873">
        <v>21551.96</v>
      </c>
      <c r="N873">
        <v>12308.04</v>
      </c>
      <c r="O873" t="s">
        <v>60</v>
      </c>
      <c r="P873">
        <v>1965.47</v>
      </c>
      <c r="Q873" t="s">
        <v>73</v>
      </c>
      <c r="R873" t="s">
        <v>31</v>
      </c>
      <c r="S873">
        <v>5</v>
      </c>
      <c r="T873">
        <v>0</v>
      </c>
      <c r="U873" t="s">
        <v>32</v>
      </c>
      <c r="V873" t="s">
        <v>50</v>
      </c>
      <c r="W873">
        <v>2</v>
      </c>
      <c r="Z873" t="b">
        <f t="shared" si="13"/>
        <v>0</v>
      </c>
    </row>
    <row r="874" spans="1:26" x14ac:dyDescent="0.25">
      <c r="A874" t="s">
        <v>1419</v>
      </c>
      <c r="B874" s="1">
        <v>45875</v>
      </c>
      <c r="C874" t="s">
        <v>66</v>
      </c>
      <c r="D874" t="s">
        <v>71</v>
      </c>
      <c r="E874" t="s">
        <v>26</v>
      </c>
      <c r="F874" t="s">
        <v>86</v>
      </c>
      <c r="G874" t="s">
        <v>94</v>
      </c>
      <c r="H874">
        <v>1</v>
      </c>
      <c r="I874">
        <v>69605</v>
      </c>
      <c r="J874">
        <v>5</v>
      </c>
      <c r="K874">
        <v>3480.25</v>
      </c>
      <c r="L874">
        <v>66124.75</v>
      </c>
      <c r="M874">
        <v>53935.21</v>
      </c>
      <c r="N874">
        <v>12189.54</v>
      </c>
      <c r="O874" t="s">
        <v>29</v>
      </c>
      <c r="P874">
        <v>2415.1999999999998</v>
      </c>
      <c r="Q874" t="s">
        <v>83</v>
      </c>
      <c r="R874" t="s">
        <v>41</v>
      </c>
      <c r="S874">
        <v>2</v>
      </c>
      <c r="T874">
        <v>1</v>
      </c>
      <c r="U874" t="s">
        <v>32</v>
      </c>
      <c r="V874" t="s">
        <v>33</v>
      </c>
      <c r="W874">
        <v>5</v>
      </c>
      <c r="Z874" t="b">
        <f t="shared" si="13"/>
        <v>0</v>
      </c>
    </row>
    <row r="875" spans="1:26" x14ac:dyDescent="0.25">
      <c r="A875" t="s">
        <v>1420</v>
      </c>
      <c r="B875" s="1">
        <v>45939</v>
      </c>
      <c r="C875" t="s">
        <v>1421</v>
      </c>
      <c r="D875" t="s">
        <v>90</v>
      </c>
      <c r="E875" t="s">
        <v>36</v>
      </c>
      <c r="F875" t="s">
        <v>47</v>
      </c>
      <c r="G875" t="s">
        <v>48</v>
      </c>
      <c r="H875">
        <v>2</v>
      </c>
      <c r="I875">
        <v>26558</v>
      </c>
      <c r="J875">
        <v>0</v>
      </c>
      <c r="K875">
        <v>0</v>
      </c>
      <c r="L875">
        <v>53116</v>
      </c>
      <c r="M875">
        <v>35057.269999999997</v>
      </c>
      <c r="N875">
        <v>18058.73</v>
      </c>
      <c r="O875" t="s">
        <v>29</v>
      </c>
      <c r="P875">
        <v>1060.9000000000001</v>
      </c>
      <c r="Q875" t="s">
        <v>83</v>
      </c>
      <c r="R875" t="s">
        <v>31</v>
      </c>
      <c r="S875">
        <v>5</v>
      </c>
      <c r="T875">
        <v>3</v>
      </c>
      <c r="U875" t="s">
        <v>32</v>
      </c>
      <c r="V875" t="s">
        <v>33</v>
      </c>
      <c r="W875">
        <v>5</v>
      </c>
      <c r="Z875" t="b">
        <f t="shared" si="13"/>
        <v>0</v>
      </c>
    </row>
    <row r="876" spans="1:26" x14ac:dyDescent="0.25">
      <c r="A876" t="s">
        <v>1422</v>
      </c>
      <c r="B876" s="1">
        <v>45827</v>
      </c>
      <c r="C876" t="s">
        <v>121</v>
      </c>
      <c r="D876" t="s">
        <v>67</v>
      </c>
      <c r="E876" t="s">
        <v>26</v>
      </c>
      <c r="F876" t="s">
        <v>53</v>
      </c>
      <c r="G876" t="s">
        <v>151</v>
      </c>
      <c r="H876">
        <v>2</v>
      </c>
      <c r="I876">
        <v>15224</v>
      </c>
      <c r="J876">
        <v>10</v>
      </c>
      <c r="K876">
        <v>3044.8</v>
      </c>
      <c r="L876">
        <v>27403.200000000001</v>
      </c>
      <c r="M876">
        <v>17186.09</v>
      </c>
      <c r="N876">
        <v>10217.11</v>
      </c>
      <c r="O876" t="s">
        <v>49</v>
      </c>
      <c r="P876">
        <v>497.91</v>
      </c>
      <c r="Q876" t="s">
        <v>73</v>
      </c>
      <c r="R876" t="s">
        <v>31</v>
      </c>
      <c r="S876">
        <v>5</v>
      </c>
      <c r="T876">
        <v>4</v>
      </c>
      <c r="U876" t="s">
        <v>32</v>
      </c>
      <c r="V876" t="s">
        <v>33</v>
      </c>
      <c r="W876">
        <v>5</v>
      </c>
      <c r="Z876" t="b">
        <f t="shared" si="13"/>
        <v>0</v>
      </c>
    </row>
    <row r="877" spans="1:26" x14ac:dyDescent="0.25">
      <c r="A877" t="s">
        <v>1423</v>
      </c>
      <c r="B877" s="1">
        <v>45838</v>
      </c>
      <c r="C877" t="s">
        <v>1424</v>
      </c>
      <c r="D877" t="s">
        <v>45</v>
      </c>
      <c r="E877" t="s">
        <v>26</v>
      </c>
      <c r="F877" t="s">
        <v>37</v>
      </c>
      <c r="G877" t="s">
        <v>161</v>
      </c>
      <c r="H877">
        <v>3</v>
      </c>
      <c r="I877">
        <v>28632</v>
      </c>
      <c r="J877">
        <v>10</v>
      </c>
      <c r="K877">
        <v>8589.6</v>
      </c>
      <c r="L877">
        <v>77306.399999999994</v>
      </c>
      <c r="M877">
        <v>59848.77</v>
      </c>
      <c r="N877">
        <v>17457.63</v>
      </c>
      <c r="O877" t="s">
        <v>49</v>
      </c>
      <c r="P877">
        <v>183</v>
      </c>
      <c r="Q877" t="s">
        <v>40</v>
      </c>
      <c r="R877" t="s">
        <v>41</v>
      </c>
      <c r="S877">
        <v>2</v>
      </c>
      <c r="T877">
        <v>0</v>
      </c>
      <c r="U877" t="s">
        <v>32</v>
      </c>
      <c r="V877" t="s">
        <v>50</v>
      </c>
      <c r="W877">
        <v>5</v>
      </c>
      <c r="Z877" t="b">
        <f t="shared" si="13"/>
        <v>0</v>
      </c>
    </row>
    <row r="878" spans="1:26" x14ac:dyDescent="0.25">
      <c r="A878" t="s">
        <v>1425</v>
      </c>
      <c r="B878" s="1">
        <v>46017</v>
      </c>
      <c r="C878" t="s">
        <v>249</v>
      </c>
      <c r="D878" t="s">
        <v>45</v>
      </c>
      <c r="E878" t="s">
        <v>46</v>
      </c>
      <c r="F878" t="s">
        <v>86</v>
      </c>
      <c r="G878" t="s">
        <v>110</v>
      </c>
      <c r="H878">
        <v>2</v>
      </c>
      <c r="I878">
        <v>71593</v>
      </c>
      <c r="J878">
        <v>0</v>
      </c>
      <c r="K878">
        <v>0</v>
      </c>
      <c r="L878">
        <v>143186</v>
      </c>
      <c r="M878">
        <v>113180.76</v>
      </c>
      <c r="N878">
        <v>30005.24</v>
      </c>
      <c r="O878" t="s">
        <v>91</v>
      </c>
      <c r="P878">
        <v>1994.77</v>
      </c>
      <c r="Q878" t="s">
        <v>68</v>
      </c>
      <c r="R878" t="s">
        <v>31</v>
      </c>
      <c r="S878">
        <v>5</v>
      </c>
      <c r="T878">
        <v>3</v>
      </c>
      <c r="U878" t="s">
        <v>32</v>
      </c>
      <c r="V878" t="s">
        <v>33</v>
      </c>
      <c r="W878">
        <v>5</v>
      </c>
      <c r="Z878" t="b">
        <f t="shared" si="13"/>
        <v>0</v>
      </c>
    </row>
    <row r="879" spans="1:26" x14ac:dyDescent="0.25">
      <c r="A879" t="s">
        <v>1426</v>
      </c>
      <c r="B879" s="1">
        <v>45890</v>
      </c>
      <c r="C879" t="s">
        <v>1001</v>
      </c>
      <c r="D879" t="s">
        <v>71</v>
      </c>
      <c r="E879" t="s">
        <v>26</v>
      </c>
      <c r="F879" t="s">
        <v>86</v>
      </c>
      <c r="G879" t="s">
        <v>87</v>
      </c>
      <c r="H879">
        <v>3</v>
      </c>
      <c r="I879">
        <v>9009</v>
      </c>
      <c r="J879">
        <v>0</v>
      </c>
      <c r="K879">
        <v>0</v>
      </c>
      <c r="L879">
        <v>27027</v>
      </c>
      <c r="M879">
        <v>17769.13</v>
      </c>
      <c r="N879">
        <v>9257.8700000000008</v>
      </c>
      <c r="O879" t="s">
        <v>29</v>
      </c>
      <c r="P879">
        <v>1160.72</v>
      </c>
      <c r="Q879" t="s">
        <v>83</v>
      </c>
      <c r="R879" t="s">
        <v>41</v>
      </c>
      <c r="S879">
        <v>2</v>
      </c>
      <c r="T879">
        <v>2</v>
      </c>
      <c r="U879" t="s">
        <v>32</v>
      </c>
      <c r="V879" t="s">
        <v>33</v>
      </c>
      <c r="W879">
        <v>5</v>
      </c>
      <c r="Z879" t="b">
        <f t="shared" si="13"/>
        <v>0</v>
      </c>
    </row>
    <row r="880" spans="1:26" x14ac:dyDescent="0.25">
      <c r="A880" t="s">
        <v>1427</v>
      </c>
      <c r="B880" s="1">
        <v>45796</v>
      </c>
      <c r="C880" t="s">
        <v>927</v>
      </c>
      <c r="D880" t="s">
        <v>63</v>
      </c>
      <c r="E880" t="s">
        <v>36</v>
      </c>
      <c r="F880" t="s">
        <v>27</v>
      </c>
      <c r="G880" t="s">
        <v>76</v>
      </c>
      <c r="H880">
        <v>2</v>
      </c>
      <c r="I880">
        <v>14175</v>
      </c>
      <c r="J880">
        <v>5</v>
      </c>
      <c r="K880">
        <v>1417.5</v>
      </c>
      <c r="L880">
        <v>26932.5</v>
      </c>
      <c r="M880">
        <v>21346.720000000001</v>
      </c>
      <c r="N880">
        <v>5585.78</v>
      </c>
      <c r="O880" t="s">
        <v>29</v>
      </c>
      <c r="P880">
        <v>2263.25</v>
      </c>
      <c r="Q880" t="s">
        <v>83</v>
      </c>
      <c r="R880" t="s">
        <v>31</v>
      </c>
      <c r="S880">
        <v>5</v>
      </c>
      <c r="T880">
        <v>5</v>
      </c>
      <c r="U880" t="s">
        <v>32</v>
      </c>
      <c r="V880" t="s">
        <v>42</v>
      </c>
      <c r="Z880" t="b">
        <f t="shared" si="13"/>
        <v>0</v>
      </c>
    </row>
    <row r="881" spans="1:26" x14ac:dyDescent="0.25">
      <c r="A881" t="s">
        <v>1428</v>
      </c>
      <c r="B881" s="1">
        <v>45814</v>
      </c>
      <c r="C881" t="s">
        <v>390</v>
      </c>
      <c r="D881" t="s">
        <v>71</v>
      </c>
      <c r="E881" t="s">
        <v>46</v>
      </c>
      <c r="F881" t="s">
        <v>86</v>
      </c>
      <c r="G881" t="s">
        <v>180</v>
      </c>
      <c r="H881">
        <v>1</v>
      </c>
      <c r="I881">
        <v>62904</v>
      </c>
      <c r="J881">
        <v>25</v>
      </c>
      <c r="K881">
        <v>15726</v>
      </c>
      <c r="L881">
        <v>47178</v>
      </c>
      <c r="M881">
        <v>36196.76</v>
      </c>
      <c r="N881">
        <v>10981.24</v>
      </c>
      <c r="O881" t="s">
        <v>49</v>
      </c>
      <c r="P881">
        <v>393.4</v>
      </c>
      <c r="Q881" t="s">
        <v>40</v>
      </c>
      <c r="R881" t="s">
        <v>41</v>
      </c>
      <c r="S881">
        <v>2</v>
      </c>
      <c r="T881">
        <v>4</v>
      </c>
      <c r="U881" t="s">
        <v>56</v>
      </c>
      <c r="V881" t="s">
        <v>33</v>
      </c>
      <c r="W881">
        <v>5</v>
      </c>
      <c r="Z881" t="b">
        <f t="shared" si="13"/>
        <v>0</v>
      </c>
    </row>
    <row r="882" spans="1:26" x14ac:dyDescent="0.25">
      <c r="A882" t="s">
        <v>1429</v>
      </c>
      <c r="B882" s="1">
        <v>45786</v>
      </c>
      <c r="C882" t="s">
        <v>1291</v>
      </c>
      <c r="D882" t="s">
        <v>79</v>
      </c>
      <c r="E882" t="s">
        <v>46</v>
      </c>
      <c r="F882" t="s">
        <v>47</v>
      </c>
      <c r="G882" t="s">
        <v>105</v>
      </c>
      <c r="H882">
        <v>1</v>
      </c>
      <c r="I882">
        <v>48310</v>
      </c>
      <c r="J882">
        <v>25</v>
      </c>
      <c r="K882">
        <v>12077.5</v>
      </c>
      <c r="L882">
        <v>36232.5</v>
      </c>
      <c r="M882">
        <v>24642.48</v>
      </c>
      <c r="N882">
        <v>11590.02</v>
      </c>
      <c r="O882" t="s">
        <v>29</v>
      </c>
      <c r="P882">
        <v>2110.41</v>
      </c>
      <c r="Q882" t="s">
        <v>68</v>
      </c>
      <c r="R882" t="s">
        <v>31</v>
      </c>
      <c r="S882">
        <v>5</v>
      </c>
      <c r="T882">
        <v>10</v>
      </c>
      <c r="U882" t="s">
        <v>56</v>
      </c>
      <c r="V882" t="s">
        <v>33</v>
      </c>
      <c r="W882">
        <v>5</v>
      </c>
      <c r="Z882" t="b">
        <f t="shared" si="13"/>
        <v>0</v>
      </c>
    </row>
    <row r="883" spans="1:26" x14ac:dyDescent="0.25">
      <c r="A883" t="s">
        <v>1430</v>
      </c>
      <c r="B883" s="1">
        <v>45776</v>
      </c>
      <c r="C883" t="s">
        <v>368</v>
      </c>
      <c r="D883" t="s">
        <v>45</v>
      </c>
      <c r="E883" t="s">
        <v>36</v>
      </c>
      <c r="F883" t="s">
        <v>47</v>
      </c>
      <c r="G883" t="s">
        <v>64</v>
      </c>
      <c r="H883">
        <v>2</v>
      </c>
      <c r="I883">
        <v>19585</v>
      </c>
      <c r="J883">
        <v>0</v>
      </c>
      <c r="K883">
        <v>0</v>
      </c>
      <c r="L883">
        <v>39170</v>
      </c>
      <c r="M883">
        <v>24088.07</v>
      </c>
      <c r="N883">
        <v>15081.93</v>
      </c>
      <c r="O883" t="s">
        <v>39</v>
      </c>
      <c r="P883">
        <v>2267.69</v>
      </c>
      <c r="Q883" t="s">
        <v>83</v>
      </c>
      <c r="R883" t="s">
        <v>41</v>
      </c>
      <c r="S883">
        <v>2</v>
      </c>
      <c r="T883">
        <v>1</v>
      </c>
      <c r="U883" t="s">
        <v>32</v>
      </c>
      <c r="V883" t="s">
        <v>33</v>
      </c>
      <c r="W883">
        <v>5</v>
      </c>
      <c r="Z883" t="b">
        <f t="shared" si="13"/>
        <v>0</v>
      </c>
    </row>
    <row r="884" spans="1:26" x14ac:dyDescent="0.25">
      <c r="A884" t="s">
        <v>1431</v>
      </c>
      <c r="B884" s="1">
        <v>45719</v>
      </c>
      <c r="C884" t="s">
        <v>538</v>
      </c>
      <c r="D884" t="s">
        <v>90</v>
      </c>
      <c r="E884" t="s">
        <v>26</v>
      </c>
      <c r="F884" t="s">
        <v>47</v>
      </c>
      <c r="G884" t="s">
        <v>105</v>
      </c>
      <c r="H884">
        <v>1</v>
      </c>
      <c r="I884">
        <v>32603</v>
      </c>
      <c r="J884">
        <v>0</v>
      </c>
      <c r="K884">
        <v>0</v>
      </c>
      <c r="L884">
        <v>32603</v>
      </c>
      <c r="M884">
        <v>25270.639999999999</v>
      </c>
      <c r="N884">
        <v>7332.36</v>
      </c>
      <c r="O884" t="s">
        <v>55</v>
      </c>
      <c r="P884">
        <v>386.79</v>
      </c>
      <c r="Q884" t="s">
        <v>68</v>
      </c>
      <c r="R884" t="s">
        <v>31</v>
      </c>
      <c r="S884">
        <v>5</v>
      </c>
      <c r="T884">
        <v>4</v>
      </c>
      <c r="U884" t="s">
        <v>32</v>
      </c>
      <c r="V884" t="s">
        <v>33</v>
      </c>
      <c r="W884">
        <v>1</v>
      </c>
      <c r="Z884" t="b">
        <f t="shared" si="13"/>
        <v>1</v>
      </c>
    </row>
    <row r="885" spans="1:26" x14ac:dyDescent="0.25">
      <c r="A885" t="s">
        <v>1432</v>
      </c>
      <c r="B885" s="1">
        <v>45756</v>
      </c>
      <c r="C885" t="s">
        <v>286</v>
      </c>
      <c r="D885" t="s">
        <v>90</v>
      </c>
      <c r="E885" t="s">
        <v>46</v>
      </c>
      <c r="F885" t="s">
        <v>37</v>
      </c>
      <c r="G885" t="s">
        <v>313</v>
      </c>
      <c r="H885">
        <v>1</v>
      </c>
      <c r="I885">
        <v>8794</v>
      </c>
      <c r="J885">
        <v>10</v>
      </c>
      <c r="K885">
        <v>879.4</v>
      </c>
      <c r="L885">
        <v>7914.6</v>
      </c>
      <c r="M885">
        <v>4469.12</v>
      </c>
      <c r="N885">
        <v>3445.48</v>
      </c>
      <c r="O885" t="s">
        <v>55</v>
      </c>
      <c r="P885">
        <v>1647.94</v>
      </c>
      <c r="Q885" t="s">
        <v>68</v>
      </c>
      <c r="R885" t="s">
        <v>31</v>
      </c>
      <c r="S885">
        <v>5</v>
      </c>
      <c r="T885">
        <v>7</v>
      </c>
      <c r="U885" t="s">
        <v>56</v>
      </c>
      <c r="V885" t="s">
        <v>33</v>
      </c>
      <c r="W885">
        <v>5</v>
      </c>
      <c r="Z885" t="b">
        <f t="shared" si="13"/>
        <v>0</v>
      </c>
    </row>
    <row r="886" spans="1:26" x14ac:dyDescent="0.25">
      <c r="A886" t="s">
        <v>1433</v>
      </c>
      <c r="B886" s="1">
        <v>45819</v>
      </c>
      <c r="C886" t="s">
        <v>1046</v>
      </c>
      <c r="D886" t="s">
        <v>154</v>
      </c>
      <c r="E886" t="s">
        <v>26</v>
      </c>
      <c r="F886" t="s">
        <v>37</v>
      </c>
      <c r="G886" t="s">
        <v>100</v>
      </c>
      <c r="H886">
        <v>1</v>
      </c>
      <c r="I886">
        <v>32878</v>
      </c>
      <c r="J886">
        <v>20</v>
      </c>
      <c r="K886">
        <v>6575.6</v>
      </c>
      <c r="L886">
        <v>26302.400000000001</v>
      </c>
      <c r="M886">
        <v>18719.04</v>
      </c>
      <c r="N886">
        <v>7583.36</v>
      </c>
      <c r="O886" t="s">
        <v>55</v>
      </c>
      <c r="P886">
        <v>1842.93</v>
      </c>
      <c r="Q886" t="s">
        <v>30</v>
      </c>
      <c r="R886" t="s">
        <v>31</v>
      </c>
      <c r="S886">
        <v>5</v>
      </c>
      <c r="T886">
        <v>6</v>
      </c>
      <c r="U886" t="s">
        <v>56</v>
      </c>
      <c r="V886" t="s">
        <v>33</v>
      </c>
      <c r="W886">
        <v>1</v>
      </c>
      <c r="Z886" t="b">
        <f t="shared" si="13"/>
        <v>0</v>
      </c>
    </row>
    <row r="887" spans="1:26" x14ac:dyDescent="0.25">
      <c r="A887" t="s">
        <v>1434</v>
      </c>
      <c r="B887" s="1">
        <v>45719</v>
      </c>
      <c r="C887" t="s">
        <v>1046</v>
      </c>
      <c r="D887" t="s">
        <v>154</v>
      </c>
      <c r="E887" t="s">
        <v>46</v>
      </c>
      <c r="F887" t="s">
        <v>47</v>
      </c>
      <c r="G887" t="s">
        <v>105</v>
      </c>
      <c r="H887">
        <v>1</v>
      </c>
      <c r="I887">
        <v>13033</v>
      </c>
      <c r="J887">
        <v>15</v>
      </c>
      <c r="K887">
        <v>1954.95</v>
      </c>
      <c r="L887">
        <v>11078.05</v>
      </c>
      <c r="M887">
        <v>8853.9599999999991</v>
      </c>
      <c r="N887">
        <v>2224.09</v>
      </c>
      <c r="O887" t="s">
        <v>29</v>
      </c>
      <c r="P887">
        <v>1988.8</v>
      </c>
      <c r="Q887" t="s">
        <v>83</v>
      </c>
      <c r="R887" t="s">
        <v>31</v>
      </c>
      <c r="S887">
        <v>5</v>
      </c>
      <c r="T887">
        <v>8</v>
      </c>
      <c r="U887" t="s">
        <v>56</v>
      </c>
      <c r="V887" t="s">
        <v>33</v>
      </c>
      <c r="W887">
        <v>5</v>
      </c>
      <c r="Z887" t="b">
        <f t="shared" si="13"/>
        <v>0</v>
      </c>
    </row>
    <row r="888" spans="1:26" x14ac:dyDescent="0.25">
      <c r="A888" t="s">
        <v>1435</v>
      </c>
      <c r="B888" s="1">
        <v>45932</v>
      </c>
      <c r="C888" t="s">
        <v>1355</v>
      </c>
      <c r="D888" t="s">
        <v>63</v>
      </c>
      <c r="E888" t="s">
        <v>36</v>
      </c>
      <c r="F888" t="s">
        <v>27</v>
      </c>
      <c r="G888" t="s">
        <v>28</v>
      </c>
      <c r="H888">
        <v>1</v>
      </c>
      <c r="I888">
        <v>7847</v>
      </c>
      <c r="J888">
        <v>10</v>
      </c>
      <c r="K888">
        <v>784.7</v>
      </c>
      <c r="L888">
        <v>7062.3</v>
      </c>
      <c r="M888">
        <v>5247.49</v>
      </c>
      <c r="N888">
        <v>1814.81</v>
      </c>
      <c r="O888" t="s">
        <v>55</v>
      </c>
      <c r="P888">
        <v>2306.38</v>
      </c>
      <c r="Q888" t="s">
        <v>30</v>
      </c>
      <c r="R888" t="s">
        <v>31</v>
      </c>
      <c r="S888">
        <v>5</v>
      </c>
      <c r="T888">
        <v>6</v>
      </c>
      <c r="U888" t="s">
        <v>56</v>
      </c>
      <c r="V888" t="s">
        <v>33</v>
      </c>
      <c r="W888">
        <v>3</v>
      </c>
      <c r="Z888" t="b">
        <f t="shared" si="13"/>
        <v>0</v>
      </c>
    </row>
    <row r="889" spans="1:26" x14ac:dyDescent="0.25">
      <c r="A889" t="s">
        <v>1436</v>
      </c>
      <c r="B889" s="1">
        <v>46011</v>
      </c>
      <c r="C889" t="s">
        <v>170</v>
      </c>
      <c r="D889" t="s">
        <v>79</v>
      </c>
      <c r="E889" t="s">
        <v>46</v>
      </c>
      <c r="F889" t="s">
        <v>53</v>
      </c>
      <c r="G889" t="s">
        <v>54</v>
      </c>
      <c r="H889">
        <v>2</v>
      </c>
      <c r="I889">
        <v>30531</v>
      </c>
      <c r="J889">
        <v>0</v>
      </c>
      <c r="K889">
        <v>0</v>
      </c>
      <c r="L889">
        <v>61062</v>
      </c>
      <c r="M889">
        <v>39846.25</v>
      </c>
      <c r="N889">
        <v>21215.75</v>
      </c>
      <c r="O889" t="s">
        <v>60</v>
      </c>
      <c r="P889">
        <v>2097.88</v>
      </c>
      <c r="Q889" t="s">
        <v>73</v>
      </c>
      <c r="R889" t="s">
        <v>41</v>
      </c>
      <c r="S889">
        <v>2</v>
      </c>
      <c r="T889">
        <v>1</v>
      </c>
      <c r="U889" t="s">
        <v>32</v>
      </c>
      <c r="V889" t="s">
        <v>33</v>
      </c>
      <c r="W889">
        <v>2</v>
      </c>
      <c r="Z889" t="b">
        <f t="shared" si="13"/>
        <v>0</v>
      </c>
    </row>
    <row r="890" spans="1:26" x14ac:dyDescent="0.25">
      <c r="A890" t="s">
        <v>1437</v>
      </c>
      <c r="B890" s="1">
        <v>45752</v>
      </c>
      <c r="C890" t="s">
        <v>1438</v>
      </c>
      <c r="D890" t="s">
        <v>97</v>
      </c>
      <c r="E890" t="s">
        <v>36</v>
      </c>
      <c r="F890" t="s">
        <v>47</v>
      </c>
      <c r="G890" t="s">
        <v>105</v>
      </c>
      <c r="H890">
        <v>1</v>
      </c>
      <c r="I890">
        <v>21303</v>
      </c>
      <c r="J890">
        <v>10</v>
      </c>
      <c r="K890">
        <v>2130.3000000000002</v>
      </c>
      <c r="L890">
        <v>19172.7</v>
      </c>
      <c r="M890">
        <v>12134.72</v>
      </c>
      <c r="N890">
        <v>7037.98</v>
      </c>
      <c r="O890" t="s">
        <v>29</v>
      </c>
      <c r="P890">
        <v>2410.85</v>
      </c>
      <c r="Q890" t="s">
        <v>40</v>
      </c>
      <c r="R890" t="s">
        <v>31</v>
      </c>
      <c r="S890">
        <v>5</v>
      </c>
      <c r="T890">
        <v>5</v>
      </c>
      <c r="U890" t="s">
        <v>32</v>
      </c>
      <c r="V890" t="s">
        <v>42</v>
      </c>
      <c r="Z890" t="b">
        <f t="shared" si="13"/>
        <v>0</v>
      </c>
    </row>
    <row r="891" spans="1:26" x14ac:dyDescent="0.25">
      <c r="A891" t="s">
        <v>1439</v>
      </c>
      <c r="B891" s="1">
        <v>45756</v>
      </c>
      <c r="C891" t="s">
        <v>535</v>
      </c>
      <c r="D891" t="s">
        <v>71</v>
      </c>
      <c r="E891" t="s">
        <v>26</v>
      </c>
      <c r="F891" t="s">
        <v>86</v>
      </c>
      <c r="G891" t="s">
        <v>180</v>
      </c>
      <c r="H891">
        <v>4</v>
      </c>
      <c r="I891">
        <v>42096</v>
      </c>
      <c r="J891">
        <v>5</v>
      </c>
      <c r="K891">
        <v>8419.2000000000007</v>
      </c>
      <c r="L891">
        <v>159964.79999999999</v>
      </c>
      <c r="M891">
        <v>107491.46</v>
      </c>
      <c r="N891">
        <v>52473.34</v>
      </c>
      <c r="O891" t="s">
        <v>39</v>
      </c>
      <c r="P891">
        <v>1116.23</v>
      </c>
      <c r="Q891" t="s">
        <v>40</v>
      </c>
      <c r="R891" t="s">
        <v>41</v>
      </c>
      <c r="S891">
        <v>2</v>
      </c>
      <c r="T891">
        <v>6</v>
      </c>
      <c r="U891" t="s">
        <v>32</v>
      </c>
      <c r="V891" t="s">
        <v>50</v>
      </c>
      <c r="W891">
        <v>1</v>
      </c>
      <c r="Z891" t="b">
        <f t="shared" si="13"/>
        <v>0</v>
      </c>
    </row>
    <row r="892" spans="1:26" x14ac:dyDescent="0.25">
      <c r="A892" t="s">
        <v>1440</v>
      </c>
      <c r="B892" s="1">
        <v>45768</v>
      </c>
      <c r="C892" t="s">
        <v>543</v>
      </c>
      <c r="D892" t="s">
        <v>67</v>
      </c>
      <c r="E892" t="s">
        <v>26</v>
      </c>
      <c r="F892" t="s">
        <v>53</v>
      </c>
      <c r="G892" t="s">
        <v>268</v>
      </c>
      <c r="H892">
        <v>3</v>
      </c>
      <c r="I892">
        <v>18853</v>
      </c>
      <c r="J892">
        <v>20</v>
      </c>
      <c r="K892">
        <v>11311.8</v>
      </c>
      <c r="L892">
        <v>45247.199999999997</v>
      </c>
      <c r="M892">
        <v>35810.980000000003</v>
      </c>
      <c r="N892">
        <v>9436.2199999999993</v>
      </c>
      <c r="O892" t="s">
        <v>49</v>
      </c>
      <c r="P892">
        <v>332.72</v>
      </c>
      <c r="Q892" t="s">
        <v>73</v>
      </c>
      <c r="R892" t="s">
        <v>31</v>
      </c>
      <c r="S892">
        <v>5</v>
      </c>
      <c r="T892">
        <v>0</v>
      </c>
      <c r="U892" t="s">
        <v>32</v>
      </c>
      <c r="V892" t="s">
        <v>42</v>
      </c>
      <c r="Z892" t="b">
        <f t="shared" si="13"/>
        <v>0</v>
      </c>
    </row>
    <row r="893" spans="1:26" x14ac:dyDescent="0.25">
      <c r="A893" t="s">
        <v>1441</v>
      </c>
      <c r="B893" s="1">
        <v>45905</v>
      </c>
      <c r="C893" t="s">
        <v>597</v>
      </c>
      <c r="D893" t="s">
        <v>45</v>
      </c>
      <c r="E893" t="s">
        <v>46</v>
      </c>
      <c r="F893" t="s">
        <v>37</v>
      </c>
      <c r="G893" t="s">
        <v>100</v>
      </c>
      <c r="H893">
        <v>2</v>
      </c>
      <c r="I893">
        <v>31919</v>
      </c>
      <c r="J893">
        <v>5</v>
      </c>
      <c r="K893">
        <v>3191.9</v>
      </c>
      <c r="L893">
        <v>60646.1</v>
      </c>
      <c r="M893">
        <v>47678.63</v>
      </c>
      <c r="N893">
        <v>12967.47</v>
      </c>
      <c r="O893" t="s">
        <v>29</v>
      </c>
      <c r="P893">
        <v>2150.5700000000002</v>
      </c>
      <c r="Q893" t="s">
        <v>68</v>
      </c>
      <c r="R893" t="s">
        <v>31</v>
      </c>
      <c r="S893">
        <v>5</v>
      </c>
      <c r="T893">
        <v>0</v>
      </c>
      <c r="U893" t="s">
        <v>32</v>
      </c>
      <c r="V893" t="s">
        <v>42</v>
      </c>
      <c r="Z893" t="b">
        <f t="shared" si="13"/>
        <v>0</v>
      </c>
    </row>
    <row r="894" spans="1:26" x14ac:dyDescent="0.25">
      <c r="A894" t="s">
        <v>1442</v>
      </c>
      <c r="B894" s="1">
        <v>45799</v>
      </c>
      <c r="C894" t="s">
        <v>1443</v>
      </c>
      <c r="D894" t="s">
        <v>90</v>
      </c>
      <c r="E894" t="s">
        <v>46</v>
      </c>
      <c r="F894" t="s">
        <v>37</v>
      </c>
      <c r="G894" t="s">
        <v>313</v>
      </c>
      <c r="H894">
        <v>2</v>
      </c>
      <c r="I894">
        <v>39690</v>
      </c>
      <c r="J894">
        <v>15</v>
      </c>
      <c r="K894">
        <v>11907</v>
      </c>
      <c r="L894">
        <v>67473</v>
      </c>
      <c r="M894">
        <v>44447.9</v>
      </c>
      <c r="N894">
        <v>23025.1</v>
      </c>
      <c r="O894" t="s">
        <v>39</v>
      </c>
      <c r="P894">
        <v>1810.26</v>
      </c>
      <c r="Q894" t="s">
        <v>30</v>
      </c>
      <c r="R894" t="s">
        <v>41</v>
      </c>
      <c r="S894">
        <v>2</v>
      </c>
      <c r="T894">
        <v>4</v>
      </c>
      <c r="U894" t="s">
        <v>56</v>
      </c>
      <c r="V894" t="s">
        <v>33</v>
      </c>
      <c r="W894">
        <v>4</v>
      </c>
      <c r="Z894" t="b">
        <f t="shared" si="13"/>
        <v>0</v>
      </c>
    </row>
    <row r="895" spans="1:26" x14ac:dyDescent="0.25">
      <c r="A895" t="s">
        <v>1444</v>
      </c>
      <c r="B895" s="1">
        <v>45959</v>
      </c>
      <c r="C895" t="s">
        <v>648</v>
      </c>
      <c r="D895" t="s">
        <v>97</v>
      </c>
      <c r="E895" t="s">
        <v>36</v>
      </c>
      <c r="F895" t="s">
        <v>27</v>
      </c>
      <c r="G895" t="s">
        <v>76</v>
      </c>
      <c r="H895">
        <v>1</v>
      </c>
      <c r="I895">
        <v>21215</v>
      </c>
      <c r="J895">
        <v>0</v>
      </c>
      <c r="K895">
        <v>0</v>
      </c>
      <c r="L895">
        <v>21215</v>
      </c>
      <c r="M895">
        <v>15442.52</v>
      </c>
      <c r="N895">
        <v>5772.48</v>
      </c>
      <c r="O895" t="s">
        <v>91</v>
      </c>
      <c r="P895">
        <v>1647.1</v>
      </c>
      <c r="Q895" t="s">
        <v>73</v>
      </c>
      <c r="R895" t="s">
        <v>31</v>
      </c>
      <c r="S895">
        <v>5</v>
      </c>
      <c r="T895">
        <v>7</v>
      </c>
      <c r="U895" t="s">
        <v>56</v>
      </c>
      <c r="V895" t="s">
        <v>33</v>
      </c>
      <c r="W895">
        <v>2</v>
      </c>
      <c r="Z895" t="b">
        <f t="shared" si="13"/>
        <v>0</v>
      </c>
    </row>
    <row r="896" spans="1:26" x14ac:dyDescent="0.25">
      <c r="A896" t="s">
        <v>1445</v>
      </c>
      <c r="B896" s="1">
        <v>45926</v>
      </c>
      <c r="C896" t="s">
        <v>484</v>
      </c>
      <c r="D896" t="s">
        <v>25</v>
      </c>
      <c r="E896" t="s">
        <v>26</v>
      </c>
      <c r="F896" t="s">
        <v>47</v>
      </c>
      <c r="G896" t="s">
        <v>138</v>
      </c>
      <c r="H896">
        <v>1</v>
      </c>
      <c r="I896">
        <v>13874</v>
      </c>
      <c r="J896">
        <v>0</v>
      </c>
      <c r="K896">
        <v>0</v>
      </c>
      <c r="L896">
        <v>13874</v>
      </c>
      <c r="M896">
        <v>9589.24</v>
      </c>
      <c r="N896">
        <v>4284.76</v>
      </c>
      <c r="O896" t="s">
        <v>55</v>
      </c>
      <c r="P896">
        <v>519.11</v>
      </c>
      <c r="Q896" t="s">
        <v>40</v>
      </c>
      <c r="R896" t="s">
        <v>31</v>
      </c>
      <c r="S896">
        <v>5</v>
      </c>
      <c r="T896">
        <v>7</v>
      </c>
      <c r="U896" t="s">
        <v>56</v>
      </c>
      <c r="V896" t="s">
        <v>33</v>
      </c>
      <c r="W896">
        <v>5</v>
      </c>
      <c r="Z896" t="b">
        <f t="shared" si="13"/>
        <v>0</v>
      </c>
    </row>
    <row r="897" spans="1:26" x14ac:dyDescent="0.25">
      <c r="A897" t="s">
        <v>1446</v>
      </c>
      <c r="B897" s="1">
        <v>45963</v>
      </c>
      <c r="C897" t="s">
        <v>1037</v>
      </c>
      <c r="D897" t="s">
        <v>97</v>
      </c>
      <c r="E897" t="s">
        <v>26</v>
      </c>
      <c r="F897" t="s">
        <v>27</v>
      </c>
      <c r="G897" t="s">
        <v>113</v>
      </c>
      <c r="H897">
        <v>2</v>
      </c>
      <c r="I897">
        <v>12963</v>
      </c>
      <c r="J897">
        <v>0</v>
      </c>
      <c r="K897">
        <v>0</v>
      </c>
      <c r="L897">
        <v>25926</v>
      </c>
      <c r="M897">
        <v>20930.93</v>
      </c>
      <c r="N897">
        <v>4995.07</v>
      </c>
      <c r="O897" t="s">
        <v>29</v>
      </c>
      <c r="P897">
        <v>961.03</v>
      </c>
      <c r="Q897" t="s">
        <v>83</v>
      </c>
      <c r="R897" t="s">
        <v>31</v>
      </c>
      <c r="S897">
        <v>5</v>
      </c>
      <c r="T897">
        <v>6</v>
      </c>
      <c r="U897" t="s">
        <v>56</v>
      </c>
      <c r="V897" t="s">
        <v>33</v>
      </c>
      <c r="W897">
        <v>5</v>
      </c>
      <c r="Z897" t="b">
        <f t="shared" si="13"/>
        <v>0</v>
      </c>
    </row>
    <row r="898" spans="1:26" x14ac:dyDescent="0.25">
      <c r="A898" t="s">
        <v>1447</v>
      </c>
      <c r="B898" s="1">
        <v>45802</v>
      </c>
      <c r="C898" t="s">
        <v>290</v>
      </c>
      <c r="D898" t="s">
        <v>71</v>
      </c>
      <c r="E898" t="s">
        <v>26</v>
      </c>
      <c r="F898" t="s">
        <v>37</v>
      </c>
      <c r="G898" t="s">
        <v>161</v>
      </c>
      <c r="H898">
        <v>2</v>
      </c>
      <c r="I898">
        <v>26132</v>
      </c>
      <c r="J898">
        <v>25</v>
      </c>
      <c r="K898">
        <v>13066</v>
      </c>
      <c r="L898">
        <v>39198</v>
      </c>
      <c r="M898">
        <v>27417.279999999999</v>
      </c>
      <c r="N898">
        <v>11780.72</v>
      </c>
      <c r="O898" t="s">
        <v>49</v>
      </c>
      <c r="P898">
        <v>206.05</v>
      </c>
      <c r="Q898" t="s">
        <v>40</v>
      </c>
      <c r="R898" t="s">
        <v>31</v>
      </c>
      <c r="S898">
        <v>5</v>
      </c>
      <c r="T898">
        <v>4</v>
      </c>
      <c r="U898" t="s">
        <v>32</v>
      </c>
      <c r="V898" t="s">
        <v>33</v>
      </c>
      <c r="W898">
        <v>3</v>
      </c>
      <c r="Z898" t="b">
        <f t="shared" si="13"/>
        <v>0</v>
      </c>
    </row>
    <row r="899" spans="1:26" x14ac:dyDescent="0.25">
      <c r="A899" t="s">
        <v>1448</v>
      </c>
      <c r="B899" s="1">
        <v>45709</v>
      </c>
      <c r="C899" t="s">
        <v>1449</v>
      </c>
      <c r="D899" t="s">
        <v>67</v>
      </c>
      <c r="E899" t="s">
        <v>46</v>
      </c>
      <c r="F899" t="s">
        <v>37</v>
      </c>
      <c r="G899" t="s">
        <v>100</v>
      </c>
      <c r="H899">
        <v>1</v>
      </c>
      <c r="I899">
        <v>35300</v>
      </c>
      <c r="J899">
        <v>5</v>
      </c>
      <c r="K899">
        <v>1765</v>
      </c>
      <c r="L899">
        <v>33535</v>
      </c>
      <c r="M899">
        <v>23327.040000000001</v>
      </c>
      <c r="N899">
        <v>10207.959999999999</v>
      </c>
      <c r="O899" t="s">
        <v>55</v>
      </c>
      <c r="P899">
        <v>1239.6099999999999</v>
      </c>
      <c r="Q899" t="s">
        <v>30</v>
      </c>
      <c r="R899" t="s">
        <v>31</v>
      </c>
      <c r="S899">
        <v>5</v>
      </c>
      <c r="T899">
        <v>0</v>
      </c>
      <c r="U899" t="s">
        <v>32</v>
      </c>
      <c r="V899" t="s">
        <v>50</v>
      </c>
      <c r="W899">
        <v>5</v>
      </c>
      <c r="Z899" t="b">
        <f t="shared" ref="Z899:Z962" si="14">COUNTIF($A:$A, A899)&gt;1</f>
        <v>0</v>
      </c>
    </row>
    <row r="900" spans="1:26" x14ac:dyDescent="0.25">
      <c r="A900" t="s">
        <v>1450</v>
      </c>
      <c r="B900" s="1">
        <v>45757</v>
      </c>
      <c r="C900" t="s">
        <v>1451</v>
      </c>
      <c r="D900" t="s">
        <v>67</v>
      </c>
      <c r="E900" t="s">
        <v>26</v>
      </c>
      <c r="F900" t="s">
        <v>53</v>
      </c>
      <c r="G900" t="s">
        <v>82</v>
      </c>
      <c r="H900">
        <v>1</v>
      </c>
      <c r="I900">
        <v>80037</v>
      </c>
      <c r="J900">
        <v>20</v>
      </c>
      <c r="K900">
        <v>16007.4</v>
      </c>
      <c r="L900">
        <v>64029.599999999999</v>
      </c>
      <c r="M900">
        <v>47638.39</v>
      </c>
      <c r="N900">
        <v>16391.21</v>
      </c>
      <c r="O900" t="s">
        <v>60</v>
      </c>
      <c r="P900">
        <v>1387.07</v>
      </c>
      <c r="Q900" t="s">
        <v>68</v>
      </c>
      <c r="R900" t="s">
        <v>31</v>
      </c>
      <c r="S900">
        <v>5</v>
      </c>
      <c r="T900">
        <v>7</v>
      </c>
      <c r="U900" t="s">
        <v>56</v>
      </c>
      <c r="V900" t="s">
        <v>33</v>
      </c>
      <c r="W900">
        <v>3</v>
      </c>
      <c r="Z900" t="b">
        <f t="shared" si="14"/>
        <v>0</v>
      </c>
    </row>
    <row r="901" spans="1:26" x14ac:dyDescent="0.25">
      <c r="A901" t="s">
        <v>1452</v>
      </c>
      <c r="B901" s="1">
        <v>45809</v>
      </c>
      <c r="C901" t="s">
        <v>494</v>
      </c>
      <c r="D901" t="s">
        <v>25</v>
      </c>
      <c r="E901" t="s">
        <v>26</v>
      </c>
      <c r="F901" t="s">
        <v>27</v>
      </c>
      <c r="G901" t="s">
        <v>164</v>
      </c>
      <c r="H901">
        <v>1</v>
      </c>
      <c r="I901">
        <v>15580</v>
      </c>
      <c r="J901">
        <v>10</v>
      </c>
      <c r="K901">
        <v>1558</v>
      </c>
      <c r="L901">
        <v>14022</v>
      </c>
      <c r="M901">
        <v>11055.16</v>
      </c>
      <c r="N901">
        <v>2966.84</v>
      </c>
      <c r="O901" t="s">
        <v>49</v>
      </c>
      <c r="P901">
        <v>221.42</v>
      </c>
      <c r="Q901" t="s">
        <v>40</v>
      </c>
      <c r="R901" t="s">
        <v>41</v>
      </c>
      <c r="S901">
        <v>2</v>
      </c>
      <c r="T901">
        <v>6</v>
      </c>
      <c r="U901" t="s">
        <v>32</v>
      </c>
      <c r="V901" t="s">
        <v>50</v>
      </c>
      <c r="W901">
        <v>4</v>
      </c>
      <c r="Z901" t="b">
        <f t="shared" si="14"/>
        <v>0</v>
      </c>
    </row>
    <row r="902" spans="1:26" x14ac:dyDescent="0.25">
      <c r="A902" t="s">
        <v>1453</v>
      </c>
      <c r="B902" s="1">
        <v>45774</v>
      </c>
      <c r="C902" t="s">
        <v>804</v>
      </c>
      <c r="D902" t="s">
        <v>90</v>
      </c>
      <c r="E902" t="s">
        <v>26</v>
      </c>
      <c r="F902" t="s">
        <v>86</v>
      </c>
      <c r="G902" t="s">
        <v>127</v>
      </c>
      <c r="H902">
        <v>1</v>
      </c>
      <c r="I902">
        <v>50909</v>
      </c>
      <c r="J902">
        <v>10</v>
      </c>
      <c r="K902">
        <v>5090.8999999999996</v>
      </c>
      <c r="L902">
        <v>45818.1</v>
      </c>
      <c r="M902">
        <v>27458.34</v>
      </c>
      <c r="N902">
        <v>18359.759999999998</v>
      </c>
      <c r="O902" t="s">
        <v>55</v>
      </c>
      <c r="P902">
        <v>1565.27</v>
      </c>
      <c r="Q902" t="s">
        <v>68</v>
      </c>
      <c r="R902" t="s">
        <v>41</v>
      </c>
      <c r="S902">
        <v>2</v>
      </c>
      <c r="T902">
        <v>3</v>
      </c>
      <c r="U902" t="s">
        <v>32</v>
      </c>
      <c r="V902" t="s">
        <v>42</v>
      </c>
      <c r="Z902" t="b">
        <f t="shared" si="14"/>
        <v>0</v>
      </c>
    </row>
    <row r="903" spans="1:26" x14ac:dyDescent="0.25">
      <c r="A903" t="s">
        <v>1454</v>
      </c>
      <c r="B903" s="1">
        <v>45842</v>
      </c>
      <c r="C903" t="s">
        <v>305</v>
      </c>
      <c r="D903" t="s">
        <v>154</v>
      </c>
      <c r="E903" t="s">
        <v>46</v>
      </c>
      <c r="F903" t="s">
        <v>47</v>
      </c>
      <c r="G903" t="s">
        <v>48</v>
      </c>
      <c r="H903">
        <v>3</v>
      </c>
      <c r="I903">
        <v>41911</v>
      </c>
      <c r="J903">
        <v>5</v>
      </c>
      <c r="K903">
        <v>6286.65</v>
      </c>
      <c r="L903">
        <v>119446.35</v>
      </c>
      <c r="M903">
        <v>93633.86</v>
      </c>
      <c r="N903">
        <v>25812.49</v>
      </c>
      <c r="O903" t="s">
        <v>49</v>
      </c>
      <c r="P903">
        <v>232.21</v>
      </c>
      <c r="Q903" t="s">
        <v>73</v>
      </c>
      <c r="R903" t="s">
        <v>31</v>
      </c>
      <c r="S903">
        <v>5</v>
      </c>
      <c r="T903">
        <v>4</v>
      </c>
      <c r="U903" t="s">
        <v>32</v>
      </c>
      <c r="V903" t="s">
        <v>33</v>
      </c>
      <c r="W903">
        <v>3</v>
      </c>
      <c r="Z903" t="b">
        <f t="shared" si="14"/>
        <v>0</v>
      </c>
    </row>
    <row r="904" spans="1:26" x14ac:dyDescent="0.25">
      <c r="A904" t="s">
        <v>1455</v>
      </c>
      <c r="B904" s="1">
        <v>45749</v>
      </c>
      <c r="C904" t="s">
        <v>937</v>
      </c>
      <c r="D904" t="s">
        <v>97</v>
      </c>
      <c r="E904" t="s">
        <v>26</v>
      </c>
      <c r="F904" t="s">
        <v>53</v>
      </c>
      <c r="G904" t="s">
        <v>59</v>
      </c>
      <c r="H904">
        <v>3</v>
      </c>
      <c r="I904">
        <v>32317</v>
      </c>
      <c r="J904">
        <v>15</v>
      </c>
      <c r="K904">
        <v>14542.65</v>
      </c>
      <c r="L904">
        <v>82408.350000000006</v>
      </c>
      <c r="M904">
        <v>66374.77</v>
      </c>
      <c r="N904">
        <v>16033.58</v>
      </c>
      <c r="O904" t="s">
        <v>39</v>
      </c>
      <c r="P904">
        <v>1418.4</v>
      </c>
      <c r="Q904" t="s">
        <v>73</v>
      </c>
      <c r="R904" t="s">
        <v>31</v>
      </c>
      <c r="S904">
        <v>5</v>
      </c>
      <c r="T904">
        <v>5</v>
      </c>
      <c r="U904" t="s">
        <v>32</v>
      </c>
      <c r="V904" t="s">
        <v>33</v>
      </c>
      <c r="W904">
        <v>3</v>
      </c>
      <c r="Z904" t="b">
        <f t="shared" si="14"/>
        <v>0</v>
      </c>
    </row>
    <row r="905" spans="1:26" x14ac:dyDescent="0.25">
      <c r="A905" t="s">
        <v>1456</v>
      </c>
      <c r="B905" s="1">
        <v>45812</v>
      </c>
      <c r="C905" t="s">
        <v>341</v>
      </c>
      <c r="D905" t="s">
        <v>79</v>
      </c>
      <c r="E905" t="s">
        <v>26</v>
      </c>
      <c r="F905" t="s">
        <v>53</v>
      </c>
      <c r="G905" t="s">
        <v>268</v>
      </c>
      <c r="H905">
        <v>1</v>
      </c>
      <c r="I905">
        <v>12363</v>
      </c>
      <c r="J905">
        <v>15</v>
      </c>
      <c r="K905">
        <v>1854.45</v>
      </c>
      <c r="L905">
        <v>10508.55</v>
      </c>
      <c r="M905">
        <v>8473.9500000000007</v>
      </c>
      <c r="N905">
        <v>2034.6</v>
      </c>
      <c r="O905" t="s">
        <v>29</v>
      </c>
      <c r="P905">
        <v>1602.73</v>
      </c>
      <c r="Q905" t="s">
        <v>30</v>
      </c>
      <c r="R905" t="s">
        <v>41</v>
      </c>
      <c r="S905">
        <v>2</v>
      </c>
      <c r="T905">
        <v>0</v>
      </c>
      <c r="U905" t="s">
        <v>32</v>
      </c>
      <c r="V905" t="s">
        <v>42</v>
      </c>
      <c r="Z905" t="b">
        <f t="shared" si="14"/>
        <v>0</v>
      </c>
    </row>
    <row r="906" spans="1:26" x14ac:dyDescent="0.25">
      <c r="A906" t="s">
        <v>1457</v>
      </c>
      <c r="B906" s="1">
        <v>45665</v>
      </c>
      <c r="C906" t="s">
        <v>538</v>
      </c>
      <c r="D906" t="s">
        <v>90</v>
      </c>
      <c r="E906" t="s">
        <v>46</v>
      </c>
      <c r="F906" t="s">
        <v>86</v>
      </c>
      <c r="G906" t="s">
        <v>94</v>
      </c>
      <c r="H906">
        <v>2</v>
      </c>
      <c r="I906">
        <v>81623</v>
      </c>
      <c r="J906">
        <v>20</v>
      </c>
      <c r="K906">
        <v>32649.200000000001</v>
      </c>
      <c r="L906">
        <v>130596.8</v>
      </c>
      <c r="M906">
        <v>92949.7</v>
      </c>
      <c r="N906">
        <v>37647.1</v>
      </c>
      <c r="O906" t="s">
        <v>91</v>
      </c>
      <c r="P906">
        <v>1399.55</v>
      </c>
      <c r="Q906" t="s">
        <v>73</v>
      </c>
      <c r="R906" t="s">
        <v>31</v>
      </c>
      <c r="S906">
        <v>5</v>
      </c>
      <c r="T906">
        <v>5</v>
      </c>
      <c r="U906" t="s">
        <v>32</v>
      </c>
      <c r="V906" t="s">
        <v>33</v>
      </c>
      <c r="W906">
        <v>2</v>
      </c>
      <c r="Z906" t="b">
        <f t="shared" si="14"/>
        <v>0</v>
      </c>
    </row>
    <row r="907" spans="1:26" x14ac:dyDescent="0.25">
      <c r="A907" t="s">
        <v>1458</v>
      </c>
      <c r="B907" s="1">
        <v>46020</v>
      </c>
      <c r="C907" t="s">
        <v>318</v>
      </c>
      <c r="D907" t="s">
        <v>90</v>
      </c>
      <c r="E907" t="s">
        <v>36</v>
      </c>
      <c r="F907" t="s">
        <v>37</v>
      </c>
      <c r="G907" t="s">
        <v>161</v>
      </c>
      <c r="H907">
        <v>1</v>
      </c>
      <c r="I907">
        <v>33732</v>
      </c>
      <c r="J907">
        <v>0</v>
      </c>
      <c r="K907">
        <v>0</v>
      </c>
      <c r="L907">
        <v>33732</v>
      </c>
      <c r="M907">
        <v>21528.68</v>
      </c>
      <c r="N907">
        <v>12203.32</v>
      </c>
      <c r="O907" t="s">
        <v>55</v>
      </c>
      <c r="P907">
        <v>698.17</v>
      </c>
      <c r="Q907" t="s">
        <v>68</v>
      </c>
      <c r="R907" t="s">
        <v>31</v>
      </c>
      <c r="S907">
        <v>5</v>
      </c>
      <c r="T907">
        <v>5</v>
      </c>
      <c r="U907" t="s">
        <v>32</v>
      </c>
      <c r="V907" t="s">
        <v>33</v>
      </c>
      <c r="W907">
        <v>1</v>
      </c>
      <c r="Z907" t="b">
        <f t="shared" si="14"/>
        <v>0</v>
      </c>
    </row>
    <row r="908" spans="1:26" x14ac:dyDescent="0.25">
      <c r="A908" t="s">
        <v>1459</v>
      </c>
      <c r="B908" s="1">
        <v>45931</v>
      </c>
      <c r="C908" t="s">
        <v>324</v>
      </c>
      <c r="D908" t="s">
        <v>71</v>
      </c>
      <c r="E908" t="s">
        <v>26</v>
      </c>
      <c r="F908" t="s">
        <v>86</v>
      </c>
      <c r="G908" t="s">
        <v>110</v>
      </c>
      <c r="H908">
        <v>3</v>
      </c>
      <c r="I908">
        <v>61869</v>
      </c>
      <c r="J908">
        <v>0</v>
      </c>
      <c r="K908">
        <v>0</v>
      </c>
      <c r="L908">
        <v>185607</v>
      </c>
      <c r="M908">
        <v>102888.52</v>
      </c>
      <c r="N908">
        <v>82718.48</v>
      </c>
      <c r="O908" t="s">
        <v>60</v>
      </c>
      <c r="P908">
        <v>544.28</v>
      </c>
      <c r="Q908" t="s">
        <v>83</v>
      </c>
      <c r="R908" t="s">
        <v>41</v>
      </c>
      <c r="S908">
        <v>2</v>
      </c>
      <c r="T908">
        <v>6</v>
      </c>
      <c r="U908" t="s">
        <v>32</v>
      </c>
      <c r="V908" t="s">
        <v>42</v>
      </c>
      <c r="Z908" t="b">
        <f t="shared" si="14"/>
        <v>0</v>
      </c>
    </row>
    <row r="909" spans="1:26" x14ac:dyDescent="0.25">
      <c r="A909" t="s">
        <v>1460</v>
      </c>
      <c r="B909" s="1">
        <v>45722</v>
      </c>
      <c r="C909" t="s">
        <v>1449</v>
      </c>
      <c r="D909" t="s">
        <v>25</v>
      </c>
      <c r="E909" t="s">
        <v>26</v>
      </c>
      <c r="F909" t="s">
        <v>86</v>
      </c>
      <c r="G909" t="s">
        <v>180</v>
      </c>
      <c r="H909">
        <v>2</v>
      </c>
      <c r="I909">
        <v>83559</v>
      </c>
      <c r="J909">
        <v>25</v>
      </c>
      <c r="K909">
        <v>41779.5</v>
      </c>
      <c r="L909">
        <v>125338.5</v>
      </c>
      <c r="M909">
        <v>70971.48</v>
      </c>
      <c r="N909">
        <v>54367.02</v>
      </c>
      <c r="O909" t="s">
        <v>91</v>
      </c>
      <c r="P909">
        <v>215.47</v>
      </c>
      <c r="Q909" t="s">
        <v>73</v>
      </c>
      <c r="R909" t="s">
        <v>31</v>
      </c>
      <c r="S909">
        <v>5</v>
      </c>
      <c r="T909">
        <v>6</v>
      </c>
      <c r="U909" t="s">
        <v>32</v>
      </c>
      <c r="V909" t="s">
        <v>50</v>
      </c>
      <c r="W909">
        <v>4</v>
      </c>
      <c r="Z909" t="b">
        <f t="shared" si="14"/>
        <v>0</v>
      </c>
    </row>
    <row r="910" spans="1:26" x14ac:dyDescent="0.25">
      <c r="A910" t="s">
        <v>1461</v>
      </c>
      <c r="B910" s="1">
        <v>45798</v>
      </c>
      <c r="C910" t="s">
        <v>1462</v>
      </c>
      <c r="D910" t="s">
        <v>97</v>
      </c>
      <c r="E910" t="s">
        <v>36</v>
      </c>
      <c r="F910" t="s">
        <v>47</v>
      </c>
      <c r="G910" t="s">
        <v>146</v>
      </c>
      <c r="H910">
        <v>1</v>
      </c>
      <c r="I910">
        <v>15968</v>
      </c>
      <c r="J910">
        <v>15</v>
      </c>
      <c r="K910">
        <v>2395.1999999999998</v>
      </c>
      <c r="L910">
        <v>13572.8</v>
      </c>
      <c r="M910">
        <v>7678.94</v>
      </c>
      <c r="N910">
        <v>5893.86</v>
      </c>
      <c r="O910" t="s">
        <v>29</v>
      </c>
      <c r="P910">
        <v>1934.87</v>
      </c>
      <c r="Q910" t="s">
        <v>40</v>
      </c>
      <c r="R910" t="s">
        <v>41</v>
      </c>
      <c r="S910">
        <v>2</v>
      </c>
      <c r="T910">
        <v>3</v>
      </c>
      <c r="U910" t="s">
        <v>56</v>
      </c>
      <c r="V910" t="s">
        <v>33</v>
      </c>
      <c r="W910">
        <v>5</v>
      </c>
      <c r="Z910" t="b">
        <f t="shared" si="14"/>
        <v>0</v>
      </c>
    </row>
    <row r="911" spans="1:26" x14ac:dyDescent="0.25">
      <c r="A911" t="s">
        <v>1463</v>
      </c>
      <c r="B911" s="1">
        <v>45681</v>
      </c>
      <c r="C911" t="s">
        <v>150</v>
      </c>
      <c r="D911" t="s">
        <v>154</v>
      </c>
      <c r="E911" t="s">
        <v>26</v>
      </c>
      <c r="F911" t="s">
        <v>27</v>
      </c>
      <c r="G911" t="s">
        <v>72</v>
      </c>
      <c r="H911">
        <v>1</v>
      </c>
      <c r="I911">
        <v>21238</v>
      </c>
      <c r="J911">
        <v>15</v>
      </c>
      <c r="K911">
        <v>3185.7</v>
      </c>
      <c r="L911">
        <v>18052.3</v>
      </c>
      <c r="M911">
        <v>14630.03</v>
      </c>
      <c r="N911">
        <v>3422.27</v>
      </c>
      <c r="O911" t="s">
        <v>91</v>
      </c>
      <c r="P911">
        <v>1354.67</v>
      </c>
      <c r="Q911" t="s">
        <v>73</v>
      </c>
      <c r="R911" t="s">
        <v>41</v>
      </c>
      <c r="S911">
        <v>2</v>
      </c>
      <c r="T911">
        <v>6</v>
      </c>
      <c r="U911" t="s">
        <v>56</v>
      </c>
      <c r="V911" t="s">
        <v>33</v>
      </c>
      <c r="W911">
        <v>2</v>
      </c>
      <c r="Z911" t="b">
        <f t="shared" si="14"/>
        <v>0</v>
      </c>
    </row>
    <row r="912" spans="1:26" x14ac:dyDescent="0.25">
      <c r="A912" t="s">
        <v>1464</v>
      </c>
      <c r="B912" s="1">
        <v>45685</v>
      </c>
      <c r="C912" t="s">
        <v>1076</v>
      </c>
      <c r="D912" t="s">
        <v>71</v>
      </c>
      <c r="E912" t="s">
        <v>46</v>
      </c>
      <c r="F912" t="s">
        <v>37</v>
      </c>
      <c r="G912" t="s">
        <v>224</v>
      </c>
      <c r="H912">
        <v>3</v>
      </c>
      <c r="I912">
        <v>24109</v>
      </c>
      <c r="J912">
        <v>10</v>
      </c>
      <c r="K912">
        <v>7232.7</v>
      </c>
      <c r="L912">
        <v>65094.3</v>
      </c>
      <c r="M912">
        <v>47035.49</v>
      </c>
      <c r="N912">
        <v>18058.810000000001</v>
      </c>
      <c r="O912" t="s">
        <v>39</v>
      </c>
      <c r="P912">
        <v>2404.46</v>
      </c>
      <c r="Q912" t="s">
        <v>68</v>
      </c>
      <c r="R912" t="s">
        <v>31</v>
      </c>
      <c r="S912">
        <v>5</v>
      </c>
      <c r="T912">
        <v>0</v>
      </c>
      <c r="U912" t="s">
        <v>32</v>
      </c>
      <c r="V912" t="s">
        <v>42</v>
      </c>
      <c r="Z912" t="b">
        <f t="shared" si="14"/>
        <v>0</v>
      </c>
    </row>
    <row r="913" spans="1:26" x14ac:dyDescent="0.25">
      <c r="A913" t="s">
        <v>1465</v>
      </c>
      <c r="B913" s="1">
        <v>45941</v>
      </c>
      <c r="C913" t="s">
        <v>294</v>
      </c>
      <c r="D913" t="s">
        <v>79</v>
      </c>
      <c r="E913" t="s">
        <v>46</v>
      </c>
      <c r="F913" t="s">
        <v>53</v>
      </c>
      <c r="G913" t="s">
        <v>59</v>
      </c>
      <c r="H913">
        <v>1</v>
      </c>
      <c r="I913">
        <v>13428</v>
      </c>
      <c r="J913">
        <v>25</v>
      </c>
      <c r="K913">
        <v>3357</v>
      </c>
      <c r="L913">
        <v>10071</v>
      </c>
      <c r="M913">
        <v>7546.22</v>
      </c>
      <c r="N913">
        <v>2524.7800000000002</v>
      </c>
      <c r="O913" t="s">
        <v>91</v>
      </c>
      <c r="P913">
        <v>854.03</v>
      </c>
      <c r="Q913" t="s">
        <v>40</v>
      </c>
      <c r="R913" t="s">
        <v>31</v>
      </c>
      <c r="S913">
        <v>5</v>
      </c>
      <c r="T913">
        <v>2</v>
      </c>
      <c r="U913" t="s">
        <v>32</v>
      </c>
      <c r="V913" t="s">
        <v>50</v>
      </c>
      <c r="W913">
        <v>3</v>
      </c>
      <c r="Z913" t="b">
        <f t="shared" si="14"/>
        <v>0</v>
      </c>
    </row>
    <row r="914" spans="1:26" x14ac:dyDescent="0.25">
      <c r="A914" t="s">
        <v>1466</v>
      </c>
      <c r="B914" s="1">
        <v>45807</v>
      </c>
      <c r="C914" t="s">
        <v>606</v>
      </c>
      <c r="D914" t="s">
        <v>71</v>
      </c>
      <c r="E914" t="s">
        <v>26</v>
      </c>
      <c r="F914" t="s">
        <v>37</v>
      </c>
      <c r="G914" t="s">
        <v>38</v>
      </c>
      <c r="H914">
        <v>2</v>
      </c>
      <c r="I914">
        <v>33425</v>
      </c>
      <c r="J914">
        <v>20</v>
      </c>
      <c r="K914">
        <v>13370</v>
      </c>
      <c r="L914">
        <v>53480</v>
      </c>
      <c r="M914">
        <v>39801.279999999999</v>
      </c>
      <c r="N914">
        <v>13678.72</v>
      </c>
      <c r="O914" t="s">
        <v>29</v>
      </c>
      <c r="P914">
        <v>1917.87</v>
      </c>
      <c r="Q914" t="s">
        <v>68</v>
      </c>
      <c r="R914" t="s">
        <v>41</v>
      </c>
      <c r="S914">
        <v>2</v>
      </c>
      <c r="T914">
        <v>2</v>
      </c>
      <c r="U914" t="s">
        <v>32</v>
      </c>
      <c r="V914" t="s">
        <v>33</v>
      </c>
      <c r="W914">
        <v>2</v>
      </c>
      <c r="Z914" t="b">
        <f t="shared" si="14"/>
        <v>0</v>
      </c>
    </row>
    <row r="915" spans="1:26" x14ac:dyDescent="0.25">
      <c r="A915" t="s">
        <v>1467</v>
      </c>
      <c r="B915" s="1">
        <v>46015</v>
      </c>
      <c r="C915" t="s">
        <v>1468</v>
      </c>
      <c r="D915" t="s">
        <v>25</v>
      </c>
      <c r="E915" t="s">
        <v>46</v>
      </c>
      <c r="F915" t="s">
        <v>86</v>
      </c>
      <c r="G915" t="s">
        <v>110</v>
      </c>
      <c r="H915">
        <v>3</v>
      </c>
      <c r="I915">
        <v>28658</v>
      </c>
      <c r="J915">
        <v>0</v>
      </c>
      <c r="K915">
        <v>0</v>
      </c>
      <c r="L915">
        <v>85974</v>
      </c>
      <c r="M915">
        <v>64394.74</v>
      </c>
      <c r="N915">
        <v>21579.26</v>
      </c>
      <c r="O915" t="s">
        <v>39</v>
      </c>
      <c r="P915">
        <v>660.42</v>
      </c>
      <c r="Q915" t="s">
        <v>68</v>
      </c>
      <c r="R915" t="s">
        <v>31</v>
      </c>
      <c r="S915">
        <v>5</v>
      </c>
      <c r="T915">
        <v>8</v>
      </c>
      <c r="U915" t="s">
        <v>56</v>
      </c>
      <c r="V915" t="s">
        <v>33</v>
      </c>
      <c r="W915">
        <v>2</v>
      </c>
      <c r="Z915" t="b">
        <f t="shared" si="14"/>
        <v>0</v>
      </c>
    </row>
    <row r="916" spans="1:26" x14ac:dyDescent="0.25">
      <c r="A916" t="s">
        <v>1469</v>
      </c>
      <c r="B916" s="1">
        <v>45722</v>
      </c>
      <c r="C916" t="s">
        <v>819</v>
      </c>
      <c r="D916" t="s">
        <v>90</v>
      </c>
      <c r="E916" t="s">
        <v>26</v>
      </c>
      <c r="F916" t="s">
        <v>53</v>
      </c>
      <c r="G916" t="s">
        <v>59</v>
      </c>
      <c r="H916">
        <v>3</v>
      </c>
      <c r="I916">
        <v>77103</v>
      </c>
      <c r="J916">
        <v>0</v>
      </c>
      <c r="K916">
        <v>0</v>
      </c>
      <c r="L916">
        <v>231309</v>
      </c>
      <c r="M916">
        <v>139957.76999999999</v>
      </c>
      <c r="N916">
        <v>91351.23</v>
      </c>
      <c r="O916" t="s">
        <v>60</v>
      </c>
      <c r="P916">
        <v>255.72</v>
      </c>
      <c r="Q916" t="s">
        <v>68</v>
      </c>
      <c r="R916" t="s">
        <v>41</v>
      </c>
      <c r="S916">
        <v>2</v>
      </c>
      <c r="T916">
        <v>2</v>
      </c>
      <c r="U916" t="s">
        <v>32</v>
      </c>
      <c r="V916" t="s">
        <v>42</v>
      </c>
      <c r="Z916" t="b">
        <f t="shared" si="14"/>
        <v>0</v>
      </c>
    </row>
    <row r="917" spans="1:26" x14ac:dyDescent="0.25">
      <c r="A917" t="s">
        <v>1470</v>
      </c>
      <c r="B917" s="1">
        <v>45984</v>
      </c>
      <c r="C917" t="s">
        <v>506</v>
      </c>
      <c r="D917" t="s">
        <v>79</v>
      </c>
      <c r="E917" t="s">
        <v>26</v>
      </c>
      <c r="F917" t="s">
        <v>27</v>
      </c>
      <c r="G917" t="s">
        <v>113</v>
      </c>
      <c r="H917">
        <v>2</v>
      </c>
      <c r="I917">
        <v>14013</v>
      </c>
      <c r="J917">
        <v>10</v>
      </c>
      <c r="K917">
        <v>2802.6</v>
      </c>
      <c r="L917">
        <v>25223.4</v>
      </c>
      <c r="M917">
        <v>17700.55</v>
      </c>
      <c r="N917">
        <v>7522.85</v>
      </c>
      <c r="O917" t="s">
        <v>49</v>
      </c>
      <c r="P917">
        <v>220.51</v>
      </c>
      <c r="Q917" t="s">
        <v>40</v>
      </c>
      <c r="R917" t="s">
        <v>41</v>
      </c>
      <c r="S917">
        <v>2</v>
      </c>
      <c r="T917">
        <v>2</v>
      </c>
      <c r="U917" t="s">
        <v>32</v>
      </c>
      <c r="V917" t="s">
        <v>33</v>
      </c>
      <c r="W917">
        <v>2</v>
      </c>
      <c r="Z917" t="b">
        <f t="shared" si="14"/>
        <v>0</v>
      </c>
    </row>
    <row r="918" spans="1:26" x14ac:dyDescent="0.25">
      <c r="A918" t="s">
        <v>1471</v>
      </c>
      <c r="B918" s="1">
        <v>45909</v>
      </c>
      <c r="C918" t="s">
        <v>1009</v>
      </c>
      <c r="D918" t="s">
        <v>45</v>
      </c>
      <c r="E918" t="s">
        <v>26</v>
      </c>
      <c r="F918" t="s">
        <v>53</v>
      </c>
      <c r="G918" t="s">
        <v>59</v>
      </c>
      <c r="H918">
        <v>2</v>
      </c>
      <c r="I918">
        <v>96789</v>
      </c>
      <c r="J918">
        <v>0</v>
      </c>
      <c r="K918">
        <v>0</v>
      </c>
      <c r="L918">
        <v>193578</v>
      </c>
      <c r="M918">
        <v>126982.1</v>
      </c>
      <c r="N918">
        <v>66595.899999999994</v>
      </c>
      <c r="O918" t="s">
        <v>55</v>
      </c>
      <c r="P918">
        <v>1210.93</v>
      </c>
      <c r="Q918" t="s">
        <v>83</v>
      </c>
      <c r="R918" t="s">
        <v>31</v>
      </c>
      <c r="S918">
        <v>5</v>
      </c>
      <c r="T918">
        <v>5</v>
      </c>
      <c r="U918" t="s">
        <v>32</v>
      </c>
      <c r="V918" t="s">
        <v>42</v>
      </c>
      <c r="Z918" t="b">
        <f t="shared" si="14"/>
        <v>0</v>
      </c>
    </row>
    <row r="919" spans="1:26" x14ac:dyDescent="0.25">
      <c r="A919" t="s">
        <v>1472</v>
      </c>
      <c r="B919" s="1">
        <v>45710</v>
      </c>
      <c r="C919" t="s">
        <v>241</v>
      </c>
      <c r="D919" t="s">
        <v>67</v>
      </c>
      <c r="E919" t="s">
        <v>46</v>
      </c>
      <c r="F919" t="s">
        <v>27</v>
      </c>
      <c r="G919" t="s">
        <v>76</v>
      </c>
      <c r="H919">
        <v>1</v>
      </c>
      <c r="I919">
        <v>21997</v>
      </c>
      <c r="J919">
        <v>0</v>
      </c>
      <c r="K919">
        <v>0</v>
      </c>
      <c r="L919">
        <v>21997</v>
      </c>
      <c r="M919">
        <v>14033.47</v>
      </c>
      <c r="N919">
        <v>7963.53</v>
      </c>
      <c r="O919" t="s">
        <v>49</v>
      </c>
      <c r="P919">
        <v>479.84</v>
      </c>
      <c r="Q919" t="s">
        <v>40</v>
      </c>
      <c r="R919" t="s">
        <v>31</v>
      </c>
      <c r="S919">
        <v>5</v>
      </c>
      <c r="T919">
        <v>5</v>
      </c>
      <c r="U919" t="s">
        <v>32</v>
      </c>
      <c r="V919" t="s">
        <v>33</v>
      </c>
      <c r="W919">
        <v>5</v>
      </c>
      <c r="Z919" t="b">
        <f t="shared" si="14"/>
        <v>0</v>
      </c>
    </row>
    <row r="920" spans="1:26" x14ac:dyDescent="0.25">
      <c r="A920" t="s">
        <v>1473</v>
      </c>
      <c r="B920" s="1">
        <v>45664</v>
      </c>
      <c r="C920" t="s">
        <v>597</v>
      </c>
      <c r="D920" t="s">
        <v>79</v>
      </c>
      <c r="E920" t="s">
        <v>46</v>
      </c>
      <c r="F920" t="s">
        <v>47</v>
      </c>
      <c r="G920" t="s">
        <v>105</v>
      </c>
      <c r="H920">
        <v>1</v>
      </c>
      <c r="I920">
        <v>11938</v>
      </c>
      <c r="J920">
        <v>5</v>
      </c>
      <c r="K920">
        <v>596.9</v>
      </c>
      <c r="L920">
        <v>11341.1</v>
      </c>
      <c r="M920">
        <v>8983.41</v>
      </c>
      <c r="N920">
        <v>2357.69</v>
      </c>
      <c r="O920" t="s">
        <v>49</v>
      </c>
      <c r="P920">
        <v>483.87</v>
      </c>
      <c r="Q920" t="s">
        <v>40</v>
      </c>
      <c r="R920" t="s">
        <v>41</v>
      </c>
      <c r="S920">
        <v>2</v>
      </c>
      <c r="T920">
        <v>1</v>
      </c>
      <c r="U920" t="s">
        <v>32</v>
      </c>
      <c r="V920" t="s">
        <v>33</v>
      </c>
      <c r="W920">
        <v>5</v>
      </c>
      <c r="Z920" t="b">
        <f t="shared" si="14"/>
        <v>0</v>
      </c>
    </row>
    <row r="921" spans="1:26" x14ac:dyDescent="0.25">
      <c r="A921" t="s">
        <v>1474</v>
      </c>
      <c r="B921" s="1">
        <v>45951</v>
      </c>
      <c r="C921" t="s">
        <v>312</v>
      </c>
      <c r="D921" t="s">
        <v>97</v>
      </c>
      <c r="E921" t="s">
        <v>46</v>
      </c>
      <c r="F921" t="s">
        <v>37</v>
      </c>
      <c r="G921" t="s">
        <v>161</v>
      </c>
      <c r="H921">
        <v>1</v>
      </c>
      <c r="I921">
        <v>36315</v>
      </c>
      <c r="J921">
        <v>5</v>
      </c>
      <c r="K921">
        <v>1815.75</v>
      </c>
      <c r="L921">
        <v>34499.25</v>
      </c>
      <c r="M921">
        <v>20479.5</v>
      </c>
      <c r="N921">
        <v>14019.75</v>
      </c>
      <c r="O921" t="s">
        <v>39</v>
      </c>
      <c r="P921">
        <v>2366.37</v>
      </c>
      <c r="Q921" t="s">
        <v>40</v>
      </c>
      <c r="R921" t="s">
        <v>41</v>
      </c>
      <c r="S921">
        <v>2</v>
      </c>
      <c r="T921">
        <v>2</v>
      </c>
      <c r="U921" t="s">
        <v>32</v>
      </c>
      <c r="V921" t="s">
        <v>33</v>
      </c>
      <c r="W921">
        <v>2</v>
      </c>
      <c r="Z921" t="b">
        <f t="shared" si="14"/>
        <v>0</v>
      </c>
    </row>
    <row r="922" spans="1:26" x14ac:dyDescent="0.25">
      <c r="A922" t="s">
        <v>1475</v>
      </c>
      <c r="B922" s="1">
        <v>45803</v>
      </c>
      <c r="C922" t="s">
        <v>1476</v>
      </c>
      <c r="D922" t="s">
        <v>45</v>
      </c>
      <c r="E922" t="s">
        <v>26</v>
      </c>
      <c r="F922" t="s">
        <v>86</v>
      </c>
      <c r="G922" t="s">
        <v>94</v>
      </c>
      <c r="H922">
        <v>2</v>
      </c>
      <c r="I922">
        <v>82318</v>
      </c>
      <c r="J922">
        <v>0</v>
      </c>
      <c r="K922">
        <v>0</v>
      </c>
      <c r="L922">
        <v>164636</v>
      </c>
      <c r="M922">
        <v>115933.65</v>
      </c>
      <c r="N922">
        <v>48702.35</v>
      </c>
      <c r="O922" t="s">
        <v>60</v>
      </c>
      <c r="P922">
        <v>327.51</v>
      </c>
      <c r="Q922" t="s">
        <v>68</v>
      </c>
      <c r="R922" t="s">
        <v>31</v>
      </c>
      <c r="S922">
        <v>5</v>
      </c>
      <c r="T922">
        <v>7</v>
      </c>
      <c r="U922" t="s">
        <v>56</v>
      </c>
      <c r="V922" t="s">
        <v>33</v>
      </c>
      <c r="W922">
        <v>2</v>
      </c>
      <c r="Z922" t="b">
        <f t="shared" si="14"/>
        <v>0</v>
      </c>
    </row>
    <row r="923" spans="1:26" x14ac:dyDescent="0.25">
      <c r="A923" t="s">
        <v>1477</v>
      </c>
      <c r="B923" s="1">
        <v>45898</v>
      </c>
      <c r="C923" t="s">
        <v>1478</v>
      </c>
      <c r="D923" t="s">
        <v>67</v>
      </c>
      <c r="E923" t="s">
        <v>46</v>
      </c>
      <c r="F923" t="s">
        <v>37</v>
      </c>
      <c r="G923" t="s">
        <v>100</v>
      </c>
      <c r="H923">
        <v>1</v>
      </c>
      <c r="I923">
        <v>38009</v>
      </c>
      <c r="J923">
        <v>5</v>
      </c>
      <c r="K923">
        <v>1900.45</v>
      </c>
      <c r="L923">
        <v>36108.550000000003</v>
      </c>
      <c r="M923">
        <v>21133.63</v>
      </c>
      <c r="N923">
        <v>14974.92</v>
      </c>
      <c r="O923" t="s">
        <v>49</v>
      </c>
      <c r="P923">
        <v>406.96</v>
      </c>
      <c r="Q923" t="s">
        <v>30</v>
      </c>
      <c r="R923" t="s">
        <v>31</v>
      </c>
      <c r="S923">
        <v>5</v>
      </c>
      <c r="T923">
        <v>2</v>
      </c>
      <c r="U923" t="s">
        <v>32</v>
      </c>
      <c r="V923" t="s">
        <v>33</v>
      </c>
      <c r="W923">
        <v>2</v>
      </c>
      <c r="Z923" t="b">
        <f t="shared" si="14"/>
        <v>0</v>
      </c>
    </row>
    <row r="924" spans="1:26" x14ac:dyDescent="0.25">
      <c r="A924" t="s">
        <v>1479</v>
      </c>
      <c r="B924" s="1">
        <v>45903</v>
      </c>
      <c r="C924" t="s">
        <v>24</v>
      </c>
      <c r="D924" t="s">
        <v>154</v>
      </c>
      <c r="E924" t="s">
        <v>36</v>
      </c>
      <c r="F924" t="s">
        <v>53</v>
      </c>
      <c r="G924" t="s">
        <v>82</v>
      </c>
      <c r="H924">
        <v>1</v>
      </c>
      <c r="I924">
        <v>81641</v>
      </c>
      <c r="J924">
        <v>25</v>
      </c>
      <c r="K924">
        <v>20410.25</v>
      </c>
      <c r="L924">
        <v>61230.75</v>
      </c>
      <c r="M924">
        <v>47954.59</v>
      </c>
      <c r="N924">
        <v>13276.16</v>
      </c>
      <c r="O924" t="s">
        <v>55</v>
      </c>
      <c r="P924">
        <v>684.35</v>
      </c>
      <c r="Q924" t="s">
        <v>73</v>
      </c>
      <c r="R924" t="s">
        <v>41</v>
      </c>
      <c r="S924">
        <v>2</v>
      </c>
      <c r="T924">
        <v>2</v>
      </c>
      <c r="U924" t="s">
        <v>32</v>
      </c>
      <c r="V924" t="s">
        <v>33</v>
      </c>
      <c r="W924">
        <v>5</v>
      </c>
      <c r="Z924" t="b">
        <f t="shared" si="14"/>
        <v>0</v>
      </c>
    </row>
    <row r="925" spans="1:26" x14ac:dyDescent="0.25">
      <c r="A925" t="s">
        <v>1480</v>
      </c>
      <c r="B925" s="1">
        <v>45883</v>
      </c>
      <c r="C925" t="s">
        <v>1481</v>
      </c>
      <c r="D925" t="s">
        <v>124</v>
      </c>
      <c r="E925" t="s">
        <v>26</v>
      </c>
      <c r="F925" t="s">
        <v>37</v>
      </c>
      <c r="G925" t="s">
        <v>313</v>
      </c>
      <c r="H925">
        <v>3</v>
      </c>
      <c r="I925">
        <v>22227</v>
      </c>
      <c r="J925">
        <v>10</v>
      </c>
      <c r="K925">
        <v>6668.1</v>
      </c>
      <c r="L925">
        <v>60012.9</v>
      </c>
      <c r="M925">
        <v>36835.769999999997</v>
      </c>
      <c r="N925">
        <v>23177.13</v>
      </c>
      <c r="O925" t="s">
        <v>49</v>
      </c>
      <c r="P925">
        <v>307.7</v>
      </c>
      <c r="Q925" t="s">
        <v>40</v>
      </c>
      <c r="R925" t="s">
        <v>31</v>
      </c>
      <c r="S925">
        <v>5</v>
      </c>
      <c r="T925">
        <v>3</v>
      </c>
      <c r="U925" t="s">
        <v>32</v>
      </c>
      <c r="V925" t="s">
        <v>33</v>
      </c>
      <c r="W925">
        <v>5</v>
      </c>
      <c r="Z925" t="b">
        <f t="shared" si="14"/>
        <v>0</v>
      </c>
    </row>
    <row r="926" spans="1:26" x14ac:dyDescent="0.25">
      <c r="A926" t="s">
        <v>1482</v>
      </c>
      <c r="B926" s="1">
        <v>45832</v>
      </c>
      <c r="C926" t="s">
        <v>1483</v>
      </c>
      <c r="D926" t="s">
        <v>79</v>
      </c>
      <c r="E926" t="s">
        <v>36</v>
      </c>
      <c r="F926" t="s">
        <v>86</v>
      </c>
      <c r="G926" t="s">
        <v>180</v>
      </c>
      <c r="H926">
        <v>1</v>
      </c>
      <c r="I926">
        <v>80778</v>
      </c>
      <c r="J926">
        <v>0</v>
      </c>
      <c r="K926">
        <v>0</v>
      </c>
      <c r="L926">
        <v>80778</v>
      </c>
      <c r="M926">
        <v>58449.84</v>
      </c>
      <c r="N926">
        <v>22328.16</v>
      </c>
      <c r="O926" t="s">
        <v>39</v>
      </c>
      <c r="P926">
        <v>255.27</v>
      </c>
      <c r="Q926" t="s">
        <v>73</v>
      </c>
      <c r="R926" t="s">
        <v>41</v>
      </c>
      <c r="S926">
        <v>2</v>
      </c>
      <c r="T926">
        <v>4</v>
      </c>
      <c r="U926" t="s">
        <v>56</v>
      </c>
      <c r="V926" t="s">
        <v>33</v>
      </c>
      <c r="W926">
        <v>5</v>
      </c>
      <c r="Z926" t="b">
        <f t="shared" si="14"/>
        <v>0</v>
      </c>
    </row>
    <row r="927" spans="1:26" x14ac:dyDescent="0.25">
      <c r="A927" t="s">
        <v>1484</v>
      </c>
      <c r="B927" s="1">
        <v>45752</v>
      </c>
      <c r="C927" t="s">
        <v>1485</v>
      </c>
      <c r="D927" t="s">
        <v>97</v>
      </c>
      <c r="E927" t="s">
        <v>46</v>
      </c>
      <c r="F927" t="s">
        <v>47</v>
      </c>
      <c r="G927" t="s">
        <v>105</v>
      </c>
      <c r="H927">
        <v>2</v>
      </c>
      <c r="I927">
        <v>44784</v>
      </c>
      <c r="J927">
        <v>5</v>
      </c>
      <c r="K927">
        <v>4478.3999999999996</v>
      </c>
      <c r="L927">
        <v>85089.600000000006</v>
      </c>
      <c r="M927">
        <v>62577.35</v>
      </c>
      <c r="N927">
        <v>22512.25</v>
      </c>
      <c r="O927" t="s">
        <v>91</v>
      </c>
      <c r="P927">
        <v>2425.0500000000002</v>
      </c>
      <c r="Q927" t="s">
        <v>68</v>
      </c>
      <c r="R927" t="s">
        <v>31</v>
      </c>
      <c r="S927">
        <v>5</v>
      </c>
      <c r="T927">
        <v>1</v>
      </c>
      <c r="U927" t="s">
        <v>32</v>
      </c>
      <c r="V927" t="s">
        <v>33</v>
      </c>
      <c r="W927">
        <v>5</v>
      </c>
      <c r="Z927" t="b">
        <f t="shared" si="14"/>
        <v>0</v>
      </c>
    </row>
    <row r="928" spans="1:26" x14ac:dyDescent="0.25">
      <c r="A928" t="s">
        <v>1486</v>
      </c>
      <c r="B928" s="1">
        <v>45684</v>
      </c>
      <c r="C928" t="s">
        <v>687</v>
      </c>
      <c r="D928" t="s">
        <v>154</v>
      </c>
      <c r="E928" t="s">
        <v>46</v>
      </c>
      <c r="F928" t="s">
        <v>27</v>
      </c>
      <c r="G928" t="s">
        <v>164</v>
      </c>
      <c r="H928">
        <v>1</v>
      </c>
      <c r="I928">
        <v>16938</v>
      </c>
      <c r="J928">
        <v>0</v>
      </c>
      <c r="K928">
        <v>0</v>
      </c>
      <c r="L928">
        <v>16938</v>
      </c>
      <c r="M928">
        <v>9560.59</v>
      </c>
      <c r="N928">
        <v>7377.41</v>
      </c>
      <c r="O928" t="s">
        <v>55</v>
      </c>
      <c r="P928">
        <v>459.23</v>
      </c>
      <c r="Q928" t="s">
        <v>30</v>
      </c>
      <c r="R928" t="s">
        <v>31</v>
      </c>
      <c r="S928">
        <v>5</v>
      </c>
      <c r="T928">
        <v>0</v>
      </c>
      <c r="U928" t="s">
        <v>32</v>
      </c>
      <c r="V928" t="s">
        <v>42</v>
      </c>
      <c r="Z928" t="b">
        <f t="shared" si="14"/>
        <v>0</v>
      </c>
    </row>
    <row r="929" spans="1:26" x14ac:dyDescent="0.25">
      <c r="A929" t="s">
        <v>1487</v>
      </c>
      <c r="B929" s="1">
        <v>45787</v>
      </c>
      <c r="C929" t="s">
        <v>1488</v>
      </c>
      <c r="D929" t="s">
        <v>90</v>
      </c>
      <c r="E929" t="s">
        <v>26</v>
      </c>
      <c r="F929" t="s">
        <v>53</v>
      </c>
      <c r="G929" t="s">
        <v>268</v>
      </c>
      <c r="H929">
        <v>1</v>
      </c>
      <c r="I929">
        <v>26824</v>
      </c>
      <c r="J929">
        <v>20</v>
      </c>
      <c r="K929">
        <v>5364.8</v>
      </c>
      <c r="L929">
        <v>21459.200000000001</v>
      </c>
      <c r="M929">
        <v>17204.88</v>
      </c>
      <c r="N929">
        <v>4254.32</v>
      </c>
      <c r="O929" t="s">
        <v>55</v>
      </c>
      <c r="P929">
        <v>875.31</v>
      </c>
      <c r="Q929" t="s">
        <v>68</v>
      </c>
      <c r="R929" t="s">
        <v>31</v>
      </c>
      <c r="S929">
        <v>5</v>
      </c>
      <c r="T929">
        <v>5</v>
      </c>
      <c r="U929" t="s">
        <v>32</v>
      </c>
      <c r="V929" t="s">
        <v>33</v>
      </c>
      <c r="W929">
        <v>1</v>
      </c>
      <c r="Z929" t="b">
        <f t="shared" si="14"/>
        <v>0</v>
      </c>
    </row>
    <row r="930" spans="1:26" x14ac:dyDescent="0.25">
      <c r="A930" t="s">
        <v>1489</v>
      </c>
      <c r="B930" s="1">
        <v>45902</v>
      </c>
      <c r="C930" t="s">
        <v>117</v>
      </c>
      <c r="D930" t="s">
        <v>124</v>
      </c>
      <c r="E930" t="s">
        <v>46</v>
      </c>
      <c r="F930" t="s">
        <v>27</v>
      </c>
      <c r="G930" t="s">
        <v>113</v>
      </c>
      <c r="H930">
        <v>1</v>
      </c>
      <c r="I930">
        <v>28949</v>
      </c>
      <c r="J930">
        <v>0</v>
      </c>
      <c r="K930">
        <v>0</v>
      </c>
      <c r="L930">
        <v>28949</v>
      </c>
      <c r="M930">
        <v>17091.509999999998</v>
      </c>
      <c r="N930">
        <v>11857.49</v>
      </c>
      <c r="O930" t="s">
        <v>29</v>
      </c>
      <c r="P930">
        <v>407.23</v>
      </c>
      <c r="Q930" t="s">
        <v>83</v>
      </c>
      <c r="R930" t="s">
        <v>31</v>
      </c>
      <c r="S930">
        <v>5</v>
      </c>
      <c r="T930">
        <v>8</v>
      </c>
      <c r="U930" t="s">
        <v>56</v>
      </c>
      <c r="V930" t="s">
        <v>33</v>
      </c>
      <c r="Z930" t="b">
        <f t="shared" si="14"/>
        <v>0</v>
      </c>
    </row>
    <row r="931" spans="1:26" x14ac:dyDescent="0.25">
      <c r="A931" t="s">
        <v>1490</v>
      </c>
      <c r="B931" s="1">
        <v>45716</v>
      </c>
      <c r="C931" t="s">
        <v>880</v>
      </c>
      <c r="D931" t="s">
        <v>154</v>
      </c>
      <c r="E931" t="s">
        <v>36</v>
      </c>
      <c r="F931" t="s">
        <v>37</v>
      </c>
      <c r="G931" t="s">
        <v>100</v>
      </c>
      <c r="H931">
        <v>2</v>
      </c>
      <c r="I931">
        <v>22790</v>
      </c>
      <c r="J931">
        <v>15</v>
      </c>
      <c r="K931">
        <v>6837</v>
      </c>
      <c r="L931">
        <v>38743</v>
      </c>
      <c r="M931">
        <v>22656.05</v>
      </c>
      <c r="N931">
        <v>16086.95</v>
      </c>
      <c r="O931" t="s">
        <v>39</v>
      </c>
      <c r="P931">
        <v>2147.81</v>
      </c>
      <c r="Q931" t="s">
        <v>73</v>
      </c>
      <c r="R931" t="s">
        <v>31</v>
      </c>
      <c r="S931">
        <v>5</v>
      </c>
      <c r="T931">
        <v>5</v>
      </c>
      <c r="U931" t="s">
        <v>32</v>
      </c>
      <c r="V931" t="s">
        <v>42</v>
      </c>
      <c r="Z931" t="b">
        <f t="shared" si="14"/>
        <v>0</v>
      </c>
    </row>
    <row r="932" spans="1:26" x14ac:dyDescent="0.25">
      <c r="A932" t="s">
        <v>1491</v>
      </c>
      <c r="B932" s="1">
        <v>45691</v>
      </c>
      <c r="C932" t="s">
        <v>1492</v>
      </c>
      <c r="D932" t="s">
        <v>124</v>
      </c>
      <c r="E932" t="s">
        <v>26</v>
      </c>
      <c r="F932" t="s">
        <v>27</v>
      </c>
      <c r="G932" t="s">
        <v>164</v>
      </c>
      <c r="H932">
        <v>2</v>
      </c>
      <c r="I932">
        <v>19771</v>
      </c>
      <c r="J932">
        <v>0</v>
      </c>
      <c r="K932">
        <v>0</v>
      </c>
      <c r="L932">
        <v>39542</v>
      </c>
      <c r="M932">
        <v>24191.52</v>
      </c>
      <c r="N932">
        <v>15350.48</v>
      </c>
      <c r="O932" t="s">
        <v>49</v>
      </c>
      <c r="P932">
        <v>173.96</v>
      </c>
      <c r="Q932" t="s">
        <v>30</v>
      </c>
      <c r="R932" t="s">
        <v>31</v>
      </c>
      <c r="S932">
        <v>5</v>
      </c>
      <c r="T932">
        <v>3</v>
      </c>
      <c r="U932" t="s">
        <v>32</v>
      </c>
      <c r="V932" t="s">
        <v>33</v>
      </c>
      <c r="W932">
        <v>2</v>
      </c>
      <c r="Z932" t="b">
        <f t="shared" si="14"/>
        <v>0</v>
      </c>
    </row>
    <row r="933" spans="1:26" x14ac:dyDescent="0.25">
      <c r="A933" t="s">
        <v>1493</v>
      </c>
      <c r="B933" s="1">
        <v>45863</v>
      </c>
      <c r="C933" t="s">
        <v>797</v>
      </c>
      <c r="D933" t="s">
        <v>97</v>
      </c>
      <c r="E933" t="s">
        <v>46</v>
      </c>
      <c r="F933" t="s">
        <v>86</v>
      </c>
      <c r="G933" t="s">
        <v>110</v>
      </c>
      <c r="H933">
        <v>2</v>
      </c>
      <c r="I933">
        <v>9544</v>
      </c>
      <c r="J933">
        <v>0</v>
      </c>
      <c r="K933">
        <v>0</v>
      </c>
      <c r="L933">
        <v>19088</v>
      </c>
      <c r="M933">
        <v>10630.57</v>
      </c>
      <c r="N933">
        <v>8457.43</v>
      </c>
      <c r="O933" t="s">
        <v>39</v>
      </c>
      <c r="P933">
        <v>483.16</v>
      </c>
      <c r="Q933" t="s">
        <v>40</v>
      </c>
      <c r="R933" t="s">
        <v>31</v>
      </c>
      <c r="S933">
        <v>5</v>
      </c>
      <c r="T933">
        <v>8</v>
      </c>
      <c r="U933" t="s">
        <v>56</v>
      </c>
      <c r="V933" t="s">
        <v>33</v>
      </c>
      <c r="W933">
        <v>4</v>
      </c>
      <c r="Z933" t="b">
        <f t="shared" si="14"/>
        <v>0</v>
      </c>
    </row>
    <row r="934" spans="1:26" x14ac:dyDescent="0.25">
      <c r="A934" t="s">
        <v>1494</v>
      </c>
      <c r="B934" s="1">
        <v>45909</v>
      </c>
      <c r="C934" t="s">
        <v>449</v>
      </c>
      <c r="D934" t="s">
        <v>97</v>
      </c>
      <c r="E934" t="s">
        <v>46</v>
      </c>
      <c r="F934" t="s">
        <v>47</v>
      </c>
      <c r="G934" t="s">
        <v>105</v>
      </c>
      <c r="H934">
        <v>1</v>
      </c>
      <c r="I934">
        <v>11031</v>
      </c>
      <c r="J934">
        <v>15</v>
      </c>
      <c r="K934">
        <v>1654.65</v>
      </c>
      <c r="L934">
        <v>9376.35</v>
      </c>
      <c r="M934">
        <v>6235.96</v>
      </c>
      <c r="N934">
        <v>3140.39</v>
      </c>
      <c r="O934" t="s">
        <v>60</v>
      </c>
      <c r="P934">
        <v>724.86</v>
      </c>
      <c r="Q934" t="s">
        <v>68</v>
      </c>
      <c r="R934" t="s">
        <v>31</v>
      </c>
      <c r="S934">
        <v>5</v>
      </c>
      <c r="T934">
        <v>3</v>
      </c>
      <c r="U934" t="s">
        <v>32</v>
      </c>
      <c r="V934" t="s">
        <v>42</v>
      </c>
      <c r="Z934" t="b">
        <f t="shared" si="14"/>
        <v>0</v>
      </c>
    </row>
    <row r="935" spans="1:26" x14ac:dyDescent="0.25">
      <c r="A935" t="s">
        <v>1495</v>
      </c>
      <c r="B935" s="1">
        <v>45695</v>
      </c>
      <c r="C935" t="s">
        <v>364</v>
      </c>
      <c r="D935" t="s">
        <v>25</v>
      </c>
      <c r="E935" t="s">
        <v>46</v>
      </c>
      <c r="F935" t="s">
        <v>86</v>
      </c>
      <c r="G935" t="s">
        <v>110</v>
      </c>
      <c r="H935">
        <v>3</v>
      </c>
      <c r="I935">
        <v>6993</v>
      </c>
      <c r="J935">
        <v>0</v>
      </c>
      <c r="K935">
        <v>0</v>
      </c>
      <c r="L935">
        <v>20979</v>
      </c>
      <c r="M935">
        <v>12952.82</v>
      </c>
      <c r="N935">
        <v>8026.18</v>
      </c>
      <c r="O935" t="s">
        <v>39</v>
      </c>
      <c r="P935">
        <v>1035.33</v>
      </c>
      <c r="Q935" t="s">
        <v>30</v>
      </c>
      <c r="R935" t="s">
        <v>31</v>
      </c>
      <c r="S935">
        <v>5</v>
      </c>
      <c r="T935">
        <v>1</v>
      </c>
      <c r="U935" t="s">
        <v>32</v>
      </c>
      <c r="V935" t="s">
        <v>33</v>
      </c>
      <c r="W935">
        <v>5</v>
      </c>
      <c r="Z935" t="b">
        <f t="shared" si="14"/>
        <v>0</v>
      </c>
    </row>
    <row r="936" spans="1:26" x14ac:dyDescent="0.25">
      <c r="A936" t="s">
        <v>1496</v>
      </c>
      <c r="B936" s="1">
        <v>45953</v>
      </c>
      <c r="C936" t="s">
        <v>1497</v>
      </c>
      <c r="D936" t="s">
        <v>25</v>
      </c>
      <c r="E936" t="s">
        <v>36</v>
      </c>
      <c r="F936" t="s">
        <v>27</v>
      </c>
      <c r="G936" t="s">
        <v>28</v>
      </c>
      <c r="H936">
        <v>1</v>
      </c>
      <c r="I936">
        <v>22837</v>
      </c>
      <c r="J936">
        <v>10</v>
      </c>
      <c r="K936">
        <v>2283.6999999999998</v>
      </c>
      <c r="L936">
        <v>20553.3</v>
      </c>
      <c r="M936">
        <v>12886.13</v>
      </c>
      <c r="N936">
        <v>7667.17</v>
      </c>
      <c r="O936" t="s">
        <v>60</v>
      </c>
      <c r="P936">
        <v>1303.01</v>
      </c>
      <c r="Q936" t="s">
        <v>83</v>
      </c>
      <c r="R936" t="s">
        <v>31</v>
      </c>
      <c r="S936">
        <v>5</v>
      </c>
      <c r="T936">
        <v>5</v>
      </c>
      <c r="U936" t="s">
        <v>32</v>
      </c>
      <c r="V936" t="s">
        <v>33</v>
      </c>
      <c r="W936">
        <v>3</v>
      </c>
      <c r="Z936" t="b">
        <f t="shared" si="14"/>
        <v>0</v>
      </c>
    </row>
    <row r="937" spans="1:26" x14ac:dyDescent="0.25">
      <c r="A937" t="s">
        <v>1498</v>
      </c>
      <c r="B937" s="1">
        <v>45980</v>
      </c>
      <c r="C937" t="s">
        <v>961</v>
      </c>
      <c r="D937" t="s">
        <v>71</v>
      </c>
      <c r="E937" t="s">
        <v>46</v>
      </c>
      <c r="F937" t="s">
        <v>47</v>
      </c>
      <c r="G937" t="s">
        <v>48</v>
      </c>
      <c r="H937">
        <v>2</v>
      </c>
      <c r="I937">
        <v>14766</v>
      </c>
      <c r="J937">
        <v>5</v>
      </c>
      <c r="K937">
        <v>1476.6</v>
      </c>
      <c r="L937">
        <v>28055.4</v>
      </c>
      <c r="M937">
        <v>15632.31</v>
      </c>
      <c r="N937">
        <v>12423.09</v>
      </c>
      <c r="O937" t="s">
        <v>55</v>
      </c>
      <c r="P937">
        <v>430.87</v>
      </c>
      <c r="Q937" t="s">
        <v>30</v>
      </c>
      <c r="R937" t="s">
        <v>41</v>
      </c>
      <c r="S937">
        <v>2</v>
      </c>
      <c r="T937">
        <v>4</v>
      </c>
      <c r="U937" t="s">
        <v>32</v>
      </c>
      <c r="V937" t="s">
        <v>50</v>
      </c>
      <c r="W937">
        <v>2</v>
      </c>
      <c r="Z937" t="b">
        <f t="shared" si="14"/>
        <v>0</v>
      </c>
    </row>
    <row r="938" spans="1:26" x14ac:dyDescent="0.25">
      <c r="A938" t="s">
        <v>1499</v>
      </c>
      <c r="B938" s="1">
        <v>46009</v>
      </c>
      <c r="C938" t="s">
        <v>142</v>
      </c>
      <c r="D938" t="s">
        <v>154</v>
      </c>
      <c r="E938" t="s">
        <v>26</v>
      </c>
      <c r="F938" t="s">
        <v>86</v>
      </c>
      <c r="G938" t="s">
        <v>180</v>
      </c>
      <c r="H938">
        <v>1</v>
      </c>
      <c r="I938">
        <v>54004</v>
      </c>
      <c r="J938">
        <v>0</v>
      </c>
      <c r="K938">
        <v>0</v>
      </c>
      <c r="L938">
        <v>54004</v>
      </c>
      <c r="M938">
        <v>38345.1</v>
      </c>
      <c r="N938">
        <v>15658.9</v>
      </c>
      <c r="O938" t="s">
        <v>60</v>
      </c>
      <c r="P938">
        <v>339.85</v>
      </c>
      <c r="Q938" t="s">
        <v>83</v>
      </c>
      <c r="R938" t="s">
        <v>31</v>
      </c>
      <c r="S938">
        <v>5</v>
      </c>
      <c r="T938">
        <v>2</v>
      </c>
      <c r="U938" t="s">
        <v>32</v>
      </c>
      <c r="V938" t="s">
        <v>50</v>
      </c>
      <c r="W938">
        <v>5</v>
      </c>
      <c r="Z938" t="b">
        <f t="shared" si="14"/>
        <v>0</v>
      </c>
    </row>
    <row r="939" spans="1:26" x14ac:dyDescent="0.25">
      <c r="A939" t="s">
        <v>1500</v>
      </c>
      <c r="B939" s="1">
        <v>45685</v>
      </c>
      <c r="C939" t="s">
        <v>860</v>
      </c>
      <c r="D939" t="s">
        <v>71</v>
      </c>
      <c r="E939" t="s">
        <v>46</v>
      </c>
      <c r="F939" t="s">
        <v>47</v>
      </c>
      <c r="G939" t="s">
        <v>64</v>
      </c>
      <c r="H939">
        <v>1</v>
      </c>
      <c r="I939">
        <v>22020</v>
      </c>
      <c r="J939">
        <v>10</v>
      </c>
      <c r="K939">
        <v>2202</v>
      </c>
      <c r="L939">
        <v>19818</v>
      </c>
      <c r="M939">
        <v>12832.21</v>
      </c>
      <c r="N939">
        <v>6985.79</v>
      </c>
      <c r="O939" t="s">
        <v>60</v>
      </c>
      <c r="P939">
        <v>890.54</v>
      </c>
      <c r="Q939" t="s">
        <v>30</v>
      </c>
      <c r="R939" t="s">
        <v>41</v>
      </c>
      <c r="S939">
        <v>2</v>
      </c>
      <c r="T939">
        <v>3</v>
      </c>
      <c r="U939" t="s">
        <v>32</v>
      </c>
      <c r="V939" t="s">
        <v>42</v>
      </c>
      <c r="Z939" t="b">
        <f t="shared" si="14"/>
        <v>0</v>
      </c>
    </row>
    <row r="940" spans="1:26" x14ac:dyDescent="0.25">
      <c r="A940" t="s">
        <v>1501</v>
      </c>
      <c r="B940" s="1">
        <v>45735</v>
      </c>
      <c r="C940" t="s">
        <v>1350</v>
      </c>
      <c r="D940" t="s">
        <v>90</v>
      </c>
      <c r="E940" t="s">
        <v>26</v>
      </c>
      <c r="F940" t="s">
        <v>47</v>
      </c>
      <c r="G940" t="s">
        <v>138</v>
      </c>
      <c r="H940">
        <v>1</v>
      </c>
      <c r="I940">
        <v>41611</v>
      </c>
      <c r="J940">
        <v>15</v>
      </c>
      <c r="K940">
        <v>6241.65</v>
      </c>
      <c r="L940">
        <v>35369.35</v>
      </c>
      <c r="M940">
        <v>25146.31</v>
      </c>
      <c r="N940">
        <v>10223.040000000001</v>
      </c>
      <c r="O940" t="s">
        <v>55</v>
      </c>
      <c r="P940">
        <v>477.14</v>
      </c>
      <c r="Q940" t="s">
        <v>83</v>
      </c>
      <c r="R940" t="s">
        <v>31</v>
      </c>
      <c r="S940">
        <v>5</v>
      </c>
      <c r="T940">
        <v>5</v>
      </c>
      <c r="U940" t="s">
        <v>32</v>
      </c>
      <c r="V940" t="s">
        <v>33</v>
      </c>
      <c r="W940">
        <v>2</v>
      </c>
      <c r="Z940" t="b">
        <f t="shared" si="14"/>
        <v>0</v>
      </c>
    </row>
    <row r="941" spans="1:26" x14ac:dyDescent="0.25">
      <c r="A941" t="s">
        <v>1502</v>
      </c>
      <c r="B941" s="1">
        <v>45734</v>
      </c>
      <c r="C941" t="s">
        <v>1378</v>
      </c>
      <c r="D941" t="s">
        <v>45</v>
      </c>
      <c r="E941" t="s">
        <v>46</v>
      </c>
      <c r="F941" t="s">
        <v>86</v>
      </c>
      <c r="G941" t="s">
        <v>87</v>
      </c>
      <c r="H941">
        <v>2</v>
      </c>
      <c r="I941">
        <v>63340</v>
      </c>
      <c r="J941">
        <v>0</v>
      </c>
      <c r="K941">
        <v>0</v>
      </c>
      <c r="L941">
        <v>126680</v>
      </c>
      <c r="M941">
        <v>72373.81</v>
      </c>
      <c r="N941">
        <v>54306.19</v>
      </c>
      <c r="O941" t="s">
        <v>60</v>
      </c>
      <c r="P941">
        <v>753.26</v>
      </c>
      <c r="Q941" t="s">
        <v>68</v>
      </c>
      <c r="R941" t="s">
        <v>31</v>
      </c>
      <c r="S941">
        <v>5</v>
      </c>
      <c r="T941">
        <v>4</v>
      </c>
      <c r="U941" t="s">
        <v>32</v>
      </c>
      <c r="V941" t="s">
        <v>42</v>
      </c>
      <c r="Z941" t="b">
        <f t="shared" si="14"/>
        <v>0</v>
      </c>
    </row>
    <row r="942" spans="1:26" x14ac:dyDescent="0.25">
      <c r="A942" t="s">
        <v>1503</v>
      </c>
      <c r="B942" s="1">
        <v>45946</v>
      </c>
      <c r="C942" t="s">
        <v>1346</v>
      </c>
      <c r="D942" t="s">
        <v>90</v>
      </c>
      <c r="E942" t="s">
        <v>46</v>
      </c>
      <c r="F942" t="s">
        <v>27</v>
      </c>
      <c r="G942" t="s">
        <v>164</v>
      </c>
      <c r="H942">
        <v>1</v>
      </c>
      <c r="I942">
        <v>4317</v>
      </c>
      <c r="J942">
        <v>0</v>
      </c>
      <c r="K942">
        <v>0</v>
      </c>
      <c r="L942">
        <v>4317</v>
      </c>
      <c r="M942">
        <v>2433.3000000000002</v>
      </c>
      <c r="N942">
        <v>1883.7</v>
      </c>
      <c r="O942" t="s">
        <v>39</v>
      </c>
      <c r="P942">
        <v>1274.92</v>
      </c>
      <c r="Q942" t="s">
        <v>73</v>
      </c>
      <c r="R942" t="s">
        <v>41</v>
      </c>
      <c r="S942">
        <v>2</v>
      </c>
      <c r="T942">
        <v>5</v>
      </c>
      <c r="U942" t="s">
        <v>32</v>
      </c>
      <c r="V942" t="s">
        <v>42</v>
      </c>
      <c r="Z942" t="b">
        <f t="shared" si="14"/>
        <v>0</v>
      </c>
    </row>
    <row r="943" spans="1:26" x14ac:dyDescent="0.25">
      <c r="A943" t="s">
        <v>1504</v>
      </c>
      <c r="B943" s="1">
        <v>45813</v>
      </c>
      <c r="C943" t="s">
        <v>1012</v>
      </c>
      <c r="D943" t="s">
        <v>45</v>
      </c>
      <c r="E943" t="s">
        <v>26</v>
      </c>
      <c r="F943" t="s">
        <v>53</v>
      </c>
      <c r="G943" t="s">
        <v>151</v>
      </c>
      <c r="H943">
        <v>3</v>
      </c>
      <c r="I943">
        <v>17905</v>
      </c>
      <c r="J943">
        <v>0</v>
      </c>
      <c r="K943">
        <v>0</v>
      </c>
      <c r="L943">
        <v>53715</v>
      </c>
      <c r="M943">
        <v>34112.39</v>
      </c>
      <c r="N943">
        <v>19602.61</v>
      </c>
      <c r="O943" t="s">
        <v>91</v>
      </c>
      <c r="P943">
        <v>595.88</v>
      </c>
      <c r="Q943" t="s">
        <v>73</v>
      </c>
      <c r="R943" t="s">
        <v>31</v>
      </c>
      <c r="S943">
        <v>5</v>
      </c>
      <c r="T943">
        <v>2</v>
      </c>
      <c r="U943" t="s">
        <v>32</v>
      </c>
      <c r="V943" t="s">
        <v>50</v>
      </c>
      <c r="W943">
        <v>5</v>
      </c>
      <c r="Z943" t="b">
        <f t="shared" si="14"/>
        <v>0</v>
      </c>
    </row>
    <row r="944" spans="1:26" x14ac:dyDescent="0.25">
      <c r="A944" t="s">
        <v>1505</v>
      </c>
      <c r="B944" s="1">
        <v>45701</v>
      </c>
      <c r="C944" t="s">
        <v>1136</v>
      </c>
      <c r="D944" t="s">
        <v>90</v>
      </c>
      <c r="E944" t="s">
        <v>46</v>
      </c>
      <c r="F944" t="s">
        <v>37</v>
      </c>
      <c r="G944" t="s">
        <v>38</v>
      </c>
      <c r="H944">
        <v>2</v>
      </c>
      <c r="I944">
        <v>38680</v>
      </c>
      <c r="J944">
        <v>20</v>
      </c>
      <c r="K944">
        <v>15472</v>
      </c>
      <c r="L944">
        <v>61888</v>
      </c>
      <c r="M944">
        <v>44713.96</v>
      </c>
      <c r="N944">
        <v>17174.04</v>
      </c>
      <c r="O944" t="s">
        <v>29</v>
      </c>
      <c r="P944">
        <v>1557.73</v>
      </c>
      <c r="Q944" t="s">
        <v>83</v>
      </c>
      <c r="R944" t="s">
        <v>31</v>
      </c>
      <c r="S944">
        <v>5</v>
      </c>
      <c r="T944">
        <v>1</v>
      </c>
      <c r="U944" t="s">
        <v>32</v>
      </c>
      <c r="V944" t="s">
        <v>50</v>
      </c>
      <c r="W944">
        <v>4</v>
      </c>
      <c r="Z944" t="b">
        <f t="shared" si="14"/>
        <v>0</v>
      </c>
    </row>
    <row r="945" spans="1:26" x14ac:dyDescent="0.25">
      <c r="A945" t="s">
        <v>1506</v>
      </c>
      <c r="B945" s="1">
        <v>45785</v>
      </c>
      <c r="C945" t="s">
        <v>478</v>
      </c>
      <c r="D945" t="s">
        <v>63</v>
      </c>
      <c r="E945" t="s">
        <v>46</v>
      </c>
      <c r="F945" t="s">
        <v>27</v>
      </c>
      <c r="G945" t="s">
        <v>113</v>
      </c>
      <c r="H945">
        <v>1</v>
      </c>
      <c r="I945">
        <v>19391</v>
      </c>
      <c r="J945">
        <v>0</v>
      </c>
      <c r="K945">
        <v>0</v>
      </c>
      <c r="L945">
        <v>19391</v>
      </c>
      <c r="M945">
        <v>13204.41</v>
      </c>
      <c r="N945">
        <v>6186.59</v>
      </c>
      <c r="O945" t="s">
        <v>55</v>
      </c>
      <c r="P945">
        <v>736.59</v>
      </c>
      <c r="Q945" t="s">
        <v>68</v>
      </c>
      <c r="R945" t="s">
        <v>41</v>
      </c>
      <c r="S945">
        <v>2</v>
      </c>
      <c r="T945">
        <v>1</v>
      </c>
      <c r="U945" t="s">
        <v>32</v>
      </c>
      <c r="V945" t="s">
        <v>42</v>
      </c>
      <c r="Z945" t="b">
        <f t="shared" si="14"/>
        <v>0</v>
      </c>
    </row>
    <row r="946" spans="1:26" x14ac:dyDescent="0.25">
      <c r="A946" t="s">
        <v>1507</v>
      </c>
      <c r="B946" s="1">
        <v>45718</v>
      </c>
      <c r="C946" t="s">
        <v>1508</v>
      </c>
      <c r="D946" t="s">
        <v>124</v>
      </c>
      <c r="E946" t="s">
        <v>26</v>
      </c>
      <c r="F946" t="s">
        <v>86</v>
      </c>
      <c r="G946" t="s">
        <v>127</v>
      </c>
      <c r="H946">
        <v>1</v>
      </c>
      <c r="I946">
        <v>43893</v>
      </c>
      <c r="J946">
        <v>20</v>
      </c>
      <c r="K946">
        <v>8778.6</v>
      </c>
      <c r="L946">
        <v>35114.400000000001</v>
      </c>
      <c r="M946">
        <v>26964.12</v>
      </c>
      <c r="N946">
        <v>8150.28</v>
      </c>
      <c r="O946" t="s">
        <v>49</v>
      </c>
      <c r="P946">
        <v>447.54</v>
      </c>
      <c r="Q946" t="s">
        <v>68</v>
      </c>
      <c r="R946" t="s">
        <v>41</v>
      </c>
      <c r="S946">
        <v>2</v>
      </c>
      <c r="T946">
        <v>5</v>
      </c>
      <c r="U946" t="s">
        <v>56</v>
      </c>
      <c r="V946" t="s">
        <v>33</v>
      </c>
      <c r="W946">
        <v>2</v>
      </c>
      <c r="Z946" t="b">
        <f t="shared" si="14"/>
        <v>0</v>
      </c>
    </row>
    <row r="947" spans="1:26" x14ac:dyDescent="0.25">
      <c r="A947" t="s">
        <v>1509</v>
      </c>
      <c r="B947" s="1">
        <v>45943</v>
      </c>
      <c r="C947" t="s">
        <v>445</v>
      </c>
      <c r="D947" t="s">
        <v>90</v>
      </c>
      <c r="E947" t="s">
        <v>26</v>
      </c>
      <c r="F947" t="s">
        <v>53</v>
      </c>
      <c r="G947" t="s">
        <v>268</v>
      </c>
      <c r="H947">
        <v>3</v>
      </c>
      <c r="I947">
        <v>119657</v>
      </c>
      <c r="J947">
        <v>0</v>
      </c>
      <c r="K947">
        <v>0</v>
      </c>
      <c r="L947">
        <v>358971</v>
      </c>
      <c r="M947">
        <v>278948.25</v>
      </c>
      <c r="N947">
        <v>80022.75</v>
      </c>
      <c r="O947" t="s">
        <v>29</v>
      </c>
      <c r="P947">
        <v>1719.01</v>
      </c>
      <c r="Q947" t="s">
        <v>73</v>
      </c>
      <c r="R947" t="s">
        <v>31</v>
      </c>
      <c r="S947">
        <v>5</v>
      </c>
      <c r="T947">
        <v>5</v>
      </c>
      <c r="U947" t="s">
        <v>32</v>
      </c>
      <c r="V947" t="s">
        <v>50</v>
      </c>
      <c r="W947">
        <v>5</v>
      </c>
      <c r="Z947" t="b">
        <f t="shared" si="14"/>
        <v>0</v>
      </c>
    </row>
    <row r="948" spans="1:26" x14ac:dyDescent="0.25">
      <c r="A948" t="s">
        <v>1510</v>
      </c>
      <c r="B948" s="1">
        <v>45871</v>
      </c>
      <c r="C948" t="s">
        <v>622</v>
      </c>
      <c r="D948" t="s">
        <v>124</v>
      </c>
      <c r="E948" t="s">
        <v>26</v>
      </c>
      <c r="F948" t="s">
        <v>53</v>
      </c>
      <c r="G948" t="s">
        <v>82</v>
      </c>
      <c r="H948">
        <v>2</v>
      </c>
      <c r="I948">
        <v>83915</v>
      </c>
      <c r="J948">
        <v>0</v>
      </c>
      <c r="K948">
        <v>0</v>
      </c>
      <c r="L948">
        <v>167830</v>
      </c>
      <c r="M948">
        <v>132973.5</v>
      </c>
      <c r="N948">
        <v>34856.5</v>
      </c>
      <c r="O948" t="s">
        <v>39</v>
      </c>
      <c r="P948">
        <v>1881.2</v>
      </c>
      <c r="Q948" t="s">
        <v>40</v>
      </c>
      <c r="R948" t="s">
        <v>41</v>
      </c>
      <c r="S948">
        <v>2</v>
      </c>
      <c r="T948">
        <v>1</v>
      </c>
      <c r="U948" t="s">
        <v>32</v>
      </c>
      <c r="V948" t="s">
        <v>33</v>
      </c>
      <c r="W948">
        <v>1</v>
      </c>
      <c r="Z948" t="b">
        <f t="shared" si="14"/>
        <v>0</v>
      </c>
    </row>
    <row r="949" spans="1:26" x14ac:dyDescent="0.25">
      <c r="A949" t="s">
        <v>1511</v>
      </c>
      <c r="B949" s="1">
        <v>45968</v>
      </c>
      <c r="C949" t="s">
        <v>174</v>
      </c>
      <c r="D949" t="s">
        <v>97</v>
      </c>
      <c r="E949" t="s">
        <v>36</v>
      </c>
      <c r="F949" t="s">
        <v>37</v>
      </c>
      <c r="G949" t="s">
        <v>38</v>
      </c>
      <c r="H949">
        <v>3</v>
      </c>
      <c r="I949">
        <v>39068</v>
      </c>
      <c r="J949">
        <v>0</v>
      </c>
      <c r="K949">
        <v>0</v>
      </c>
      <c r="L949">
        <v>117204</v>
      </c>
      <c r="M949">
        <v>69548.08</v>
      </c>
      <c r="N949">
        <v>47655.92</v>
      </c>
      <c r="O949" t="s">
        <v>55</v>
      </c>
      <c r="P949">
        <v>1400.48</v>
      </c>
      <c r="Q949" t="s">
        <v>68</v>
      </c>
      <c r="R949" t="s">
        <v>41</v>
      </c>
      <c r="S949">
        <v>2</v>
      </c>
      <c r="T949">
        <v>1</v>
      </c>
      <c r="U949" t="s">
        <v>32</v>
      </c>
      <c r="V949" t="s">
        <v>33</v>
      </c>
      <c r="W949">
        <v>3</v>
      </c>
      <c r="Z949" t="b">
        <f t="shared" si="14"/>
        <v>0</v>
      </c>
    </row>
    <row r="950" spans="1:26" x14ac:dyDescent="0.25">
      <c r="A950" t="s">
        <v>1512</v>
      </c>
      <c r="B950" s="1">
        <v>45963</v>
      </c>
      <c r="C950" t="s">
        <v>396</v>
      </c>
      <c r="D950" t="s">
        <v>25</v>
      </c>
      <c r="E950" t="s">
        <v>36</v>
      </c>
      <c r="F950" t="s">
        <v>37</v>
      </c>
      <c r="G950" t="s">
        <v>100</v>
      </c>
      <c r="H950">
        <v>1</v>
      </c>
      <c r="I950">
        <v>7068</v>
      </c>
      <c r="J950">
        <v>15</v>
      </c>
      <c r="K950">
        <v>1060.2</v>
      </c>
      <c r="L950">
        <v>6007.8</v>
      </c>
      <c r="M950">
        <v>4073.67</v>
      </c>
      <c r="N950">
        <v>1934.13</v>
      </c>
      <c r="O950" t="s">
        <v>60</v>
      </c>
      <c r="P950">
        <v>2137.96</v>
      </c>
      <c r="Q950" t="s">
        <v>68</v>
      </c>
      <c r="R950" t="s">
        <v>31</v>
      </c>
      <c r="S950">
        <v>5</v>
      </c>
      <c r="T950">
        <v>4</v>
      </c>
      <c r="U950" t="s">
        <v>32</v>
      </c>
      <c r="V950" t="s">
        <v>33</v>
      </c>
      <c r="W950">
        <v>5</v>
      </c>
      <c r="Z950" t="b">
        <f t="shared" si="14"/>
        <v>0</v>
      </c>
    </row>
    <row r="951" spans="1:26" x14ac:dyDescent="0.25">
      <c r="A951" t="s">
        <v>1513</v>
      </c>
      <c r="B951" s="1">
        <v>45974</v>
      </c>
      <c r="C951" t="s">
        <v>758</v>
      </c>
      <c r="D951" t="s">
        <v>63</v>
      </c>
      <c r="E951" t="s">
        <v>46</v>
      </c>
      <c r="F951" t="s">
        <v>27</v>
      </c>
      <c r="G951" t="s">
        <v>28</v>
      </c>
      <c r="H951">
        <v>2</v>
      </c>
      <c r="I951">
        <v>20241</v>
      </c>
      <c r="J951">
        <v>10</v>
      </c>
      <c r="K951">
        <v>4048.2</v>
      </c>
      <c r="L951">
        <v>36433.800000000003</v>
      </c>
      <c r="M951">
        <v>27824.31</v>
      </c>
      <c r="N951">
        <v>8609.49</v>
      </c>
      <c r="O951" t="s">
        <v>29</v>
      </c>
      <c r="P951">
        <v>2278.77</v>
      </c>
      <c r="Q951" t="s">
        <v>68</v>
      </c>
      <c r="R951" t="s">
        <v>41</v>
      </c>
      <c r="S951">
        <v>2</v>
      </c>
      <c r="T951">
        <v>4</v>
      </c>
      <c r="U951" t="s">
        <v>32</v>
      </c>
      <c r="V951" t="s">
        <v>42</v>
      </c>
      <c r="Z951" t="b">
        <f t="shared" si="14"/>
        <v>0</v>
      </c>
    </row>
    <row r="952" spans="1:26" x14ac:dyDescent="0.25">
      <c r="A952" t="s">
        <v>1514</v>
      </c>
      <c r="B952" s="1">
        <v>45773</v>
      </c>
      <c r="C952" t="s">
        <v>766</v>
      </c>
      <c r="D952" t="s">
        <v>67</v>
      </c>
      <c r="E952" t="s">
        <v>26</v>
      </c>
      <c r="F952" t="s">
        <v>27</v>
      </c>
      <c r="G952" t="s">
        <v>113</v>
      </c>
      <c r="H952">
        <v>1</v>
      </c>
      <c r="I952">
        <v>26876</v>
      </c>
      <c r="J952">
        <v>10</v>
      </c>
      <c r="K952">
        <v>2687.6</v>
      </c>
      <c r="L952">
        <v>24188.400000000001</v>
      </c>
      <c r="M952">
        <v>19212.240000000002</v>
      </c>
      <c r="N952">
        <v>4976.16</v>
      </c>
      <c r="O952" t="s">
        <v>49</v>
      </c>
      <c r="P952">
        <v>209.57</v>
      </c>
      <c r="Q952" t="s">
        <v>83</v>
      </c>
      <c r="R952" t="s">
        <v>41</v>
      </c>
      <c r="S952">
        <v>2</v>
      </c>
      <c r="T952">
        <v>1</v>
      </c>
      <c r="U952" t="s">
        <v>32</v>
      </c>
      <c r="V952" t="s">
        <v>33</v>
      </c>
      <c r="W952">
        <v>1</v>
      </c>
      <c r="Z952" t="b">
        <f t="shared" si="14"/>
        <v>0</v>
      </c>
    </row>
    <row r="953" spans="1:26" x14ac:dyDescent="0.25">
      <c r="A953" t="s">
        <v>1515</v>
      </c>
      <c r="B953" s="1">
        <v>45925</v>
      </c>
      <c r="C953" t="s">
        <v>156</v>
      </c>
      <c r="D953" t="s">
        <v>154</v>
      </c>
      <c r="E953" t="s">
        <v>46</v>
      </c>
      <c r="F953" t="s">
        <v>27</v>
      </c>
      <c r="G953" t="s">
        <v>28</v>
      </c>
      <c r="H953">
        <v>3</v>
      </c>
      <c r="I953">
        <v>10844</v>
      </c>
      <c r="J953">
        <v>15</v>
      </c>
      <c r="K953">
        <v>4879.8</v>
      </c>
      <c r="L953">
        <v>27652.2</v>
      </c>
      <c r="M953">
        <v>17852.03</v>
      </c>
      <c r="N953">
        <v>9800.17</v>
      </c>
      <c r="O953" t="s">
        <v>60</v>
      </c>
      <c r="P953">
        <v>873.55</v>
      </c>
      <c r="Q953" t="s">
        <v>83</v>
      </c>
      <c r="R953" t="s">
        <v>41</v>
      </c>
      <c r="S953">
        <v>2</v>
      </c>
      <c r="T953">
        <v>2</v>
      </c>
      <c r="U953" t="s">
        <v>32</v>
      </c>
      <c r="V953" t="s">
        <v>33</v>
      </c>
      <c r="W953">
        <v>2</v>
      </c>
      <c r="Z953" t="b">
        <f t="shared" si="14"/>
        <v>0</v>
      </c>
    </row>
    <row r="954" spans="1:26" x14ac:dyDescent="0.25">
      <c r="A954" t="s">
        <v>1516</v>
      </c>
      <c r="B954" s="1">
        <v>45852</v>
      </c>
      <c r="C954" t="s">
        <v>466</v>
      </c>
      <c r="D954" t="s">
        <v>45</v>
      </c>
      <c r="E954" t="s">
        <v>46</v>
      </c>
      <c r="F954" t="s">
        <v>37</v>
      </c>
      <c r="G954" t="s">
        <v>100</v>
      </c>
      <c r="H954">
        <v>1</v>
      </c>
      <c r="I954">
        <v>21409</v>
      </c>
      <c r="J954">
        <v>20</v>
      </c>
      <c r="K954">
        <v>4281.8</v>
      </c>
      <c r="L954">
        <v>17127.2</v>
      </c>
      <c r="M954">
        <v>11786.24</v>
      </c>
      <c r="N954">
        <v>5340.96</v>
      </c>
      <c r="O954" t="s">
        <v>60</v>
      </c>
      <c r="P954">
        <v>226.72</v>
      </c>
      <c r="Q954" t="s">
        <v>40</v>
      </c>
      <c r="R954" t="s">
        <v>31</v>
      </c>
      <c r="S954">
        <v>5</v>
      </c>
      <c r="T954">
        <v>2</v>
      </c>
      <c r="U954" t="s">
        <v>32</v>
      </c>
      <c r="V954" t="s">
        <v>33</v>
      </c>
      <c r="W954">
        <v>4</v>
      </c>
      <c r="Z954" t="b">
        <f t="shared" si="14"/>
        <v>0</v>
      </c>
    </row>
    <row r="955" spans="1:26" x14ac:dyDescent="0.25">
      <c r="A955" t="s">
        <v>1517</v>
      </c>
      <c r="B955" s="1">
        <v>45888</v>
      </c>
      <c r="C955" t="s">
        <v>1518</v>
      </c>
      <c r="D955" t="s">
        <v>154</v>
      </c>
      <c r="E955" t="s">
        <v>36</v>
      </c>
      <c r="F955" t="s">
        <v>86</v>
      </c>
      <c r="G955" t="s">
        <v>180</v>
      </c>
      <c r="H955">
        <v>1</v>
      </c>
      <c r="I955">
        <v>59297</v>
      </c>
      <c r="J955">
        <v>25</v>
      </c>
      <c r="K955">
        <v>14824.25</v>
      </c>
      <c r="L955">
        <v>44472.75</v>
      </c>
      <c r="M955">
        <v>25961.66</v>
      </c>
      <c r="N955">
        <v>18511.09</v>
      </c>
      <c r="O955" t="s">
        <v>91</v>
      </c>
      <c r="P955">
        <v>1429.63</v>
      </c>
      <c r="Q955" t="s">
        <v>40</v>
      </c>
      <c r="R955" t="s">
        <v>31</v>
      </c>
      <c r="S955">
        <v>5</v>
      </c>
      <c r="T955">
        <v>2</v>
      </c>
      <c r="U955" t="s">
        <v>32</v>
      </c>
      <c r="V955" t="s">
        <v>42</v>
      </c>
      <c r="Z955" t="b">
        <f t="shared" si="14"/>
        <v>0</v>
      </c>
    </row>
    <row r="956" spans="1:26" x14ac:dyDescent="0.25">
      <c r="A956" t="s">
        <v>1519</v>
      </c>
      <c r="B956" s="1">
        <v>45884</v>
      </c>
      <c r="C956" t="s">
        <v>1281</v>
      </c>
      <c r="D956" t="s">
        <v>71</v>
      </c>
      <c r="E956" t="s">
        <v>36</v>
      </c>
      <c r="F956" t="s">
        <v>37</v>
      </c>
      <c r="G956" t="s">
        <v>161</v>
      </c>
      <c r="H956">
        <v>1</v>
      </c>
      <c r="I956">
        <v>8466</v>
      </c>
      <c r="J956">
        <v>15</v>
      </c>
      <c r="K956">
        <v>1269.9000000000001</v>
      </c>
      <c r="L956">
        <v>7196.1</v>
      </c>
      <c r="M956">
        <v>4000.71</v>
      </c>
      <c r="N956">
        <v>3195.39</v>
      </c>
      <c r="O956" t="s">
        <v>91</v>
      </c>
      <c r="P956">
        <v>369.86</v>
      </c>
      <c r="Q956" t="s">
        <v>83</v>
      </c>
      <c r="R956" t="s">
        <v>31</v>
      </c>
      <c r="S956">
        <v>5</v>
      </c>
      <c r="T956">
        <v>4</v>
      </c>
      <c r="U956" t="s">
        <v>32</v>
      </c>
      <c r="V956" t="s">
        <v>33</v>
      </c>
      <c r="W956">
        <v>3</v>
      </c>
      <c r="Z956" t="b">
        <f t="shared" si="14"/>
        <v>0</v>
      </c>
    </row>
    <row r="957" spans="1:26" x14ac:dyDescent="0.25">
      <c r="A957" t="s">
        <v>1520</v>
      </c>
      <c r="B957" s="1">
        <v>45810</v>
      </c>
      <c r="C957" t="s">
        <v>1521</v>
      </c>
      <c r="D957" t="s">
        <v>45</v>
      </c>
      <c r="E957" t="s">
        <v>36</v>
      </c>
      <c r="F957" t="s">
        <v>37</v>
      </c>
      <c r="G957" t="s">
        <v>161</v>
      </c>
      <c r="H957">
        <v>4</v>
      </c>
      <c r="I957">
        <v>19246</v>
      </c>
      <c r="J957">
        <v>5</v>
      </c>
      <c r="K957">
        <v>3849.2</v>
      </c>
      <c r="L957">
        <v>73134.8</v>
      </c>
      <c r="M957">
        <v>49605.86</v>
      </c>
      <c r="N957">
        <v>23528.94</v>
      </c>
      <c r="O957" t="s">
        <v>49</v>
      </c>
      <c r="P957">
        <v>133.96</v>
      </c>
      <c r="Q957" t="s">
        <v>68</v>
      </c>
      <c r="R957" t="s">
        <v>31</v>
      </c>
      <c r="S957">
        <v>5</v>
      </c>
      <c r="T957">
        <v>7</v>
      </c>
      <c r="U957" t="s">
        <v>56</v>
      </c>
      <c r="V957" t="s">
        <v>33</v>
      </c>
      <c r="W957">
        <v>3</v>
      </c>
      <c r="Z957" t="b">
        <f t="shared" si="14"/>
        <v>0</v>
      </c>
    </row>
    <row r="958" spans="1:26" x14ac:dyDescent="0.25">
      <c r="A958" t="s">
        <v>1522</v>
      </c>
      <c r="B958" s="1">
        <v>45959</v>
      </c>
      <c r="C958" t="s">
        <v>1523</v>
      </c>
      <c r="D958" t="s">
        <v>97</v>
      </c>
      <c r="E958" t="s">
        <v>46</v>
      </c>
      <c r="F958" t="s">
        <v>53</v>
      </c>
      <c r="G958" t="s">
        <v>59</v>
      </c>
      <c r="H958">
        <v>1</v>
      </c>
      <c r="I958">
        <v>117797</v>
      </c>
      <c r="J958">
        <v>10</v>
      </c>
      <c r="K958">
        <v>11779.7</v>
      </c>
      <c r="L958">
        <v>106017.3</v>
      </c>
      <c r="M958">
        <v>79791.66</v>
      </c>
      <c r="N958">
        <v>26225.64</v>
      </c>
      <c r="O958" t="s">
        <v>29</v>
      </c>
      <c r="P958">
        <v>486.51</v>
      </c>
      <c r="Q958" t="s">
        <v>83</v>
      </c>
      <c r="R958" t="s">
        <v>31</v>
      </c>
      <c r="S958">
        <v>5</v>
      </c>
      <c r="T958">
        <v>5</v>
      </c>
      <c r="U958" t="s">
        <v>32</v>
      </c>
      <c r="V958" t="s">
        <v>33</v>
      </c>
      <c r="W958">
        <v>3</v>
      </c>
      <c r="Z958" t="b">
        <f t="shared" si="14"/>
        <v>0</v>
      </c>
    </row>
    <row r="959" spans="1:26" x14ac:dyDescent="0.25">
      <c r="A959" t="s">
        <v>1524</v>
      </c>
      <c r="B959" s="1">
        <v>45877</v>
      </c>
      <c r="C959" t="s">
        <v>1346</v>
      </c>
      <c r="D959" t="s">
        <v>124</v>
      </c>
      <c r="E959" t="s">
        <v>46</v>
      </c>
      <c r="F959" t="s">
        <v>27</v>
      </c>
      <c r="G959" t="s">
        <v>72</v>
      </c>
      <c r="H959">
        <v>1</v>
      </c>
      <c r="I959">
        <v>5570</v>
      </c>
      <c r="J959">
        <v>20</v>
      </c>
      <c r="K959">
        <v>1114</v>
      </c>
      <c r="L959">
        <v>4456</v>
      </c>
      <c r="M959">
        <v>3529.49</v>
      </c>
      <c r="N959">
        <v>926.51</v>
      </c>
      <c r="O959" t="s">
        <v>49</v>
      </c>
      <c r="P959">
        <v>107.05</v>
      </c>
      <c r="Q959" t="s">
        <v>73</v>
      </c>
      <c r="R959" t="s">
        <v>31</v>
      </c>
      <c r="S959">
        <v>5</v>
      </c>
      <c r="T959">
        <v>6</v>
      </c>
      <c r="U959" t="s">
        <v>32</v>
      </c>
      <c r="V959" t="s">
        <v>50</v>
      </c>
      <c r="W959">
        <v>5</v>
      </c>
      <c r="Z959" t="b">
        <f t="shared" si="14"/>
        <v>0</v>
      </c>
    </row>
    <row r="960" spans="1:26" x14ac:dyDescent="0.25">
      <c r="A960" t="s">
        <v>1525</v>
      </c>
      <c r="B960" s="1">
        <v>45814</v>
      </c>
      <c r="C960" t="s">
        <v>109</v>
      </c>
      <c r="D960" t="s">
        <v>97</v>
      </c>
      <c r="E960" t="s">
        <v>46</v>
      </c>
      <c r="F960" t="s">
        <v>37</v>
      </c>
      <c r="G960" t="s">
        <v>38</v>
      </c>
      <c r="H960">
        <v>1</v>
      </c>
      <c r="I960">
        <v>13532</v>
      </c>
      <c r="J960">
        <v>0</v>
      </c>
      <c r="K960">
        <v>0</v>
      </c>
      <c r="L960">
        <v>13532</v>
      </c>
      <c r="M960">
        <v>8434.56</v>
      </c>
      <c r="N960">
        <v>5097.4399999999996</v>
      </c>
      <c r="O960" t="s">
        <v>49</v>
      </c>
      <c r="P960">
        <v>282.64</v>
      </c>
      <c r="Q960" t="s">
        <v>83</v>
      </c>
      <c r="R960" t="s">
        <v>41</v>
      </c>
      <c r="S960">
        <v>2</v>
      </c>
      <c r="T960">
        <v>3</v>
      </c>
      <c r="U960" t="s">
        <v>56</v>
      </c>
      <c r="V960" t="s">
        <v>33</v>
      </c>
      <c r="W960">
        <v>4</v>
      </c>
      <c r="Z960" t="b">
        <f t="shared" si="14"/>
        <v>0</v>
      </c>
    </row>
    <row r="961" spans="1:26" x14ac:dyDescent="0.25">
      <c r="A961" t="s">
        <v>1526</v>
      </c>
      <c r="B961" s="1">
        <v>45949</v>
      </c>
      <c r="C961" t="s">
        <v>1481</v>
      </c>
      <c r="D961" t="s">
        <v>71</v>
      </c>
      <c r="E961" t="s">
        <v>46</v>
      </c>
      <c r="F961" t="s">
        <v>47</v>
      </c>
      <c r="G961" t="s">
        <v>48</v>
      </c>
      <c r="H961">
        <v>1</v>
      </c>
      <c r="I961">
        <v>47400</v>
      </c>
      <c r="J961">
        <v>15</v>
      </c>
      <c r="K961">
        <v>7110</v>
      </c>
      <c r="L961">
        <v>40290</v>
      </c>
      <c r="M961">
        <v>29736.01</v>
      </c>
      <c r="N961">
        <v>10553.99</v>
      </c>
      <c r="O961" t="s">
        <v>49</v>
      </c>
      <c r="P961">
        <v>468.64</v>
      </c>
      <c r="Q961" t="s">
        <v>30</v>
      </c>
      <c r="R961" t="s">
        <v>41</v>
      </c>
      <c r="S961">
        <v>2</v>
      </c>
      <c r="T961">
        <v>2</v>
      </c>
      <c r="U961" t="s">
        <v>32</v>
      </c>
      <c r="V961" t="s">
        <v>42</v>
      </c>
      <c r="Z961" t="b">
        <f t="shared" si="14"/>
        <v>0</v>
      </c>
    </row>
    <row r="962" spans="1:26" x14ac:dyDescent="0.25">
      <c r="A962" t="s">
        <v>1527</v>
      </c>
      <c r="B962" s="1">
        <v>45975</v>
      </c>
      <c r="C962" t="s">
        <v>509</v>
      </c>
      <c r="D962" t="s">
        <v>25</v>
      </c>
      <c r="E962" t="s">
        <v>26</v>
      </c>
      <c r="F962" t="s">
        <v>37</v>
      </c>
      <c r="G962" t="s">
        <v>313</v>
      </c>
      <c r="H962">
        <v>4</v>
      </c>
      <c r="I962">
        <v>12134</v>
      </c>
      <c r="J962">
        <v>0</v>
      </c>
      <c r="K962">
        <v>0</v>
      </c>
      <c r="L962">
        <v>48536</v>
      </c>
      <c r="M962">
        <v>36161.410000000003</v>
      </c>
      <c r="N962">
        <v>12374.59</v>
      </c>
      <c r="O962" t="s">
        <v>39</v>
      </c>
      <c r="P962">
        <v>1781.14</v>
      </c>
      <c r="Q962" t="s">
        <v>30</v>
      </c>
      <c r="R962" t="s">
        <v>31</v>
      </c>
      <c r="S962">
        <v>5</v>
      </c>
      <c r="T962">
        <v>0</v>
      </c>
      <c r="U962" t="s">
        <v>32</v>
      </c>
      <c r="V962" t="s">
        <v>50</v>
      </c>
      <c r="W962">
        <v>5</v>
      </c>
      <c r="Z962" t="b">
        <f t="shared" si="14"/>
        <v>0</v>
      </c>
    </row>
    <row r="963" spans="1:26" x14ac:dyDescent="0.25">
      <c r="A963" t="s">
        <v>1528</v>
      </c>
      <c r="B963" s="1">
        <v>45688</v>
      </c>
      <c r="C963" t="s">
        <v>760</v>
      </c>
      <c r="D963" t="s">
        <v>90</v>
      </c>
      <c r="E963" t="s">
        <v>46</v>
      </c>
      <c r="F963" t="s">
        <v>86</v>
      </c>
      <c r="G963" t="s">
        <v>87</v>
      </c>
      <c r="H963">
        <v>1</v>
      </c>
      <c r="I963">
        <v>14109</v>
      </c>
      <c r="J963">
        <v>25</v>
      </c>
      <c r="K963">
        <v>3527.25</v>
      </c>
      <c r="L963">
        <v>10581.75</v>
      </c>
      <c r="M963">
        <v>8127.06</v>
      </c>
      <c r="N963">
        <v>2454.69</v>
      </c>
      <c r="O963" t="s">
        <v>39</v>
      </c>
      <c r="P963">
        <v>771.67</v>
      </c>
      <c r="Q963" t="s">
        <v>68</v>
      </c>
      <c r="R963" t="s">
        <v>41</v>
      </c>
      <c r="S963">
        <v>2</v>
      </c>
      <c r="T963">
        <v>4</v>
      </c>
      <c r="U963" t="s">
        <v>56</v>
      </c>
      <c r="V963" t="s">
        <v>33</v>
      </c>
      <c r="W963">
        <v>3</v>
      </c>
      <c r="Z963" t="b">
        <f t="shared" ref="Z963:Z1026" si="15">COUNTIF($A:$A, A963)&gt;1</f>
        <v>0</v>
      </c>
    </row>
    <row r="964" spans="1:26" x14ac:dyDescent="0.25">
      <c r="A964" t="s">
        <v>1529</v>
      </c>
      <c r="B964" s="1">
        <v>45970</v>
      </c>
      <c r="C964" t="s">
        <v>633</v>
      </c>
      <c r="D964" t="s">
        <v>63</v>
      </c>
      <c r="E964" t="s">
        <v>46</v>
      </c>
      <c r="F964" t="s">
        <v>53</v>
      </c>
      <c r="G964" t="s">
        <v>82</v>
      </c>
      <c r="H964">
        <v>1</v>
      </c>
      <c r="I964">
        <v>72636</v>
      </c>
      <c r="J964">
        <v>0</v>
      </c>
      <c r="K964">
        <v>0</v>
      </c>
      <c r="L964">
        <v>72636</v>
      </c>
      <c r="M964">
        <v>45808.08</v>
      </c>
      <c r="N964">
        <v>26827.919999999998</v>
      </c>
      <c r="O964" t="s">
        <v>39</v>
      </c>
      <c r="P964">
        <v>308</v>
      </c>
      <c r="Q964" t="s">
        <v>30</v>
      </c>
      <c r="R964" t="s">
        <v>41</v>
      </c>
      <c r="S964">
        <v>2</v>
      </c>
      <c r="T964">
        <v>1</v>
      </c>
      <c r="U964" t="s">
        <v>32</v>
      </c>
      <c r="V964" t="s">
        <v>42</v>
      </c>
      <c r="Z964" t="b">
        <f t="shared" si="15"/>
        <v>0</v>
      </c>
    </row>
    <row r="965" spans="1:26" x14ac:dyDescent="0.25">
      <c r="A965" t="s">
        <v>1530</v>
      </c>
      <c r="B965" s="1">
        <v>45708</v>
      </c>
      <c r="C965" t="s">
        <v>1363</v>
      </c>
      <c r="D965" t="s">
        <v>45</v>
      </c>
      <c r="E965" t="s">
        <v>46</v>
      </c>
      <c r="F965" t="s">
        <v>27</v>
      </c>
      <c r="G965" t="s">
        <v>72</v>
      </c>
      <c r="H965">
        <v>1</v>
      </c>
      <c r="I965">
        <v>8802</v>
      </c>
      <c r="J965">
        <v>10</v>
      </c>
      <c r="K965">
        <v>880.2</v>
      </c>
      <c r="L965">
        <v>7921.8</v>
      </c>
      <c r="M965">
        <v>5030.2</v>
      </c>
      <c r="N965">
        <v>2891.6</v>
      </c>
      <c r="O965" t="s">
        <v>60</v>
      </c>
      <c r="P965">
        <v>1219.1199999999999</v>
      </c>
      <c r="Q965" t="s">
        <v>40</v>
      </c>
      <c r="R965" t="s">
        <v>41</v>
      </c>
      <c r="S965">
        <v>2</v>
      </c>
      <c r="T965">
        <v>3</v>
      </c>
      <c r="U965" t="s">
        <v>56</v>
      </c>
      <c r="V965" t="s">
        <v>33</v>
      </c>
      <c r="W965">
        <v>5</v>
      </c>
      <c r="Z965" t="b">
        <f t="shared" si="15"/>
        <v>0</v>
      </c>
    </row>
    <row r="966" spans="1:26" x14ac:dyDescent="0.25">
      <c r="A966" t="s">
        <v>1531</v>
      </c>
      <c r="B966" s="1">
        <v>45764</v>
      </c>
      <c r="C966" t="s">
        <v>129</v>
      </c>
      <c r="D966" t="s">
        <v>63</v>
      </c>
      <c r="E966" t="s">
        <v>36</v>
      </c>
      <c r="F966" t="s">
        <v>53</v>
      </c>
      <c r="G966" t="s">
        <v>82</v>
      </c>
      <c r="H966">
        <v>1</v>
      </c>
      <c r="I966">
        <v>75377</v>
      </c>
      <c r="J966">
        <v>5</v>
      </c>
      <c r="K966">
        <v>3768.85</v>
      </c>
      <c r="L966">
        <v>71608.149999999994</v>
      </c>
      <c r="M966">
        <v>55954.61</v>
      </c>
      <c r="N966">
        <v>15653.54</v>
      </c>
      <c r="O966" t="s">
        <v>39</v>
      </c>
      <c r="P966">
        <v>1130.2</v>
      </c>
      <c r="Q966" t="s">
        <v>30</v>
      </c>
      <c r="R966" t="s">
        <v>41</v>
      </c>
      <c r="S966">
        <v>2</v>
      </c>
      <c r="T966">
        <v>1</v>
      </c>
      <c r="U966" t="s">
        <v>32</v>
      </c>
      <c r="V966" t="s">
        <v>33</v>
      </c>
      <c r="W966">
        <v>5</v>
      </c>
      <c r="Z966" t="b">
        <f t="shared" si="15"/>
        <v>0</v>
      </c>
    </row>
    <row r="967" spans="1:26" x14ac:dyDescent="0.25">
      <c r="A967" t="s">
        <v>1532</v>
      </c>
      <c r="B967" s="1">
        <v>45978</v>
      </c>
      <c r="C967" t="s">
        <v>1026</v>
      </c>
      <c r="D967" t="s">
        <v>25</v>
      </c>
      <c r="E967" t="s">
        <v>46</v>
      </c>
      <c r="F967" t="s">
        <v>47</v>
      </c>
      <c r="G967" t="s">
        <v>146</v>
      </c>
      <c r="H967">
        <v>1</v>
      </c>
      <c r="I967">
        <v>28889</v>
      </c>
      <c r="J967">
        <v>0</v>
      </c>
      <c r="K967">
        <v>0</v>
      </c>
      <c r="L967">
        <v>28889</v>
      </c>
      <c r="M967">
        <v>21308.35</v>
      </c>
      <c r="N967">
        <v>7580.65</v>
      </c>
      <c r="O967" t="s">
        <v>49</v>
      </c>
      <c r="P967">
        <v>134.03</v>
      </c>
      <c r="Q967" t="s">
        <v>68</v>
      </c>
      <c r="R967" t="s">
        <v>41</v>
      </c>
      <c r="S967">
        <v>2</v>
      </c>
      <c r="T967">
        <v>1</v>
      </c>
      <c r="U967" t="s">
        <v>32</v>
      </c>
      <c r="V967" t="s">
        <v>50</v>
      </c>
      <c r="W967">
        <v>5</v>
      </c>
      <c r="Z967" t="b">
        <f t="shared" si="15"/>
        <v>0</v>
      </c>
    </row>
    <row r="968" spans="1:26" x14ac:dyDescent="0.25">
      <c r="A968" t="s">
        <v>1533</v>
      </c>
      <c r="B968" s="1">
        <v>45766</v>
      </c>
      <c r="C968" t="s">
        <v>1488</v>
      </c>
      <c r="D968" t="s">
        <v>67</v>
      </c>
      <c r="E968" t="s">
        <v>36</v>
      </c>
      <c r="F968" t="s">
        <v>47</v>
      </c>
      <c r="G968" t="s">
        <v>48</v>
      </c>
      <c r="H968">
        <v>1</v>
      </c>
      <c r="I968">
        <v>38060</v>
      </c>
      <c r="J968">
        <v>10</v>
      </c>
      <c r="K968">
        <v>3806</v>
      </c>
      <c r="L968">
        <v>34254</v>
      </c>
      <c r="M968">
        <v>24511.61</v>
      </c>
      <c r="N968">
        <v>9742.39</v>
      </c>
      <c r="O968" t="s">
        <v>60</v>
      </c>
      <c r="P968">
        <v>381.85</v>
      </c>
      <c r="Q968" t="s">
        <v>73</v>
      </c>
      <c r="R968" t="s">
        <v>31</v>
      </c>
      <c r="S968">
        <v>5</v>
      </c>
      <c r="T968">
        <v>3</v>
      </c>
      <c r="U968" t="s">
        <v>32</v>
      </c>
      <c r="V968" t="s">
        <v>33</v>
      </c>
      <c r="W968">
        <v>1</v>
      </c>
      <c r="Z968" t="b">
        <f t="shared" si="15"/>
        <v>0</v>
      </c>
    </row>
    <row r="969" spans="1:26" x14ac:dyDescent="0.25">
      <c r="A969" t="s">
        <v>1534</v>
      </c>
      <c r="B969" s="1">
        <v>45793</v>
      </c>
      <c r="C969" t="s">
        <v>624</v>
      </c>
      <c r="D969" t="s">
        <v>97</v>
      </c>
      <c r="E969" t="s">
        <v>26</v>
      </c>
      <c r="F969" t="s">
        <v>53</v>
      </c>
      <c r="G969" t="s">
        <v>151</v>
      </c>
      <c r="H969">
        <v>1</v>
      </c>
      <c r="I969">
        <v>59888</v>
      </c>
      <c r="J969">
        <v>0</v>
      </c>
      <c r="K969">
        <v>0</v>
      </c>
      <c r="L969">
        <v>59888</v>
      </c>
      <c r="M969">
        <v>34690.36</v>
      </c>
      <c r="N969">
        <v>25197.64</v>
      </c>
      <c r="O969" t="s">
        <v>39</v>
      </c>
      <c r="P969">
        <v>1835.22</v>
      </c>
      <c r="Q969" t="s">
        <v>40</v>
      </c>
      <c r="R969" t="s">
        <v>41</v>
      </c>
      <c r="S969">
        <v>2</v>
      </c>
      <c r="T969">
        <v>3</v>
      </c>
      <c r="U969" t="s">
        <v>32</v>
      </c>
      <c r="V969" t="s">
        <v>42</v>
      </c>
      <c r="Z969" t="b">
        <f t="shared" si="15"/>
        <v>0</v>
      </c>
    </row>
    <row r="970" spans="1:26" x14ac:dyDescent="0.25">
      <c r="A970" t="s">
        <v>1535</v>
      </c>
      <c r="B970" s="1">
        <v>45996</v>
      </c>
      <c r="C970" t="s">
        <v>1536</v>
      </c>
      <c r="E970" t="s">
        <v>26</v>
      </c>
      <c r="F970" t="s">
        <v>47</v>
      </c>
      <c r="G970" t="s">
        <v>146</v>
      </c>
      <c r="H970">
        <v>3</v>
      </c>
      <c r="I970">
        <v>7892</v>
      </c>
      <c r="J970">
        <v>15</v>
      </c>
      <c r="K970">
        <v>3551.4</v>
      </c>
      <c r="L970">
        <v>20124.599999999999</v>
      </c>
      <c r="M970">
        <v>15374.85</v>
      </c>
      <c r="N970">
        <v>4749.75</v>
      </c>
      <c r="O970" t="s">
        <v>29</v>
      </c>
      <c r="P970">
        <v>538.73</v>
      </c>
      <c r="Q970" t="s">
        <v>83</v>
      </c>
      <c r="R970" t="s">
        <v>41</v>
      </c>
      <c r="S970">
        <v>2</v>
      </c>
      <c r="T970">
        <v>1</v>
      </c>
      <c r="U970" t="s">
        <v>32</v>
      </c>
      <c r="V970" t="s">
        <v>33</v>
      </c>
      <c r="W970">
        <v>1</v>
      </c>
      <c r="Z970" t="b">
        <f t="shared" si="15"/>
        <v>0</v>
      </c>
    </row>
    <row r="971" spans="1:26" x14ac:dyDescent="0.25">
      <c r="A971" t="s">
        <v>1537</v>
      </c>
      <c r="B971" s="1">
        <v>45699</v>
      </c>
      <c r="C971" t="s">
        <v>1538</v>
      </c>
      <c r="D971" t="s">
        <v>97</v>
      </c>
      <c r="E971" t="s">
        <v>46</v>
      </c>
      <c r="F971" t="s">
        <v>47</v>
      </c>
      <c r="G971" t="s">
        <v>138</v>
      </c>
      <c r="H971">
        <v>2</v>
      </c>
      <c r="I971">
        <v>29423</v>
      </c>
      <c r="J971">
        <v>15</v>
      </c>
      <c r="K971">
        <v>8826.9</v>
      </c>
      <c r="L971">
        <v>50019.1</v>
      </c>
      <c r="M971">
        <v>39211.35</v>
      </c>
      <c r="N971">
        <v>10807.75</v>
      </c>
      <c r="O971" t="s">
        <v>39</v>
      </c>
      <c r="P971">
        <v>1474.45</v>
      </c>
      <c r="Q971" t="s">
        <v>68</v>
      </c>
      <c r="R971" t="s">
        <v>31</v>
      </c>
      <c r="S971">
        <v>5</v>
      </c>
      <c r="T971">
        <v>3</v>
      </c>
      <c r="U971" t="s">
        <v>32</v>
      </c>
      <c r="V971" t="s">
        <v>42</v>
      </c>
      <c r="Z971" t="b">
        <f t="shared" si="15"/>
        <v>0</v>
      </c>
    </row>
    <row r="972" spans="1:26" x14ac:dyDescent="0.25">
      <c r="A972" t="s">
        <v>1539</v>
      </c>
      <c r="B972" s="1">
        <v>45738</v>
      </c>
      <c r="C972" t="s">
        <v>1462</v>
      </c>
      <c r="D972" t="s">
        <v>154</v>
      </c>
      <c r="E972" t="s">
        <v>46</v>
      </c>
      <c r="F972" t="s">
        <v>86</v>
      </c>
      <c r="G972" t="s">
        <v>94</v>
      </c>
      <c r="H972">
        <v>2</v>
      </c>
      <c r="I972">
        <v>71989</v>
      </c>
      <c r="J972">
        <v>10</v>
      </c>
      <c r="K972">
        <v>14397.8</v>
      </c>
      <c r="L972">
        <v>129580.2</v>
      </c>
      <c r="M972">
        <v>99150.53</v>
      </c>
      <c r="N972">
        <v>30429.67</v>
      </c>
      <c r="O972" t="s">
        <v>39</v>
      </c>
      <c r="P972">
        <v>1754.39</v>
      </c>
      <c r="Q972" t="s">
        <v>30</v>
      </c>
      <c r="R972" t="s">
        <v>31</v>
      </c>
      <c r="S972">
        <v>5</v>
      </c>
      <c r="T972">
        <v>5</v>
      </c>
      <c r="U972" t="s">
        <v>32</v>
      </c>
      <c r="V972" t="s">
        <v>33</v>
      </c>
      <c r="W972">
        <v>1</v>
      </c>
      <c r="Z972" t="b">
        <f t="shared" si="15"/>
        <v>0</v>
      </c>
    </row>
    <row r="973" spans="1:26" x14ac:dyDescent="0.25">
      <c r="A973" t="s">
        <v>1540</v>
      </c>
      <c r="B973" s="1">
        <v>45780</v>
      </c>
      <c r="C973" t="s">
        <v>610</v>
      </c>
      <c r="D973" t="s">
        <v>63</v>
      </c>
      <c r="E973" t="s">
        <v>26</v>
      </c>
      <c r="F973" t="s">
        <v>86</v>
      </c>
      <c r="G973" t="s">
        <v>94</v>
      </c>
      <c r="H973">
        <v>2</v>
      </c>
      <c r="I973">
        <v>20601</v>
      </c>
      <c r="J973">
        <v>0</v>
      </c>
      <c r="K973">
        <v>0</v>
      </c>
      <c r="L973">
        <v>41202</v>
      </c>
      <c r="M973">
        <v>33058.699999999997</v>
      </c>
      <c r="N973">
        <v>8143.3</v>
      </c>
      <c r="O973" t="s">
        <v>49</v>
      </c>
      <c r="P973">
        <v>291.77</v>
      </c>
      <c r="Q973" t="s">
        <v>30</v>
      </c>
      <c r="R973" t="s">
        <v>41</v>
      </c>
      <c r="S973">
        <v>2</v>
      </c>
      <c r="T973">
        <v>1</v>
      </c>
      <c r="U973" t="s">
        <v>32</v>
      </c>
      <c r="V973" t="s">
        <v>33</v>
      </c>
      <c r="W973">
        <v>5</v>
      </c>
      <c r="Z973" t="b">
        <f t="shared" si="15"/>
        <v>0</v>
      </c>
    </row>
    <row r="974" spans="1:26" x14ac:dyDescent="0.25">
      <c r="A974" t="s">
        <v>1541</v>
      </c>
      <c r="B974" s="1">
        <v>45746</v>
      </c>
      <c r="C974" t="s">
        <v>129</v>
      </c>
      <c r="D974" t="s">
        <v>67</v>
      </c>
      <c r="E974" t="s">
        <v>26</v>
      </c>
      <c r="F974" t="s">
        <v>37</v>
      </c>
      <c r="G974" t="s">
        <v>224</v>
      </c>
      <c r="H974">
        <v>1</v>
      </c>
      <c r="I974">
        <v>15122</v>
      </c>
      <c r="J974">
        <v>0</v>
      </c>
      <c r="K974">
        <v>0</v>
      </c>
      <c r="L974">
        <v>15122</v>
      </c>
      <c r="M974">
        <v>9099.51</v>
      </c>
      <c r="N974">
        <v>6022.49</v>
      </c>
      <c r="O974" t="s">
        <v>60</v>
      </c>
      <c r="P974">
        <v>590.35</v>
      </c>
      <c r="Q974" t="s">
        <v>83</v>
      </c>
      <c r="R974" t="s">
        <v>41</v>
      </c>
      <c r="S974">
        <v>2</v>
      </c>
      <c r="T974">
        <v>5</v>
      </c>
      <c r="U974" t="s">
        <v>32</v>
      </c>
      <c r="V974" t="s">
        <v>42</v>
      </c>
      <c r="Z974" t="b">
        <f t="shared" si="15"/>
        <v>0</v>
      </c>
    </row>
    <row r="975" spans="1:26" x14ac:dyDescent="0.25">
      <c r="A975" t="s">
        <v>1542</v>
      </c>
      <c r="B975" s="1">
        <v>45940</v>
      </c>
      <c r="C975" t="s">
        <v>203</v>
      </c>
      <c r="D975" t="s">
        <v>97</v>
      </c>
      <c r="E975" t="s">
        <v>36</v>
      </c>
      <c r="F975" t="s">
        <v>27</v>
      </c>
      <c r="G975" t="s">
        <v>72</v>
      </c>
      <c r="H975">
        <v>1</v>
      </c>
      <c r="I975">
        <v>4866</v>
      </c>
      <c r="J975">
        <v>10</v>
      </c>
      <c r="K975">
        <v>486.6</v>
      </c>
      <c r="L975">
        <v>4379.3999999999996</v>
      </c>
      <c r="M975">
        <v>3253.83</v>
      </c>
      <c r="N975">
        <v>1125.57</v>
      </c>
      <c r="O975" t="s">
        <v>55</v>
      </c>
      <c r="P975">
        <v>1600.43</v>
      </c>
      <c r="Q975" t="s">
        <v>68</v>
      </c>
      <c r="R975" t="s">
        <v>31</v>
      </c>
      <c r="S975">
        <v>5</v>
      </c>
      <c r="T975">
        <v>3</v>
      </c>
      <c r="U975" t="s">
        <v>32</v>
      </c>
      <c r="V975" t="s">
        <v>33</v>
      </c>
      <c r="W975">
        <v>4</v>
      </c>
      <c r="Z975" t="b">
        <f t="shared" si="15"/>
        <v>0</v>
      </c>
    </row>
    <row r="976" spans="1:26" x14ac:dyDescent="0.25">
      <c r="A976" t="s">
        <v>1543</v>
      </c>
      <c r="B976" s="1">
        <v>45696</v>
      </c>
      <c r="C976" t="s">
        <v>1086</v>
      </c>
      <c r="D976" t="s">
        <v>154</v>
      </c>
      <c r="E976" t="s">
        <v>26</v>
      </c>
      <c r="F976" t="s">
        <v>86</v>
      </c>
      <c r="G976" t="s">
        <v>110</v>
      </c>
      <c r="H976">
        <v>1</v>
      </c>
      <c r="I976">
        <v>7548</v>
      </c>
      <c r="J976">
        <v>25</v>
      </c>
      <c r="K976">
        <v>1887</v>
      </c>
      <c r="L976">
        <v>5661</v>
      </c>
      <c r="M976">
        <v>3219.2</v>
      </c>
      <c r="N976">
        <v>2441.8000000000002</v>
      </c>
      <c r="O976" t="s">
        <v>39</v>
      </c>
      <c r="P976">
        <v>1361.86</v>
      </c>
      <c r="Q976" t="s">
        <v>40</v>
      </c>
      <c r="R976" t="s">
        <v>41</v>
      </c>
      <c r="S976">
        <v>2</v>
      </c>
      <c r="T976">
        <v>1</v>
      </c>
      <c r="U976" t="s">
        <v>32</v>
      </c>
      <c r="V976" t="s">
        <v>33</v>
      </c>
      <c r="W976">
        <v>4</v>
      </c>
      <c r="Z976" t="b">
        <f t="shared" si="15"/>
        <v>0</v>
      </c>
    </row>
    <row r="977" spans="1:26" x14ac:dyDescent="0.25">
      <c r="A977" t="s">
        <v>1544</v>
      </c>
      <c r="B977" s="1">
        <v>45738</v>
      </c>
      <c r="C977" t="s">
        <v>1545</v>
      </c>
      <c r="D977" t="s">
        <v>154</v>
      </c>
      <c r="E977" t="s">
        <v>46</v>
      </c>
      <c r="F977" t="s">
        <v>53</v>
      </c>
      <c r="G977" t="s">
        <v>54</v>
      </c>
      <c r="H977">
        <v>3</v>
      </c>
      <c r="I977">
        <v>56115</v>
      </c>
      <c r="J977">
        <v>25</v>
      </c>
      <c r="K977">
        <v>42086.25</v>
      </c>
      <c r="L977">
        <v>126258.75</v>
      </c>
      <c r="M977">
        <v>76610.25</v>
      </c>
      <c r="N977">
        <v>49648.5</v>
      </c>
      <c r="O977" t="s">
        <v>39</v>
      </c>
      <c r="P977">
        <v>351.7</v>
      </c>
      <c r="Q977" t="s">
        <v>40</v>
      </c>
      <c r="R977" t="s">
        <v>41</v>
      </c>
      <c r="S977">
        <v>2</v>
      </c>
      <c r="T977">
        <v>5</v>
      </c>
      <c r="U977" t="s">
        <v>32</v>
      </c>
      <c r="V977" t="s">
        <v>42</v>
      </c>
      <c r="Z977" t="b">
        <f t="shared" si="15"/>
        <v>0</v>
      </c>
    </row>
    <row r="978" spans="1:26" x14ac:dyDescent="0.25">
      <c r="A978" t="s">
        <v>1546</v>
      </c>
      <c r="B978" s="1">
        <v>45659</v>
      </c>
      <c r="C978" t="s">
        <v>129</v>
      </c>
      <c r="D978" t="s">
        <v>97</v>
      </c>
      <c r="E978" t="s">
        <v>46</v>
      </c>
      <c r="F978" t="s">
        <v>37</v>
      </c>
      <c r="G978" t="s">
        <v>161</v>
      </c>
      <c r="H978">
        <v>2</v>
      </c>
      <c r="I978">
        <v>12082</v>
      </c>
      <c r="J978">
        <v>0</v>
      </c>
      <c r="K978">
        <v>0</v>
      </c>
      <c r="L978">
        <v>24164</v>
      </c>
      <c r="M978">
        <v>16791.330000000002</v>
      </c>
      <c r="N978">
        <v>7372.67</v>
      </c>
      <c r="O978" t="s">
        <v>55</v>
      </c>
      <c r="P978">
        <v>1439.39</v>
      </c>
      <c r="Q978" t="s">
        <v>30</v>
      </c>
      <c r="R978" t="s">
        <v>41</v>
      </c>
      <c r="S978">
        <v>2</v>
      </c>
      <c r="T978">
        <v>6</v>
      </c>
      <c r="U978" t="s">
        <v>32</v>
      </c>
      <c r="V978" t="s">
        <v>42</v>
      </c>
      <c r="Z978" t="b">
        <f t="shared" si="15"/>
        <v>0</v>
      </c>
    </row>
    <row r="979" spans="1:26" x14ac:dyDescent="0.25">
      <c r="A979" t="s">
        <v>1547</v>
      </c>
      <c r="B979" s="1">
        <v>45867</v>
      </c>
      <c r="C979" t="s">
        <v>633</v>
      </c>
      <c r="D979" t="s">
        <v>71</v>
      </c>
      <c r="E979" t="s">
        <v>26</v>
      </c>
      <c r="F979" t="s">
        <v>37</v>
      </c>
      <c r="G979" t="s">
        <v>38</v>
      </c>
      <c r="H979">
        <v>2</v>
      </c>
      <c r="I979">
        <v>24058</v>
      </c>
      <c r="J979">
        <v>10</v>
      </c>
      <c r="K979">
        <v>4811.6000000000004</v>
      </c>
      <c r="L979">
        <v>43304.4</v>
      </c>
      <c r="M979">
        <v>29444.18</v>
      </c>
      <c r="N979">
        <v>13860.22</v>
      </c>
      <c r="O979" t="s">
        <v>29</v>
      </c>
      <c r="P979">
        <v>440.7</v>
      </c>
      <c r="Q979" t="s">
        <v>30</v>
      </c>
      <c r="R979" t="s">
        <v>31</v>
      </c>
      <c r="S979">
        <v>5</v>
      </c>
      <c r="T979">
        <v>6</v>
      </c>
      <c r="U979" t="s">
        <v>32</v>
      </c>
      <c r="V979" t="s">
        <v>50</v>
      </c>
      <c r="W979">
        <v>4</v>
      </c>
      <c r="Z979" t="b">
        <f t="shared" si="15"/>
        <v>0</v>
      </c>
    </row>
    <row r="980" spans="1:26" x14ac:dyDescent="0.25">
      <c r="A980" t="s">
        <v>1548</v>
      </c>
      <c r="B980" s="1">
        <v>45888</v>
      </c>
      <c r="C980" t="s">
        <v>1549</v>
      </c>
      <c r="D980" t="s">
        <v>124</v>
      </c>
      <c r="E980" t="s">
        <v>36</v>
      </c>
      <c r="F980" t="s">
        <v>47</v>
      </c>
      <c r="G980" t="s">
        <v>48</v>
      </c>
      <c r="H980">
        <v>3</v>
      </c>
      <c r="I980">
        <v>42418</v>
      </c>
      <c r="J980">
        <v>0</v>
      </c>
      <c r="K980">
        <v>0</v>
      </c>
      <c r="L980">
        <v>127254</v>
      </c>
      <c r="M980">
        <v>79190.91</v>
      </c>
      <c r="N980">
        <v>48063.09</v>
      </c>
      <c r="O980" t="s">
        <v>55</v>
      </c>
      <c r="P980">
        <v>1233.92</v>
      </c>
      <c r="Q980" t="s">
        <v>40</v>
      </c>
      <c r="R980" t="s">
        <v>31</v>
      </c>
      <c r="S980">
        <v>5</v>
      </c>
      <c r="T980">
        <v>1</v>
      </c>
      <c r="U980" t="s">
        <v>32</v>
      </c>
      <c r="V980" t="s">
        <v>33</v>
      </c>
      <c r="W980">
        <v>5</v>
      </c>
      <c r="Z980" t="b">
        <f t="shared" si="15"/>
        <v>1</v>
      </c>
    </row>
    <row r="981" spans="1:26" x14ac:dyDescent="0.25">
      <c r="A981" t="s">
        <v>1550</v>
      </c>
      <c r="B981" s="1">
        <v>46010</v>
      </c>
      <c r="C981" t="s">
        <v>1003</v>
      </c>
      <c r="D981" t="s">
        <v>79</v>
      </c>
      <c r="E981" t="s">
        <v>36</v>
      </c>
      <c r="F981" t="s">
        <v>47</v>
      </c>
      <c r="G981" t="s">
        <v>146</v>
      </c>
      <c r="H981">
        <v>4</v>
      </c>
      <c r="I981">
        <v>43025</v>
      </c>
      <c r="J981">
        <v>0</v>
      </c>
      <c r="K981">
        <v>0</v>
      </c>
      <c r="L981">
        <v>172100</v>
      </c>
      <c r="M981">
        <v>138505.98000000001</v>
      </c>
      <c r="N981">
        <v>33594.019999999997</v>
      </c>
      <c r="O981" t="s">
        <v>91</v>
      </c>
      <c r="P981">
        <v>1389.29</v>
      </c>
      <c r="Q981" t="s">
        <v>40</v>
      </c>
      <c r="R981" t="s">
        <v>31</v>
      </c>
      <c r="S981">
        <v>5</v>
      </c>
      <c r="T981">
        <v>1</v>
      </c>
      <c r="U981" t="s">
        <v>32</v>
      </c>
      <c r="V981" t="s">
        <v>42</v>
      </c>
      <c r="Z981" t="b">
        <f t="shared" si="15"/>
        <v>0</v>
      </c>
    </row>
    <row r="982" spans="1:26" x14ac:dyDescent="0.25">
      <c r="A982" t="s">
        <v>1551</v>
      </c>
      <c r="B982" s="1">
        <v>45962</v>
      </c>
      <c r="C982" t="s">
        <v>1363</v>
      </c>
      <c r="D982" t="s">
        <v>124</v>
      </c>
      <c r="E982" t="s">
        <v>46</v>
      </c>
      <c r="F982" t="s">
        <v>53</v>
      </c>
      <c r="G982" t="s">
        <v>82</v>
      </c>
      <c r="H982">
        <v>1</v>
      </c>
      <c r="I982">
        <v>24331</v>
      </c>
      <c r="J982">
        <v>0</v>
      </c>
      <c r="K982">
        <v>0</v>
      </c>
      <c r="L982">
        <v>24331</v>
      </c>
      <c r="M982">
        <v>13488.98</v>
      </c>
      <c r="N982">
        <v>10842.02</v>
      </c>
      <c r="O982" t="s">
        <v>91</v>
      </c>
      <c r="P982">
        <v>1072.6300000000001</v>
      </c>
      <c r="Q982" t="s">
        <v>83</v>
      </c>
      <c r="R982" t="s">
        <v>41</v>
      </c>
      <c r="S982">
        <v>2</v>
      </c>
      <c r="T982">
        <v>3</v>
      </c>
      <c r="U982" t="s">
        <v>32</v>
      </c>
      <c r="V982" t="s">
        <v>50</v>
      </c>
      <c r="W982">
        <v>4</v>
      </c>
      <c r="Z982" t="b">
        <f t="shared" si="15"/>
        <v>0</v>
      </c>
    </row>
    <row r="983" spans="1:26" x14ac:dyDescent="0.25">
      <c r="A983" t="s">
        <v>1552</v>
      </c>
      <c r="B983" s="1">
        <v>45898</v>
      </c>
      <c r="C983" t="s">
        <v>472</v>
      </c>
      <c r="D983" t="s">
        <v>67</v>
      </c>
      <c r="E983" t="s">
        <v>46</v>
      </c>
      <c r="F983" t="s">
        <v>53</v>
      </c>
      <c r="G983" t="s">
        <v>82</v>
      </c>
      <c r="H983">
        <v>1</v>
      </c>
      <c r="I983">
        <v>19959</v>
      </c>
      <c r="J983">
        <v>0</v>
      </c>
      <c r="K983">
        <v>0</v>
      </c>
      <c r="L983">
        <v>19959</v>
      </c>
      <c r="M983">
        <v>12533.58</v>
      </c>
      <c r="N983">
        <v>7425.42</v>
      </c>
      <c r="O983" t="s">
        <v>49</v>
      </c>
      <c r="P983">
        <v>467.85</v>
      </c>
      <c r="Q983" t="s">
        <v>68</v>
      </c>
      <c r="R983" t="s">
        <v>31</v>
      </c>
      <c r="S983">
        <v>5</v>
      </c>
      <c r="T983">
        <v>4</v>
      </c>
      <c r="U983" t="s">
        <v>32</v>
      </c>
      <c r="V983" t="s">
        <v>50</v>
      </c>
      <c r="W983">
        <v>3</v>
      </c>
      <c r="Z983" t="b">
        <f t="shared" si="15"/>
        <v>0</v>
      </c>
    </row>
    <row r="984" spans="1:26" x14ac:dyDescent="0.25">
      <c r="A984" t="s">
        <v>1553</v>
      </c>
      <c r="B984" s="1">
        <v>45807</v>
      </c>
      <c r="C984" t="s">
        <v>1554</v>
      </c>
      <c r="D984" t="s">
        <v>90</v>
      </c>
      <c r="E984" t="s">
        <v>46</v>
      </c>
      <c r="F984" t="s">
        <v>53</v>
      </c>
      <c r="G984" t="s">
        <v>82</v>
      </c>
      <c r="H984">
        <v>2</v>
      </c>
      <c r="I984">
        <v>109458</v>
      </c>
      <c r="J984">
        <v>10</v>
      </c>
      <c r="K984">
        <v>21891.599999999999</v>
      </c>
      <c r="L984">
        <v>197024.4</v>
      </c>
      <c r="M984">
        <v>130103.17</v>
      </c>
      <c r="N984">
        <v>66921.23</v>
      </c>
      <c r="O984" t="s">
        <v>60</v>
      </c>
      <c r="P984">
        <v>1755.45</v>
      </c>
      <c r="Q984" t="s">
        <v>83</v>
      </c>
      <c r="R984" t="s">
        <v>41</v>
      </c>
      <c r="S984">
        <v>2</v>
      </c>
      <c r="T984">
        <v>6</v>
      </c>
      <c r="U984" t="s">
        <v>32</v>
      </c>
      <c r="V984" t="s">
        <v>42</v>
      </c>
      <c r="Z984" t="b">
        <f t="shared" si="15"/>
        <v>0</v>
      </c>
    </row>
    <row r="985" spans="1:26" x14ac:dyDescent="0.25">
      <c r="A985" t="s">
        <v>1555</v>
      </c>
      <c r="B985" s="1">
        <v>45674</v>
      </c>
      <c r="C985" t="s">
        <v>593</v>
      </c>
      <c r="D985" t="s">
        <v>90</v>
      </c>
      <c r="E985" t="s">
        <v>36</v>
      </c>
      <c r="F985" t="s">
        <v>53</v>
      </c>
      <c r="G985" t="s">
        <v>151</v>
      </c>
      <c r="H985">
        <v>1</v>
      </c>
      <c r="I985">
        <v>32904</v>
      </c>
      <c r="J985">
        <v>15</v>
      </c>
      <c r="K985">
        <v>4935.6000000000004</v>
      </c>
      <c r="L985">
        <v>27968.400000000001</v>
      </c>
      <c r="M985">
        <v>18686.650000000001</v>
      </c>
      <c r="N985">
        <v>9281.75</v>
      </c>
      <c r="O985" t="s">
        <v>60</v>
      </c>
      <c r="P985">
        <v>2276.7600000000002</v>
      </c>
      <c r="Q985" t="s">
        <v>83</v>
      </c>
      <c r="R985" t="s">
        <v>41</v>
      </c>
      <c r="S985">
        <v>2</v>
      </c>
      <c r="T985">
        <v>1</v>
      </c>
      <c r="U985" t="s">
        <v>32</v>
      </c>
      <c r="V985" t="s">
        <v>33</v>
      </c>
      <c r="W985">
        <v>1</v>
      </c>
      <c r="Z985" t="b">
        <f t="shared" si="15"/>
        <v>0</v>
      </c>
    </row>
    <row r="986" spans="1:26" x14ac:dyDescent="0.25">
      <c r="A986" t="s">
        <v>1556</v>
      </c>
      <c r="B986" s="1">
        <v>45776</v>
      </c>
      <c r="C986" t="s">
        <v>668</v>
      </c>
      <c r="D986" t="s">
        <v>71</v>
      </c>
      <c r="E986" t="s">
        <v>46</v>
      </c>
      <c r="F986" t="s">
        <v>27</v>
      </c>
      <c r="G986" t="s">
        <v>113</v>
      </c>
      <c r="H986">
        <v>1</v>
      </c>
      <c r="I986">
        <v>13300</v>
      </c>
      <c r="J986">
        <v>0</v>
      </c>
      <c r="K986">
        <v>0</v>
      </c>
      <c r="L986">
        <v>13300</v>
      </c>
      <c r="M986">
        <v>9843.35</v>
      </c>
      <c r="N986">
        <v>3456.65</v>
      </c>
      <c r="O986" t="s">
        <v>39</v>
      </c>
      <c r="P986">
        <v>2057.85</v>
      </c>
      <c r="Q986" t="s">
        <v>40</v>
      </c>
      <c r="R986" t="s">
        <v>41</v>
      </c>
      <c r="S986">
        <v>2</v>
      </c>
      <c r="T986">
        <v>1</v>
      </c>
      <c r="U986" t="s">
        <v>32</v>
      </c>
      <c r="V986" t="s">
        <v>33</v>
      </c>
      <c r="W986">
        <v>1</v>
      </c>
      <c r="Z986" t="b">
        <f t="shared" si="15"/>
        <v>0</v>
      </c>
    </row>
    <row r="987" spans="1:26" x14ac:dyDescent="0.25">
      <c r="A987" t="s">
        <v>1557</v>
      </c>
      <c r="B987" s="1">
        <v>45805</v>
      </c>
      <c r="C987" t="s">
        <v>1558</v>
      </c>
      <c r="D987" t="s">
        <v>45</v>
      </c>
      <c r="E987" t="s">
        <v>46</v>
      </c>
      <c r="F987" t="s">
        <v>86</v>
      </c>
      <c r="G987" t="s">
        <v>180</v>
      </c>
      <c r="H987">
        <v>2</v>
      </c>
      <c r="I987">
        <v>7971</v>
      </c>
      <c r="J987">
        <v>15</v>
      </c>
      <c r="K987">
        <v>2391.3000000000002</v>
      </c>
      <c r="L987">
        <v>13550.7</v>
      </c>
      <c r="M987">
        <v>8988.4</v>
      </c>
      <c r="N987">
        <v>4562.3</v>
      </c>
      <c r="O987" t="s">
        <v>29</v>
      </c>
      <c r="P987">
        <v>523.9</v>
      </c>
      <c r="Q987" t="s">
        <v>40</v>
      </c>
      <c r="R987" t="s">
        <v>41</v>
      </c>
      <c r="S987">
        <v>2</v>
      </c>
      <c r="T987">
        <v>1</v>
      </c>
      <c r="U987" t="s">
        <v>32</v>
      </c>
      <c r="V987" t="s">
        <v>33</v>
      </c>
      <c r="W987">
        <v>5</v>
      </c>
      <c r="Z987" t="b">
        <f t="shared" si="15"/>
        <v>0</v>
      </c>
    </row>
    <row r="988" spans="1:26" x14ac:dyDescent="0.25">
      <c r="A988" t="s">
        <v>1559</v>
      </c>
      <c r="B988" s="1">
        <v>46019</v>
      </c>
      <c r="C988" t="s">
        <v>648</v>
      </c>
      <c r="D988" t="s">
        <v>154</v>
      </c>
      <c r="E988" t="s">
        <v>26</v>
      </c>
      <c r="F988" t="s">
        <v>37</v>
      </c>
      <c r="G988" t="s">
        <v>38</v>
      </c>
      <c r="H988">
        <v>2</v>
      </c>
      <c r="I988">
        <v>38081</v>
      </c>
      <c r="J988">
        <v>0</v>
      </c>
      <c r="K988">
        <v>0</v>
      </c>
      <c r="L988">
        <v>76162</v>
      </c>
      <c r="M988">
        <v>51605.02</v>
      </c>
      <c r="N988">
        <v>24556.98</v>
      </c>
      <c r="O988" t="s">
        <v>60</v>
      </c>
      <c r="P988">
        <v>367.09</v>
      </c>
      <c r="Q988" t="s">
        <v>83</v>
      </c>
      <c r="R988" t="s">
        <v>41</v>
      </c>
      <c r="S988">
        <v>2</v>
      </c>
      <c r="T988">
        <v>6</v>
      </c>
      <c r="U988" t="s">
        <v>32</v>
      </c>
      <c r="V988" t="s">
        <v>50</v>
      </c>
      <c r="W988">
        <v>5</v>
      </c>
      <c r="Z988" t="b">
        <f t="shared" si="15"/>
        <v>0</v>
      </c>
    </row>
    <row r="989" spans="1:26" x14ac:dyDescent="0.25">
      <c r="A989" t="s">
        <v>1560</v>
      </c>
      <c r="B989" s="1">
        <v>45802</v>
      </c>
      <c r="C989" t="s">
        <v>774</v>
      </c>
      <c r="D989" t="s">
        <v>154</v>
      </c>
      <c r="E989" t="s">
        <v>26</v>
      </c>
      <c r="F989" t="s">
        <v>86</v>
      </c>
      <c r="G989" t="s">
        <v>110</v>
      </c>
      <c r="H989">
        <v>1</v>
      </c>
      <c r="I989">
        <v>9063</v>
      </c>
      <c r="J989">
        <v>0</v>
      </c>
      <c r="K989">
        <v>0</v>
      </c>
      <c r="L989">
        <v>9063</v>
      </c>
      <c r="M989">
        <v>5039.16</v>
      </c>
      <c r="N989">
        <v>4023.84</v>
      </c>
      <c r="O989" t="s">
        <v>39</v>
      </c>
      <c r="P989">
        <v>2226.71</v>
      </c>
      <c r="Q989" t="s">
        <v>73</v>
      </c>
      <c r="R989" t="s">
        <v>31</v>
      </c>
      <c r="S989">
        <v>5</v>
      </c>
      <c r="T989">
        <v>6</v>
      </c>
      <c r="U989" t="s">
        <v>56</v>
      </c>
      <c r="V989" t="s">
        <v>33</v>
      </c>
      <c r="W989">
        <v>4</v>
      </c>
      <c r="Z989" t="b">
        <f t="shared" si="15"/>
        <v>0</v>
      </c>
    </row>
    <row r="990" spans="1:26" x14ac:dyDescent="0.25">
      <c r="A990" t="s">
        <v>1561</v>
      </c>
      <c r="B990" s="1">
        <v>46017</v>
      </c>
      <c r="C990" t="s">
        <v>239</v>
      </c>
      <c r="D990" t="s">
        <v>97</v>
      </c>
      <c r="E990" t="s">
        <v>46</v>
      </c>
      <c r="F990" t="s">
        <v>27</v>
      </c>
      <c r="G990" t="s">
        <v>28</v>
      </c>
      <c r="H990">
        <v>1</v>
      </c>
      <c r="I990">
        <v>28438</v>
      </c>
      <c r="J990">
        <v>0</v>
      </c>
      <c r="K990">
        <v>0</v>
      </c>
      <c r="L990">
        <v>28438</v>
      </c>
      <c r="M990">
        <v>22864.19</v>
      </c>
      <c r="N990">
        <v>5573.81</v>
      </c>
      <c r="O990" t="s">
        <v>91</v>
      </c>
      <c r="P990">
        <v>1374.14</v>
      </c>
      <c r="Q990" t="s">
        <v>83</v>
      </c>
      <c r="R990" t="s">
        <v>41</v>
      </c>
      <c r="S990">
        <v>2</v>
      </c>
      <c r="T990">
        <v>1</v>
      </c>
      <c r="U990" t="s">
        <v>32</v>
      </c>
      <c r="V990" t="s">
        <v>33</v>
      </c>
      <c r="W990">
        <v>3</v>
      </c>
      <c r="Z990" t="b">
        <f t="shared" si="15"/>
        <v>0</v>
      </c>
    </row>
    <row r="991" spans="1:26" x14ac:dyDescent="0.25">
      <c r="A991" t="s">
        <v>1562</v>
      </c>
      <c r="B991" s="1">
        <v>45890</v>
      </c>
      <c r="C991" t="s">
        <v>792</v>
      </c>
      <c r="D991" t="s">
        <v>63</v>
      </c>
      <c r="E991" t="s">
        <v>46</v>
      </c>
      <c r="F991" t="s">
        <v>27</v>
      </c>
      <c r="G991" t="s">
        <v>113</v>
      </c>
      <c r="H991">
        <v>2</v>
      </c>
      <c r="I991">
        <v>23230</v>
      </c>
      <c r="J991">
        <v>0</v>
      </c>
      <c r="K991">
        <v>0</v>
      </c>
      <c r="L991">
        <v>46460</v>
      </c>
      <c r="M991">
        <v>26764.42</v>
      </c>
      <c r="N991">
        <v>19695.580000000002</v>
      </c>
      <c r="O991" t="s">
        <v>49</v>
      </c>
      <c r="P991">
        <v>323.85000000000002</v>
      </c>
      <c r="Q991" t="s">
        <v>40</v>
      </c>
      <c r="R991" t="s">
        <v>31</v>
      </c>
      <c r="S991">
        <v>5</v>
      </c>
      <c r="T991">
        <v>2</v>
      </c>
      <c r="U991" t="s">
        <v>32</v>
      </c>
      <c r="V991" t="s">
        <v>50</v>
      </c>
      <c r="W991">
        <v>1</v>
      </c>
      <c r="Z991" t="b">
        <f t="shared" si="15"/>
        <v>0</v>
      </c>
    </row>
    <row r="992" spans="1:26" x14ac:dyDescent="0.25">
      <c r="A992" t="s">
        <v>1563</v>
      </c>
      <c r="B992" s="1">
        <v>45694</v>
      </c>
      <c r="C992" t="s">
        <v>1314</v>
      </c>
      <c r="D992" t="s">
        <v>63</v>
      </c>
      <c r="E992" t="s">
        <v>46</v>
      </c>
      <c r="F992" t="s">
        <v>27</v>
      </c>
      <c r="G992" t="s">
        <v>76</v>
      </c>
      <c r="H992">
        <v>2</v>
      </c>
      <c r="I992">
        <v>22755</v>
      </c>
      <c r="J992">
        <v>20</v>
      </c>
      <c r="K992">
        <v>9102</v>
      </c>
      <c r="L992">
        <v>36408</v>
      </c>
      <c r="M992">
        <v>20549.28</v>
      </c>
      <c r="N992">
        <v>15858.72</v>
      </c>
      <c r="O992" t="s">
        <v>91</v>
      </c>
      <c r="P992">
        <v>1042.82</v>
      </c>
      <c r="Q992" t="s">
        <v>68</v>
      </c>
      <c r="R992" t="s">
        <v>41</v>
      </c>
      <c r="S992">
        <v>2</v>
      </c>
      <c r="T992">
        <v>5</v>
      </c>
      <c r="U992" t="s">
        <v>32</v>
      </c>
      <c r="V992" t="s">
        <v>50</v>
      </c>
      <c r="W992">
        <v>5</v>
      </c>
      <c r="Z992" t="b">
        <f t="shared" si="15"/>
        <v>0</v>
      </c>
    </row>
    <row r="993" spans="1:26" x14ac:dyDescent="0.25">
      <c r="A993" t="s">
        <v>1564</v>
      </c>
      <c r="B993" s="1">
        <v>46009</v>
      </c>
      <c r="C993" t="s">
        <v>197</v>
      </c>
      <c r="D993" t="s">
        <v>63</v>
      </c>
      <c r="E993" t="s">
        <v>26</v>
      </c>
      <c r="F993" t="s">
        <v>53</v>
      </c>
      <c r="G993" t="s">
        <v>82</v>
      </c>
      <c r="H993">
        <v>2</v>
      </c>
      <c r="I993">
        <v>50806</v>
      </c>
      <c r="J993">
        <v>0</v>
      </c>
      <c r="K993">
        <v>0</v>
      </c>
      <c r="L993">
        <v>101612</v>
      </c>
      <c r="M993">
        <v>59352.45</v>
      </c>
      <c r="N993">
        <v>42259.55</v>
      </c>
      <c r="O993" t="s">
        <v>39</v>
      </c>
      <c r="P993">
        <v>200.14</v>
      </c>
      <c r="Q993" t="s">
        <v>40</v>
      </c>
      <c r="R993" t="s">
        <v>41</v>
      </c>
      <c r="S993">
        <v>2</v>
      </c>
      <c r="T993">
        <v>1</v>
      </c>
      <c r="U993" t="s">
        <v>32</v>
      </c>
      <c r="V993" t="s">
        <v>33</v>
      </c>
      <c r="W993">
        <v>5</v>
      </c>
      <c r="Z993" t="b">
        <f t="shared" si="15"/>
        <v>0</v>
      </c>
    </row>
    <row r="994" spans="1:26" x14ac:dyDescent="0.25">
      <c r="A994" t="s">
        <v>1565</v>
      </c>
      <c r="B994" s="1">
        <v>45777</v>
      </c>
      <c r="C994" t="s">
        <v>241</v>
      </c>
      <c r="D994" t="s">
        <v>71</v>
      </c>
      <c r="E994" t="s">
        <v>36</v>
      </c>
      <c r="F994" t="s">
        <v>53</v>
      </c>
      <c r="G994" t="s">
        <v>151</v>
      </c>
      <c r="H994">
        <v>3</v>
      </c>
      <c r="I994">
        <v>62740</v>
      </c>
      <c r="J994">
        <v>5</v>
      </c>
      <c r="K994">
        <v>9411</v>
      </c>
      <c r="L994">
        <v>178809</v>
      </c>
      <c r="M994">
        <v>138284.76999999999</v>
      </c>
      <c r="N994">
        <v>40524.230000000003</v>
      </c>
      <c r="O994" t="s">
        <v>91</v>
      </c>
      <c r="P994">
        <v>1357.13</v>
      </c>
      <c r="Q994" t="s">
        <v>40</v>
      </c>
      <c r="R994" t="s">
        <v>41</v>
      </c>
      <c r="S994">
        <v>2</v>
      </c>
      <c r="T994">
        <v>1</v>
      </c>
      <c r="U994" t="s">
        <v>32</v>
      </c>
      <c r="V994" t="s">
        <v>33</v>
      </c>
      <c r="W994">
        <v>2</v>
      </c>
      <c r="Z994" t="b">
        <f t="shared" si="15"/>
        <v>0</v>
      </c>
    </row>
    <row r="995" spans="1:26" x14ac:dyDescent="0.25">
      <c r="A995" t="s">
        <v>1566</v>
      </c>
      <c r="B995" s="1">
        <v>45793</v>
      </c>
      <c r="C995" t="s">
        <v>1567</v>
      </c>
      <c r="D995" t="s">
        <v>90</v>
      </c>
      <c r="E995" t="s">
        <v>46</v>
      </c>
      <c r="F995" t="s">
        <v>37</v>
      </c>
      <c r="G995" t="s">
        <v>313</v>
      </c>
      <c r="H995">
        <v>1</v>
      </c>
      <c r="I995">
        <v>21158</v>
      </c>
      <c r="J995">
        <v>20</v>
      </c>
      <c r="K995">
        <v>4231.6000000000004</v>
      </c>
      <c r="L995">
        <v>16926.400000000001</v>
      </c>
      <c r="M995">
        <v>10408.040000000001</v>
      </c>
      <c r="N995">
        <v>6518.36</v>
      </c>
      <c r="O995" t="s">
        <v>55</v>
      </c>
      <c r="P995">
        <v>1095.82</v>
      </c>
      <c r="Q995" t="s">
        <v>40</v>
      </c>
      <c r="R995" t="s">
        <v>41</v>
      </c>
      <c r="S995">
        <v>2</v>
      </c>
      <c r="T995">
        <v>1</v>
      </c>
      <c r="U995" t="s">
        <v>32</v>
      </c>
      <c r="V995" t="s">
        <v>33</v>
      </c>
      <c r="W995">
        <v>1</v>
      </c>
      <c r="Z995" t="b">
        <f t="shared" si="15"/>
        <v>0</v>
      </c>
    </row>
    <row r="996" spans="1:26" x14ac:dyDescent="0.25">
      <c r="A996" t="s">
        <v>1568</v>
      </c>
      <c r="B996" s="1">
        <v>45978</v>
      </c>
      <c r="C996" t="s">
        <v>943</v>
      </c>
      <c r="D996" t="s">
        <v>79</v>
      </c>
      <c r="E996" t="s">
        <v>26</v>
      </c>
      <c r="F996" t="s">
        <v>86</v>
      </c>
      <c r="G996" t="s">
        <v>180</v>
      </c>
      <c r="H996">
        <v>3</v>
      </c>
      <c r="I996">
        <v>13733</v>
      </c>
      <c r="J996">
        <v>10</v>
      </c>
      <c r="K996">
        <v>4119.8999999999996</v>
      </c>
      <c r="L996">
        <v>37079.1</v>
      </c>
      <c r="M996">
        <v>30151.82</v>
      </c>
      <c r="N996">
        <v>6927.28</v>
      </c>
      <c r="O996" t="s">
        <v>55</v>
      </c>
      <c r="P996">
        <v>1266.79</v>
      </c>
      <c r="Q996" t="s">
        <v>83</v>
      </c>
      <c r="R996" t="s">
        <v>31</v>
      </c>
      <c r="S996">
        <v>5</v>
      </c>
      <c r="T996">
        <v>6</v>
      </c>
      <c r="U996" t="s">
        <v>32</v>
      </c>
      <c r="V996" t="s">
        <v>42</v>
      </c>
      <c r="Z996" t="b">
        <f t="shared" si="15"/>
        <v>0</v>
      </c>
    </row>
    <row r="997" spans="1:26" x14ac:dyDescent="0.25">
      <c r="A997" t="s">
        <v>1569</v>
      </c>
      <c r="B997" s="1">
        <v>45959</v>
      </c>
      <c r="C997" t="s">
        <v>228</v>
      </c>
      <c r="D997" t="s">
        <v>71</v>
      </c>
      <c r="E997" t="s">
        <v>26</v>
      </c>
      <c r="F997" t="s">
        <v>53</v>
      </c>
      <c r="G997" t="s">
        <v>59</v>
      </c>
      <c r="H997">
        <v>1</v>
      </c>
      <c r="I997">
        <v>56543</v>
      </c>
      <c r="J997">
        <v>5</v>
      </c>
      <c r="K997">
        <v>2827.15</v>
      </c>
      <c r="L997">
        <v>53715.85</v>
      </c>
      <c r="M997">
        <v>30179.69</v>
      </c>
      <c r="N997">
        <v>23536.16</v>
      </c>
      <c r="O997" t="s">
        <v>55</v>
      </c>
      <c r="P997">
        <v>1189.43</v>
      </c>
      <c r="Q997" t="s">
        <v>73</v>
      </c>
      <c r="R997" t="s">
        <v>31</v>
      </c>
      <c r="S997">
        <v>5</v>
      </c>
      <c r="T997">
        <v>4</v>
      </c>
      <c r="U997" t="s">
        <v>32</v>
      </c>
      <c r="V997" t="s">
        <v>33</v>
      </c>
      <c r="W997">
        <v>5</v>
      </c>
      <c r="Z997" t="b">
        <f t="shared" si="15"/>
        <v>0</v>
      </c>
    </row>
    <row r="998" spans="1:26" x14ac:dyDescent="0.25">
      <c r="A998" t="s">
        <v>1570</v>
      </c>
      <c r="B998" s="1">
        <v>45996</v>
      </c>
      <c r="C998" t="s">
        <v>637</v>
      </c>
      <c r="D998" t="s">
        <v>63</v>
      </c>
      <c r="E998" t="s">
        <v>36</v>
      </c>
      <c r="F998" t="s">
        <v>53</v>
      </c>
      <c r="G998" t="s">
        <v>151</v>
      </c>
      <c r="H998">
        <v>2</v>
      </c>
      <c r="I998">
        <v>75083</v>
      </c>
      <c r="J998">
        <v>10</v>
      </c>
      <c r="K998">
        <v>15016.6</v>
      </c>
      <c r="L998">
        <v>135149.4</v>
      </c>
      <c r="M998">
        <v>82615.600000000006</v>
      </c>
      <c r="N998">
        <v>52533.8</v>
      </c>
      <c r="O998" t="s">
        <v>49</v>
      </c>
      <c r="P998">
        <v>284.86</v>
      </c>
      <c r="Q998" t="s">
        <v>30</v>
      </c>
      <c r="R998" t="s">
        <v>31</v>
      </c>
      <c r="S998">
        <v>5</v>
      </c>
      <c r="T998">
        <v>6</v>
      </c>
      <c r="U998" t="s">
        <v>32</v>
      </c>
      <c r="V998" t="s">
        <v>50</v>
      </c>
      <c r="W998">
        <v>5</v>
      </c>
      <c r="Z998" t="b">
        <f t="shared" si="15"/>
        <v>0</v>
      </c>
    </row>
    <row r="999" spans="1:26" x14ac:dyDescent="0.25">
      <c r="A999" t="s">
        <v>1571</v>
      </c>
      <c r="B999" s="1">
        <v>45759</v>
      </c>
      <c r="C999" t="s">
        <v>109</v>
      </c>
      <c r="D999" t="s">
        <v>124</v>
      </c>
      <c r="E999" t="s">
        <v>46</v>
      </c>
      <c r="F999" t="s">
        <v>37</v>
      </c>
      <c r="G999" t="s">
        <v>38</v>
      </c>
      <c r="H999">
        <v>2</v>
      </c>
      <c r="I999">
        <v>9773</v>
      </c>
      <c r="J999">
        <v>25</v>
      </c>
      <c r="K999">
        <v>4886.5</v>
      </c>
      <c r="L999">
        <v>14659.5</v>
      </c>
      <c r="M999">
        <v>11726.69</v>
      </c>
      <c r="N999">
        <v>2932.81</v>
      </c>
      <c r="O999" t="s">
        <v>60</v>
      </c>
      <c r="P999">
        <v>914.97</v>
      </c>
      <c r="Q999" t="s">
        <v>40</v>
      </c>
      <c r="R999" t="s">
        <v>31</v>
      </c>
      <c r="S999">
        <v>5</v>
      </c>
      <c r="T999">
        <v>6</v>
      </c>
      <c r="U999" t="s">
        <v>56</v>
      </c>
      <c r="V999" t="s">
        <v>33</v>
      </c>
      <c r="W999">
        <v>5</v>
      </c>
      <c r="Z999" t="b">
        <f t="shared" si="15"/>
        <v>0</v>
      </c>
    </row>
    <row r="1000" spans="1:26" x14ac:dyDescent="0.25">
      <c r="A1000" t="s">
        <v>1572</v>
      </c>
      <c r="B1000" s="1">
        <v>45875</v>
      </c>
      <c r="C1000" t="s">
        <v>384</v>
      </c>
      <c r="D1000" t="s">
        <v>90</v>
      </c>
      <c r="E1000" t="s">
        <v>46</v>
      </c>
      <c r="F1000" t="s">
        <v>53</v>
      </c>
      <c r="G1000" t="s">
        <v>268</v>
      </c>
      <c r="H1000">
        <v>1</v>
      </c>
      <c r="I1000">
        <v>110539</v>
      </c>
      <c r="J1000">
        <v>0</v>
      </c>
      <c r="K1000">
        <v>0</v>
      </c>
      <c r="L1000">
        <v>110539</v>
      </c>
      <c r="M1000">
        <v>74772.28</v>
      </c>
      <c r="N1000">
        <v>35766.720000000001</v>
      </c>
      <c r="O1000" t="s">
        <v>39</v>
      </c>
      <c r="P1000">
        <v>2018.54</v>
      </c>
      <c r="Q1000" t="s">
        <v>73</v>
      </c>
      <c r="R1000" t="s">
        <v>31</v>
      </c>
      <c r="S1000">
        <v>5</v>
      </c>
      <c r="T1000">
        <v>3</v>
      </c>
      <c r="U1000" t="s">
        <v>32</v>
      </c>
      <c r="V1000" t="s">
        <v>33</v>
      </c>
      <c r="W1000">
        <v>5</v>
      </c>
      <c r="Z1000" t="b">
        <f t="shared" si="15"/>
        <v>0</v>
      </c>
    </row>
    <row r="1001" spans="1:26" x14ac:dyDescent="0.25">
      <c r="A1001" t="s">
        <v>1573</v>
      </c>
      <c r="B1001" s="1">
        <v>45716</v>
      </c>
      <c r="C1001" t="s">
        <v>320</v>
      </c>
      <c r="D1001" t="s">
        <v>124</v>
      </c>
      <c r="E1001" t="s">
        <v>36</v>
      </c>
      <c r="F1001" t="s">
        <v>27</v>
      </c>
      <c r="G1001" t="s">
        <v>72</v>
      </c>
      <c r="H1001">
        <v>1</v>
      </c>
      <c r="I1001">
        <v>12445</v>
      </c>
      <c r="J1001">
        <v>15</v>
      </c>
      <c r="K1001">
        <v>1866.75</v>
      </c>
      <c r="L1001">
        <v>10578.25</v>
      </c>
      <c r="M1001">
        <v>5929.19</v>
      </c>
      <c r="N1001">
        <v>4649.0600000000004</v>
      </c>
      <c r="O1001" t="s">
        <v>39</v>
      </c>
      <c r="P1001">
        <v>1553.06</v>
      </c>
      <c r="Q1001" t="s">
        <v>68</v>
      </c>
      <c r="R1001" t="s">
        <v>41</v>
      </c>
      <c r="S1001">
        <v>2</v>
      </c>
      <c r="T1001">
        <v>3</v>
      </c>
      <c r="U1001" t="s">
        <v>56</v>
      </c>
      <c r="V1001" t="s">
        <v>33</v>
      </c>
      <c r="W1001">
        <v>2</v>
      </c>
      <c r="Z1001" t="b">
        <f t="shared" si="15"/>
        <v>0</v>
      </c>
    </row>
    <row r="1002" spans="1:26" x14ac:dyDescent="0.25">
      <c r="A1002" t="s">
        <v>1574</v>
      </c>
      <c r="B1002" s="1">
        <v>45936</v>
      </c>
      <c r="C1002" t="s">
        <v>267</v>
      </c>
      <c r="D1002" t="s">
        <v>97</v>
      </c>
      <c r="E1002" t="s">
        <v>26</v>
      </c>
      <c r="F1002" t="s">
        <v>86</v>
      </c>
      <c r="G1002" t="s">
        <v>94</v>
      </c>
      <c r="H1002">
        <v>3</v>
      </c>
      <c r="I1002">
        <v>56151</v>
      </c>
      <c r="J1002">
        <v>15</v>
      </c>
      <c r="K1002">
        <v>25267.95</v>
      </c>
      <c r="L1002">
        <v>143185.04999999999</v>
      </c>
      <c r="M1002">
        <v>114125.82</v>
      </c>
      <c r="N1002">
        <v>29059.23</v>
      </c>
      <c r="O1002" t="s">
        <v>91</v>
      </c>
      <c r="P1002">
        <v>968.18</v>
      </c>
      <c r="Q1002" t="s">
        <v>30</v>
      </c>
      <c r="R1002" t="s">
        <v>31</v>
      </c>
      <c r="S1002">
        <v>5</v>
      </c>
      <c r="T1002">
        <v>2</v>
      </c>
      <c r="U1002" t="s">
        <v>32</v>
      </c>
      <c r="V1002" t="s">
        <v>42</v>
      </c>
      <c r="Z1002" t="b">
        <f t="shared" si="15"/>
        <v>0</v>
      </c>
    </row>
    <row r="1003" spans="1:26" x14ac:dyDescent="0.25">
      <c r="A1003" t="s">
        <v>1575</v>
      </c>
      <c r="B1003" s="1">
        <v>45773</v>
      </c>
      <c r="C1003" t="s">
        <v>349</v>
      </c>
      <c r="D1003" t="s">
        <v>71</v>
      </c>
      <c r="E1003" t="s">
        <v>46</v>
      </c>
      <c r="F1003" t="s">
        <v>27</v>
      </c>
      <c r="G1003" t="s">
        <v>72</v>
      </c>
      <c r="H1003">
        <v>1</v>
      </c>
      <c r="I1003">
        <v>8725</v>
      </c>
      <c r="J1003">
        <v>0</v>
      </c>
      <c r="K1003">
        <v>0</v>
      </c>
      <c r="L1003">
        <v>8725</v>
      </c>
      <c r="M1003">
        <v>6516.53</v>
      </c>
      <c r="N1003">
        <v>2208.4699999999998</v>
      </c>
      <c r="O1003" t="s">
        <v>39</v>
      </c>
      <c r="P1003">
        <v>2354.91</v>
      </c>
      <c r="Q1003" t="s">
        <v>73</v>
      </c>
      <c r="R1003" t="s">
        <v>31</v>
      </c>
      <c r="S1003">
        <v>5</v>
      </c>
      <c r="T1003">
        <v>6</v>
      </c>
      <c r="U1003" t="s">
        <v>56</v>
      </c>
      <c r="V1003" t="s">
        <v>33</v>
      </c>
      <c r="W1003">
        <v>5</v>
      </c>
      <c r="Z1003" t="b">
        <f t="shared" si="15"/>
        <v>0</v>
      </c>
    </row>
    <row r="1004" spans="1:26" x14ac:dyDescent="0.25">
      <c r="A1004" t="s">
        <v>1576</v>
      </c>
      <c r="B1004" s="1">
        <v>45989</v>
      </c>
      <c r="C1004" t="s">
        <v>954</v>
      </c>
      <c r="D1004" t="s">
        <v>63</v>
      </c>
      <c r="E1004" t="s">
        <v>46</v>
      </c>
      <c r="F1004" t="s">
        <v>53</v>
      </c>
      <c r="G1004" t="s">
        <v>151</v>
      </c>
      <c r="H1004">
        <v>4</v>
      </c>
      <c r="I1004">
        <v>22332</v>
      </c>
      <c r="J1004">
        <v>20</v>
      </c>
      <c r="K1004">
        <v>17865.599999999999</v>
      </c>
      <c r="L1004">
        <v>71462.399999999994</v>
      </c>
      <c r="M1004">
        <v>54333.25</v>
      </c>
      <c r="N1004">
        <v>17129.150000000001</v>
      </c>
      <c r="O1004" t="s">
        <v>49</v>
      </c>
      <c r="P1004">
        <v>493.83</v>
      </c>
      <c r="Q1004" t="s">
        <v>83</v>
      </c>
      <c r="R1004" t="s">
        <v>31</v>
      </c>
      <c r="S1004">
        <v>5</v>
      </c>
      <c r="T1004">
        <v>5</v>
      </c>
      <c r="U1004" t="s">
        <v>32</v>
      </c>
      <c r="V1004" t="s">
        <v>33</v>
      </c>
      <c r="W1004">
        <v>5</v>
      </c>
      <c r="Z1004" t="b">
        <f t="shared" si="15"/>
        <v>0</v>
      </c>
    </row>
    <row r="1005" spans="1:26" x14ac:dyDescent="0.25">
      <c r="A1005" t="s">
        <v>1577</v>
      </c>
      <c r="B1005" s="1">
        <v>45734</v>
      </c>
      <c r="C1005" t="s">
        <v>388</v>
      </c>
      <c r="D1005" t="s">
        <v>67</v>
      </c>
      <c r="E1005" t="s">
        <v>46</v>
      </c>
      <c r="F1005" t="s">
        <v>47</v>
      </c>
      <c r="G1005" t="s">
        <v>48</v>
      </c>
      <c r="H1005">
        <v>2</v>
      </c>
      <c r="I1005">
        <v>18022</v>
      </c>
      <c r="J1005">
        <v>5</v>
      </c>
      <c r="K1005">
        <v>1802.2</v>
      </c>
      <c r="L1005">
        <v>34241.800000000003</v>
      </c>
      <c r="M1005">
        <v>21746.43</v>
      </c>
      <c r="N1005">
        <v>12495.37</v>
      </c>
      <c r="O1005" t="s">
        <v>49</v>
      </c>
      <c r="P1005">
        <v>129.71</v>
      </c>
      <c r="Q1005" t="s">
        <v>83</v>
      </c>
      <c r="R1005" t="s">
        <v>31</v>
      </c>
      <c r="S1005">
        <v>5</v>
      </c>
      <c r="T1005">
        <v>3</v>
      </c>
      <c r="U1005" t="s">
        <v>32</v>
      </c>
      <c r="V1005" t="s">
        <v>33</v>
      </c>
      <c r="W1005">
        <v>5</v>
      </c>
      <c r="Z1005" t="b">
        <f t="shared" si="15"/>
        <v>0</v>
      </c>
    </row>
    <row r="1006" spans="1:26" x14ac:dyDescent="0.25">
      <c r="A1006" t="s">
        <v>1578</v>
      </c>
      <c r="B1006" s="1">
        <v>45794</v>
      </c>
      <c r="C1006" t="s">
        <v>1082</v>
      </c>
      <c r="D1006" t="s">
        <v>67</v>
      </c>
      <c r="E1006" t="s">
        <v>26</v>
      </c>
      <c r="F1006" t="s">
        <v>53</v>
      </c>
      <c r="G1006" t="s">
        <v>268</v>
      </c>
      <c r="H1006">
        <v>3</v>
      </c>
      <c r="I1006">
        <v>55837</v>
      </c>
      <c r="J1006">
        <v>0</v>
      </c>
      <c r="K1006">
        <v>0</v>
      </c>
      <c r="L1006">
        <v>167511</v>
      </c>
      <c r="M1006">
        <v>95701.34</v>
      </c>
      <c r="N1006">
        <v>71809.66</v>
      </c>
      <c r="O1006" t="s">
        <v>39</v>
      </c>
      <c r="P1006">
        <v>2184.4899999999998</v>
      </c>
      <c r="Q1006" t="s">
        <v>68</v>
      </c>
      <c r="R1006" t="s">
        <v>41</v>
      </c>
      <c r="S1006">
        <v>2</v>
      </c>
      <c r="T1006">
        <v>3</v>
      </c>
      <c r="U1006" t="s">
        <v>56</v>
      </c>
      <c r="V1006" t="s">
        <v>33</v>
      </c>
      <c r="W1006">
        <v>2</v>
      </c>
      <c r="Z1006" t="b">
        <f t="shared" si="15"/>
        <v>0</v>
      </c>
    </row>
    <row r="1007" spans="1:26" x14ac:dyDescent="0.25">
      <c r="A1007" t="s">
        <v>1579</v>
      </c>
      <c r="B1007" s="1">
        <v>45730</v>
      </c>
      <c r="C1007" t="s">
        <v>835</v>
      </c>
      <c r="D1007" t="s">
        <v>67</v>
      </c>
      <c r="E1007" t="s">
        <v>36</v>
      </c>
      <c r="F1007" t="s">
        <v>86</v>
      </c>
      <c r="G1007" t="s">
        <v>110</v>
      </c>
      <c r="H1007">
        <v>1</v>
      </c>
      <c r="I1007">
        <v>11744</v>
      </c>
      <c r="J1007">
        <v>20</v>
      </c>
      <c r="K1007">
        <v>2348.8000000000002</v>
      </c>
      <c r="L1007">
        <v>9395.2000000000007</v>
      </c>
      <c r="M1007">
        <v>6953.67</v>
      </c>
      <c r="N1007">
        <v>2441.5300000000002</v>
      </c>
      <c r="O1007" t="s">
        <v>49</v>
      </c>
      <c r="P1007">
        <v>297.83999999999997</v>
      </c>
      <c r="Q1007" t="s">
        <v>73</v>
      </c>
      <c r="R1007" t="s">
        <v>41</v>
      </c>
      <c r="S1007">
        <v>2</v>
      </c>
      <c r="T1007">
        <v>2</v>
      </c>
      <c r="U1007" t="s">
        <v>32</v>
      </c>
      <c r="V1007" t="s">
        <v>33</v>
      </c>
      <c r="W1007">
        <v>5</v>
      </c>
      <c r="Z1007" t="b">
        <f t="shared" si="15"/>
        <v>0</v>
      </c>
    </row>
    <row r="1008" spans="1:26" x14ac:dyDescent="0.25">
      <c r="A1008" t="s">
        <v>1580</v>
      </c>
      <c r="B1008" s="1">
        <v>45694</v>
      </c>
      <c r="C1008" t="s">
        <v>675</v>
      </c>
      <c r="D1008" t="s">
        <v>124</v>
      </c>
      <c r="E1008" t="s">
        <v>26</v>
      </c>
      <c r="F1008" t="s">
        <v>37</v>
      </c>
      <c r="G1008" t="s">
        <v>313</v>
      </c>
      <c r="H1008">
        <v>1</v>
      </c>
      <c r="I1008">
        <v>18170</v>
      </c>
      <c r="J1008">
        <v>10</v>
      </c>
      <c r="K1008">
        <v>1817</v>
      </c>
      <c r="L1008">
        <v>16353</v>
      </c>
      <c r="M1008">
        <v>12406.57</v>
      </c>
      <c r="N1008">
        <v>3946.43</v>
      </c>
      <c r="O1008" t="s">
        <v>49</v>
      </c>
      <c r="P1008">
        <v>453.77</v>
      </c>
      <c r="Q1008" t="s">
        <v>83</v>
      </c>
      <c r="R1008" t="s">
        <v>31</v>
      </c>
      <c r="S1008">
        <v>5</v>
      </c>
      <c r="T1008">
        <v>6</v>
      </c>
      <c r="U1008" t="s">
        <v>56</v>
      </c>
      <c r="V1008" t="s">
        <v>33</v>
      </c>
      <c r="W1008">
        <v>5</v>
      </c>
      <c r="Z1008" t="b">
        <f t="shared" si="15"/>
        <v>0</v>
      </c>
    </row>
    <row r="1009" spans="1:26" x14ac:dyDescent="0.25">
      <c r="A1009" t="s">
        <v>1581</v>
      </c>
      <c r="B1009" s="1">
        <v>45688</v>
      </c>
      <c r="C1009" t="s">
        <v>540</v>
      </c>
      <c r="D1009" t="s">
        <v>154</v>
      </c>
      <c r="E1009" t="s">
        <v>36</v>
      </c>
      <c r="F1009" t="s">
        <v>53</v>
      </c>
      <c r="G1009" t="s">
        <v>59</v>
      </c>
      <c r="H1009">
        <v>1</v>
      </c>
      <c r="I1009">
        <v>75385</v>
      </c>
      <c r="J1009">
        <v>25</v>
      </c>
      <c r="K1009">
        <v>18846.25</v>
      </c>
      <c r="L1009">
        <v>56538.75</v>
      </c>
      <c r="M1009">
        <v>35674.300000000003</v>
      </c>
      <c r="N1009">
        <v>20864.45</v>
      </c>
      <c r="O1009" t="s">
        <v>55</v>
      </c>
      <c r="P1009">
        <v>2478.12</v>
      </c>
      <c r="Q1009" t="s">
        <v>73</v>
      </c>
      <c r="R1009" t="s">
        <v>31</v>
      </c>
      <c r="S1009">
        <v>5</v>
      </c>
      <c r="T1009">
        <v>1</v>
      </c>
      <c r="U1009" t="s">
        <v>32</v>
      </c>
      <c r="V1009" t="s">
        <v>42</v>
      </c>
      <c r="Z1009" t="b">
        <f t="shared" si="15"/>
        <v>0</v>
      </c>
    </row>
    <row r="1010" spans="1:26" x14ac:dyDescent="0.25">
      <c r="A1010" t="s">
        <v>1582</v>
      </c>
      <c r="B1010" s="1">
        <v>45742</v>
      </c>
      <c r="C1010" t="s">
        <v>714</v>
      </c>
      <c r="D1010" t="s">
        <v>97</v>
      </c>
      <c r="E1010" t="s">
        <v>46</v>
      </c>
      <c r="F1010" t="s">
        <v>37</v>
      </c>
      <c r="G1010" t="s">
        <v>38</v>
      </c>
      <c r="H1010">
        <v>2</v>
      </c>
      <c r="I1010">
        <v>13601</v>
      </c>
      <c r="J1010">
        <v>0</v>
      </c>
      <c r="K1010">
        <v>0</v>
      </c>
      <c r="L1010">
        <v>27202</v>
      </c>
      <c r="M1010">
        <v>17615.02</v>
      </c>
      <c r="N1010">
        <v>9586.98</v>
      </c>
      <c r="O1010" t="s">
        <v>39</v>
      </c>
      <c r="P1010">
        <v>1137.3800000000001</v>
      </c>
      <c r="Q1010" t="s">
        <v>30</v>
      </c>
      <c r="R1010" t="s">
        <v>31</v>
      </c>
      <c r="S1010">
        <v>5</v>
      </c>
      <c r="T1010">
        <v>7</v>
      </c>
      <c r="U1010" t="s">
        <v>56</v>
      </c>
      <c r="V1010" t="s">
        <v>33</v>
      </c>
      <c r="W1010">
        <v>1</v>
      </c>
      <c r="Z1010" t="b">
        <f t="shared" si="15"/>
        <v>0</v>
      </c>
    </row>
    <row r="1011" spans="1:26" x14ac:dyDescent="0.25">
      <c r="A1011" t="s">
        <v>1583</v>
      </c>
      <c r="B1011" s="1">
        <v>45815</v>
      </c>
      <c r="C1011" t="s">
        <v>645</v>
      </c>
      <c r="D1011" t="s">
        <v>90</v>
      </c>
      <c r="E1011" t="s">
        <v>26</v>
      </c>
      <c r="F1011" t="s">
        <v>37</v>
      </c>
      <c r="G1011" t="s">
        <v>38</v>
      </c>
      <c r="H1011">
        <v>3</v>
      </c>
      <c r="I1011">
        <v>39830</v>
      </c>
      <c r="J1011">
        <v>15</v>
      </c>
      <c r="K1011">
        <v>17923.5</v>
      </c>
      <c r="L1011">
        <v>101566.5</v>
      </c>
      <c r="M1011">
        <v>75527.37</v>
      </c>
      <c r="N1011">
        <v>26039.13</v>
      </c>
      <c r="O1011" t="s">
        <v>60</v>
      </c>
      <c r="P1011">
        <v>1990.08</v>
      </c>
      <c r="Q1011" t="s">
        <v>68</v>
      </c>
      <c r="R1011" t="s">
        <v>41</v>
      </c>
      <c r="S1011">
        <v>2</v>
      </c>
      <c r="T1011">
        <v>1</v>
      </c>
      <c r="U1011" t="s">
        <v>32</v>
      </c>
      <c r="V1011" t="s">
        <v>33</v>
      </c>
      <c r="W1011">
        <v>1</v>
      </c>
      <c r="Z1011" t="b">
        <f t="shared" si="15"/>
        <v>0</v>
      </c>
    </row>
    <row r="1012" spans="1:26" x14ac:dyDescent="0.25">
      <c r="A1012" t="s">
        <v>1584</v>
      </c>
      <c r="B1012" s="1">
        <v>45962</v>
      </c>
      <c r="C1012" t="s">
        <v>237</v>
      </c>
      <c r="D1012" t="s">
        <v>154</v>
      </c>
      <c r="E1012" t="s">
        <v>36</v>
      </c>
      <c r="F1012" t="s">
        <v>27</v>
      </c>
      <c r="G1012" t="s">
        <v>28</v>
      </c>
      <c r="H1012">
        <v>1</v>
      </c>
      <c r="I1012">
        <v>13551</v>
      </c>
      <c r="J1012">
        <v>5</v>
      </c>
      <c r="K1012">
        <v>677.55</v>
      </c>
      <c r="L1012">
        <v>12873.45</v>
      </c>
      <c r="M1012">
        <v>7151.69</v>
      </c>
      <c r="N1012">
        <v>5721.76</v>
      </c>
      <c r="O1012" t="s">
        <v>49</v>
      </c>
      <c r="P1012">
        <v>219.64</v>
      </c>
      <c r="Q1012" t="s">
        <v>68</v>
      </c>
      <c r="R1012" t="s">
        <v>41</v>
      </c>
      <c r="S1012">
        <v>2</v>
      </c>
      <c r="T1012">
        <v>4</v>
      </c>
      <c r="U1012" t="s">
        <v>56</v>
      </c>
      <c r="V1012" t="s">
        <v>33</v>
      </c>
      <c r="W1012">
        <v>4</v>
      </c>
      <c r="Z1012" t="b">
        <f t="shared" si="15"/>
        <v>0</v>
      </c>
    </row>
    <row r="1013" spans="1:26" x14ac:dyDescent="0.25">
      <c r="A1013" t="s">
        <v>1585</v>
      </c>
      <c r="B1013" s="1">
        <v>45949</v>
      </c>
      <c r="C1013" t="s">
        <v>546</v>
      </c>
      <c r="D1013" t="s">
        <v>124</v>
      </c>
      <c r="E1013" t="s">
        <v>26</v>
      </c>
      <c r="F1013" t="s">
        <v>86</v>
      </c>
      <c r="G1013" t="s">
        <v>94</v>
      </c>
      <c r="H1013">
        <v>2</v>
      </c>
      <c r="I1013">
        <v>33854</v>
      </c>
      <c r="J1013">
        <v>10</v>
      </c>
      <c r="K1013">
        <v>6770.8</v>
      </c>
      <c r="L1013">
        <v>60937.2</v>
      </c>
      <c r="M1013">
        <v>35654.49</v>
      </c>
      <c r="N1013">
        <v>25282.71</v>
      </c>
      <c r="O1013" t="s">
        <v>91</v>
      </c>
      <c r="P1013">
        <v>443.27</v>
      </c>
      <c r="Q1013" t="s">
        <v>40</v>
      </c>
      <c r="R1013" t="s">
        <v>31</v>
      </c>
      <c r="S1013">
        <v>5</v>
      </c>
      <c r="T1013">
        <v>5</v>
      </c>
      <c r="U1013" t="s">
        <v>32</v>
      </c>
      <c r="V1013" t="s">
        <v>33</v>
      </c>
      <c r="W1013">
        <v>3</v>
      </c>
      <c r="Z1013" t="b">
        <f t="shared" si="15"/>
        <v>0</v>
      </c>
    </row>
    <row r="1014" spans="1:26" x14ac:dyDescent="0.25">
      <c r="A1014" t="s">
        <v>1586</v>
      </c>
      <c r="B1014" s="1">
        <v>45805</v>
      </c>
      <c r="C1014" t="s">
        <v>409</v>
      </c>
      <c r="D1014" t="s">
        <v>90</v>
      </c>
      <c r="E1014" t="s">
        <v>46</v>
      </c>
      <c r="F1014" t="s">
        <v>86</v>
      </c>
      <c r="G1014" t="s">
        <v>87</v>
      </c>
      <c r="H1014">
        <v>3</v>
      </c>
      <c r="I1014">
        <v>34683</v>
      </c>
      <c r="J1014">
        <v>10</v>
      </c>
      <c r="K1014">
        <v>10404.9</v>
      </c>
      <c r="L1014">
        <v>93644.1</v>
      </c>
      <c r="M1014">
        <v>59873.99</v>
      </c>
      <c r="N1014">
        <v>33770.11</v>
      </c>
      <c r="O1014" t="s">
        <v>49</v>
      </c>
      <c r="P1014">
        <v>381.75</v>
      </c>
      <c r="Q1014" t="s">
        <v>83</v>
      </c>
      <c r="R1014" t="s">
        <v>31</v>
      </c>
      <c r="S1014">
        <v>5</v>
      </c>
      <c r="T1014">
        <v>9</v>
      </c>
      <c r="U1014" t="s">
        <v>56</v>
      </c>
      <c r="V1014" t="s">
        <v>33</v>
      </c>
      <c r="W1014">
        <v>1</v>
      </c>
      <c r="Z1014" t="b">
        <f t="shared" si="15"/>
        <v>0</v>
      </c>
    </row>
    <row r="1015" spans="1:26" x14ac:dyDescent="0.25">
      <c r="A1015" t="s">
        <v>1587</v>
      </c>
      <c r="B1015" s="1">
        <v>45882</v>
      </c>
      <c r="C1015" t="s">
        <v>1252</v>
      </c>
      <c r="D1015" t="s">
        <v>90</v>
      </c>
      <c r="E1015" t="s">
        <v>46</v>
      </c>
      <c r="F1015" t="s">
        <v>37</v>
      </c>
      <c r="G1015" t="s">
        <v>224</v>
      </c>
      <c r="H1015">
        <v>2</v>
      </c>
      <c r="I1015">
        <v>20598</v>
      </c>
      <c r="J1015">
        <v>5</v>
      </c>
      <c r="K1015">
        <v>2059.8000000000002</v>
      </c>
      <c r="L1015">
        <v>39136.199999999997</v>
      </c>
      <c r="M1015">
        <v>21672.26</v>
      </c>
      <c r="N1015">
        <v>17463.939999999999</v>
      </c>
      <c r="O1015" t="s">
        <v>39</v>
      </c>
      <c r="P1015">
        <v>1102.94</v>
      </c>
      <c r="Q1015" t="s">
        <v>68</v>
      </c>
      <c r="R1015" t="s">
        <v>31</v>
      </c>
      <c r="S1015">
        <v>5</v>
      </c>
      <c r="T1015">
        <v>3</v>
      </c>
      <c r="U1015" t="s">
        <v>32</v>
      </c>
      <c r="V1015" t="s">
        <v>33</v>
      </c>
      <c r="W1015">
        <v>4</v>
      </c>
      <c r="Z1015" t="b">
        <f t="shared" si="15"/>
        <v>0</v>
      </c>
    </row>
    <row r="1016" spans="1:26" x14ac:dyDescent="0.25">
      <c r="A1016" t="s">
        <v>1588</v>
      </c>
      <c r="B1016" s="1">
        <v>45721</v>
      </c>
      <c r="C1016" t="s">
        <v>404</v>
      </c>
      <c r="D1016" t="s">
        <v>63</v>
      </c>
      <c r="E1016" t="s">
        <v>46</v>
      </c>
      <c r="F1016" t="s">
        <v>47</v>
      </c>
      <c r="G1016" t="s">
        <v>64</v>
      </c>
      <c r="H1016">
        <v>4</v>
      </c>
      <c r="I1016">
        <v>28894</v>
      </c>
      <c r="J1016">
        <v>20</v>
      </c>
      <c r="K1016">
        <v>23115.200000000001</v>
      </c>
      <c r="L1016">
        <v>92460.800000000003</v>
      </c>
      <c r="M1016">
        <v>58923.88</v>
      </c>
      <c r="N1016">
        <v>33536.92</v>
      </c>
      <c r="O1016" t="s">
        <v>49</v>
      </c>
      <c r="P1016">
        <v>126.95</v>
      </c>
      <c r="Q1016" t="s">
        <v>40</v>
      </c>
      <c r="R1016" t="s">
        <v>31</v>
      </c>
      <c r="S1016">
        <v>5</v>
      </c>
      <c r="T1016">
        <v>0</v>
      </c>
      <c r="U1016" t="s">
        <v>32</v>
      </c>
      <c r="V1016" t="s">
        <v>42</v>
      </c>
      <c r="Z1016" t="b">
        <f t="shared" si="15"/>
        <v>0</v>
      </c>
    </row>
    <row r="1017" spans="1:26" x14ac:dyDescent="0.25">
      <c r="A1017" t="s">
        <v>1589</v>
      </c>
      <c r="B1017" s="1">
        <v>45897</v>
      </c>
      <c r="C1017" t="s">
        <v>1468</v>
      </c>
      <c r="D1017" t="s">
        <v>71</v>
      </c>
      <c r="E1017" t="s">
        <v>46</v>
      </c>
      <c r="F1017" t="s">
        <v>27</v>
      </c>
      <c r="G1017" t="s">
        <v>72</v>
      </c>
      <c r="H1017">
        <v>2</v>
      </c>
      <c r="I1017">
        <v>29627</v>
      </c>
      <c r="J1017">
        <v>0</v>
      </c>
      <c r="K1017">
        <v>0</v>
      </c>
      <c r="L1017">
        <v>59254</v>
      </c>
      <c r="M1017">
        <v>39910.22</v>
      </c>
      <c r="N1017">
        <v>19343.78</v>
      </c>
      <c r="O1017" t="s">
        <v>55</v>
      </c>
      <c r="P1017">
        <v>788.42</v>
      </c>
      <c r="Q1017" t="s">
        <v>30</v>
      </c>
      <c r="R1017" t="s">
        <v>31</v>
      </c>
      <c r="S1017">
        <v>5</v>
      </c>
      <c r="T1017">
        <v>5</v>
      </c>
      <c r="U1017" t="s">
        <v>32</v>
      </c>
      <c r="V1017" t="s">
        <v>33</v>
      </c>
      <c r="W1017">
        <v>1</v>
      </c>
      <c r="Z1017" t="b">
        <f t="shared" si="15"/>
        <v>0</v>
      </c>
    </row>
    <row r="1018" spans="1:26" x14ac:dyDescent="0.25">
      <c r="A1018" t="s">
        <v>1590</v>
      </c>
      <c r="B1018" s="1">
        <v>46010</v>
      </c>
      <c r="C1018" t="s">
        <v>1591</v>
      </c>
      <c r="D1018" t="s">
        <v>90</v>
      </c>
      <c r="E1018" t="s">
        <v>46</v>
      </c>
      <c r="F1018" t="s">
        <v>53</v>
      </c>
      <c r="G1018" t="s">
        <v>82</v>
      </c>
      <c r="H1018">
        <v>2</v>
      </c>
      <c r="I1018">
        <v>119343</v>
      </c>
      <c r="J1018">
        <v>0</v>
      </c>
      <c r="K1018">
        <v>0</v>
      </c>
      <c r="L1018">
        <v>238686</v>
      </c>
      <c r="M1018">
        <v>143460.35</v>
      </c>
      <c r="N1018">
        <v>95225.65</v>
      </c>
      <c r="O1018" t="s">
        <v>60</v>
      </c>
      <c r="P1018">
        <v>2029.1</v>
      </c>
      <c r="Q1018" t="s">
        <v>68</v>
      </c>
      <c r="R1018" t="s">
        <v>31</v>
      </c>
      <c r="S1018">
        <v>5</v>
      </c>
      <c r="T1018">
        <v>0</v>
      </c>
      <c r="U1018" t="s">
        <v>32</v>
      </c>
      <c r="V1018" t="s">
        <v>50</v>
      </c>
      <c r="W1018">
        <v>5</v>
      </c>
      <c r="Z1018" t="b">
        <f t="shared" si="15"/>
        <v>0</v>
      </c>
    </row>
    <row r="1019" spans="1:26" x14ac:dyDescent="0.25">
      <c r="A1019" t="s">
        <v>1592</v>
      </c>
      <c r="B1019" s="1">
        <v>45813</v>
      </c>
      <c r="C1019" t="s">
        <v>880</v>
      </c>
      <c r="D1019" t="s">
        <v>79</v>
      </c>
      <c r="E1019" t="s">
        <v>26</v>
      </c>
      <c r="F1019" t="s">
        <v>53</v>
      </c>
      <c r="G1019" t="s">
        <v>59</v>
      </c>
      <c r="H1019">
        <v>1</v>
      </c>
      <c r="I1019">
        <v>9560</v>
      </c>
      <c r="J1019">
        <v>15</v>
      </c>
      <c r="K1019">
        <v>1434</v>
      </c>
      <c r="L1019">
        <v>8126</v>
      </c>
      <c r="M1019">
        <v>4702.78</v>
      </c>
      <c r="N1019">
        <v>3423.22</v>
      </c>
      <c r="O1019" t="s">
        <v>29</v>
      </c>
      <c r="P1019">
        <v>1431.72</v>
      </c>
      <c r="Q1019" t="s">
        <v>73</v>
      </c>
      <c r="R1019" t="s">
        <v>41</v>
      </c>
      <c r="S1019">
        <v>2</v>
      </c>
      <c r="T1019">
        <v>1</v>
      </c>
      <c r="U1019" t="s">
        <v>32</v>
      </c>
      <c r="V1019" t="s">
        <v>33</v>
      </c>
      <c r="W1019">
        <v>2</v>
      </c>
      <c r="Z1019" t="b">
        <f t="shared" si="15"/>
        <v>0</v>
      </c>
    </row>
    <row r="1020" spans="1:26" x14ac:dyDescent="0.25">
      <c r="A1020" t="s">
        <v>1593</v>
      </c>
      <c r="B1020" s="1">
        <v>46016</v>
      </c>
      <c r="C1020" t="s">
        <v>44</v>
      </c>
      <c r="D1020" t="s">
        <v>45</v>
      </c>
      <c r="E1020" t="s">
        <v>26</v>
      </c>
      <c r="F1020" t="s">
        <v>37</v>
      </c>
      <c r="G1020" t="s">
        <v>38</v>
      </c>
      <c r="H1020">
        <v>1</v>
      </c>
      <c r="I1020">
        <v>37866</v>
      </c>
      <c r="J1020">
        <v>0</v>
      </c>
      <c r="K1020">
        <v>0</v>
      </c>
      <c r="L1020">
        <v>37866</v>
      </c>
      <c r="M1020">
        <v>28073.25</v>
      </c>
      <c r="N1020">
        <v>9792.75</v>
      </c>
      <c r="O1020" t="s">
        <v>39</v>
      </c>
      <c r="P1020">
        <v>1430.45</v>
      </c>
      <c r="Q1020" t="s">
        <v>40</v>
      </c>
      <c r="R1020" t="s">
        <v>31</v>
      </c>
      <c r="S1020">
        <v>5</v>
      </c>
      <c r="T1020">
        <v>4</v>
      </c>
      <c r="U1020" t="s">
        <v>32</v>
      </c>
      <c r="V1020" t="s">
        <v>33</v>
      </c>
      <c r="W1020">
        <v>4</v>
      </c>
      <c r="Z1020" t="b">
        <f t="shared" si="15"/>
        <v>0</v>
      </c>
    </row>
    <row r="1021" spans="1:26" x14ac:dyDescent="0.25">
      <c r="A1021" t="s">
        <v>1594</v>
      </c>
      <c r="B1021" s="1">
        <v>45864</v>
      </c>
      <c r="C1021" t="s">
        <v>1595</v>
      </c>
      <c r="D1021" t="s">
        <v>71</v>
      </c>
      <c r="E1021" t="s">
        <v>36</v>
      </c>
      <c r="F1021" t="s">
        <v>47</v>
      </c>
      <c r="G1021" t="s">
        <v>138</v>
      </c>
      <c r="H1021">
        <v>1</v>
      </c>
      <c r="I1021">
        <v>38430</v>
      </c>
      <c r="J1021">
        <v>10</v>
      </c>
      <c r="K1021">
        <v>3843</v>
      </c>
      <c r="L1021">
        <v>34587</v>
      </c>
      <c r="M1021">
        <v>22120.42</v>
      </c>
      <c r="N1021">
        <v>12466.58</v>
      </c>
      <c r="O1021" t="s">
        <v>29</v>
      </c>
      <c r="P1021">
        <v>420.74</v>
      </c>
      <c r="Q1021" t="s">
        <v>40</v>
      </c>
      <c r="R1021" t="s">
        <v>31</v>
      </c>
      <c r="S1021">
        <v>5</v>
      </c>
      <c r="T1021">
        <v>5</v>
      </c>
      <c r="U1021" t="s">
        <v>32</v>
      </c>
      <c r="V1021" t="s">
        <v>33</v>
      </c>
      <c r="W1021">
        <v>5</v>
      </c>
      <c r="Z1021" t="b">
        <f t="shared" si="15"/>
        <v>0</v>
      </c>
    </row>
    <row r="1022" spans="1:26" x14ac:dyDescent="0.25">
      <c r="A1022" t="s">
        <v>1596</v>
      </c>
      <c r="B1022" s="1">
        <v>45797</v>
      </c>
      <c r="C1022" t="s">
        <v>1597</v>
      </c>
      <c r="D1022" t="s">
        <v>154</v>
      </c>
      <c r="E1022" t="s">
        <v>46</v>
      </c>
      <c r="F1022" t="s">
        <v>47</v>
      </c>
      <c r="G1022" t="s">
        <v>146</v>
      </c>
      <c r="H1022">
        <v>2</v>
      </c>
      <c r="I1022">
        <v>26303</v>
      </c>
      <c r="J1022">
        <v>0</v>
      </c>
      <c r="K1022">
        <v>0</v>
      </c>
      <c r="L1022">
        <v>52606</v>
      </c>
      <c r="M1022">
        <v>38342.99</v>
      </c>
      <c r="N1022">
        <v>14263.01</v>
      </c>
      <c r="O1022" t="s">
        <v>55</v>
      </c>
      <c r="P1022">
        <v>403.97</v>
      </c>
      <c r="Q1022" t="s">
        <v>73</v>
      </c>
      <c r="R1022" t="s">
        <v>31</v>
      </c>
      <c r="S1022">
        <v>5</v>
      </c>
      <c r="T1022">
        <v>6</v>
      </c>
      <c r="U1022" t="s">
        <v>56</v>
      </c>
      <c r="V1022" t="s">
        <v>33</v>
      </c>
      <c r="W1022">
        <v>3</v>
      </c>
      <c r="Z1022" t="b">
        <f t="shared" si="15"/>
        <v>0</v>
      </c>
    </row>
    <row r="1023" spans="1:26" x14ac:dyDescent="0.25">
      <c r="A1023" t="s">
        <v>1598</v>
      </c>
      <c r="B1023" s="1">
        <v>45914</v>
      </c>
      <c r="C1023" t="s">
        <v>490</v>
      </c>
      <c r="D1023" t="s">
        <v>154</v>
      </c>
      <c r="E1023" t="s">
        <v>36</v>
      </c>
      <c r="F1023" t="s">
        <v>27</v>
      </c>
      <c r="G1023" t="s">
        <v>72</v>
      </c>
      <c r="H1023">
        <v>2</v>
      </c>
      <c r="I1023">
        <v>22416</v>
      </c>
      <c r="J1023">
        <v>0</v>
      </c>
      <c r="K1023">
        <v>0</v>
      </c>
      <c r="L1023">
        <v>44832</v>
      </c>
      <c r="M1023">
        <v>32805.550000000003</v>
      </c>
      <c r="N1023">
        <v>12026.45</v>
      </c>
      <c r="O1023" t="s">
        <v>49</v>
      </c>
      <c r="P1023">
        <v>335.32</v>
      </c>
      <c r="Q1023" t="s">
        <v>83</v>
      </c>
      <c r="R1023" t="s">
        <v>31</v>
      </c>
      <c r="S1023">
        <v>5</v>
      </c>
      <c r="T1023">
        <v>1</v>
      </c>
      <c r="U1023" t="s">
        <v>32</v>
      </c>
      <c r="V1023" t="s">
        <v>50</v>
      </c>
      <c r="W1023">
        <v>1</v>
      </c>
      <c r="Z1023" t="b">
        <f t="shared" si="15"/>
        <v>0</v>
      </c>
    </row>
    <row r="1024" spans="1:26" x14ac:dyDescent="0.25">
      <c r="A1024" t="s">
        <v>1599</v>
      </c>
      <c r="B1024" s="1">
        <v>45934</v>
      </c>
      <c r="C1024" t="s">
        <v>884</v>
      </c>
      <c r="D1024" t="s">
        <v>154</v>
      </c>
      <c r="E1024" t="s">
        <v>26</v>
      </c>
      <c r="F1024" t="s">
        <v>86</v>
      </c>
      <c r="G1024" t="s">
        <v>87</v>
      </c>
      <c r="H1024">
        <v>1</v>
      </c>
      <c r="I1024">
        <v>19531</v>
      </c>
      <c r="J1024">
        <v>5</v>
      </c>
      <c r="K1024">
        <v>976.55</v>
      </c>
      <c r="L1024">
        <v>18554.45</v>
      </c>
      <c r="M1024">
        <v>10412.49</v>
      </c>
      <c r="N1024">
        <v>8141.96</v>
      </c>
      <c r="O1024" t="s">
        <v>91</v>
      </c>
      <c r="P1024">
        <v>971.57</v>
      </c>
      <c r="Q1024" t="s">
        <v>83</v>
      </c>
      <c r="R1024" t="s">
        <v>31</v>
      </c>
      <c r="S1024">
        <v>5</v>
      </c>
      <c r="T1024">
        <v>4</v>
      </c>
      <c r="U1024" t="s">
        <v>32</v>
      </c>
      <c r="V1024" t="s">
        <v>33</v>
      </c>
      <c r="W1024">
        <v>4</v>
      </c>
      <c r="Z1024" t="b">
        <f t="shared" si="15"/>
        <v>0</v>
      </c>
    </row>
    <row r="1025" spans="1:26" x14ac:dyDescent="0.25">
      <c r="A1025" t="s">
        <v>1600</v>
      </c>
      <c r="B1025" s="1">
        <v>45910</v>
      </c>
      <c r="C1025" t="s">
        <v>1601</v>
      </c>
      <c r="D1025" t="s">
        <v>124</v>
      </c>
      <c r="E1025" t="s">
        <v>26</v>
      </c>
      <c r="F1025" t="s">
        <v>27</v>
      </c>
      <c r="G1025" t="s">
        <v>72</v>
      </c>
      <c r="H1025">
        <v>2</v>
      </c>
      <c r="I1025">
        <v>11063</v>
      </c>
      <c r="J1025">
        <v>20</v>
      </c>
      <c r="K1025">
        <v>4425.2</v>
      </c>
      <c r="L1025">
        <v>17700.8</v>
      </c>
      <c r="M1025">
        <v>11931.96</v>
      </c>
      <c r="N1025">
        <v>5768.84</v>
      </c>
      <c r="O1025" t="s">
        <v>55</v>
      </c>
      <c r="P1025">
        <v>1435.72</v>
      </c>
      <c r="Q1025" t="s">
        <v>68</v>
      </c>
      <c r="R1025" t="s">
        <v>31</v>
      </c>
      <c r="S1025">
        <v>5</v>
      </c>
      <c r="T1025">
        <v>9</v>
      </c>
      <c r="U1025" t="s">
        <v>56</v>
      </c>
      <c r="V1025" t="s">
        <v>33</v>
      </c>
      <c r="W1025">
        <v>5</v>
      </c>
      <c r="Z1025" t="b">
        <f t="shared" si="15"/>
        <v>0</v>
      </c>
    </row>
    <row r="1026" spans="1:26" x14ac:dyDescent="0.25">
      <c r="A1026" t="s">
        <v>1602</v>
      </c>
      <c r="B1026" s="1">
        <v>45882</v>
      </c>
      <c r="C1026" t="s">
        <v>1052</v>
      </c>
      <c r="D1026" t="s">
        <v>45</v>
      </c>
      <c r="E1026" t="s">
        <v>46</v>
      </c>
      <c r="F1026" t="s">
        <v>53</v>
      </c>
      <c r="G1026" t="s">
        <v>151</v>
      </c>
      <c r="H1026">
        <v>3</v>
      </c>
      <c r="I1026">
        <v>98887</v>
      </c>
      <c r="J1026">
        <v>0</v>
      </c>
      <c r="K1026">
        <v>0</v>
      </c>
      <c r="L1026">
        <v>296661</v>
      </c>
      <c r="M1026">
        <v>232096.34</v>
      </c>
      <c r="N1026">
        <v>64564.66</v>
      </c>
      <c r="O1026" t="s">
        <v>55</v>
      </c>
      <c r="P1026">
        <v>2371.46</v>
      </c>
      <c r="Q1026" t="s">
        <v>83</v>
      </c>
      <c r="R1026" t="s">
        <v>31</v>
      </c>
      <c r="S1026">
        <v>5</v>
      </c>
      <c r="T1026">
        <v>8</v>
      </c>
      <c r="U1026" t="s">
        <v>56</v>
      </c>
      <c r="V1026" t="s">
        <v>33</v>
      </c>
      <c r="W1026">
        <v>1</v>
      </c>
      <c r="Z1026" t="b">
        <f t="shared" si="15"/>
        <v>0</v>
      </c>
    </row>
    <row r="1027" spans="1:26" x14ac:dyDescent="0.25">
      <c r="A1027" t="s">
        <v>1603</v>
      </c>
      <c r="B1027" s="1">
        <v>45699</v>
      </c>
      <c r="C1027" t="s">
        <v>267</v>
      </c>
      <c r="D1027" t="s">
        <v>63</v>
      </c>
      <c r="E1027" t="s">
        <v>26</v>
      </c>
      <c r="F1027" t="s">
        <v>86</v>
      </c>
      <c r="G1027" t="s">
        <v>87</v>
      </c>
      <c r="H1027">
        <v>1</v>
      </c>
      <c r="I1027">
        <v>16637</v>
      </c>
      <c r="J1027">
        <v>0</v>
      </c>
      <c r="K1027">
        <v>0</v>
      </c>
      <c r="L1027">
        <v>16637</v>
      </c>
      <c r="M1027">
        <v>11036.09</v>
      </c>
      <c r="N1027">
        <v>5600.91</v>
      </c>
      <c r="O1027" t="s">
        <v>55</v>
      </c>
      <c r="P1027">
        <v>1133.48</v>
      </c>
      <c r="Q1027" t="s">
        <v>73</v>
      </c>
      <c r="R1027" t="s">
        <v>31</v>
      </c>
      <c r="S1027">
        <v>5</v>
      </c>
      <c r="T1027">
        <v>5</v>
      </c>
      <c r="U1027" t="s">
        <v>32</v>
      </c>
      <c r="V1027" t="s">
        <v>33</v>
      </c>
      <c r="W1027">
        <v>3</v>
      </c>
      <c r="Z1027" t="b">
        <f t="shared" ref="Z1027:Z1090" si="16">COUNTIF($A:$A, A1027)&gt;1</f>
        <v>0</v>
      </c>
    </row>
    <row r="1028" spans="1:26" x14ac:dyDescent="0.25">
      <c r="A1028" t="s">
        <v>1604</v>
      </c>
      <c r="B1028" s="1">
        <v>45964</v>
      </c>
      <c r="C1028" t="s">
        <v>1483</v>
      </c>
      <c r="D1028" t="s">
        <v>90</v>
      </c>
      <c r="E1028" t="s">
        <v>46</v>
      </c>
      <c r="F1028" t="s">
        <v>27</v>
      </c>
      <c r="G1028" t="s">
        <v>113</v>
      </c>
      <c r="H1028">
        <v>1</v>
      </c>
      <c r="I1028">
        <v>20281</v>
      </c>
      <c r="J1028">
        <v>10</v>
      </c>
      <c r="K1028">
        <v>2028.1</v>
      </c>
      <c r="L1028">
        <v>18252.900000000001</v>
      </c>
      <c r="M1028">
        <v>11821.51</v>
      </c>
      <c r="N1028">
        <v>6431.39</v>
      </c>
      <c r="O1028" t="s">
        <v>60</v>
      </c>
      <c r="P1028">
        <v>1955.05</v>
      </c>
      <c r="Q1028" t="s">
        <v>73</v>
      </c>
      <c r="R1028" t="s">
        <v>41</v>
      </c>
      <c r="S1028">
        <v>2</v>
      </c>
      <c r="T1028">
        <v>2</v>
      </c>
      <c r="U1028" t="s">
        <v>32</v>
      </c>
      <c r="V1028" t="s">
        <v>33</v>
      </c>
      <c r="W1028">
        <v>5</v>
      </c>
      <c r="Z1028" t="b">
        <f t="shared" si="16"/>
        <v>0</v>
      </c>
    </row>
    <row r="1029" spans="1:26" x14ac:dyDescent="0.25">
      <c r="A1029" t="s">
        <v>1605</v>
      </c>
      <c r="B1029" s="1">
        <v>45678</v>
      </c>
      <c r="C1029" t="s">
        <v>137</v>
      </c>
      <c r="D1029" t="s">
        <v>71</v>
      </c>
      <c r="E1029" t="s">
        <v>36</v>
      </c>
      <c r="F1029" t="s">
        <v>86</v>
      </c>
      <c r="G1029" t="s">
        <v>180</v>
      </c>
      <c r="H1029">
        <v>2</v>
      </c>
      <c r="I1029">
        <v>35454</v>
      </c>
      <c r="J1029">
        <v>10</v>
      </c>
      <c r="K1029">
        <v>7090.8</v>
      </c>
      <c r="L1029">
        <v>63817.2</v>
      </c>
      <c r="M1029">
        <v>35246.54</v>
      </c>
      <c r="N1029">
        <v>28570.66</v>
      </c>
      <c r="O1029" t="s">
        <v>60</v>
      </c>
      <c r="P1029">
        <v>636.48</v>
      </c>
      <c r="Q1029" t="s">
        <v>68</v>
      </c>
      <c r="R1029" t="s">
        <v>41</v>
      </c>
      <c r="S1029">
        <v>2</v>
      </c>
      <c r="T1029">
        <v>1</v>
      </c>
      <c r="U1029" t="s">
        <v>32</v>
      </c>
      <c r="V1029" t="s">
        <v>50</v>
      </c>
      <c r="W1029">
        <v>4</v>
      </c>
      <c r="Z1029" t="b">
        <f t="shared" si="16"/>
        <v>0</v>
      </c>
    </row>
    <row r="1030" spans="1:26" x14ac:dyDescent="0.25">
      <c r="A1030" t="s">
        <v>1606</v>
      </c>
      <c r="B1030" s="1">
        <v>45879</v>
      </c>
      <c r="C1030" t="s">
        <v>193</v>
      </c>
      <c r="D1030" t="s">
        <v>79</v>
      </c>
      <c r="E1030" t="s">
        <v>46</v>
      </c>
      <c r="F1030" t="s">
        <v>27</v>
      </c>
      <c r="G1030" t="s">
        <v>76</v>
      </c>
      <c r="H1030">
        <v>1</v>
      </c>
      <c r="I1030">
        <v>27710</v>
      </c>
      <c r="J1030">
        <v>25</v>
      </c>
      <c r="K1030">
        <v>6927.5</v>
      </c>
      <c r="L1030">
        <v>20782.5</v>
      </c>
      <c r="M1030">
        <v>15332.6</v>
      </c>
      <c r="N1030">
        <v>5449.9</v>
      </c>
      <c r="O1030" t="s">
        <v>55</v>
      </c>
      <c r="P1030">
        <v>1762.11</v>
      </c>
      <c r="Q1030" t="s">
        <v>40</v>
      </c>
      <c r="R1030" t="s">
        <v>31</v>
      </c>
      <c r="S1030">
        <v>5</v>
      </c>
      <c r="T1030">
        <v>6</v>
      </c>
      <c r="U1030" t="s">
        <v>56</v>
      </c>
      <c r="V1030" t="s">
        <v>33</v>
      </c>
      <c r="W1030">
        <v>1</v>
      </c>
      <c r="Z1030" t="b">
        <f t="shared" si="16"/>
        <v>0</v>
      </c>
    </row>
    <row r="1031" spans="1:26" x14ac:dyDescent="0.25">
      <c r="A1031" t="s">
        <v>1607</v>
      </c>
      <c r="B1031" s="1">
        <v>45823</v>
      </c>
      <c r="C1031" t="s">
        <v>1133</v>
      </c>
      <c r="D1031" t="s">
        <v>45</v>
      </c>
      <c r="E1031" t="s">
        <v>26</v>
      </c>
      <c r="F1031" t="s">
        <v>53</v>
      </c>
      <c r="G1031" t="s">
        <v>82</v>
      </c>
      <c r="H1031">
        <v>2</v>
      </c>
      <c r="I1031">
        <v>62420</v>
      </c>
      <c r="J1031">
        <v>0</v>
      </c>
      <c r="K1031">
        <v>0</v>
      </c>
      <c r="L1031">
        <v>124840</v>
      </c>
      <c r="M1031">
        <v>90841.58</v>
      </c>
      <c r="N1031">
        <v>33998.42</v>
      </c>
      <c r="O1031" t="s">
        <v>49</v>
      </c>
      <c r="P1031">
        <v>149.27000000000001</v>
      </c>
      <c r="Q1031" t="s">
        <v>40</v>
      </c>
      <c r="R1031" t="s">
        <v>41</v>
      </c>
      <c r="S1031">
        <v>2</v>
      </c>
      <c r="T1031">
        <v>2</v>
      </c>
      <c r="U1031" t="s">
        <v>32</v>
      </c>
      <c r="V1031" t="s">
        <v>42</v>
      </c>
      <c r="Z1031" t="b">
        <f t="shared" si="16"/>
        <v>0</v>
      </c>
    </row>
    <row r="1032" spans="1:26" x14ac:dyDescent="0.25">
      <c r="A1032" t="s">
        <v>1608</v>
      </c>
      <c r="B1032" s="1">
        <v>45967</v>
      </c>
      <c r="C1032" t="s">
        <v>394</v>
      </c>
      <c r="D1032" t="s">
        <v>63</v>
      </c>
      <c r="E1032" t="s">
        <v>36</v>
      </c>
      <c r="F1032" t="s">
        <v>86</v>
      </c>
      <c r="G1032" t="s">
        <v>87</v>
      </c>
      <c r="H1032">
        <v>1</v>
      </c>
      <c r="I1032">
        <v>13550</v>
      </c>
      <c r="J1032">
        <v>5</v>
      </c>
      <c r="K1032">
        <v>677.5</v>
      </c>
      <c r="L1032">
        <v>12872.5</v>
      </c>
      <c r="M1032">
        <v>7861.58</v>
      </c>
      <c r="N1032">
        <v>5010.92</v>
      </c>
      <c r="O1032" t="s">
        <v>60</v>
      </c>
      <c r="P1032">
        <v>279.89</v>
      </c>
      <c r="Q1032" t="s">
        <v>68</v>
      </c>
      <c r="R1032" t="s">
        <v>31</v>
      </c>
      <c r="S1032">
        <v>5</v>
      </c>
      <c r="T1032">
        <v>4</v>
      </c>
      <c r="U1032" t="s">
        <v>32</v>
      </c>
      <c r="V1032" t="s">
        <v>33</v>
      </c>
      <c r="W1032">
        <v>5</v>
      </c>
      <c r="Z1032" t="b">
        <f t="shared" si="16"/>
        <v>0</v>
      </c>
    </row>
    <row r="1033" spans="1:26" x14ac:dyDescent="0.25">
      <c r="A1033" t="s">
        <v>1609</v>
      </c>
      <c r="B1033" s="1">
        <v>45786</v>
      </c>
      <c r="C1033" t="s">
        <v>447</v>
      </c>
      <c r="D1033" t="s">
        <v>97</v>
      </c>
      <c r="E1033" t="s">
        <v>46</v>
      </c>
      <c r="F1033" t="s">
        <v>53</v>
      </c>
      <c r="G1033" t="s">
        <v>151</v>
      </c>
      <c r="H1033">
        <v>1</v>
      </c>
      <c r="I1033">
        <v>103210</v>
      </c>
      <c r="J1033">
        <v>10</v>
      </c>
      <c r="K1033">
        <v>10321</v>
      </c>
      <c r="L1033">
        <v>92889</v>
      </c>
      <c r="M1033">
        <v>63613.4</v>
      </c>
      <c r="N1033">
        <v>29275.599999999999</v>
      </c>
      <c r="O1033" t="s">
        <v>60</v>
      </c>
      <c r="P1033">
        <v>1837.84</v>
      </c>
      <c r="Q1033" t="s">
        <v>73</v>
      </c>
      <c r="R1033" t="s">
        <v>41</v>
      </c>
      <c r="S1033">
        <v>2</v>
      </c>
      <c r="T1033">
        <v>1</v>
      </c>
      <c r="U1033" t="s">
        <v>32</v>
      </c>
      <c r="V1033" t="s">
        <v>33</v>
      </c>
      <c r="W1033">
        <v>5</v>
      </c>
      <c r="Z1033" t="b">
        <f t="shared" si="16"/>
        <v>0</v>
      </c>
    </row>
    <row r="1034" spans="1:26" x14ac:dyDescent="0.25">
      <c r="A1034" t="s">
        <v>1610</v>
      </c>
      <c r="B1034" s="1">
        <v>45671</v>
      </c>
      <c r="C1034" t="s">
        <v>81</v>
      </c>
      <c r="D1034" t="s">
        <v>124</v>
      </c>
      <c r="E1034" t="s">
        <v>46</v>
      </c>
      <c r="F1034" t="s">
        <v>86</v>
      </c>
      <c r="G1034" t="s">
        <v>87</v>
      </c>
      <c r="H1034">
        <v>1</v>
      </c>
      <c r="I1034">
        <v>56680</v>
      </c>
      <c r="J1034">
        <v>15</v>
      </c>
      <c r="K1034">
        <v>8502</v>
      </c>
      <c r="L1034">
        <v>48178</v>
      </c>
      <c r="M1034">
        <v>39015.230000000003</v>
      </c>
      <c r="N1034">
        <v>9162.77</v>
      </c>
      <c r="O1034" t="s">
        <v>60</v>
      </c>
      <c r="P1034">
        <v>2283.67</v>
      </c>
      <c r="Q1034" t="s">
        <v>68</v>
      </c>
      <c r="R1034" t="s">
        <v>41</v>
      </c>
      <c r="S1034">
        <v>2</v>
      </c>
      <c r="T1034">
        <v>2</v>
      </c>
      <c r="U1034" t="s">
        <v>32</v>
      </c>
      <c r="V1034" t="s">
        <v>33</v>
      </c>
      <c r="W1034">
        <v>2</v>
      </c>
      <c r="Z1034" t="b">
        <f t="shared" si="16"/>
        <v>0</v>
      </c>
    </row>
    <row r="1035" spans="1:26" x14ac:dyDescent="0.25">
      <c r="A1035" t="s">
        <v>1611</v>
      </c>
      <c r="B1035" s="1">
        <v>45704</v>
      </c>
      <c r="C1035" t="s">
        <v>245</v>
      </c>
      <c r="D1035" t="s">
        <v>63</v>
      </c>
      <c r="E1035" t="s">
        <v>46</v>
      </c>
      <c r="F1035" t="s">
        <v>53</v>
      </c>
      <c r="G1035" t="s">
        <v>268</v>
      </c>
      <c r="H1035">
        <v>2</v>
      </c>
      <c r="I1035">
        <v>10038</v>
      </c>
      <c r="J1035">
        <v>25</v>
      </c>
      <c r="K1035">
        <v>5019</v>
      </c>
      <c r="L1035">
        <v>15057</v>
      </c>
      <c r="M1035">
        <v>8637.23</v>
      </c>
      <c r="N1035">
        <v>6419.77</v>
      </c>
      <c r="O1035" t="s">
        <v>39</v>
      </c>
      <c r="P1035">
        <v>1117.93</v>
      </c>
      <c r="Q1035" t="s">
        <v>68</v>
      </c>
      <c r="R1035" t="s">
        <v>31</v>
      </c>
      <c r="S1035">
        <v>5</v>
      </c>
      <c r="T1035">
        <v>6</v>
      </c>
      <c r="U1035" t="s">
        <v>56</v>
      </c>
      <c r="V1035" t="s">
        <v>33</v>
      </c>
      <c r="W1035">
        <v>5</v>
      </c>
      <c r="Z1035" t="b">
        <f t="shared" si="16"/>
        <v>0</v>
      </c>
    </row>
    <row r="1036" spans="1:26" x14ac:dyDescent="0.25">
      <c r="A1036" t="s">
        <v>1612</v>
      </c>
      <c r="B1036" s="1">
        <v>45775</v>
      </c>
      <c r="C1036" t="s">
        <v>1028</v>
      </c>
      <c r="D1036" t="s">
        <v>71</v>
      </c>
      <c r="E1036" t="s">
        <v>46</v>
      </c>
      <c r="F1036" t="s">
        <v>86</v>
      </c>
      <c r="G1036" t="s">
        <v>94</v>
      </c>
      <c r="H1036">
        <v>1</v>
      </c>
      <c r="I1036">
        <v>7775</v>
      </c>
      <c r="J1036">
        <v>0</v>
      </c>
      <c r="K1036">
        <v>0</v>
      </c>
      <c r="L1036">
        <v>7775</v>
      </c>
      <c r="M1036">
        <v>4779.22</v>
      </c>
      <c r="N1036">
        <v>2995.78</v>
      </c>
      <c r="O1036" t="s">
        <v>60</v>
      </c>
      <c r="P1036">
        <v>1085.05</v>
      </c>
      <c r="Q1036" t="s">
        <v>73</v>
      </c>
      <c r="R1036" t="s">
        <v>31</v>
      </c>
      <c r="S1036">
        <v>5</v>
      </c>
      <c r="T1036">
        <v>2</v>
      </c>
      <c r="U1036" t="s">
        <v>32</v>
      </c>
      <c r="V1036" t="s">
        <v>50</v>
      </c>
      <c r="W1036">
        <v>2</v>
      </c>
      <c r="Z1036" t="b">
        <f t="shared" si="16"/>
        <v>0</v>
      </c>
    </row>
    <row r="1037" spans="1:26" x14ac:dyDescent="0.25">
      <c r="A1037" t="s">
        <v>1613</v>
      </c>
      <c r="B1037" s="1">
        <v>46003</v>
      </c>
      <c r="C1037" t="s">
        <v>170</v>
      </c>
      <c r="D1037" t="s">
        <v>45</v>
      </c>
      <c r="E1037" t="s">
        <v>46</v>
      </c>
      <c r="F1037" t="s">
        <v>53</v>
      </c>
      <c r="G1037" t="s">
        <v>59</v>
      </c>
      <c r="H1037">
        <v>3</v>
      </c>
      <c r="I1037">
        <v>63454</v>
      </c>
      <c r="J1037">
        <v>10</v>
      </c>
      <c r="K1037">
        <v>19036.2</v>
      </c>
      <c r="L1037">
        <v>171325.8</v>
      </c>
      <c r="M1037">
        <v>104104.85</v>
      </c>
      <c r="N1037">
        <v>67220.95</v>
      </c>
      <c r="O1037" t="s">
        <v>91</v>
      </c>
      <c r="P1037">
        <v>1149.0899999999999</v>
      </c>
      <c r="Q1037" t="s">
        <v>30</v>
      </c>
      <c r="R1037" t="s">
        <v>41</v>
      </c>
      <c r="S1037">
        <v>2</v>
      </c>
      <c r="T1037">
        <v>5</v>
      </c>
      <c r="U1037" t="s">
        <v>56</v>
      </c>
      <c r="V1037" t="s">
        <v>33</v>
      </c>
      <c r="W1037">
        <v>5</v>
      </c>
      <c r="Z1037" t="b">
        <f t="shared" si="16"/>
        <v>0</v>
      </c>
    </row>
    <row r="1038" spans="1:26" x14ac:dyDescent="0.25">
      <c r="A1038" t="s">
        <v>1614</v>
      </c>
      <c r="B1038" s="1">
        <v>45952</v>
      </c>
      <c r="C1038" t="s">
        <v>1615</v>
      </c>
      <c r="D1038" t="s">
        <v>90</v>
      </c>
      <c r="E1038" t="s">
        <v>26</v>
      </c>
      <c r="F1038" t="s">
        <v>47</v>
      </c>
      <c r="G1038" t="s">
        <v>138</v>
      </c>
      <c r="H1038">
        <v>2</v>
      </c>
      <c r="I1038">
        <v>41788</v>
      </c>
      <c r="J1038">
        <v>0</v>
      </c>
      <c r="K1038">
        <v>0</v>
      </c>
      <c r="L1038">
        <v>83576</v>
      </c>
      <c r="M1038">
        <v>47758.52</v>
      </c>
      <c r="N1038">
        <v>35817.480000000003</v>
      </c>
      <c r="O1038" t="s">
        <v>29</v>
      </c>
      <c r="P1038">
        <v>845.96</v>
      </c>
      <c r="Q1038" t="s">
        <v>68</v>
      </c>
      <c r="R1038" t="s">
        <v>41</v>
      </c>
      <c r="S1038">
        <v>2</v>
      </c>
      <c r="T1038">
        <v>0</v>
      </c>
      <c r="U1038" t="s">
        <v>32</v>
      </c>
      <c r="V1038" t="s">
        <v>50</v>
      </c>
      <c r="W1038">
        <v>5</v>
      </c>
      <c r="Z1038" t="b">
        <f t="shared" si="16"/>
        <v>0</v>
      </c>
    </row>
    <row r="1039" spans="1:26" x14ac:dyDescent="0.25">
      <c r="A1039" t="s">
        <v>1616</v>
      </c>
      <c r="B1039" s="1">
        <v>45958</v>
      </c>
      <c r="C1039" t="s">
        <v>1567</v>
      </c>
      <c r="D1039" t="s">
        <v>154</v>
      </c>
      <c r="E1039" t="s">
        <v>36</v>
      </c>
      <c r="F1039" t="s">
        <v>47</v>
      </c>
      <c r="G1039" t="s">
        <v>48</v>
      </c>
      <c r="H1039">
        <v>1</v>
      </c>
      <c r="I1039">
        <v>24023</v>
      </c>
      <c r="J1039">
        <v>0</v>
      </c>
      <c r="K1039">
        <v>0</v>
      </c>
      <c r="L1039">
        <v>24023</v>
      </c>
      <c r="M1039">
        <v>13941.89</v>
      </c>
      <c r="N1039">
        <v>10081.11</v>
      </c>
      <c r="O1039" t="s">
        <v>60</v>
      </c>
      <c r="P1039">
        <v>1690.64</v>
      </c>
      <c r="Q1039" t="s">
        <v>83</v>
      </c>
      <c r="R1039" t="s">
        <v>31</v>
      </c>
      <c r="S1039">
        <v>5</v>
      </c>
      <c r="T1039">
        <v>2</v>
      </c>
      <c r="U1039" t="s">
        <v>32</v>
      </c>
      <c r="V1039" t="s">
        <v>33</v>
      </c>
      <c r="W1039">
        <v>5</v>
      </c>
      <c r="Z1039" t="b">
        <f t="shared" si="16"/>
        <v>0</v>
      </c>
    </row>
    <row r="1040" spans="1:26" x14ac:dyDescent="0.25">
      <c r="A1040" t="s">
        <v>1617</v>
      </c>
      <c r="B1040" s="1">
        <v>45668</v>
      </c>
      <c r="C1040" t="s">
        <v>1618</v>
      </c>
      <c r="D1040" t="s">
        <v>154</v>
      </c>
      <c r="E1040" t="s">
        <v>36</v>
      </c>
      <c r="F1040" t="s">
        <v>37</v>
      </c>
      <c r="G1040" t="s">
        <v>100</v>
      </c>
      <c r="H1040">
        <v>1</v>
      </c>
      <c r="I1040">
        <v>25228</v>
      </c>
      <c r="J1040">
        <v>15</v>
      </c>
      <c r="K1040">
        <v>3784.2</v>
      </c>
      <c r="L1040">
        <v>21443.8</v>
      </c>
      <c r="M1040">
        <v>12884.32</v>
      </c>
      <c r="N1040">
        <v>8559.48</v>
      </c>
      <c r="O1040" t="s">
        <v>91</v>
      </c>
      <c r="P1040">
        <v>840.91</v>
      </c>
      <c r="Q1040" t="s">
        <v>83</v>
      </c>
      <c r="R1040" t="s">
        <v>31</v>
      </c>
      <c r="S1040">
        <v>5</v>
      </c>
      <c r="T1040">
        <v>5</v>
      </c>
      <c r="U1040" t="s">
        <v>32</v>
      </c>
      <c r="V1040" t="s">
        <v>33</v>
      </c>
      <c r="W1040">
        <v>1</v>
      </c>
      <c r="Z1040" t="b">
        <f t="shared" si="16"/>
        <v>0</v>
      </c>
    </row>
    <row r="1041" spans="1:26" x14ac:dyDescent="0.25">
      <c r="A1041" t="s">
        <v>1619</v>
      </c>
      <c r="B1041" s="1">
        <v>46002</v>
      </c>
      <c r="C1041" t="s">
        <v>255</v>
      </c>
      <c r="D1041" t="s">
        <v>67</v>
      </c>
      <c r="E1041" t="s">
        <v>46</v>
      </c>
      <c r="F1041" t="s">
        <v>53</v>
      </c>
      <c r="G1041" t="s">
        <v>59</v>
      </c>
      <c r="H1041">
        <v>3</v>
      </c>
      <c r="I1041">
        <v>57167</v>
      </c>
      <c r="J1041">
        <v>0</v>
      </c>
      <c r="K1041">
        <v>0</v>
      </c>
      <c r="L1041">
        <v>171501</v>
      </c>
      <c r="M1041">
        <v>95497.87</v>
      </c>
      <c r="N1041">
        <v>76003.13</v>
      </c>
      <c r="O1041" t="s">
        <v>29</v>
      </c>
      <c r="P1041">
        <v>1769.56</v>
      </c>
      <c r="Q1041" t="s">
        <v>68</v>
      </c>
      <c r="R1041" t="s">
        <v>41</v>
      </c>
      <c r="S1041">
        <v>2</v>
      </c>
      <c r="T1041">
        <v>4</v>
      </c>
      <c r="U1041" t="s">
        <v>56</v>
      </c>
      <c r="V1041" t="s">
        <v>33</v>
      </c>
      <c r="W1041">
        <v>5</v>
      </c>
      <c r="Z1041" t="b">
        <f t="shared" si="16"/>
        <v>0</v>
      </c>
    </row>
    <row r="1042" spans="1:26" x14ac:dyDescent="0.25">
      <c r="A1042" t="s">
        <v>1620</v>
      </c>
      <c r="B1042" s="1">
        <v>45795</v>
      </c>
      <c r="C1042" t="s">
        <v>228</v>
      </c>
      <c r="D1042" t="s">
        <v>25</v>
      </c>
      <c r="E1042" t="s">
        <v>26</v>
      </c>
      <c r="F1042" t="s">
        <v>53</v>
      </c>
      <c r="G1042" t="s">
        <v>59</v>
      </c>
      <c r="H1042">
        <v>3</v>
      </c>
      <c r="I1042">
        <v>24717</v>
      </c>
      <c r="J1042">
        <v>5</v>
      </c>
      <c r="K1042">
        <v>3707.55</v>
      </c>
      <c r="L1042">
        <v>70443.45</v>
      </c>
      <c r="M1042">
        <v>57148.52</v>
      </c>
      <c r="N1042">
        <v>13294.93</v>
      </c>
      <c r="O1042" t="s">
        <v>60</v>
      </c>
      <c r="P1042">
        <v>1955.05</v>
      </c>
      <c r="Q1042" t="s">
        <v>40</v>
      </c>
      <c r="R1042" t="s">
        <v>31</v>
      </c>
      <c r="S1042">
        <v>5</v>
      </c>
      <c r="T1042">
        <v>6</v>
      </c>
      <c r="U1042" t="s">
        <v>32</v>
      </c>
      <c r="V1042" t="s">
        <v>50</v>
      </c>
      <c r="W1042">
        <v>2</v>
      </c>
      <c r="Z1042" t="b">
        <f t="shared" si="16"/>
        <v>0</v>
      </c>
    </row>
    <row r="1043" spans="1:26" x14ac:dyDescent="0.25">
      <c r="A1043" t="s">
        <v>1621</v>
      </c>
      <c r="B1043" s="1">
        <v>45953</v>
      </c>
      <c r="C1043" t="s">
        <v>274</v>
      </c>
      <c r="D1043" t="s">
        <v>90</v>
      </c>
      <c r="E1043" t="s">
        <v>46</v>
      </c>
      <c r="F1043" t="s">
        <v>53</v>
      </c>
      <c r="G1043" t="s">
        <v>54</v>
      </c>
      <c r="H1043">
        <v>1</v>
      </c>
      <c r="I1043">
        <v>54332</v>
      </c>
      <c r="J1043">
        <v>0</v>
      </c>
      <c r="K1043">
        <v>0</v>
      </c>
      <c r="L1043">
        <v>54332</v>
      </c>
      <c r="M1043">
        <v>43180.4</v>
      </c>
      <c r="N1043">
        <v>11151.6</v>
      </c>
      <c r="O1043" t="s">
        <v>91</v>
      </c>
      <c r="P1043">
        <v>1870.39</v>
      </c>
      <c r="Q1043" t="s">
        <v>30</v>
      </c>
      <c r="R1043" t="s">
        <v>31</v>
      </c>
      <c r="S1043">
        <v>5</v>
      </c>
      <c r="T1043">
        <v>4</v>
      </c>
      <c r="U1043" t="s">
        <v>32</v>
      </c>
      <c r="V1043" t="s">
        <v>33</v>
      </c>
      <c r="W1043">
        <v>5</v>
      </c>
      <c r="Z1043" t="b">
        <f t="shared" si="16"/>
        <v>0</v>
      </c>
    </row>
    <row r="1044" spans="1:26" x14ac:dyDescent="0.25">
      <c r="A1044" t="s">
        <v>1622</v>
      </c>
      <c r="B1044" s="1">
        <v>45678</v>
      </c>
      <c r="C1044" t="s">
        <v>1623</v>
      </c>
      <c r="D1044" t="s">
        <v>25</v>
      </c>
      <c r="E1044" t="s">
        <v>46</v>
      </c>
      <c r="F1044" t="s">
        <v>47</v>
      </c>
      <c r="G1044" t="s">
        <v>48</v>
      </c>
      <c r="H1044">
        <v>3</v>
      </c>
      <c r="I1044">
        <v>51753</v>
      </c>
      <c r="J1044">
        <v>0</v>
      </c>
      <c r="K1044">
        <v>0</v>
      </c>
      <c r="L1044">
        <v>155259</v>
      </c>
      <c r="M1044">
        <v>91712.98</v>
      </c>
      <c r="N1044">
        <v>63546.02</v>
      </c>
      <c r="O1044" t="s">
        <v>29</v>
      </c>
      <c r="P1044">
        <v>1616.68</v>
      </c>
      <c r="Q1044" t="s">
        <v>40</v>
      </c>
      <c r="R1044" t="s">
        <v>41</v>
      </c>
      <c r="S1044">
        <v>2</v>
      </c>
      <c r="T1044">
        <v>1</v>
      </c>
      <c r="U1044" t="s">
        <v>32</v>
      </c>
      <c r="V1044" t="s">
        <v>50</v>
      </c>
      <c r="W1044">
        <v>5</v>
      </c>
      <c r="Z1044" t="b">
        <f t="shared" si="16"/>
        <v>0</v>
      </c>
    </row>
    <row r="1045" spans="1:26" x14ac:dyDescent="0.25">
      <c r="A1045" t="s">
        <v>1624</v>
      </c>
      <c r="B1045" s="1">
        <v>45747</v>
      </c>
      <c r="C1045" t="s">
        <v>714</v>
      </c>
      <c r="D1045" t="s">
        <v>90</v>
      </c>
      <c r="E1045" t="s">
        <v>46</v>
      </c>
      <c r="F1045" t="s">
        <v>37</v>
      </c>
      <c r="G1045" t="s">
        <v>38</v>
      </c>
      <c r="H1045">
        <v>1</v>
      </c>
      <c r="I1045">
        <v>12467</v>
      </c>
      <c r="J1045">
        <v>5</v>
      </c>
      <c r="K1045">
        <v>623.35</v>
      </c>
      <c r="L1045">
        <v>11843.65</v>
      </c>
      <c r="M1045">
        <v>7867.4</v>
      </c>
      <c r="N1045">
        <v>3976.25</v>
      </c>
      <c r="O1045" t="s">
        <v>39</v>
      </c>
      <c r="P1045">
        <v>1279.95</v>
      </c>
      <c r="Q1045" t="s">
        <v>83</v>
      </c>
      <c r="R1045" t="s">
        <v>41</v>
      </c>
      <c r="S1045">
        <v>2</v>
      </c>
      <c r="T1045">
        <v>1</v>
      </c>
      <c r="U1045" t="s">
        <v>32</v>
      </c>
      <c r="V1045" t="s">
        <v>33</v>
      </c>
      <c r="W1045">
        <v>1</v>
      </c>
      <c r="Z1045" t="b">
        <f t="shared" si="16"/>
        <v>0</v>
      </c>
    </row>
    <row r="1046" spans="1:26" x14ac:dyDescent="0.25">
      <c r="A1046" t="s">
        <v>1625</v>
      </c>
      <c r="B1046" s="1">
        <v>45898</v>
      </c>
      <c r="C1046" t="s">
        <v>140</v>
      </c>
      <c r="D1046" t="s">
        <v>90</v>
      </c>
      <c r="E1046" t="s">
        <v>46</v>
      </c>
      <c r="F1046" t="s">
        <v>53</v>
      </c>
      <c r="G1046" t="s">
        <v>82</v>
      </c>
      <c r="H1046">
        <v>2</v>
      </c>
      <c r="I1046">
        <v>112273</v>
      </c>
      <c r="J1046">
        <v>5</v>
      </c>
      <c r="K1046">
        <v>11227.3</v>
      </c>
      <c r="L1046">
        <v>213318.7</v>
      </c>
      <c r="M1046">
        <v>139277.04</v>
      </c>
      <c r="N1046">
        <v>74041.66</v>
      </c>
      <c r="O1046" t="s">
        <v>29</v>
      </c>
      <c r="P1046">
        <v>486.77</v>
      </c>
      <c r="Q1046" t="s">
        <v>30</v>
      </c>
      <c r="R1046" t="s">
        <v>31</v>
      </c>
      <c r="S1046">
        <v>5</v>
      </c>
      <c r="T1046">
        <v>4</v>
      </c>
      <c r="U1046" t="s">
        <v>32</v>
      </c>
      <c r="V1046" t="s">
        <v>33</v>
      </c>
      <c r="W1046">
        <v>4</v>
      </c>
      <c r="Z1046" t="b">
        <f t="shared" si="16"/>
        <v>0</v>
      </c>
    </row>
    <row r="1047" spans="1:26" x14ac:dyDescent="0.25">
      <c r="A1047" t="s">
        <v>1626</v>
      </c>
      <c r="B1047" s="1">
        <v>45923</v>
      </c>
      <c r="C1047" t="s">
        <v>265</v>
      </c>
      <c r="D1047" t="s">
        <v>124</v>
      </c>
      <c r="E1047" t="s">
        <v>26</v>
      </c>
      <c r="F1047" t="s">
        <v>53</v>
      </c>
      <c r="G1047" t="s">
        <v>59</v>
      </c>
      <c r="H1047">
        <v>2</v>
      </c>
      <c r="I1047">
        <v>32971</v>
      </c>
      <c r="J1047">
        <v>10</v>
      </c>
      <c r="K1047">
        <v>6594.2</v>
      </c>
      <c r="L1047">
        <v>59347.8</v>
      </c>
      <c r="M1047">
        <v>41200.18</v>
      </c>
      <c r="N1047">
        <v>18147.62</v>
      </c>
      <c r="O1047" t="s">
        <v>29</v>
      </c>
      <c r="P1047">
        <v>660.7</v>
      </c>
      <c r="Q1047" t="s">
        <v>30</v>
      </c>
      <c r="R1047" t="s">
        <v>41</v>
      </c>
      <c r="S1047">
        <v>2</v>
      </c>
      <c r="T1047">
        <v>3</v>
      </c>
      <c r="U1047" t="s">
        <v>56</v>
      </c>
      <c r="V1047" t="s">
        <v>33</v>
      </c>
      <c r="W1047">
        <v>4</v>
      </c>
      <c r="Z1047" t="b">
        <f t="shared" si="16"/>
        <v>0</v>
      </c>
    </row>
    <row r="1048" spans="1:26" x14ac:dyDescent="0.25">
      <c r="A1048" t="s">
        <v>1627</v>
      </c>
      <c r="B1048" s="1">
        <v>45991</v>
      </c>
      <c r="C1048" t="s">
        <v>500</v>
      </c>
      <c r="D1048" t="s">
        <v>124</v>
      </c>
      <c r="E1048" t="s">
        <v>36</v>
      </c>
      <c r="F1048" t="s">
        <v>86</v>
      </c>
      <c r="G1048" t="s">
        <v>87</v>
      </c>
      <c r="H1048">
        <v>4</v>
      </c>
      <c r="I1048">
        <v>72631</v>
      </c>
      <c r="J1048">
        <v>10</v>
      </c>
      <c r="K1048">
        <v>29052.400000000001</v>
      </c>
      <c r="L1048">
        <v>261471.6</v>
      </c>
      <c r="M1048">
        <v>161723.9</v>
      </c>
      <c r="N1048">
        <v>99747.7</v>
      </c>
      <c r="O1048" t="s">
        <v>91</v>
      </c>
      <c r="P1048">
        <v>2477.9</v>
      </c>
      <c r="Q1048" t="s">
        <v>40</v>
      </c>
      <c r="R1048" t="s">
        <v>41</v>
      </c>
      <c r="S1048">
        <v>2</v>
      </c>
      <c r="T1048">
        <v>3</v>
      </c>
      <c r="U1048" t="s">
        <v>56</v>
      </c>
      <c r="V1048" t="s">
        <v>33</v>
      </c>
      <c r="W1048">
        <v>5</v>
      </c>
      <c r="Z1048" t="b">
        <f t="shared" si="16"/>
        <v>0</v>
      </c>
    </row>
    <row r="1049" spans="1:26" x14ac:dyDescent="0.25">
      <c r="A1049" t="s">
        <v>1628</v>
      </c>
      <c r="B1049" s="1">
        <v>45884</v>
      </c>
      <c r="C1049" t="s">
        <v>1097</v>
      </c>
      <c r="D1049" t="s">
        <v>25</v>
      </c>
      <c r="E1049" t="s">
        <v>46</v>
      </c>
      <c r="F1049" t="s">
        <v>47</v>
      </c>
      <c r="G1049" t="s">
        <v>146</v>
      </c>
      <c r="H1049">
        <v>1</v>
      </c>
      <c r="I1049">
        <v>29120</v>
      </c>
      <c r="J1049">
        <v>15</v>
      </c>
      <c r="K1049">
        <v>4368</v>
      </c>
      <c r="L1049">
        <v>24752</v>
      </c>
      <c r="M1049">
        <v>15232.52</v>
      </c>
      <c r="N1049">
        <v>9519.48</v>
      </c>
      <c r="O1049" t="s">
        <v>60</v>
      </c>
      <c r="P1049">
        <v>762.68</v>
      </c>
      <c r="Q1049" t="s">
        <v>83</v>
      </c>
      <c r="R1049" t="s">
        <v>41</v>
      </c>
      <c r="S1049">
        <v>2</v>
      </c>
      <c r="T1049">
        <v>6</v>
      </c>
      <c r="U1049" t="s">
        <v>32</v>
      </c>
      <c r="V1049" t="s">
        <v>50</v>
      </c>
      <c r="W1049">
        <v>5</v>
      </c>
      <c r="Z1049" t="b">
        <f t="shared" si="16"/>
        <v>0</v>
      </c>
    </row>
    <row r="1050" spans="1:26" x14ac:dyDescent="0.25">
      <c r="A1050" t="s">
        <v>1629</v>
      </c>
      <c r="B1050" s="1">
        <v>45800</v>
      </c>
      <c r="C1050" t="s">
        <v>451</v>
      </c>
      <c r="D1050" t="s">
        <v>71</v>
      </c>
      <c r="E1050" t="s">
        <v>26</v>
      </c>
      <c r="F1050" t="s">
        <v>37</v>
      </c>
      <c r="G1050" t="s">
        <v>224</v>
      </c>
      <c r="H1050">
        <v>1</v>
      </c>
      <c r="I1050">
        <v>24660</v>
      </c>
      <c r="J1050">
        <v>5</v>
      </c>
      <c r="K1050">
        <v>1233</v>
      </c>
      <c r="L1050">
        <v>23427</v>
      </c>
      <c r="M1050">
        <v>18304.18</v>
      </c>
      <c r="N1050">
        <v>5122.82</v>
      </c>
      <c r="O1050" t="s">
        <v>49</v>
      </c>
      <c r="P1050">
        <v>302.76</v>
      </c>
      <c r="Q1050" t="s">
        <v>68</v>
      </c>
      <c r="R1050" t="s">
        <v>31</v>
      </c>
      <c r="S1050">
        <v>5</v>
      </c>
      <c r="T1050">
        <v>7</v>
      </c>
      <c r="U1050" t="s">
        <v>56</v>
      </c>
      <c r="V1050" t="s">
        <v>33</v>
      </c>
      <c r="W1050">
        <v>5</v>
      </c>
      <c r="Z1050" t="b">
        <f t="shared" si="16"/>
        <v>0</v>
      </c>
    </row>
    <row r="1051" spans="1:26" x14ac:dyDescent="0.25">
      <c r="A1051" t="s">
        <v>1630</v>
      </c>
      <c r="B1051" s="1">
        <v>45750</v>
      </c>
      <c r="C1051" t="s">
        <v>584</v>
      </c>
      <c r="D1051" t="s">
        <v>71</v>
      </c>
      <c r="E1051" t="s">
        <v>46</v>
      </c>
      <c r="F1051" t="s">
        <v>53</v>
      </c>
      <c r="G1051" t="s">
        <v>151</v>
      </c>
      <c r="H1051">
        <v>1</v>
      </c>
      <c r="I1051">
        <v>111831</v>
      </c>
      <c r="J1051">
        <v>10</v>
      </c>
      <c r="K1051">
        <v>11183.1</v>
      </c>
      <c r="L1051">
        <v>100647.9</v>
      </c>
      <c r="M1051">
        <v>65849.03</v>
      </c>
      <c r="N1051">
        <v>34798.870000000003</v>
      </c>
      <c r="O1051" t="s">
        <v>91</v>
      </c>
      <c r="P1051">
        <v>1295.1300000000001</v>
      </c>
      <c r="Q1051" t="s">
        <v>73</v>
      </c>
      <c r="R1051" t="s">
        <v>41</v>
      </c>
      <c r="S1051">
        <v>2</v>
      </c>
      <c r="T1051">
        <v>4</v>
      </c>
      <c r="U1051" t="s">
        <v>56</v>
      </c>
      <c r="V1051" t="s">
        <v>33</v>
      </c>
      <c r="W1051">
        <v>5</v>
      </c>
      <c r="Z1051" t="b">
        <f t="shared" si="16"/>
        <v>0</v>
      </c>
    </row>
    <row r="1052" spans="1:26" x14ac:dyDescent="0.25">
      <c r="A1052" t="s">
        <v>1631</v>
      </c>
      <c r="B1052" s="1">
        <v>45957</v>
      </c>
      <c r="C1052" t="s">
        <v>804</v>
      </c>
      <c r="D1052" t="s">
        <v>79</v>
      </c>
      <c r="E1052" t="s">
        <v>36</v>
      </c>
      <c r="F1052" t="s">
        <v>86</v>
      </c>
      <c r="G1052" t="s">
        <v>94</v>
      </c>
      <c r="H1052">
        <v>2</v>
      </c>
      <c r="I1052">
        <v>62114</v>
      </c>
      <c r="J1052">
        <v>0</v>
      </c>
      <c r="K1052">
        <v>0</v>
      </c>
      <c r="L1052">
        <v>124228</v>
      </c>
      <c r="M1052">
        <v>70924.639999999999</v>
      </c>
      <c r="N1052">
        <v>53303.360000000001</v>
      </c>
      <c r="O1052" t="s">
        <v>91</v>
      </c>
      <c r="P1052">
        <v>824.72</v>
      </c>
      <c r="Q1052" t="s">
        <v>40</v>
      </c>
      <c r="R1052" t="s">
        <v>41</v>
      </c>
      <c r="S1052">
        <v>2</v>
      </c>
      <c r="T1052">
        <v>2</v>
      </c>
      <c r="U1052" t="s">
        <v>32</v>
      </c>
      <c r="V1052" t="s">
        <v>50</v>
      </c>
      <c r="W1052">
        <v>4</v>
      </c>
      <c r="Z1052" t="b">
        <f t="shared" si="16"/>
        <v>0</v>
      </c>
    </row>
    <row r="1053" spans="1:26" x14ac:dyDescent="0.25">
      <c r="A1053" t="s">
        <v>1632</v>
      </c>
      <c r="B1053" s="1">
        <v>45881</v>
      </c>
      <c r="C1053" t="s">
        <v>299</v>
      </c>
      <c r="D1053" t="s">
        <v>45</v>
      </c>
      <c r="E1053" t="s">
        <v>26</v>
      </c>
      <c r="F1053" t="s">
        <v>53</v>
      </c>
      <c r="G1053" t="s">
        <v>82</v>
      </c>
      <c r="H1053">
        <v>1</v>
      </c>
      <c r="I1053">
        <v>74097</v>
      </c>
      <c r="J1053">
        <v>0</v>
      </c>
      <c r="K1053">
        <v>0</v>
      </c>
      <c r="L1053">
        <v>74097</v>
      </c>
      <c r="M1053">
        <v>56982.44</v>
      </c>
      <c r="N1053">
        <v>17114.560000000001</v>
      </c>
      <c r="O1053" t="s">
        <v>91</v>
      </c>
      <c r="P1053">
        <v>1199.57</v>
      </c>
      <c r="Q1053" t="s">
        <v>68</v>
      </c>
      <c r="R1053" t="s">
        <v>41</v>
      </c>
      <c r="S1053">
        <v>2</v>
      </c>
      <c r="T1053">
        <v>2</v>
      </c>
      <c r="U1053" t="s">
        <v>32</v>
      </c>
      <c r="V1053" t="s">
        <v>33</v>
      </c>
      <c r="W1053">
        <v>2</v>
      </c>
      <c r="Z1053" t="b">
        <f t="shared" si="16"/>
        <v>0</v>
      </c>
    </row>
    <row r="1054" spans="1:26" x14ac:dyDescent="0.25">
      <c r="A1054" t="s">
        <v>1633</v>
      </c>
      <c r="B1054" s="1">
        <v>45983</v>
      </c>
      <c r="C1054" t="s">
        <v>1634</v>
      </c>
      <c r="D1054" t="s">
        <v>79</v>
      </c>
      <c r="E1054" t="s">
        <v>26</v>
      </c>
      <c r="F1054" t="s">
        <v>53</v>
      </c>
      <c r="G1054" t="s">
        <v>151</v>
      </c>
      <c r="H1054">
        <v>1</v>
      </c>
      <c r="I1054">
        <v>49302</v>
      </c>
      <c r="J1054">
        <v>15</v>
      </c>
      <c r="K1054">
        <v>7395.3</v>
      </c>
      <c r="L1054">
        <v>41906.699999999997</v>
      </c>
      <c r="M1054">
        <v>33299.19</v>
      </c>
      <c r="N1054">
        <v>8607.51</v>
      </c>
      <c r="O1054" t="s">
        <v>91</v>
      </c>
      <c r="P1054">
        <v>1423.55</v>
      </c>
      <c r="Q1054" t="s">
        <v>30</v>
      </c>
      <c r="R1054" t="s">
        <v>41</v>
      </c>
      <c r="S1054">
        <v>2</v>
      </c>
      <c r="T1054">
        <v>3</v>
      </c>
      <c r="U1054" t="s">
        <v>32</v>
      </c>
      <c r="V1054" t="s">
        <v>42</v>
      </c>
      <c r="Z1054" t="b">
        <f t="shared" si="16"/>
        <v>0</v>
      </c>
    </row>
    <row r="1055" spans="1:26" x14ac:dyDescent="0.25">
      <c r="A1055" t="s">
        <v>1635</v>
      </c>
      <c r="B1055" s="1">
        <v>45909</v>
      </c>
      <c r="C1055" t="s">
        <v>1177</v>
      </c>
      <c r="D1055" t="s">
        <v>97</v>
      </c>
      <c r="E1055" t="s">
        <v>46</v>
      </c>
      <c r="F1055" t="s">
        <v>27</v>
      </c>
      <c r="G1055" t="s">
        <v>164</v>
      </c>
      <c r="H1055">
        <v>1</v>
      </c>
      <c r="I1055">
        <v>6118</v>
      </c>
      <c r="J1055">
        <v>0</v>
      </c>
      <c r="K1055">
        <v>0</v>
      </c>
      <c r="L1055">
        <v>6118</v>
      </c>
      <c r="M1055">
        <v>4088.17</v>
      </c>
      <c r="N1055">
        <v>2029.83</v>
      </c>
      <c r="O1055" t="s">
        <v>60</v>
      </c>
      <c r="P1055">
        <v>2406.0300000000002</v>
      </c>
      <c r="Q1055" t="s">
        <v>40</v>
      </c>
      <c r="R1055" t="s">
        <v>31</v>
      </c>
      <c r="S1055">
        <v>5</v>
      </c>
      <c r="T1055">
        <v>5</v>
      </c>
      <c r="U1055" t="s">
        <v>32</v>
      </c>
      <c r="V1055" t="s">
        <v>33</v>
      </c>
      <c r="W1055">
        <v>4</v>
      </c>
      <c r="Z1055" t="b">
        <f t="shared" si="16"/>
        <v>0</v>
      </c>
    </row>
    <row r="1056" spans="1:26" x14ac:dyDescent="0.25">
      <c r="A1056" t="s">
        <v>1636</v>
      </c>
      <c r="B1056" s="1">
        <v>45704</v>
      </c>
      <c r="C1056" t="s">
        <v>1637</v>
      </c>
      <c r="D1056" t="s">
        <v>97</v>
      </c>
      <c r="E1056" t="s">
        <v>46</v>
      </c>
      <c r="F1056" t="s">
        <v>37</v>
      </c>
      <c r="G1056" t="s">
        <v>38</v>
      </c>
      <c r="H1056">
        <v>2</v>
      </c>
      <c r="I1056">
        <v>24235</v>
      </c>
      <c r="J1056">
        <v>5</v>
      </c>
      <c r="K1056">
        <v>2423.5</v>
      </c>
      <c r="L1056">
        <v>46046.5</v>
      </c>
      <c r="M1056">
        <v>26758.9</v>
      </c>
      <c r="N1056">
        <v>19287.599999999999</v>
      </c>
      <c r="O1056" t="s">
        <v>60</v>
      </c>
      <c r="P1056">
        <v>910.16</v>
      </c>
      <c r="Q1056" t="s">
        <v>83</v>
      </c>
      <c r="R1056" t="s">
        <v>41</v>
      </c>
      <c r="S1056">
        <v>2</v>
      </c>
      <c r="T1056">
        <v>1</v>
      </c>
      <c r="U1056" t="s">
        <v>32</v>
      </c>
      <c r="V1056" t="s">
        <v>33</v>
      </c>
      <c r="W1056">
        <v>3</v>
      </c>
      <c r="Z1056" t="b">
        <f t="shared" si="16"/>
        <v>0</v>
      </c>
    </row>
    <row r="1057" spans="1:26" x14ac:dyDescent="0.25">
      <c r="A1057" t="s">
        <v>1638</v>
      </c>
      <c r="B1057" s="1">
        <v>45898</v>
      </c>
      <c r="C1057" t="s">
        <v>591</v>
      </c>
      <c r="D1057" t="s">
        <v>154</v>
      </c>
      <c r="E1057" t="s">
        <v>46</v>
      </c>
      <c r="F1057" t="s">
        <v>37</v>
      </c>
      <c r="G1057" t="s">
        <v>38</v>
      </c>
      <c r="H1057">
        <v>1</v>
      </c>
      <c r="I1057">
        <v>5541</v>
      </c>
      <c r="J1057">
        <v>10</v>
      </c>
      <c r="K1057">
        <v>554.1</v>
      </c>
      <c r="L1057">
        <v>4986.8999999999996</v>
      </c>
      <c r="M1057">
        <v>3397.57</v>
      </c>
      <c r="N1057">
        <v>1589.33</v>
      </c>
      <c r="O1057" t="s">
        <v>91</v>
      </c>
      <c r="P1057">
        <v>1494.99</v>
      </c>
      <c r="Q1057" t="s">
        <v>30</v>
      </c>
      <c r="R1057" t="s">
        <v>41</v>
      </c>
      <c r="S1057">
        <v>2</v>
      </c>
      <c r="T1057">
        <v>1</v>
      </c>
      <c r="U1057" t="s">
        <v>32</v>
      </c>
      <c r="V1057" t="s">
        <v>33</v>
      </c>
      <c r="W1057">
        <v>3</v>
      </c>
      <c r="Z1057" t="b">
        <f t="shared" si="16"/>
        <v>0</v>
      </c>
    </row>
    <row r="1058" spans="1:26" x14ac:dyDescent="0.25">
      <c r="A1058" t="s">
        <v>1639</v>
      </c>
      <c r="B1058" s="1">
        <v>45836</v>
      </c>
      <c r="C1058" t="s">
        <v>587</v>
      </c>
      <c r="D1058" t="s">
        <v>90</v>
      </c>
      <c r="E1058" t="s">
        <v>46</v>
      </c>
      <c r="F1058" t="s">
        <v>86</v>
      </c>
      <c r="G1058" t="s">
        <v>127</v>
      </c>
      <c r="H1058">
        <v>3</v>
      </c>
      <c r="I1058">
        <v>46130</v>
      </c>
      <c r="J1058">
        <v>15</v>
      </c>
      <c r="K1058">
        <v>20758.5</v>
      </c>
      <c r="L1058">
        <v>117631.5</v>
      </c>
      <c r="M1058">
        <v>80463.61</v>
      </c>
      <c r="N1058">
        <v>37167.89</v>
      </c>
      <c r="O1058" t="s">
        <v>55</v>
      </c>
      <c r="P1058">
        <v>1235.32</v>
      </c>
      <c r="Q1058" t="s">
        <v>73</v>
      </c>
      <c r="R1058" t="s">
        <v>41</v>
      </c>
      <c r="S1058">
        <v>2</v>
      </c>
      <c r="T1058">
        <v>1</v>
      </c>
      <c r="U1058" t="s">
        <v>32</v>
      </c>
      <c r="V1058" t="s">
        <v>33</v>
      </c>
      <c r="W1058">
        <v>5</v>
      </c>
      <c r="Z1058" t="b">
        <f t="shared" si="16"/>
        <v>0</v>
      </c>
    </row>
    <row r="1059" spans="1:26" x14ac:dyDescent="0.25">
      <c r="A1059" t="s">
        <v>1640</v>
      </c>
      <c r="B1059" s="1">
        <v>45867</v>
      </c>
      <c r="C1059" t="s">
        <v>89</v>
      </c>
      <c r="D1059" t="s">
        <v>71</v>
      </c>
      <c r="E1059" t="s">
        <v>46</v>
      </c>
      <c r="F1059" t="s">
        <v>53</v>
      </c>
      <c r="G1059" t="s">
        <v>54</v>
      </c>
      <c r="H1059">
        <v>4</v>
      </c>
      <c r="I1059">
        <v>42676</v>
      </c>
      <c r="J1059">
        <v>5</v>
      </c>
      <c r="K1059">
        <v>8535.2000000000007</v>
      </c>
      <c r="L1059">
        <v>162168.79999999999</v>
      </c>
      <c r="M1059">
        <v>104649.29</v>
      </c>
      <c r="N1059">
        <v>57519.51</v>
      </c>
      <c r="O1059" t="s">
        <v>39</v>
      </c>
      <c r="P1059">
        <v>286.56</v>
      </c>
      <c r="Q1059" t="s">
        <v>30</v>
      </c>
      <c r="R1059" t="s">
        <v>31</v>
      </c>
      <c r="S1059">
        <v>5</v>
      </c>
      <c r="T1059">
        <v>3</v>
      </c>
      <c r="U1059" t="s">
        <v>32</v>
      </c>
      <c r="V1059" t="s">
        <v>50</v>
      </c>
      <c r="W1059">
        <v>2</v>
      </c>
      <c r="Z1059" t="b">
        <f t="shared" si="16"/>
        <v>0</v>
      </c>
    </row>
    <row r="1060" spans="1:26" x14ac:dyDescent="0.25">
      <c r="A1060" t="s">
        <v>1641</v>
      </c>
      <c r="B1060" s="1">
        <v>45828</v>
      </c>
      <c r="C1060" t="s">
        <v>282</v>
      </c>
      <c r="D1060" t="s">
        <v>45</v>
      </c>
      <c r="E1060" t="s">
        <v>36</v>
      </c>
      <c r="F1060" t="s">
        <v>86</v>
      </c>
      <c r="G1060" t="s">
        <v>110</v>
      </c>
      <c r="H1060">
        <v>1</v>
      </c>
      <c r="I1060">
        <v>80112</v>
      </c>
      <c r="J1060">
        <v>0</v>
      </c>
      <c r="K1060">
        <v>0</v>
      </c>
      <c r="L1060">
        <v>80112</v>
      </c>
      <c r="M1060">
        <v>56375.91</v>
      </c>
      <c r="N1060">
        <v>23736.09</v>
      </c>
      <c r="O1060" t="s">
        <v>91</v>
      </c>
      <c r="P1060">
        <v>673.54</v>
      </c>
      <c r="Q1060" t="s">
        <v>73</v>
      </c>
      <c r="R1060" t="s">
        <v>31</v>
      </c>
      <c r="S1060">
        <v>5</v>
      </c>
      <c r="T1060">
        <v>6</v>
      </c>
      <c r="U1060" t="s">
        <v>56</v>
      </c>
      <c r="V1060" t="s">
        <v>33</v>
      </c>
      <c r="W1060">
        <v>3</v>
      </c>
      <c r="Z1060" t="b">
        <f t="shared" si="16"/>
        <v>0</v>
      </c>
    </row>
    <row r="1061" spans="1:26" x14ac:dyDescent="0.25">
      <c r="A1061" t="s">
        <v>1642</v>
      </c>
      <c r="B1061" s="1">
        <v>45822</v>
      </c>
      <c r="C1061" t="s">
        <v>546</v>
      </c>
      <c r="D1061" t="s">
        <v>154</v>
      </c>
      <c r="E1061" t="s">
        <v>46</v>
      </c>
      <c r="F1061" t="s">
        <v>37</v>
      </c>
      <c r="G1061" t="s">
        <v>100</v>
      </c>
      <c r="H1061">
        <v>1</v>
      </c>
      <c r="I1061">
        <v>17524</v>
      </c>
      <c r="J1061">
        <v>15</v>
      </c>
      <c r="K1061">
        <v>2628.6</v>
      </c>
      <c r="L1061">
        <v>14895.4</v>
      </c>
      <c r="M1061">
        <v>9397.83</v>
      </c>
      <c r="N1061">
        <v>5497.57</v>
      </c>
      <c r="O1061" t="s">
        <v>39</v>
      </c>
      <c r="P1061">
        <v>866.96</v>
      </c>
      <c r="Q1061" t="s">
        <v>40</v>
      </c>
      <c r="R1061" t="s">
        <v>41</v>
      </c>
      <c r="S1061">
        <v>2</v>
      </c>
      <c r="T1061">
        <v>1</v>
      </c>
      <c r="U1061" t="s">
        <v>32</v>
      </c>
      <c r="V1061" t="s">
        <v>33</v>
      </c>
      <c r="W1061">
        <v>5</v>
      </c>
      <c r="Z1061" t="b">
        <f t="shared" si="16"/>
        <v>0</v>
      </c>
    </row>
    <row r="1062" spans="1:26" x14ac:dyDescent="0.25">
      <c r="A1062" t="s">
        <v>1643</v>
      </c>
      <c r="B1062" s="1">
        <v>46001</v>
      </c>
      <c r="C1062" t="s">
        <v>185</v>
      </c>
      <c r="D1062" t="s">
        <v>25</v>
      </c>
      <c r="E1062" t="s">
        <v>46</v>
      </c>
      <c r="F1062" t="s">
        <v>37</v>
      </c>
      <c r="G1062" t="s">
        <v>38</v>
      </c>
      <c r="H1062">
        <v>3</v>
      </c>
      <c r="I1062">
        <v>23564</v>
      </c>
      <c r="J1062">
        <v>10</v>
      </c>
      <c r="K1062">
        <v>7069.2</v>
      </c>
      <c r="L1062">
        <v>63622.8</v>
      </c>
      <c r="M1062">
        <v>47940.05</v>
      </c>
      <c r="N1062">
        <v>15682.75</v>
      </c>
      <c r="O1062" t="s">
        <v>29</v>
      </c>
      <c r="P1062">
        <v>1830.78</v>
      </c>
      <c r="Q1062" t="s">
        <v>83</v>
      </c>
      <c r="R1062" t="s">
        <v>31</v>
      </c>
      <c r="S1062">
        <v>5</v>
      </c>
      <c r="T1062">
        <v>6</v>
      </c>
      <c r="U1062" t="s">
        <v>56</v>
      </c>
      <c r="V1062" t="s">
        <v>33</v>
      </c>
      <c r="W1062">
        <v>3</v>
      </c>
      <c r="Z1062" t="b">
        <f t="shared" si="16"/>
        <v>0</v>
      </c>
    </row>
    <row r="1063" spans="1:26" x14ac:dyDescent="0.25">
      <c r="A1063" t="s">
        <v>1644</v>
      </c>
      <c r="B1063" s="1">
        <v>45711</v>
      </c>
      <c r="C1063" t="s">
        <v>1358</v>
      </c>
      <c r="D1063" t="s">
        <v>71</v>
      </c>
      <c r="E1063" t="s">
        <v>36</v>
      </c>
      <c r="F1063" t="s">
        <v>86</v>
      </c>
      <c r="G1063" t="s">
        <v>110</v>
      </c>
      <c r="H1063">
        <v>2</v>
      </c>
      <c r="I1063">
        <v>37779</v>
      </c>
      <c r="J1063">
        <v>10</v>
      </c>
      <c r="K1063">
        <v>7555.8</v>
      </c>
      <c r="L1063">
        <v>68002.2</v>
      </c>
      <c r="M1063">
        <v>48019.5</v>
      </c>
      <c r="N1063">
        <v>19982.7</v>
      </c>
      <c r="O1063" t="s">
        <v>29</v>
      </c>
      <c r="P1063">
        <v>2226.11</v>
      </c>
      <c r="Q1063" t="s">
        <v>30</v>
      </c>
      <c r="R1063" t="s">
        <v>31</v>
      </c>
      <c r="S1063">
        <v>5</v>
      </c>
      <c r="T1063">
        <v>1</v>
      </c>
      <c r="U1063" t="s">
        <v>32</v>
      </c>
      <c r="V1063" t="s">
        <v>33</v>
      </c>
      <c r="W1063">
        <v>5</v>
      </c>
      <c r="Z1063" t="b">
        <f t="shared" si="16"/>
        <v>0</v>
      </c>
    </row>
    <row r="1064" spans="1:26" x14ac:dyDescent="0.25">
      <c r="A1064" t="s">
        <v>1645</v>
      </c>
      <c r="B1064" s="1">
        <v>45740</v>
      </c>
      <c r="C1064" t="s">
        <v>1411</v>
      </c>
      <c r="D1064" t="s">
        <v>97</v>
      </c>
      <c r="E1064" t="s">
        <v>46</v>
      </c>
      <c r="F1064" t="s">
        <v>86</v>
      </c>
      <c r="G1064" t="s">
        <v>180</v>
      </c>
      <c r="H1064">
        <v>1</v>
      </c>
      <c r="I1064">
        <v>61067</v>
      </c>
      <c r="J1064">
        <v>5</v>
      </c>
      <c r="K1064">
        <v>3053.35</v>
      </c>
      <c r="L1064">
        <v>58013.65</v>
      </c>
      <c r="M1064">
        <v>47388.35</v>
      </c>
      <c r="N1064">
        <v>10625.3</v>
      </c>
      <c r="O1064" t="s">
        <v>91</v>
      </c>
      <c r="P1064">
        <v>562.69000000000005</v>
      </c>
      <c r="Q1064" t="s">
        <v>83</v>
      </c>
      <c r="R1064" t="s">
        <v>41</v>
      </c>
      <c r="S1064">
        <v>2</v>
      </c>
      <c r="T1064">
        <v>0</v>
      </c>
      <c r="U1064" t="s">
        <v>32</v>
      </c>
      <c r="V1064" t="s">
        <v>50</v>
      </c>
      <c r="W1064">
        <v>2</v>
      </c>
      <c r="Z1064" t="b">
        <f t="shared" si="16"/>
        <v>0</v>
      </c>
    </row>
    <row r="1065" spans="1:26" x14ac:dyDescent="0.25">
      <c r="A1065" t="s">
        <v>1646</v>
      </c>
      <c r="B1065" s="1">
        <v>45826</v>
      </c>
      <c r="C1065" t="s">
        <v>990</v>
      </c>
      <c r="D1065" t="s">
        <v>90</v>
      </c>
      <c r="E1065" t="s">
        <v>46</v>
      </c>
      <c r="F1065" t="s">
        <v>37</v>
      </c>
      <c r="G1065" t="s">
        <v>100</v>
      </c>
      <c r="H1065">
        <v>3</v>
      </c>
      <c r="I1065">
        <v>23749</v>
      </c>
      <c r="J1065">
        <v>25</v>
      </c>
      <c r="K1065">
        <v>17811.75</v>
      </c>
      <c r="L1065">
        <v>53435.25</v>
      </c>
      <c r="M1065">
        <v>34406.519999999997</v>
      </c>
      <c r="N1065">
        <v>19028.73</v>
      </c>
      <c r="O1065" t="s">
        <v>49</v>
      </c>
      <c r="P1065">
        <v>201.51</v>
      </c>
      <c r="Q1065" t="s">
        <v>40</v>
      </c>
      <c r="R1065" t="s">
        <v>41</v>
      </c>
      <c r="S1065">
        <v>2</v>
      </c>
      <c r="T1065">
        <v>1</v>
      </c>
      <c r="U1065" t="s">
        <v>32</v>
      </c>
      <c r="V1065" t="s">
        <v>33</v>
      </c>
      <c r="W1065">
        <v>3</v>
      </c>
      <c r="Z1065" t="b">
        <f t="shared" si="16"/>
        <v>0</v>
      </c>
    </row>
    <row r="1066" spans="1:26" x14ac:dyDescent="0.25">
      <c r="A1066" t="s">
        <v>1647</v>
      </c>
      <c r="B1066" s="1">
        <v>45868</v>
      </c>
      <c r="C1066" t="s">
        <v>1648</v>
      </c>
      <c r="D1066" t="s">
        <v>124</v>
      </c>
      <c r="E1066" t="s">
        <v>46</v>
      </c>
      <c r="F1066" t="s">
        <v>47</v>
      </c>
      <c r="G1066" t="s">
        <v>146</v>
      </c>
      <c r="H1066">
        <v>1</v>
      </c>
      <c r="I1066">
        <v>26948</v>
      </c>
      <c r="J1066">
        <v>5</v>
      </c>
      <c r="K1066">
        <v>1347.4</v>
      </c>
      <c r="L1066">
        <v>25600.6</v>
      </c>
      <c r="M1066">
        <v>17996.580000000002</v>
      </c>
      <c r="N1066">
        <v>7604.02</v>
      </c>
      <c r="O1066" t="s">
        <v>55</v>
      </c>
      <c r="P1066">
        <v>2211.6799999999998</v>
      </c>
      <c r="Q1066" t="s">
        <v>83</v>
      </c>
      <c r="R1066" t="s">
        <v>31</v>
      </c>
      <c r="S1066">
        <v>5</v>
      </c>
      <c r="T1066">
        <v>4</v>
      </c>
      <c r="U1066" t="s">
        <v>32</v>
      </c>
      <c r="V1066" t="s">
        <v>33</v>
      </c>
      <c r="W1066">
        <v>5</v>
      </c>
      <c r="Z1066" t="b">
        <f t="shared" si="16"/>
        <v>0</v>
      </c>
    </row>
    <row r="1067" spans="1:26" x14ac:dyDescent="0.25">
      <c r="A1067" t="s">
        <v>1649</v>
      </c>
      <c r="B1067" s="1">
        <v>46013</v>
      </c>
      <c r="C1067" t="s">
        <v>1538</v>
      </c>
      <c r="D1067" t="s">
        <v>67</v>
      </c>
      <c r="E1067" t="s">
        <v>36</v>
      </c>
      <c r="F1067" t="s">
        <v>47</v>
      </c>
      <c r="G1067" t="s">
        <v>138</v>
      </c>
      <c r="H1067">
        <v>3</v>
      </c>
      <c r="I1067">
        <v>53332</v>
      </c>
      <c r="J1067">
        <v>10</v>
      </c>
      <c r="K1067">
        <v>15999.6</v>
      </c>
      <c r="L1067">
        <v>143996.4</v>
      </c>
      <c r="M1067">
        <v>101839.23</v>
      </c>
      <c r="N1067">
        <v>42157.17</v>
      </c>
      <c r="O1067" t="s">
        <v>39</v>
      </c>
      <c r="P1067">
        <v>2361.8200000000002</v>
      </c>
      <c r="Q1067" t="s">
        <v>83</v>
      </c>
      <c r="R1067" t="s">
        <v>41</v>
      </c>
      <c r="S1067">
        <v>2</v>
      </c>
      <c r="T1067">
        <v>0</v>
      </c>
      <c r="U1067" t="s">
        <v>32</v>
      </c>
      <c r="V1067" t="s">
        <v>50</v>
      </c>
      <c r="W1067">
        <v>5</v>
      </c>
      <c r="Z1067" t="b">
        <f t="shared" si="16"/>
        <v>0</v>
      </c>
    </row>
    <row r="1068" spans="1:26" x14ac:dyDescent="0.25">
      <c r="A1068" t="s">
        <v>1650</v>
      </c>
      <c r="B1068" s="1">
        <v>45911</v>
      </c>
      <c r="C1068" t="s">
        <v>233</v>
      </c>
      <c r="D1068" t="s">
        <v>79</v>
      </c>
      <c r="E1068" t="s">
        <v>26</v>
      </c>
      <c r="F1068" t="s">
        <v>37</v>
      </c>
      <c r="G1068" t="s">
        <v>38</v>
      </c>
      <c r="H1068">
        <v>2</v>
      </c>
      <c r="I1068">
        <v>29420</v>
      </c>
      <c r="J1068">
        <v>5</v>
      </c>
      <c r="K1068">
        <v>2942</v>
      </c>
      <c r="L1068">
        <v>55898</v>
      </c>
      <c r="M1068">
        <v>32021.360000000001</v>
      </c>
      <c r="N1068">
        <v>23876.639999999999</v>
      </c>
      <c r="O1068" t="s">
        <v>39</v>
      </c>
      <c r="P1068">
        <v>2235.54</v>
      </c>
      <c r="Q1068" t="s">
        <v>73</v>
      </c>
      <c r="R1068" t="s">
        <v>41</v>
      </c>
      <c r="S1068">
        <v>2</v>
      </c>
      <c r="T1068">
        <v>1</v>
      </c>
      <c r="U1068" t="s">
        <v>32</v>
      </c>
      <c r="V1068" t="s">
        <v>33</v>
      </c>
      <c r="W1068">
        <v>1</v>
      </c>
      <c r="Z1068" t="b">
        <f t="shared" si="16"/>
        <v>0</v>
      </c>
    </row>
    <row r="1069" spans="1:26" x14ac:dyDescent="0.25">
      <c r="A1069" t="s">
        <v>1651</v>
      </c>
      <c r="B1069" s="1">
        <v>45805</v>
      </c>
      <c r="C1069" t="s">
        <v>1195</v>
      </c>
      <c r="D1069" t="s">
        <v>154</v>
      </c>
      <c r="E1069" t="s">
        <v>26</v>
      </c>
      <c r="F1069" t="s">
        <v>47</v>
      </c>
      <c r="G1069" t="s">
        <v>146</v>
      </c>
      <c r="H1069">
        <v>1</v>
      </c>
      <c r="I1069">
        <v>19773</v>
      </c>
      <c r="J1069">
        <v>0</v>
      </c>
      <c r="K1069">
        <v>0</v>
      </c>
      <c r="L1069">
        <v>19773</v>
      </c>
      <c r="M1069">
        <v>12290.57</v>
      </c>
      <c r="N1069">
        <v>7482.43</v>
      </c>
      <c r="O1069" t="s">
        <v>49</v>
      </c>
      <c r="P1069">
        <v>185.57</v>
      </c>
      <c r="Q1069" t="s">
        <v>30</v>
      </c>
      <c r="R1069" t="s">
        <v>31</v>
      </c>
      <c r="S1069">
        <v>5</v>
      </c>
      <c r="T1069">
        <v>7</v>
      </c>
      <c r="U1069" t="s">
        <v>56</v>
      </c>
      <c r="V1069" t="s">
        <v>33</v>
      </c>
      <c r="W1069">
        <v>1</v>
      </c>
      <c r="Z1069" t="b">
        <f t="shared" si="16"/>
        <v>0</v>
      </c>
    </row>
    <row r="1070" spans="1:26" x14ac:dyDescent="0.25">
      <c r="A1070" t="s">
        <v>1652</v>
      </c>
      <c r="B1070" s="1">
        <v>45997</v>
      </c>
      <c r="C1070" t="s">
        <v>341</v>
      </c>
      <c r="D1070" t="s">
        <v>71</v>
      </c>
      <c r="E1070" t="s">
        <v>36</v>
      </c>
      <c r="F1070" t="s">
        <v>37</v>
      </c>
      <c r="G1070" t="s">
        <v>100</v>
      </c>
      <c r="H1070">
        <v>1</v>
      </c>
      <c r="I1070">
        <v>13231</v>
      </c>
      <c r="J1070">
        <v>10</v>
      </c>
      <c r="K1070">
        <v>1323.1</v>
      </c>
      <c r="L1070">
        <v>11907.9</v>
      </c>
      <c r="M1070">
        <v>7775.69</v>
      </c>
      <c r="N1070">
        <v>4132.21</v>
      </c>
      <c r="O1070" t="s">
        <v>29</v>
      </c>
      <c r="P1070">
        <v>2238.08</v>
      </c>
      <c r="Q1070" t="s">
        <v>83</v>
      </c>
      <c r="R1070" t="s">
        <v>31</v>
      </c>
      <c r="S1070">
        <v>5</v>
      </c>
      <c r="T1070">
        <v>1</v>
      </c>
      <c r="U1070" t="s">
        <v>32</v>
      </c>
      <c r="V1070" t="s">
        <v>42</v>
      </c>
      <c r="Z1070" t="b">
        <f t="shared" si="16"/>
        <v>0</v>
      </c>
    </row>
    <row r="1071" spans="1:26" x14ac:dyDescent="0.25">
      <c r="A1071" t="s">
        <v>1653</v>
      </c>
      <c r="B1071" s="1">
        <v>45863</v>
      </c>
      <c r="C1071" t="s">
        <v>1654</v>
      </c>
      <c r="D1071" t="s">
        <v>79</v>
      </c>
      <c r="E1071" t="s">
        <v>46</v>
      </c>
      <c r="F1071" t="s">
        <v>27</v>
      </c>
      <c r="G1071" t="s">
        <v>113</v>
      </c>
      <c r="H1071">
        <v>4</v>
      </c>
      <c r="I1071">
        <v>5415</v>
      </c>
      <c r="J1071">
        <v>5</v>
      </c>
      <c r="K1071">
        <v>1083</v>
      </c>
      <c r="L1071">
        <v>20577</v>
      </c>
      <c r="M1071">
        <v>14298.37</v>
      </c>
      <c r="N1071">
        <v>6278.63</v>
      </c>
      <c r="O1071" t="s">
        <v>60</v>
      </c>
      <c r="P1071">
        <v>572.57000000000005</v>
      </c>
      <c r="Q1071" t="s">
        <v>40</v>
      </c>
      <c r="R1071" t="s">
        <v>31</v>
      </c>
      <c r="S1071">
        <v>5</v>
      </c>
      <c r="T1071">
        <v>5</v>
      </c>
      <c r="U1071" t="s">
        <v>32</v>
      </c>
      <c r="V1071" t="s">
        <v>33</v>
      </c>
      <c r="W1071">
        <v>2</v>
      </c>
      <c r="Z1071" t="b">
        <f t="shared" si="16"/>
        <v>0</v>
      </c>
    </row>
    <row r="1072" spans="1:26" x14ac:dyDescent="0.25">
      <c r="A1072" t="s">
        <v>1655</v>
      </c>
      <c r="B1072" s="1">
        <v>45939</v>
      </c>
      <c r="C1072" t="s">
        <v>706</v>
      </c>
      <c r="D1072" t="s">
        <v>71</v>
      </c>
      <c r="E1072" t="s">
        <v>46</v>
      </c>
      <c r="F1072" t="s">
        <v>37</v>
      </c>
      <c r="G1072" t="s">
        <v>313</v>
      </c>
      <c r="H1072">
        <v>2</v>
      </c>
      <c r="I1072">
        <v>12747</v>
      </c>
      <c r="J1072">
        <v>25</v>
      </c>
      <c r="K1072">
        <v>6373.5</v>
      </c>
      <c r="L1072">
        <v>19120.5</v>
      </c>
      <c r="M1072">
        <v>15647.92</v>
      </c>
      <c r="N1072">
        <v>3472.58</v>
      </c>
      <c r="O1072" t="s">
        <v>39</v>
      </c>
      <c r="P1072">
        <v>513.47</v>
      </c>
      <c r="Q1072" t="s">
        <v>68</v>
      </c>
      <c r="R1072" t="s">
        <v>31</v>
      </c>
      <c r="S1072">
        <v>5</v>
      </c>
      <c r="T1072">
        <v>0</v>
      </c>
      <c r="U1072" t="s">
        <v>32</v>
      </c>
      <c r="V1072" t="s">
        <v>42</v>
      </c>
      <c r="Z1072" t="b">
        <f t="shared" si="16"/>
        <v>0</v>
      </c>
    </row>
    <row r="1073" spans="1:26" x14ac:dyDescent="0.25">
      <c r="A1073" t="s">
        <v>1656</v>
      </c>
      <c r="B1073" s="1">
        <v>45676</v>
      </c>
      <c r="C1073" t="s">
        <v>993</v>
      </c>
      <c r="D1073" t="s">
        <v>79</v>
      </c>
      <c r="E1073" t="s">
        <v>46</v>
      </c>
      <c r="F1073" t="s">
        <v>86</v>
      </c>
      <c r="G1073" t="s">
        <v>127</v>
      </c>
      <c r="H1073">
        <v>1</v>
      </c>
      <c r="I1073">
        <v>31856</v>
      </c>
      <c r="J1073">
        <v>20</v>
      </c>
      <c r="K1073">
        <v>6371.2</v>
      </c>
      <c r="L1073">
        <v>25484.799999999999</v>
      </c>
      <c r="M1073">
        <v>17050.93</v>
      </c>
      <c r="N1073">
        <v>8433.8700000000008</v>
      </c>
      <c r="O1073" t="s">
        <v>91</v>
      </c>
      <c r="P1073">
        <v>2001.62</v>
      </c>
      <c r="Q1073" t="s">
        <v>73</v>
      </c>
      <c r="R1073" t="s">
        <v>31</v>
      </c>
      <c r="S1073">
        <v>5</v>
      </c>
      <c r="T1073">
        <v>5</v>
      </c>
      <c r="U1073" t="s">
        <v>32</v>
      </c>
      <c r="V1073" t="s">
        <v>50</v>
      </c>
      <c r="W1073">
        <v>4</v>
      </c>
      <c r="Z1073" t="b">
        <f t="shared" si="16"/>
        <v>0</v>
      </c>
    </row>
    <row r="1074" spans="1:26" x14ac:dyDescent="0.25">
      <c r="A1074" t="s">
        <v>1657</v>
      </c>
      <c r="B1074" s="1">
        <v>45890</v>
      </c>
      <c r="C1074" t="s">
        <v>1332</v>
      </c>
      <c r="D1074" t="s">
        <v>154</v>
      </c>
      <c r="E1074" t="s">
        <v>26</v>
      </c>
      <c r="F1074" t="s">
        <v>53</v>
      </c>
      <c r="G1074" t="s">
        <v>54</v>
      </c>
      <c r="H1074">
        <v>1</v>
      </c>
      <c r="I1074">
        <v>115670</v>
      </c>
      <c r="J1074">
        <v>0</v>
      </c>
      <c r="K1074">
        <v>0</v>
      </c>
      <c r="L1074">
        <v>115670</v>
      </c>
      <c r="M1074">
        <v>72300.5</v>
      </c>
      <c r="N1074">
        <v>43369.5</v>
      </c>
      <c r="O1074" t="s">
        <v>60</v>
      </c>
      <c r="P1074">
        <v>379.96</v>
      </c>
      <c r="Q1074" t="s">
        <v>68</v>
      </c>
      <c r="R1074" t="s">
        <v>31</v>
      </c>
      <c r="S1074">
        <v>5</v>
      </c>
      <c r="T1074">
        <v>5</v>
      </c>
      <c r="U1074" t="s">
        <v>32</v>
      </c>
      <c r="V1074" t="s">
        <v>33</v>
      </c>
      <c r="W1074">
        <v>1</v>
      </c>
      <c r="Z1074" t="b">
        <f t="shared" si="16"/>
        <v>0</v>
      </c>
    </row>
    <row r="1075" spans="1:26" x14ac:dyDescent="0.25">
      <c r="A1075" t="s">
        <v>1658</v>
      </c>
      <c r="B1075" s="1">
        <v>45703</v>
      </c>
      <c r="C1075" t="s">
        <v>478</v>
      </c>
      <c r="D1075" t="s">
        <v>63</v>
      </c>
      <c r="E1075" t="s">
        <v>46</v>
      </c>
      <c r="F1075" t="s">
        <v>47</v>
      </c>
      <c r="G1075" t="s">
        <v>64</v>
      </c>
      <c r="H1075">
        <v>1</v>
      </c>
      <c r="I1075">
        <v>53972</v>
      </c>
      <c r="J1075">
        <v>25</v>
      </c>
      <c r="K1075">
        <v>13493</v>
      </c>
      <c r="L1075">
        <v>40479</v>
      </c>
      <c r="M1075">
        <v>25498.59</v>
      </c>
      <c r="N1075">
        <v>14980.41</v>
      </c>
      <c r="O1075" t="s">
        <v>60</v>
      </c>
      <c r="P1075">
        <v>1244.7</v>
      </c>
      <c r="Q1075" t="s">
        <v>68</v>
      </c>
      <c r="R1075" t="s">
        <v>31</v>
      </c>
      <c r="S1075">
        <v>5</v>
      </c>
      <c r="T1075">
        <v>2</v>
      </c>
      <c r="U1075" t="s">
        <v>32</v>
      </c>
      <c r="V1075" t="s">
        <v>33</v>
      </c>
      <c r="W1075">
        <v>1</v>
      </c>
      <c r="Z1075" t="b">
        <f t="shared" si="16"/>
        <v>0</v>
      </c>
    </row>
    <row r="1076" spans="1:26" x14ac:dyDescent="0.25">
      <c r="A1076" t="s">
        <v>1659</v>
      </c>
      <c r="B1076" s="1">
        <v>45819</v>
      </c>
      <c r="C1076" t="s">
        <v>717</v>
      </c>
      <c r="D1076" t="s">
        <v>90</v>
      </c>
      <c r="E1076" t="s">
        <v>46</v>
      </c>
      <c r="F1076" t="s">
        <v>47</v>
      </c>
      <c r="G1076" t="s">
        <v>146</v>
      </c>
      <c r="H1076">
        <v>2</v>
      </c>
      <c r="I1076">
        <v>34104</v>
      </c>
      <c r="J1076">
        <v>20</v>
      </c>
      <c r="K1076">
        <v>13641.6</v>
      </c>
      <c r="L1076">
        <v>54566.400000000001</v>
      </c>
      <c r="M1076">
        <v>40761.360000000001</v>
      </c>
      <c r="N1076">
        <v>13805.04</v>
      </c>
      <c r="O1076" t="s">
        <v>39</v>
      </c>
      <c r="P1076">
        <v>1662.94</v>
      </c>
      <c r="Q1076" t="s">
        <v>30</v>
      </c>
      <c r="R1076" t="s">
        <v>41</v>
      </c>
      <c r="S1076">
        <v>2</v>
      </c>
      <c r="T1076">
        <v>3</v>
      </c>
      <c r="U1076" t="s">
        <v>56</v>
      </c>
      <c r="V1076" t="s">
        <v>33</v>
      </c>
      <c r="W1076">
        <v>5</v>
      </c>
      <c r="Z1076" t="b">
        <f t="shared" si="16"/>
        <v>0</v>
      </c>
    </row>
    <row r="1077" spans="1:26" x14ac:dyDescent="0.25">
      <c r="A1077" t="s">
        <v>1660</v>
      </c>
      <c r="B1077" s="1">
        <v>45787</v>
      </c>
      <c r="C1077" t="s">
        <v>487</v>
      </c>
      <c r="D1077" t="s">
        <v>79</v>
      </c>
      <c r="E1077" t="s">
        <v>26</v>
      </c>
      <c r="F1077" t="s">
        <v>86</v>
      </c>
      <c r="G1077" t="s">
        <v>94</v>
      </c>
      <c r="H1077">
        <v>2</v>
      </c>
      <c r="I1077">
        <v>12559</v>
      </c>
      <c r="J1077">
        <v>25</v>
      </c>
      <c r="K1077">
        <v>6279.5</v>
      </c>
      <c r="L1077">
        <v>18838.5</v>
      </c>
      <c r="M1077">
        <v>11517.77</v>
      </c>
      <c r="N1077">
        <v>7320.73</v>
      </c>
      <c r="O1077" t="s">
        <v>29</v>
      </c>
      <c r="P1077">
        <v>1758.57</v>
      </c>
      <c r="Q1077" t="s">
        <v>68</v>
      </c>
      <c r="R1077" t="s">
        <v>31</v>
      </c>
      <c r="S1077">
        <v>5</v>
      </c>
      <c r="T1077">
        <v>4</v>
      </c>
      <c r="U1077" t="s">
        <v>32</v>
      </c>
      <c r="V1077" t="s">
        <v>33</v>
      </c>
      <c r="W1077">
        <v>5</v>
      </c>
      <c r="Z1077" t="b">
        <f t="shared" si="16"/>
        <v>0</v>
      </c>
    </row>
    <row r="1078" spans="1:26" x14ac:dyDescent="0.25">
      <c r="A1078" t="s">
        <v>1661</v>
      </c>
      <c r="B1078" s="1">
        <v>45823</v>
      </c>
      <c r="C1078" t="s">
        <v>1451</v>
      </c>
      <c r="D1078" t="s">
        <v>154</v>
      </c>
      <c r="E1078" t="s">
        <v>46</v>
      </c>
      <c r="F1078" t="s">
        <v>86</v>
      </c>
      <c r="G1078" t="s">
        <v>110</v>
      </c>
      <c r="H1078">
        <v>1</v>
      </c>
      <c r="I1078">
        <v>50989</v>
      </c>
      <c r="J1078">
        <v>25</v>
      </c>
      <c r="K1078">
        <v>12747.25</v>
      </c>
      <c r="L1078">
        <v>38241.75</v>
      </c>
      <c r="M1078">
        <v>23942.080000000002</v>
      </c>
      <c r="N1078">
        <v>14299.67</v>
      </c>
      <c r="O1078" t="s">
        <v>91</v>
      </c>
      <c r="P1078">
        <v>1316.58</v>
      </c>
      <c r="Q1078" t="s">
        <v>68</v>
      </c>
      <c r="R1078" t="s">
        <v>31</v>
      </c>
      <c r="S1078">
        <v>5</v>
      </c>
      <c r="T1078">
        <v>1</v>
      </c>
      <c r="U1078" t="s">
        <v>32</v>
      </c>
      <c r="V1078" t="s">
        <v>33</v>
      </c>
      <c r="W1078">
        <v>2</v>
      </c>
      <c r="Z1078" t="b">
        <f t="shared" si="16"/>
        <v>0</v>
      </c>
    </row>
    <row r="1079" spans="1:26" x14ac:dyDescent="0.25">
      <c r="A1079" t="s">
        <v>1662</v>
      </c>
      <c r="B1079" s="1">
        <v>45717</v>
      </c>
      <c r="C1079" t="s">
        <v>1663</v>
      </c>
      <c r="D1079" t="s">
        <v>154</v>
      </c>
      <c r="E1079" t="s">
        <v>46</v>
      </c>
      <c r="F1079" t="s">
        <v>27</v>
      </c>
      <c r="G1079" t="s">
        <v>28</v>
      </c>
      <c r="H1079">
        <v>1</v>
      </c>
      <c r="I1079">
        <v>18504</v>
      </c>
      <c r="J1079">
        <v>0</v>
      </c>
      <c r="K1079">
        <v>0</v>
      </c>
      <c r="L1079">
        <v>18504</v>
      </c>
      <c r="M1079">
        <v>11354.81</v>
      </c>
      <c r="N1079">
        <v>7149.19</v>
      </c>
      <c r="O1079" t="s">
        <v>55</v>
      </c>
      <c r="P1079">
        <v>2311.89</v>
      </c>
      <c r="Q1079" t="s">
        <v>40</v>
      </c>
      <c r="R1079" t="s">
        <v>41</v>
      </c>
      <c r="S1079">
        <v>2</v>
      </c>
      <c r="T1079">
        <v>1</v>
      </c>
      <c r="U1079" t="s">
        <v>32</v>
      </c>
      <c r="V1079" t="s">
        <v>33</v>
      </c>
      <c r="W1079">
        <v>5</v>
      </c>
      <c r="Z1079" t="b">
        <f t="shared" si="16"/>
        <v>0</v>
      </c>
    </row>
    <row r="1080" spans="1:26" x14ac:dyDescent="0.25">
      <c r="A1080" t="s">
        <v>1664</v>
      </c>
      <c r="B1080" s="1">
        <v>45864</v>
      </c>
      <c r="C1080" t="s">
        <v>595</v>
      </c>
      <c r="D1080" t="s">
        <v>90</v>
      </c>
      <c r="E1080" t="s">
        <v>46</v>
      </c>
      <c r="F1080" t="s">
        <v>53</v>
      </c>
      <c r="G1080" t="s">
        <v>151</v>
      </c>
      <c r="H1080">
        <v>1</v>
      </c>
      <c r="I1080">
        <v>91480</v>
      </c>
      <c r="J1080">
        <v>0</v>
      </c>
      <c r="K1080">
        <v>0</v>
      </c>
      <c r="L1080">
        <v>91480</v>
      </c>
      <c r="M1080">
        <v>64831.360000000001</v>
      </c>
      <c r="N1080">
        <v>26648.639999999999</v>
      </c>
      <c r="O1080" t="s">
        <v>60</v>
      </c>
      <c r="P1080">
        <v>1016.41</v>
      </c>
      <c r="Q1080" t="s">
        <v>40</v>
      </c>
      <c r="R1080" t="s">
        <v>41</v>
      </c>
      <c r="S1080">
        <v>2</v>
      </c>
      <c r="T1080">
        <v>5</v>
      </c>
      <c r="U1080" t="s">
        <v>32</v>
      </c>
      <c r="V1080" t="s">
        <v>42</v>
      </c>
      <c r="Z1080" t="b">
        <f t="shared" si="16"/>
        <v>0</v>
      </c>
    </row>
    <row r="1081" spans="1:26" x14ac:dyDescent="0.25">
      <c r="A1081" t="s">
        <v>1665</v>
      </c>
      <c r="B1081" s="1">
        <v>45921</v>
      </c>
      <c r="C1081" t="s">
        <v>954</v>
      </c>
      <c r="E1081" t="s">
        <v>46</v>
      </c>
      <c r="F1081" t="s">
        <v>86</v>
      </c>
      <c r="G1081" t="s">
        <v>180</v>
      </c>
      <c r="H1081">
        <v>3</v>
      </c>
      <c r="I1081">
        <v>38738</v>
      </c>
      <c r="J1081">
        <v>0</v>
      </c>
      <c r="K1081">
        <v>0</v>
      </c>
      <c r="L1081">
        <v>116214</v>
      </c>
      <c r="M1081">
        <v>69049.53</v>
      </c>
      <c r="N1081">
        <v>47164.47</v>
      </c>
      <c r="O1081" t="s">
        <v>91</v>
      </c>
      <c r="P1081">
        <v>531.99</v>
      </c>
      <c r="Q1081" t="s">
        <v>30</v>
      </c>
      <c r="R1081" t="s">
        <v>41</v>
      </c>
      <c r="S1081">
        <v>2</v>
      </c>
      <c r="T1081">
        <v>3</v>
      </c>
      <c r="U1081" t="s">
        <v>56</v>
      </c>
      <c r="V1081" t="s">
        <v>33</v>
      </c>
      <c r="W1081">
        <v>2</v>
      </c>
      <c r="Z1081" t="b">
        <f t="shared" si="16"/>
        <v>0</v>
      </c>
    </row>
    <row r="1082" spans="1:26" x14ac:dyDescent="0.25">
      <c r="A1082" t="s">
        <v>1666</v>
      </c>
      <c r="B1082" s="1">
        <v>45658</v>
      </c>
      <c r="C1082" t="s">
        <v>1523</v>
      </c>
      <c r="D1082" t="s">
        <v>63</v>
      </c>
      <c r="E1082" t="s">
        <v>36</v>
      </c>
      <c r="F1082" t="s">
        <v>47</v>
      </c>
      <c r="G1082" t="s">
        <v>105</v>
      </c>
      <c r="H1082">
        <v>1</v>
      </c>
      <c r="I1082">
        <v>19799</v>
      </c>
      <c r="J1082">
        <v>5</v>
      </c>
      <c r="K1082">
        <v>989.95</v>
      </c>
      <c r="L1082">
        <v>18809.05</v>
      </c>
      <c r="M1082">
        <v>11372.63</v>
      </c>
      <c r="N1082">
        <v>7436.42</v>
      </c>
      <c r="O1082" t="s">
        <v>29</v>
      </c>
      <c r="P1082">
        <v>1218.48</v>
      </c>
      <c r="Q1082" t="s">
        <v>83</v>
      </c>
      <c r="R1082" t="s">
        <v>41</v>
      </c>
      <c r="S1082">
        <v>2</v>
      </c>
      <c r="T1082">
        <v>1</v>
      </c>
      <c r="U1082" t="s">
        <v>32</v>
      </c>
      <c r="V1082" t="s">
        <v>33</v>
      </c>
      <c r="W1082">
        <v>3</v>
      </c>
      <c r="Z1082" t="b">
        <f t="shared" si="16"/>
        <v>0</v>
      </c>
    </row>
    <row r="1083" spans="1:26" x14ac:dyDescent="0.25">
      <c r="A1083" t="s">
        <v>1667</v>
      </c>
      <c r="B1083" s="1">
        <v>45994</v>
      </c>
      <c r="C1083" t="s">
        <v>506</v>
      </c>
      <c r="D1083" t="s">
        <v>67</v>
      </c>
      <c r="E1083" t="s">
        <v>26</v>
      </c>
      <c r="F1083" t="s">
        <v>86</v>
      </c>
      <c r="G1083" t="s">
        <v>110</v>
      </c>
      <c r="H1083">
        <v>3</v>
      </c>
      <c r="I1083">
        <v>66899</v>
      </c>
      <c r="J1083">
        <v>0</v>
      </c>
      <c r="K1083">
        <v>0</v>
      </c>
      <c r="L1083">
        <v>200697</v>
      </c>
      <c r="M1083">
        <v>156995.01999999999</v>
      </c>
      <c r="N1083">
        <v>43701.98</v>
      </c>
      <c r="O1083" t="s">
        <v>29</v>
      </c>
      <c r="P1083">
        <v>1367.22</v>
      </c>
      <c r="Q1083" t="s">
        <v>73</v>
      </c>
      <c r="R1083" t="s">
        <v>41</v>
      </c>
      <c r="S1083">
        <v>2</v>
      </c>
      <c r="T1083">
        <v>6</v>
      </c>
      <c r="U1083" t="s">
        <v>32</v>
      </c>
      <c r="V1083" t="s">
        <v>42</v>
      </c>
      <c r="Z1083" t="b">
        <f t="shared" si="16"/>
        <v>0</v>
      </c>
    </row>
    <row r="1084" spans="1:26" x14ac:dyDescent="0.25">
      <c r="A1084" t="s">
        <v>1668</v>
      </c>
      <c r="B1084" s="1">
        <v>45935</v>
      </c>
      <c r="C1084" t="s">
        <v>123</v>
      </c>
      <c r="D1084" t="s">
        <v>124</v>
      </c>
      <c r="E1084" t="s">
        <v>46</v>
      </c>
      <c r="F1084" t="s">
        <v>53</v>
      </c>
      <c r="G1084" t="s">
        <v>82</v>
      </c>
      <c r="H1084">
        <v>1</v>
      </c>
      <c r="I1084">
        <v>101011</v>
      </c>
      <c r="J1084">
        <v>0</v>
      </c>
      <c r="K1084">
        <v>0</v>
      </c>
      <c r="L1084">
        <v>101011</v>
      </c>
      <c r="M1084">
        <v>81400.7</v>
      </c>
      <c r="N1084">
        <v>19610.3</v>
      </c>
      <c r="O1084" t="s">
        <v>49</v>
      </c>
      <c r="P1084">
        <v>154.93</v>
      </c>
      <c r="Q1084" t="s">
        <v>68</v>
      </c>
      <c r="R1084" t="s">
        <v>41</v>
      </c>
      <c r="S1084">
        <v>2</v>
      </c>
      <c r="T1084">
        <v>3</v>
      </c>
      <c r="U1084" t="s">
        <v>32</v>
      </c>
      <c r="V1084" t="s">
        <v>42</v>
      </c>
      <c r="Z1084" t="b">
        <f t="shared" si="16"/>
        <v>0</v>
      </c>
    </row>
    <row r="1085" spans="1:26" x14ac:dyDescent="0.25">
      <c r="A1085" t="s">
        <v>1669</v>
      </c>
      <c r="B1085" s="1">
        <v>45894</v>
      </c>
      <c r="C1085" t="s">
        <v>1138</v>
      </c>
      <c r="D1085" t="s">
        <v>25</v>
      </c>
      <c r="E1085" t="s">
        <v>46</v>
      </c>
      <c r="F1085" t="s">
        <v>27</v>
      </c>
      <c r="G1085" t="s">
        <v>113</v>
      </c>
      <c r="H1085">
        <v>1</v>
      </c>
      <c r="I1085">
        <v>6139</v>
      </c>
      <c r="J1085">
        <v>10</v>
      </c>
      <c r="K1085">
        <v>613.9</v>
      </c>
      <c r="L1085">
        <v>5525.1</v>
      </c>
      <c r="M1085">
        <v>3848.45</v>
      </c>
      <c r="N1085">
        <v>1676.65</v>
      </c>
      <c r="O1085" t="s">
        <v>91</v>
      </c>
      <c r="P1085">
        <v>1704.48</v>
      </c>
      <c r="Q1085" t="s">
        <v>40</v>
      </c>
      <c r="R1085" t="s">
        <v>31</v>
      </c>
      <c r="S1085">
        <v>5</v>
      </c>
      <c r="T1085">
        <v>9</v>
      </c>
      <c r="U1085" t="s">
        <v>56</v>
      </c>
      <c r="V1085" t="s">
        <v>33</v>
      </c>
      <c r="W1085">
        <v>1</v>
      </c>
      <c r="Z1085" t="b">
        <f t="shared" si="16"/>
        <v>0</v>
      </c>
    </row>
    <row r="1086" spans="1:26" x14ac:dyDescent="0.25">
      <c r="A1086" t="s">
        <v>1670</v>
      </c>
      <c r="B1086" s="1">
        <v>45869</v>
      </c>
      <c r="C1086" t="s">
        <v>1654</v>
      </c>
      <c r="D1086" t="s">
        <v>79</v>
      </c>
      <c r="E1086" t="s">
        <v>46</v>
      </c>
      <c r="F1086" t="s">
        <v>47</v>
      </c>
      <c r="G1086" t="s">
        <v>146</v>
      </c>
      <c r="H1086">
        <v>3</v>
      </c>
      <c r="I1086">
        <v>33903</v>
      </c>
      <c r="J1086">
        <v>10</v>
      </c>
      <c r="K1086">
        <v>10170.9</v>
      </c>
      <c r="L1086">
        <v>91538.1</v>
      </c>
      <c r="M1086">
        <v>58151.16</v>
      </c>
      <c r="N1086">
        <v>33386.94</v>
      </c>
      <c r="O1086" t="s">
        <v>55</v>
      </c>
      <c r="P1086">
        <v>762.04</v>
      </c>
      <c r="Q1086" t="s">
        <v>68</v>
      </c>
      <c r="R1086" t="s">
        <v>41</v>
      </c>
      <c r="S1086">
        <v>2</v>
      </c>
      <c r="T1086">
        <v>1</v>
      </c>
      <c r="U1086" t="s">
        <v>32</v>
      </c>
      <c r="V1086" t="s">
        <v>50</v>
      </c>
      <c r="W1086">
        <v>4</v>
      </c>
      <c r="Z1086" t="b">
        <f t="shared" si="16"/>
        <v>0</v>
      </c>
    </row>
    <row r="1087" spans="1:26" x14ac:dyDescent="0.25">
      <c r="A1087" t="s">
        <v>1671</v>
      </c>
      <c r="B1087" s="1">
        <v>45685</v>
      </c>
      <c r="C1087" t="s">
        <v>1186</v>
      </c>
      <c r="D1087" t="s">
        <v>154</v>
      </c>
      <c r="E1087" t="s">
        <v>46</v>
      </c>
      <c r="F1087" t="s">
        <v>27</v>
      </c>
      <c r="G1087" t="s">
        <v>76</v>
      </c>
      <c r="H1087">
        <v>1</v>
      </c>
      <c r="I1087">
        <v>4386</v>
      </c>
      <c r="J1087">
        <v>0</v>
      </c>
      <c r="K1087">
        <v>0</v>
      </c>
      <c r="L1087">
        <v>4386</v>
      </c>
      <c r="M1087">
        <v>2642.67</v>
      </c>
      <c r="N1087">
        <v>1743.33</v>
      </c>
      <c r="O1087" t="s">
        <v>55</v>
      </c>
      <c r="P1087">
        <v>1438.11</v>
      </c>
      <c r="Q1087" t="s">
        <v>83</v>
      </c>
      <c r="R1087" t="s">
        <v>31</v>
      </c>
      <c r="S1087">
        <v>5</v>
      </c>
      <c r="T1087">
        <v>1</v>
      </c>
      <c r="U1087" t="s">
        <v>32</v>
      </c>
      <c r="V1087" t="s">
        <v>50</v>
      </c>
      <c r="W1087">
        <v>5</v>
      </c>
      <c r="Z1087" t="b">
        <f t="shared" si="16"/>
        <v>0</v>
      </c>
    </row>
    <row r="1088" spans="1:26" x14ac:dyDescent="0.25">
      <c r="A1088" t="s">
        <v>1672</v>
      </c>
      <c r="B1088" s="1">
        <v>45754</v>
      </c>
      <c r="C1088" t="s">
        <v>993</v>
      </c>
      <c r="D1088" t="s">
        <v>97</v>
      </c>
      <c r="E1088" t="s">
        <v>26</v>
      </c>
      <c r="F1088" t="s">
        <v>53</v>
      </c>
      <c r="G1088" t="s">
        <v>59</v>
      </c>
      <c r="H1088">
        <v>1</v>
      </c>
      <c r="I1088">
        <v>116337</v>
      </c>
      <c r="J1088">
        <v>0</v>
      </c>
      <c r="K1088">
        <v>0</v>
      </c>
      <c r="L1088">
        <v>116337</v>
      </c>
      <c r="M1088">
        <v>93818.15</v>
      </c>
      <c r="N1088">
        <v>22518.85</v>
      </c>
      <c r="O1088" t="s">
        <v>91</v>
      </c>
      <c r="P1088">
        <v>1923.12</v>
      </c>
      <c r="Q1088" t="s">
        <v>40</v>
      </c>
      <c r="R1088" t="s">
        <v>31</v>
      </c>
      <c r="S1088">
        <v>5</v>
      </c>
      <c r="T1088">
        <v>7</v>
      </c>
      <c r="U1088" t="s">
        <v>56</v>
      </c>
      <c r="V1088" t="s">
        <v>33</v>
      </c>
      <c r="W1088">
        <v>3</v>
      </c>
      <c r="Z1088" t="b">
        <f t="shared" si="16"/>
        <v>0</v>
      </c>
    </row>
    <row r="1089" spans="1:26" x14ac:dyDescent="0.25">
      <c r="A1089" t="s">
        <v>1673</v>
      </c>
      <c r="B1089" s="1">
        <v>45923</v>
      </c>
      <c r="C1089" t="s">
        <v>1674</v>
      </c>
      <c r="D1089" t="s">
        <v>154</v>
      </c>
      <c r="E1089" t="s">
        <v>26</v>
      </c>
      <c r="F1089" t="s">
        <v>53</v>
      </c>
      <c r="G1089" t="s">
        <v>59</v>
      </c>
      <c r="H1089">
        <v>1</v>
      </c>
      <c r="I1089">
        <v>61620</v>
      </c>
      <c r="J1089">
        <v>25</v>
      </c>
      <c r="K1089">
        <v>15405</v>
      </c>
      <c r="L1089">
        <v>46215</v>
      </c>
      <c r="M1089">
        <v>29495.040000000001</v>
      </c>
      <c r="N1089">
        <v>16719.96</v>
      </c>
      <c r="O1089" t="s">
        <v>60</v>
      </c>
      <c r="P1089">
        <v>911.4</v>
      </c>
      <c r="Q1089" t="s">
        <v>73</v>
      </c>
      <c r="R1089" t="s">
        <v>31</v>
      </c>
      <c r="S1089">
        <v>5</v>
      </c>
      <c r="T1089">
        <v>3</v>
      </c>
      <c r="U1089" t="s">
        <v>32</v>
      </c>
      <c r="V1089" t="s">
        <v>42</v>
      </c>
      <c r="Z1089" t="b">
        <f t="shared" si="16"/>
        <v>0</v>
      </c>
    </row>
    <row r="1090" spans="1:26" x14ac:dyDescent="0.25">
      <c r="A1090" t="s">
        <v>1675</v>
      </c>
      <c r="B1090" s="1">
        <v>45843</v>
      </c>
      <c r="C1090" t="s">
        <v>860</v>
      </c>
      <c r="D1090" t="s">
        <v>71</v>
      </c>
      <c r="E1090" t="s">
        <v>26</v>
      </c>
      <c r="F1090" t="s">
        <v>47</v>
      </c>
      <c r="G1090" t="s">
        <v>138</v>
      </c>
      <c r="H1090">
        <v>1</v>
      </c>
      <c r="I1090">
        <v>35982</v>
      </c>
      <c r="J1090">
        <v>10</v>
      </c>
      <c r="K1090">
        <v>3598.2</v>
      </c>
      <c r="L1090">
        <v>32383.8</v>
      </c>
      <c r="M1090">
        <v>22364.6</v>
      </c>
      <c r="N1090">
        <v>10019.200000000001</v>
      </c>
      <c r="O1090" t="s">
        <v>91</v>
      </c>
      <c r="P1090">
        <v>848.07</v>
      </c>
      <c r="Q1090" t="s">
        <v>30</v>
      </c>
      <c r="R1090" t="s">
        <v>41</v>
      </c>
      <c r="S1090">
        <v>2</v>
      </c>
      <c r="T1090">
        <v>5</v>
      </c>
      <c r="U1090" t="s">
        <v>32</v>
      </c>
      <c r="V1090" t="s">
        <v>50</v>
      </c>
      <c r="W1090">
        <v>4</v>
      </c>
      <c r="Z1090" t="b">
        <f t="shared" si="16"/>
        <v>0</v>
      </c>
    </row>
    <row r="1091" spans="1:26" x14ac:dyDescent="0.25">
      <c r="A1091" t="s">
        <v>1676</v>
      </c>
      <c r="B1091" s="1">
        <v>45976</v>
      </c>
      <c r="C1091" t="s">
        <v>1677</v>
      </c>
      <c r="D1091" t="s">
        <v>154</v>
      </c>
      <c r="E1091" t="s">
        <v>46</v>
      </c>
      <c r="F1091" t="s">
        <v>86</v>
      </c>
      <c r="G1091" t="s">
        <v>180</v>
      </c>
      <c r="H1091">
        <v>1</v>
      </c>
      <c r="I1091">
        <v>63162</v>
      </c>
      <c r="J1091">
        <v>0</v>
      </c>
      <c r="K1091">
        <v>0</v>
      </c>
      <c r="L1091">
        <v>63162</v>
      </c>
      <c r="M1091">
        <v>36019.9</v>
      </c>
      <c r="N1091">
        <v>27142.1</v>
      </c>
      <c r="O1091" t="s">
        <v>91</v>
      </c>
      <c r="P1091">
        <v>1787.41</v>
      </c>
      <c r="Q1091" t="s">
        <v>83</v>
      </c>
      <c r="R1091" t="s">
        <v>31</v>
      </c>
      <c r="S1091">
        <v>5</v>
      </c>
      <c r="T1091">
        <v>4</v>
      </c>
      <c r="U1091" t="s">
        <v>32</v>
      </c>
      <c r="V1091" t="s">
        <v>33</v>
      </c>
      <c r="W1091">
        <v>3</v>
      </c>
      <c r="Z1091" t="b">
        <f t="shared" ref="Z1091:Z1154" si="17">COUNTIF($A:$A, A1091)&gt;1</f>
        <v>0</v>
      </c>
    </row>
    <row r="1092" spans="1:26" x14ac:dyDescent="0.25">
      <c r="A1092" t="s">
        <v>1678</v>
      </c>
      <c r="B1092" s="1">
        <v>45913</v>
      </c>
      <c r="C1092" t="s">
        <v>1476</v>
      </c>
      <c r="D1092" t="s">
        <v>97</v>
      </c>
      <c r="E1092" t="s">
        <v>26</v>
      </c>
      <c r="F1092" t="s">
        <v>86</v>
      </c>
      <c r="G1092" t="s">
        <v>87</v>
      </c>
      <c r="H1092">
        <v>1</v>
      </c>
      <c r="I1092">
        <v>72988</v>
      </c>
      <c r="J1092">
        <v>0</v>
      </c>
      <c r="K1092">
        <v>0</v>
      </c>
      <c r="L1092">
        <v>72988</v>
      </c>
      <c r="M1092">
        <v>49426.46</v>
      </c>
      <c r="N1092">
        <v>23561.54</v>
      </c>
      <c r="O1092" t="s">
        <v>91</v>
      </c>
      <c r="P1092">
        <v>2098.38</v>
      </c>
      <c r="Q1092" t="s">
        <v>30</v>
      </c>
      <c r="R1092" t="s">
        <v>41</v>
      </c>
      <c r="S1092">
        <v>2</v>
      </c>
      <c r="T1092">
        <v>1</v>
      </c>
      <c r="U1092" t="s">
        <v>32</v>
      </c>
      <c r="V1092" t="s">
        <v>42</v>
      </c>
      <c r="Z1092" t="b">
        <f t="shared" si="17"/>
        <v>0</v>
      </c>
    </row>
    <row r="1093" spans="1:26" x14ac:dyDescent="0.25">
      <c r="A1093" t="s">
        <v>1679</v>
      </c>
      <c r="B1093" s="1">
        <v>45978</v>
      </c>
      <c r="C1093" t="s">
        <v>1680</v>
      </c>
      <c r="D1093" t="s">
        <v>45</v>
      </c>
      <c r="E1093" t="s">
        <v>26</v>
      </c>
      <c r="F1093" t="s">
        <v>37</v>
      </c>
      <c r="G1093" t="s">
        <v>38</v>
      </c>
      <c r="H1093">
        <v>2</v>
      </c>
      <c r="I1093">
        <v>5304</v>
      </c>
      <c r="J1093">
        <v>0</v>
      </c>
      <c r="K1093">
        <v>0</v>
      </c>
      <c r="L1093">
        <v>10608</v>
      </c>
      <c r="M1093">
        <v>6462.63</v>
      </c>
      <c r="N1093">
        <v>4145.37</v>
      </c>
      <c r="O1093" t="s">
        <v>49</v>
      </c>
      <c r="P1093">
        <v>59.42</v>
      </c>
      <c r="Q1093" t="s">
        <v>68</v>
      </c>
      <c r="R1093" t="s">
        <v>41</v>
      </c>
      <c r="S1093">
        <v>2</v>
      </c>
      <c r="T1093">
        <v>1</v>
      </c>
      <c r="U1093" t="s">
        <v>32</v>
      </c>
      <c r="V1093" t="s">
        <v>33</v>
      </c>
      <c r="W1093">
        <v>4</v>
      </c>
      <c r="Z1093" t="b">
        <f t="shared" si="17"/>
        <v>0</v>
      </c>
    </row>
    <row r="1094" spans="1:26" x14ac:dyDescent="0.25">
      <c r="A1094" t="s">
        <v>1681</v>
      </c>
      <c r="B1094" s="1">
        <v>45884</v>
      </c>
      <c r="C1094" t="s">
        <v>1060</v>
      </c>
      <c r="D1094" t="s">
        <v>25</v>
      </c>
      <c r="E1094" t="s">
        <v>26</v>
      </c>
      <c r="F1094" t="s">
        <v>53</v>
      </c>
      <c r="G1094" t="s">
        <v>151</v>
      </c>
      <c r="H1094">
        <v>1</v>
      </c>
      <c r="I1094">
        <v>34348</v>
      </c>
      <c r="J1094">
        <v>0</v>
      </c>
      <c r="K1094">
        <v>0</v>
      </c>
      <c r="L1094">
        <v>34348</v>
      </c>
      <c r="M1094">
        <v>21875.439999999999</v>
      </c>
      <c r="N1094">
        <v>12472.56</v>
      </c>
      <c r="O1094" t="s">
        <v>91</v>
      </c>
      <c r="P1094">
        <v>612.76</v>
      </c>
      <c r="Q1094" t="s">
        <v>68</v>
      </c>
      <c r="R1094" t="s">
        <v>41</v>
      </c>
      <c r="S1094">
        <v>2</v>
      </c>
      <c r="T1094">
        <v>3</v>
      </c>
      <c r="U1094" t="s">
        <v>56</v>
      </c>
      <c r="V1094" t="s">
        <v>33</v>
      </c>
      <c r="W1094">
        <v>5</v>
      </c>
      <c r="Z1094" t="b">
        <f t="shared" si="17"/>
        <v>0</v>
      </c>
    </row>
    <row r="1095" spans="1:26" x14ac:dyDescent="0.25">
      <c r="A1095" t="s">
        <v>1682</v>
      </c>
      <c r="B1095" s="1">
        <v>45684</v>
      </c>
      <c r="C1095" t="s">
        <v>358</v>
      </c>
      <c r="D1095" t="s">
        <v>90</v>
      </c>
      <c r="E1095" t="s">
        <v>26</v>
      </c>
      <c r="F1095" t="s">
        <v>37</v>
      </c>
      <c r="G1095" t="s">
        <v>161</v>
      </c>
      <c r="H1095">
        <v>1</v>
      </c>
      <c r="I1095">
        <v>8092</v>
      </c>
      <c r="J1095">
        <v>0</v>
      </c>
      <c r="K1095">
        <v>0</v>
      </c>
      <c r="L1095">
        <v>8092</v>
      </c>
      <c r="M1095">
        <v>5436.19</v>
      </c>
      <c r="N1095">
        <v>2655.81</v>
      </c>
      <c r="O1095" t="s">
        <v>39</v>
      </c>
      <c r="P1095">
        <v>2092.06</v>
      </c>
      <c r="Q1095" t="s">
        <v>30</v>
      </c>
      <c r="R1095" t="s">
        <v>41</v>
      </c>
      <c r="S1095">
        <v>2</v>
      </c>
      <c r="T1095">
        <v>1</v>
      </c>
      <c r="U1095" t="s">
        <v>32</v>
      </c>
      <c r="V1095" t="s">
        <v>42</v>
      </c>
      <c r="Z1095" t="b">
        <f t="shared" si="17"/>
        <v>0</v>
      </c>
    </row>
    <row r="1096" spans="1:26" x14ac:dyDescent="0.25">
      <c r="A1096" t="s">
        <v>1683</v>
      </c>
      <c r="B1096" s="1">
        <v>45762</v>
      </c>
      <c r="C1096" t="s">
        <v>504</v>
      </c>
      <c r="D1096" t="s">
        <v>97</v>
      </c>
      <c r="E1096" t="s">
        <v>36</v>
      </c>
      <c r="F1096" t="s">
        <v>47</v>
      </c>
      <c r="G1096" t="s">
        <v>146</v>
      </c>
      <c r="H1096">
        <v>1</v>
      </c>
      <c r="I1096">
        <v>51117</v>
      </c>
      <c r="J1096">
        <v>15</v>
      </c>
      <c r="K1096">
        <v>7667.55</v>
      </c>
      <c r="L1096">
        <v>43449.45</v>
      </c>
      <c r="M1096">
        <v>34456.92</v>
      </c>
      <c r="N1096">
        <v>8992.5300000000007</v>
      </c>
      <c r="O1096" t="s">
        <v>91</v>
      </c>
      <c r="P1096">
        <v>462.3</v>
      </c>
      <c r="Q1096" t="s">
        <v>40</v>
      </c>
      <c r="R1096" t="s">
        <v>41</v>
      </c>
      <c r="S1096">
        <v>2</v>
      </c>
      <c r="T1096">
        <v>3</v>
      </c>
      <c r="U1096" t="s">
        <v>56</v>
      </c>
      <c r="V1096" t="s">
        <v>33</v>
      </c>
      <c r="W1096">
        <v>5</v>
      </c>
      <c r="Z1096" t="b">
        <f t="shared" si="17"/>
        <v>0</v>
      </c>
    </row>
    <row r="1097" spans="1:26" x14ac:dyDescent="0.25">
      <c r="A1097" t="s">
        <v>1684</v>
      </c>
      <c r="B1097" s="1">
        <v>45794</v>
      </c>
      <c r="C1097" t="s">
        <v>1005</v>
      </c>
      <c r="D1097" t="s">
        <v>67</v>
      </c>
      <c r="E1097" t="s">
        <v>46</v>
      </c>
      <c r="F1097" t="s">
        <v>27</v>
      </c>
      <c r="G1097" t="s">
        <v>76</v>
      </c>
      <c r="H1097">
        <v>2</v>
      </c>
      <c r="I1097">
        <v>5937</v>
      </c>
      <c r="J1097">
        <v>0</v>
      </c>
      <c r="K1097">
        <v>0</v>
      </c>
      <c r="L1097">
        <v>11874</v>
      </c>
      <c r="M1097">
        <v>8658.91</v>
      </c>
      <c r="N1097">
        <v>3215.09</v>
      </c>
      <c r="O1097" t="s">
        <v>55</v>
      </c>
      <c r="P1097">
        <v>1848.86</v>
      </c>
      <c r="Q1097" t="s">
        <v>68</v>
      </c>
      <c r="R1097" t="s">
        <v>31</v>
      </c>
      <c r="S1097">
        <v>5</v>
      </c>
      <c r="T1097">
        <v>4</v>
      </c>
      <c r="U1097" t="s">
        <v>32</v>
      </c>
      <c r="V1097" t="s">
        <v>33</v>
      </c>
      <c r="W1097">
        <v>2</v>
      </c>
      <c r="Z1097" t="b">
        <f t="shared" si="17"/>
        <v>0</v>
      </c>
    </row>
    <row r="1098" spans="1:26" x14ac:dyDescent="0.25">
      <c r="A1098" t="s">
        <v>1685</v>
      </c>
      <c r="B1098" s="1">
        <v>45939</v>
      </c>
      <c r="C1098" t="s">
        <v>52</v>
      </c>
      <c r="D1098" t="s">
        <v>124</v>
      </c>
      <c r="E1098" t="s">
        <v>36</v>
      </c>
      <c r="F1098" t="s">
        <v>53</v>
      </c>
      <c r="G1098" t="s">
        <v>82</v>
      </c>
      <c r="H1098">
        <v>1</v>
      </c>
      <c r="I1098">
        <v>87654</v>
      </c>
      <c r="J1098">
        <v>10</v>
      </c>
      <c r="K1098">
        <v>8765.4</v>
      </c>
      <c r="L1098">
        <v>78888.600000000006</v>
      </c>
      <c r="M1098">
        <v>58474.34</v>
      </c>
      <c r="N1098">
        <v>20414.259999999998</v>
      </c>
      <c r="O1098" t="s">
        <v>39</v>
      </c>
      <c r="P1098">
        <v>1333.92</v>
      </c>
      <c r="Q1098" t="s">
        <v>83</v>
      </c>
      <c r="R1098" t="s">
        <v>31</v>
      </c>
      <c r="S1098">
        <v>5</v>
      </c>
      <c r="T1098">
        <v>3</v>
      </c>
      <c r="U1098" t="s">
        <v>32</v>
      </c>
      <c r="V1098" t="s">
        <v>50</v>
      </c>
      <c r="W1098">
        <v>4</v>
      </c>
      <c r="Z1098" t="b">
        <f t="shared" si="17"/>
        <v>0</v>
      </c>
    </row>
    <row r="1099" spans="1:26" x14ac:dyDescent="0.25">
      <c r="A1099" t="s">
        <v>1686</v>
      </c>
      <c r="B1099" s="1">
        <v>45725</v>
      </c>
      <c r="C1099" t="s">
        <v>121</v>
      </c>
      <c r="D1099" t="s">
        <v>45</v>
      </c>
      <c r="E1099" t="s">
        <v>46</v>
      </c>
      <c r="F1099" t="s">
        <v>53</v>
      </c>
      <c r="G1099" t="s">
        <v>54</v>
      </c>
      <c r="H1099">
        <v>3</v>
      </c>
      <c r="I1099">
        <v>79546</v>
      </c>
      <c r="J1099">
        <v>5</v>
      </c>
      <c r="K1099">
        <v>11931.9</v>
      </c>
      <c r="L1099">
        <v>226706.1</v>
      </c>
      <c r="M1099">
        <v>171840.42</v>
      </c>
      <c r="N1099">
        <v>54865.68</v>
      </c>
      <c r="O1099" t="s">
        <v>91</v>
      </c>
      <c r="P1099">
        <v>1595.41</v>
      </c>
      <c r="Q1099" t="s">
        <v>30</v>
      </c>
      <c r="R1099" t="s">
        <v>31</v>
      </c>
      <c r="S1099">
        <v>5</v>
      </c>
      <c r="T1099">
        <v>3</v>
      </c>
      <c r="U1099" t="s">
        <v>32</v>
      </c>
      <c r="V1099" t="s">
        <v>42</v>
      </c>
      <c r="Z1099" t="b">
        <f t="shared" si="17"/>
        <v>0</v>
      </c>
    </row>
    <row r="1100" spans="1:26" x14ac:dyDescent="0.25">
      <c r="A1100" t="s">
        <v>1687</v>
      </c>
      <c r="B1100" s="1">
        <v>45805</v>
      </c>
      <c r="C1100" t="s">
        <v>1086</v>
      </c>
      <c r="D1100" t="s">
        <v>79</v>
      </c>
      <c r="E1100" t="s">
        <v>36</v>
      </c>
      <c r="F1100" t="s">
        <v>53</v>
      </c>
      <c r="G1100" t="s">
        <v>54</v>
      </c>
      <c r="H1100">
        <v>1</v>
      </c>
      <c r="I1100">
        <v>78892</v>
      </c>
      <c r="J1100">
        <v>10</v>
      </c>
      <c r="K1100">
        <v>7889.2</v>
      </c>
      <c r="L1100">
        <v>71002.8</v>
      </c>
      <c r="M1100">
        <v>51718.45</v>
      </c>
      <c r="N1100">
        <v>19284.349999999999</v>
      </c>
      <c r="O1100" t="s">
        <v>39</v>
      </c>
      <c r="P1100">
        <v>2090.39</v>
      </c>
      <c r="Q1100" t="s">
        <v>68</v>
      </c>
      <c r="R1100" t="s">
        <v>31</v>
      </c>
      <c r="S1100">
        <v>5</v>
      </c>
      <c r="T1100">
        <v>6</v>
      </c>
      <c r="U1100" t="s">
        <v>56</v>
      </c>
      <c r="V1100" t="s">
        <v>33</v>
      </c>
      <c r="Z1100" t="b">
        <f t="shared" si="17"/>
        <v>0</v>
      </c>
    </row>
    <row r="1101" spans="1:26" x14ac:dyDescent="0.25">
      <c r="A1101" t="s">
        <v>1688</v>
      </c>
      <c r="B1101" s="1">
        <v>45882</v>
      </c>
      <c r="C1101" t="s">
        <v>470</v>
      </c>
      <c r="D1101" t="s">
        <v>71</v>
      </c>
      <c r="E1101" t="s">
        <v>46</v>
      </c>
      <c r="F1101" t="s">
        <v>27</v>
      </c>
      <c r="G1101" t="s">
        <v>113</v>
      </c>
      <c r="H1101">
        <v>1</v>
      </c>
      <c r="I1101">
        <v>8033</v>
      </c>
      <c r="J1101">
        <v>20</v>
      </c>
      <c r="K1101">
        <v>1606.6</v>
      </c>
      <c r="L1101">
        <v>6426.4</v>
      </c>
      <c r="M1101">
        <v>3888.73</v>
      </c>
      <c r="N1101">
        <v>2537.67</v>
      </c>
      <c r="O1101" t="s">
        <v>29</v>
      </c>
      <c r="P1101">
        <v>950.15</v>
      </c>
      <c r="Q1101" t="s">
        <v>40</v>
      </c>
      <c r="R1101" t="s">
        <v>31</v>
      </c>
      <c r="S1101">
        <v>5</v>
      </c>
      <c r="T1101">
        <v>2</v>
      </c>
      <c r="U1101" t="s">
        <v>32</v>
      </c>
      <c r="V1101" t="s">
        <v>42</v>
      </c>
      <c r="Z1101" t="b">
        <f t="shared" si="17"/>
        <v>0</v>
      </c>
    </row>
    <row r="1102" spans="1:26" x14ac:dyDescent="0.25">
      <c r="A1102" t="s">
        <v>1689</v>
      </c>
      <c r="B1102" s="1">
        <v>46015</v>
      </c>
      <c r="C1102" t="s">
        <v>1063</v>
      </c>
      <c r="D1102" t="s">
        <v>67</v>
      </c>
      <c r="E1102" t="s">
        <v>46</v>
      </c>
      <c r="F1102" t="s">
        <v>86</v>
      </c>
      <c r="G1102" t="s">
        <v>127</v>
      </c>
      <c r="H1102">
        <v>1</v>
      </c>
      <c r="I1102">
        <v>64333</v>
      </c>
      <c r="J1102">
        <v>0</v>
      </c>
      <c r="K1102">
        <v>0</v>
      </c>
      <c r="L1102">
        <v>64333</v>
      </c>
      <c r="M1102">
        <v>48668.22</v>
      </c>
      <c r="N1102">
        <v>15664.78</v>
      </c>
      <c r="O1102" t="s">
        <v>49</v>
      </c>
      <c r="P1102">
        <v>494.81</v>
      </c>
      <c r="Q1102" t="s">
        <v>73</v>
      </c>
      <c r="R1102" t="s">
        <v>41</v>
      </c>
      <c r="S1102">
        <v>2</v>
      </c>
      <c r="T1102">
        <v>3</v>
      </c>
      <c r="U1102" t="s">
        <v>56</v>
      </c>
      <c r="V1102" t="s">
        <v>33</v>
      </c>
      <c r="W1102">
        <v>5</v>
      </c>
      <c r="Z1102" t="b">
        <f t="shared" si="17"/>
        <v>0</v>
      </c>
    </row>
    <row r="1103" spans="1:26" x14ac:dyDescent="0.25">
      <c r="A1103" t="s">
        <v>1690</v>
      </c>
      <c r="B1103" s="1">
        <v>45906</v>
      </c>
      <c r="C1103" t="s">
        <v>993</v>
      </c>
      <c r="D1103" t="s">
        <v>45</v>
      </c>
      <c r="E1103" t="s">
        <v>26</v>
      </c>
      <c r="F1103" t="s">
        <v>53</v>
      </c>
      <c r="G1103" t="s">
        <v>54</v>
      </c>
      <c r="H1103">
        <v>2</v>
      </c>
      <c r="I1103">
        <v>81515</v>
      </c>
      <c r="J1103">
        <v>10</v>
      </c>
      <c r="K1103">
        <v>16303</v>
      </c>
      <c r="L1103">
        <v>146727</v>
      </c>
      <c r="M1103">
        <v>102851.3</v>
      </c>
      <c r="N1103">
        <v>43875.7</v>
      </c>
      <c r="O1103" t="s">
        <v>60</v>
      </c>
      <c r="P1103">
        <v>373.12</v>
      </c>
      <c r="Q1103" t="s">
        <v>40</v>
      </c>
      <c r="R1103" t="s">
        <v>41</v>
      </c>
      <c r="S1103">
        <v>2</v>
      </c>
      <c r="T1103">
        <v>3</v>
      </c>
      <c r="U1103" t="s">
        <v>32</v>
      </c>
      <c r="V1103" t="s">
        <v>50</v>
      </c>
      <c r="W1103">
        <v>3</v>
      </c>
      <c r="Z1103" t="b">
        <f t="shared" si="17"/>
        <v>0</v>
      </c>
    </row>
    <row r="1104" spans="1:26" x14ac:dyDescent="0.25">
      <c r="A1104" t="s">
        <v>1691</v>
      </c>
      <c r="B1104" s="1">
        <v>45720</v>
      </c>
      <c r="C1104" t="s">
        <v>341</v>
      </c>
      <c r="D1104" t="s">
        <v>63</v>
      </c>
      <c r="E1104" t="s">
        <v>46</v>
      </c>
      <c r="F1104" t="s">
        <v>47</v>
      </c>
      <c r="G1104" t="s">
        <v>64</v>
      </c>
      <c r="H1104">
        <v>1</v>
      </c>
      <c r="I1104">
        <v>37037</v>
      </c>
      <c r="J1104">
        <v>5</v>
      </c>
      <c r="K1104">
        <v>1851.85</v>
      </c>
      <c r="L1104">
        <v>35185.15</v>
      </c>
      <c r="M1104">
        <v>23139.17</v>
      </c>
      <c r="N1104">
        <v>12045.98</v>
      </c>
      <c r="O1104" t="s">
        <v>55</v>
      </c>
      <c r="P1104">
        <v>873.82</v>
      </c>
      <c r="Q1104" t="s">
        <v>40</v>
      </c>
      <c r="R1104" t="s">
        <v>31</v>
      </c>
      <c r="S1104">
        <v>5</v>
      </c>
      <c r="T1104">
        <v>3</v>
      </c>
      <c r="U1104" t="s">
        <v>32</v>
      </c>
      <c r="V1104" t="s">
        <v>42</v>
      </c>
      <c r="Z1104" t="b">
        <f t="shared" si="17"/>
        <v>0</v>
      </c>
    </row>
    <row r="1105" spans="1:26" x14ac:dyDescent="0.25">
      <c r="A1105" t="s">
        <v>1692</v>
      </c>
      <c r="B1105" s="1">
        <v>45672</v>
      </c>
      <c r="C1105" t="s">
        <v>135</v>
      </c>
      <c r="D1105" t="s">
        <v>63</v>
      </c>
      <c r="E1105" t="s">
        <v>46</v>
      </c>
      <c r="F1105" t="s">
        <v>37</v>
      </c>
      <c r="G1105" t="s">
        <v>224</v>
      </c>
      <c r="H1105">
        <v>2</v>
      </c>
      <c r="I1105">
        <v>29853</v>
      </c>
      <c r="J1105">
        <v>0</v>
      </c>
      <c r="K1105">
        <v>0</v>
      </c>
      <c r="L1105">
        <v>59706</v>
      </c>
      <c r="M1105">
        <v>38104.370000000003</v>
      </c>
      <c r="N1105">
        <v>21601.63</v>
      </c>
      <c r="O1105" t="s">
        <v>39</v>
      </c>
      <c r="P1105">
        <v>2241.5500000000002</v>
      </c>
      <c r="Q1105" t="s">
        <v>83</v>
      </c>
      <c r="R1105" t="s">
        <v>31</v>
      </c>
      <c r="S1105">
        <v>5</v>
      </c>
      <c r="T1105">
        <v>4</v>
      </c>
      <c r="U1105" t="s">
        <v>32</v>
      </c>
      <c r="V1105" t="s">
        <v>33</v>
      </c>
      <c r="W1105">
        <v>5</v>
      </c>
      <c r="Z1105" t="b">
        <f t="shared" si="17"/>
        <v>0</v>
      </c>
    </row>
    <row r="1106" spans="1:26" x14ac:dyDescent="0.25">
      <c r="A1106" t="s">
        <v>1693</v>
      </c>
      <c r="B1106" s="1">
        <v>45980</v>
      </c>
      <c r="C1106" t="s">
        <v>1300</v>
      </c>
      <c r="D1106" t="s">
        <v>67</v>
      </c>
      <c r="E1106" t="s">
        <v>46</v>
      </c>
      <c r="F1106" t="s">
        <v>47</v>
      </c>
      <c r="G1106" t="s">
        <v>105</v>
      </c>
      <c r="H1106">
        <v>1</v>
      </c>
      <c r="I1106">
        <v>11011</v>
      </c>
      <c r="J1106">
        <v>10</v>
      </c>
      <c r="K1106">
        <v>1101.0999999999999</v>
      </c>
      <c r="L1106">
        <v>9909.9</v>
      </c>
      <c r="M1106">
        <v>6880.97</v>
      </c>
      <c r="N1106">
        <v>3028.93</v>
      </c>
      <c r="O1106" t="s">
        <v>55</v>
      </c>
      <c r="P1106">
        <v>440.06</v>
      </c>
      <c r="Q1106" t="s">
        <v>68</v>
      </c>
      <c r="R1106" t="s">
        <v>41</v>
      </c>
      <c r="S1106">
        <v>2</v>
      </c>
      <c r="T1106">
        <v>4</v>
      </c>
      <c r="U1106" t="s">
        <v>56</v>
      </c>
      <c r="V1106" t="s">
        <v>33</v>
      </c>
      <c r="W1106">
        <v>5</v>
      </c>
      <c r="Z1106" t="b">
        <f t="shared" si="17"/>
        <v>0</v>
      </c>
    </row>
    <row r="1107" spans="1:26" x14ac:dyDescent="0.25">
      <c r="A1107" t="s">
        <v>1694</v>
      </c>
      <c r="B1107" s="1">
        <v>45969</v>
      </c>
      <c r="C1107" t="s">
        <v>1695</v>
      </c>
      <c r="D1107" t="s">
        <v>45</v>
      </c>
      <c r="E1107" t="s">
        <v>46</v>
      </c>
      <c r="F1107" t="s">
        <v>53</v>
      </c>
      <c r="G1107" t="s">
        <v>82</v>
      </c>
      <c r="H1107">
        <v>2</v>
      </c>
      <c r="I1107">
        <v>14393</v>
      </c>
      <c r="J1107">
        <v>25</v>
      </c>
      <c r="K1107">
        <v>7196.5</v>
      </c>
      <c r="L1107">
        <v>21589.5</v>
      </c>
      <c r="M1107">
        <v>13255.51</v>
      </c>
      <c r="N1107">
        <v>8333.99</v>
      </c>
      <c r="O1107" t="s">
        <v>29</v>
      </c>
      <c r="P1107">
        <v>2116.84</v>
      </c>
      <c r="Q1107" t="s">
        <v>83</v>
      </c>
      <c r="R1107" t="s">
        <v>41</v>
      </c>
      <c r="S1107">
        <v>2</v>
      </c>
      <c r="T1107">
        <v>2</v>
      </c>
      <c r="U1107" t="s">
        <v>32</v>
      </c>
      <c r="V1107" t="s">
        <v>42</v>
      </c>
      <c r="Z1107" t="b">
        <f t="shared" si="17"/>
        <v>0</v>
      </c>
    </row>
    <row r="1108" spans="1:26" x14ac:dyDescent="0.25">
      <c r="A1108" t="s">
        <v>1696</v>
      </c>
      <c r="B1108" s="1">
        <v>45780</v>
      </c>
      <c r="C1108" t="s">
        <v>217</v>
      </c>
      <c r="D1108" t="s">
        <v>124</v>
      </c>
      <c r="E1108" t="s">
        <v>46</v>
      </c>
      <c r="F1108" t="s">
        <v>37</v>
      </c>
      <c r="G1108" t="s">
        <v>313</v>
      </c>
      <c r="H1108">
        <v>3</v>
      </c>
      <c r="I1108">
        <v>4041</v>
      </c>
      <c r="J1108">
        <v>5</v>
      </c>
      <c r="K1108">
        <v>606.15</v>
      </c>
      <c r="L1108">
        <v>11516.85</v>
      </c>
      <c r="M1108">
        <v>6477.07</v>
      </c>
      <c r="N1108">
        <v>5039.78</v>
      </c>
      <c r="O1108" t="s">
        <v>55</v>
      </c>
      <c r="P1108">
        <v>1761.3</v>
      </c>
      <c r="Q1108" t="s">
        <v>83</v>
      </c>
      <c r="R1108" t="s">
        <v>41</v>
      </c>
      <c r="S1108">
        <v>2</v>
      </c>
      <c r="T1108">
        <v>3</v>
      </c>
      <c r="U1108" t="s">
        <v>56</v>
      </c>
      <c r="V1108" t="s">
        <v>33</v>
      </c>
      <c r="W1108">
        <v>5</v>
      </c>
      <c r="Z1108" t="b">
        <f t="shared" si="17"/>
        <v>0</v>
      </c>
    </row>
    <row r="1109" spans="1:26" x14ac:dyDescent="0.25">
      <c r="A1109" t="s">
        <v>1697</v>
      </c>
      <c r="B1109" s="1">
        <v>46021</v>
      </c>
      <c r="C1109" t="s">
        <v>1360</v>
      </c>
      <c r="D1109" t="s">
        <v>124</v>
      </c>
      <c r="E1109" t="s">
        <v>36</v>
      </c>
      <c r="F1109" t="s">
        <v>37</v>
      </c>
      <c r="G1109" t="s">
        <v>38</v>
      </c>
      <c r="H1109">
        <v>3</v>
      </c>
      <c r="I1109">
        <v>21108</v>
      </c>
      <c r="J1109">
        <v>5</v>
      </c>
      <c r="K1109">
        <v>3166.2</v>
      </c>
      <c r="L1109">
        <v>60157.8</v>
      </c>
      <c r="M1109">
        <v>46494.54</v>
      </c>
      <c r="N1109">
        <v>13663.26</v>
      </c>
      <c r="O1109" t="s">
        <v>55</v>
      </c>
      <c r="P1109">
        <v>1232.3</v>
      </c>
      <c r="Q1109" t="s">
        <v>83</v>
      </c>
      <c r="R1109" t="s">
        <v>41</v>
      </c>
      <c r="S1109">
        <v>2</v>
      </c>
      <c r="T1109">
        <v>3</v>
      </c>
      <c r="U1109" t="s">
        <v>32</v>
      </c>
      <c r="V1109" t="s">
        <v>42</v>
      </c>
      <c r="Z1109" t="b">
        <f t="shared" si="17"/>
        <v>0</v>
      </c>
    </row>
    <row r="1110" spans="1:26" x14ac:dyDescent="0.25">
      <c r="A1110" t="s">
        <v>1698</v>
      </c>
      <c r="B1110" s="1">
        <v>45739</v>
      </c>
      <c r="C1110" t="s">
        <v>453</v>
      </c>
      <c r="D1110" t="s">
        <v>79</v>
      </c>
      <c r="E1110" t="s">
        <v>26</v>
      </c>
      <c r="F1110" t="s">
        <v>37</v>
      </c>
      <c r="G1110" t="s">
        <v>100</v>
      </c>
      <c r="H1110">
        <v>1</v>
      </c>
      <c r="I1110">
        <v>17372</v>
      </c>
      <c r="J1110">
        <v>15</v>
      </c>
      <c r="K1110">
        <v>2605.8000000000002</v>
      </c>
      <c r="L1110">
        <v>14766.2</v>
      </c>
      <c r="M1110">
        <v>9605.9699999999993</v>
      </c>
      <c r="N1110">
        <v>5160.2299999999996</v>
      </c>
      <c r="O1110" t="s">
        <v>29</v>
      </c>
      <c r="P1110">
        <v>824.18</v>
      </c>
      <c r="Q1110" t="s">
        <v>73</v>
      </c>
      <c r="R1110" t="s">
        <v>31</v>
      </c>
      <c r="S1110">
        <v>5</v>
      </c>
      <c r="T1110">
        <v>0</v>
      </c>
      <c r="U1110" t="s">
        <v>32</v>
      </c>
      <c r="V1110" t="s">
        <v>50</v>
      </c>
      <c r="W1110">
        <v>2</v>
      </c>
      <c r="Z1110" t="b">
        <f t="shared" si="17"/>
        <v>0</v>
      </c>
    </row>
    <row r="1111" spans="1:26" x14ac:dyDescent="0.25">
      <c r="A1111" t="s">
        <v>1699</v>
      </c>
      <c r="B1111" s="1">
        <v>45817</v>
      </c>
      <c r="C1111" t="s">
        <v>58</v>
      </c>
      <c r="D1111" t="s">
        <v>45</v>
      </c>
      <c r="E1111" t="s">
        <v>36</v>
      </c>
      <c r="F1111" t="s">
        <v>86</v>
      </c>
      <c r="G1111" t="s">
        <v>94</v>
      </c>
      <c r="H1111">
        <v>1</v>
      </c>
      <c r="I1111">
        <v>50950</v>
      </c>
      <c r="J1111">
        <v>10</v>
      </c>
      <c r="K1111">
        <v>5095</v>
      </c>
      <c r="L1111">
        <v>45855</v>
      </c>
      <c r="M1111">
        <v>27261.040000000001</v>
      </c>
      <c r="N1111">
        <v>18593.96</v>
      </c>
      <c r="O1111" t="s">
        <v>29</v>
      </c>
      <c r="P1111">
        <v>2011.01</v>
      </c>
      <c r="Q1111" t="s">
        <v>68</v>
      </c>
      <c r="R1111" t="s">
        <v>41</v>
      </c>
      <c r="S1111">
        <v>2</v>
      </c>
      <c r="T1111">
        <v>5</v>
      </c>
      <c r="U1111" t="s">
        <v>56</v>
      </c>
      <c r="V1111" t="s">
        <v>33</v>
      </c>
      <c r="W1111">
        <v>2</v>
      </c>
      <c r="Z1111" t="b">
        <f t="shared" si="17"/>
        <v>0</v>
      </c>
    </row>
    <row r="1112" spans="1:26" x14ac:dyDescent="0.25">
      <c r="A1112" t="s">
        <v>1700</v>
      </c>
      <c r="B1112" s="1">
        <v>45940</v>
      </c>
      <c r="C1112" t="s">
        <v>390</v>
      </c>
      <c r="D1112" t="s">
        <v>45</v>
      </c>
      <c r="E1112" t="s">
        <v>46</v>
      </c>
      <c r="F1112" t="s">
        <v>53</v>
      </c>
      <c r="G1112" t="s">
        <v>59</v>
      </c>
      <c r="H1112">
        <v>1</v>
      </c>
      <c r="I1112">
        <v>50343</v>
      </c>
      <c r="J1112">
        <v>0</v>
      </c>
      <c r="K1112">
        <v>0</v>
      </c>
      <c r="L1112">
        <v>50343</v>
      </c>
      <c r="M1112">
        <v>35966.39</v>
      </c>
      <c r="N1112">
        <v>14376.61</v>
      </c>
      <c r="O1112" t="s">
        <v>29</v>
      </c>
      <c r="P1112">
        <v>2343.3000000000002</v>
      </c>
      <c r="Q1112" t="s">
        <v>73</v>
      </c>
      <c r="R1112" t="s">
        <v>31</v>
      </c>
      <c r="S1112">
        <v>5</v>
      </c>
      <c r="T1112">
        <v>4</v>
      </c>
      <c r="U1112" t="s">
        <v>32</v>
      </c>
      <c r="V1112" t="s">
        <v>33</v>
      </c>
      <c r="W1112">
        <v>2</v>
      </c>
      <c r="Z1112" t="b">
        <f t="shared" si="17"/>
        <v>0</v>
      </c>
    </row>
    <row r="1113" spans="1:26" x14ac:dyDescent="0.25">
      <c r="A1113" t="s">
        <v>1701</v>
      </c>
      <c r="B1113" s="1">
        <v>45665</v>
      </c>
      <c r="C1113" t="s">
        <v>570</v>
      </c>
      <c r="D1113" t="s">
        <v>67</v>
      </c>
      <c r="E1113" t="s">
        <v>26</v>
      </c>
      <c r="F1113" t="s">
        <v>27</v>
      </c>
      <c r="G1113" t="s">
        <v>164</v>
      </c>
      <c r="H1113">
        <v>1</v>
      </c>
      <c r="I1113">
        <v>15701</v>
      </c>
      <c r="J1113">
        <v>15</v>
      </c>
      <c r="K1113">
        <v>2355.15</v>
      </c>
      <c r="L1113">
        <v>13345.85</v>
      </c>
      <c r="M1113">
        <v>8515.85</v>
      </c>
      <c r="N1113">
        <v>4830</v>
      </c>
      <c r="O1113" t="s">
        <v>39</v>
      </c>
      <c r="P1113">
        <v>718.02</v>
      </c>
      <c r="Q1113" t="s">
        <v>83</v>
      </c>
      <c r="R1113" t="s">
        <v>31</v>
      </c>
      <c r="S1113">
        <v>5</v>
      </c>
      <c r="T1113">
        <v>5</v>
      </c>
      <c r="U1113" t="s">
        <v>32</v>
      </c>
      <c r="V1113" t="s">
        <v>33</v>
      </c>
      <c r="W1113">
        <v>5</v>
      </c>
      <c r="Z1113" t="b">
        <f t="shared" si="17"/>
        <v>0</v>
      </c>
    </row>
    <row r="1114" spans="1:26" x14ac:dyDescent="0.25">
      <c r="A1114" t="s">
        <v>1702</v>
      </c>
      <c r="B1114" s="1">
        <v>45940</v>
      </c>
      <c r="C1114" t="s">
        <v>1703</v>
      </c>
      <c r="D1114" t="s">
        <v>63</v>
      </c>
      <c r="E1114" t="s">
        <v>26</v>
      </c>
      <c r="F1114" t="s">
        <v>27</v>
      </c>
      <c r="G1114" t="s">
        <v>164</v>
      </c>
      <c r="H1114">
        <v>1</v>
      </c>
      <c r="I1114">
        <v>5346</v>
      </c>
      <c r="J1114">
        <v>5</v>
      </c>
      <c r="K1114">
        <v>267.3</v>
      </c>
      <c r="L1114">
        <v>5078.7</v>
      </c>
      <c r="M1114">
        <v>3334.09</v>
      </c>
      <c r="N1114">
        <v>1744.61</v>
      </c>
      <c r="O1114" t="s">
        <v>39</v>
      </c>
      <c r="P1114">
        <v>356.38</v>
      </c>
      <c r="Q1114" t="s">
        <v>30</v>
      </c>
      <c r="R1114" t="s">
        <v>31</v>
      </c>
      <c r="S1114">
        <v>5</v>
      </c>
      <c r="T1114">
        <v>0</v>
      </c>
      <c r="U1114" t="s">
        <v>32</v>
      </c>
      <c r="V1114" t="s">
        <v>50</v>
      </c>
      <c r="W1114">
        <v>5</v>
      </c>
      <c r="Z1114" t="b">
        <f t="shared" si="17"/>
        <v>0</v>
      </c>
    </row>
    <row r="1115" spans="1:26" x14ac:dyDescent="0.25">
      <c r="A1115" t="s">
        <v>1704</v>
      </c>
      <c r="B1115" s="1">
        <v>45866</v>
      </c>
      <c r="C1115" t="s">
        <v>543</v>
      </c>
      <c r="D1115" t="s">
        <v>67</v>
      </c>
      <c r="E1115" t="s">
        <v>46</v>
      </c>
      <c r="F1115" t="s">
        <v>47</v>
      </c>
      <c r="G1115" t="s">
        <v>146</v>
      </c>
      <c r="H1115">
        <v>1</v>
      </c>
      <c r="I1115">
        <v>42754</v>
      </c>
      <c r="J1115">
        <v>25</v>
      </c>
      <c r="K1115">
        <v>10688.5</v>
      </c>
      <c r="L1115">
        <v>32065.5</v>
      </c>
      <c r="M1115">
        <v>20415.009999999998</v>
      </c>
      <c r="N1115">
        <v>11650.49</v>
      </c>
      <c r="O1115" t="s">
        <v>91</v>
      </c>
      <c r="P1115">
        <v>593.23</v>
      </c>
      <c r="Q1115" t="s">
        <v>40</v>
      </c>
      <c r="R1115" t="s">
        <v>41</v>
      </c>
      <c r="S1115">
        <v>2</v>
      </c>
      <c r="T1115">
        <v>4</v>
      </c>
      <c r="U1115" t="s">
        <v>32</v>
      </c>
      <c r="V1115" t="s">
        <v>50</v>
      </c>
      <c r="W1115">
        <v>3</v>
      </c>
      <c r="Z1115" t="b">
        <f t="shared" si="17"/>
        <v>0</v>
      </c>
    </row>
    <row r="1116" spans="1:26" x14ac:dyDescent="0.25">
      <c r="A1116" t="s">
        <v>1705</v>
      </c>
      <c r="B1116" s="1">
        <v>45705</v>
      </c>
      <c r="C1116" t="s">
        <v>197</v>
      </c>
      <c r="D1116" t="s">
        <v>154</v>
      </c>
      <c r="E1116" t="s">
        <v>36</v>
      </c>
      <c r="F1116" t="s">
        <v>86</v>
      </c>
      <c r="G1116" t="s">
        <v>87</v>
      </c>
      <c r="H1116">
        <v>1</v>
      </c>
      <c r="I1116">
        <v>48951</v>
      </c>
      <c r="J1116">
        <v>0</v>
      </c>
      <c r="K1116">
        <v>0</v>
      </c>
      <c r="L1116">
        <v>48951</v>
      </c>
      <c r="M1116">
        <v>32852.449999999997</v>
      </c>
      <c r="N1116">
        <v>16098.55</v>
      </c>
      <c r="O1116" t="s">
        <v>49</v>
      </c>
      <c r="P1116">
        <v>288.08999999999997</v>
      </c>
      <c r="Q1116" t="s">
        <v>83</v>
      </c>
      <c r="R1116" t="s">
        <v>41</v>
      </c>
      <c r="S1116">
        <v>2</v>
      </c>
      <c r="T1116">
        <v>2</v>
      </c>
      <c r="U1116" t="s">
        <v>32</v>
      </c>
      <c r="V1116" t="s">
        <v>33</v>
      </c>
      <c r="W1116">
        <v>1</v>
      </c>
      <c r="Z1116" t="b">
        <f t="shared" si="17"/>
        <v>0</v>
      </c>
    </row>
    <row r="1117" spans="1:26" x14ac:dyDescent="0.25">
      <c r="A1117" t="s">
        <v>1706</v>
      </c>
      <c r="B1117" s="1">
        <v>45773</v>
      </c>
      <c r="C1117" t="s">
        <v>819</v>
      </c>
      <c r="D1117" t="s">
        <v>63</v>
      </c>
      <c r="E1117" t="s">
        <v>26</v>
      </c>
      <c r="F1117" t="s">
        <v>86</v>
      </c>
      <c r="G1117" t="s">
        <v>94</v>
      </c>
      <c r="H1117">
        <v>1</v>
      </c>
      <c r="I1117">
        <v>34157</v>
      </c>
      <c r="J1117">
        <v>10</v>
      </c>
      <c r="K1117">
        <v>3415.7</v>
      </c>
      <c r="L1117">
        <v>30741.3</v>
      </c>
      <c r="M1117">
        <v>20546.169999999998</v>
      </c>
      <c r="N1117">
        <v>10195.129999999999</v>
      </c>
      <c r="O1117" t="s">
        <v>60</v>
      </c>
      <c r="P1117">
        <v>2116.5100000000002</v>
      </c>
      <c r="Q1117" t="s">
        <v>30</v>
      </c>
      <c r="R1117" t="s">
        <v>41</v>
      </c>
      <c r="S1117">
        <v>2</v>
      </c>
      <c r="T1117">
        <v>0</v>
      </c>
      <c r="U1117" t="s">
        <v>32</v>
      </c>
      <c r="V1117" t="s">
        <v>42</v>
      </c>
      <c r="Z1117" t="b">
        <f t="shared" si="17"/>
        <v>0</v>
      </c>
    </row>
    <row r="1118" spans="1:26" x14ac:dyDescent="0.25">
      <c r="A1118" t="s">
        <v>1707</v>
      </c>
      <c r="B1118" s="1">
        <v>45716</v>
      </c>
      <c r="C1118" t="s">
        <v>898</v>
      </c>
      <c r="D1118" t="s">
        <v>63</v>
      </c>
      <c r="E1118" t="s">
        <v>36</v>
      </c>
      <c r="F1118" t="s">
        <v>53</v>
      </c>
      <c r="G1118" t="s">
        <v>59</v>
      </c>
      <c r="H1118">
        <v>2</v>
      </c>
      <c r="I1118">
        <v>35140</v>
      </c>
      <c r="J1118">
        <v>0</v>
      </c>
      <c r="K1118">
        <v>0</v>
      </c>
      <c r="L1118">
        <v>70280</v>
      </c>
      <c r="M1118">
        <v>44979.9</v>
      </c>
      <c r="N1118">
        <v>25300.1</v>
      </c>
      <c r="O1118" t="s">
        <v>49</v>
      </c>
      <c r="P1118">
        <v>137.86000000000001</v>
      </c>
      <c r="Q1118" t="s">
        <v>40</v>
      </c>
      <c r="R1118" t="s">
        <v>31</v>
      </c>
      <c r="S1118">
        <v>5</v>
      </c>
      <c r="T1118">
        <v>9</v>
      </c>
      <c r="U1118" t="s">
        <v>56</v>
      </c>
      <c r="V1118" t="s">
        <v>33</v>
      </c>
      <c r="W1118">
        <v>2</v>
      </c>
      <c r="Z1118" t="b">
        <f t="shared" si="17"/>
        <v>0</v>
      </c>
    </row>
    <row r="1119" spans="1:26" x14ac:dyDescent="0.25">
      <c r="A1119" t="s">
        <v>1708</v>
      </c>
      <c r="B1119" s="1">
        <v>45894</v>
      </c>
      <c r="C1119" t="s">
        <v>622</v>
      </c>
      <c r="D1119" t="s">
        <v>79</v>
      </c>
      <c r="E1119" t="s">
        <v>46</v>
      </c>
      <c r="F1119" t="s">
        <v>47</v>
      </c>
      <c r="G1119" t="s">
        <v>105</v>
      </c>
      <c r="H1119">
        <v>2</v>
      </c>
      <c r="I1119">
        <v>46378</v>
      </c>
      <c r="J1119">
        <v>25</v>
      </c>
      <c r="K1119">
        <v>23189</v>
      </c>
      <c r="L1119">
        <v>69567</v>
      </c>
      <c r="M1119">
        <v>47173.19</v>
      </c>
      <c r="N1119">
        <v>22393.81</v>
      </c>
      <c r="O1119" t="s">
        <v>49</v>
      </c>
      <c r="P1119">
        <v>461.12</v>
      </c>
      <c r="Q1119" t="s">
        <v>83</v>
      </c>
      <c r="R1119" t="s">
        <v>31</v>
      </c>
      <c r="S1119">
        <v>5</v>
      </c>
      <c r="T1119">
        <v>6</v>
      </c>
      <c r="U1119" t="s">
        <v>32</v>
      </c>
      <c r="V1119" t="s">
        <v>42</v>
      </c>
      <c r="Z1119" t="b">
        <f t="shared" si="17"/>
        <v>0</v>
      </c>
    </row>
    <row r="1120" spans="1:26" x14ac:dyDescent="0.25">
      <c r="A1120" t="s">
        <v>1709</v>
      </c>
      <c r="B1120" s="1">
        <v>45718</v>
      </c>
      <c r="C1120" t="s">
        <v>1202</v>
      </c>
      <c r="D1120" t="s">
        <v>97</v>
      </c>
      <c r="E1120" t="s">
        <v>46</v>
      </c>
      <c r="F1120" t="s">
        <v>86</v>
      </c>
      <c r="G1120" t="s">
        <v>87</v>
      </c>
      <c r="H1120">
        <v>1</v>
      </c>
      <c r="I1120">
        <v>30111</v>
      </c>
      <c r="J1120">
        <v>10</v>
      </c>
      <c r="K1120">
        <v>3011.1</v>
      </c>
      <c r="L1120">
        <v>27099.9</v>
      </c>
      <c r="M1120">
        <v>16233.26</v>
      </c>
      <c r="N1120">
        <v>10866.64</v>
      </c>
      <c r="O1120" t="s">
        <v>60</v>
      </c>
      <c r="P1120">
        <v>951.44</v>
      </c>
      <c r="Q1120" t="s">
        <v>68</v>
      </c>
      <c r="R1120" t="s">
        <v>41</v>
      </c>
      <c r="S1120">
        <v>2</v>
      </c>
      <c r="T1120">
        <v>2</v>
      </c>
      <c r="U1120" t="s">
        <v>32</v>
      </c>
      <c r="V1120" t="s">
        <v>33</v>
      </c>
      <c r="W1120">
        <v>4</v>
      </c>
      <c r="Z1120" t="b">
        <f t="shared" si="17"/>
        <v>0</v>
      </c>
    </row>
    <row r="1121" spans="1:26" x14ac:dyDescent="0.25">
      <c r="A1121" t="s">
        <v>1710</v>
      </c>
      <c r="B1121" s="1">
        <v>45989</v>
      </c>
      <c r="C1121" t="s">
        <v>480</v>
      </c>
      <c r="D1121" t="s">
        <v>97</v>
      </c>
      <c r="E1121" t="s">
        <v>46</v>
      </c>
      <c r="F1121" t="s">
        <v>86</v>
      </c>
      <c r="G1121" t="s">
        <v>87</v>
      </c>
      <c r="H1121">
        <v>2</v>
      </c>
      <c r="I1121">
        <v>61686</v>
      </c>
      <c r="J1121">
        <v>5</v>
      </c>
      <c r="K1121">
        <v>6168.6</v>
      </c>
      <c r="L1121">
        <v>117203.4</v>
      </c>
      <c r="M1121">
        <v>73719.19</v>
      </c>
      <c r="N1121">
        <v>43484.21</v>
      </c>
      <c r="O1121" t="s">
        <v>55</v>
      </c>
      <c r="P1121">
        <v>1891.01</v>
      </c>
      <c r="Q1121" t="s">
        <v>30</v>
      </c>
      <c r="R1121" t="s">
        <v>41</v>
      </c>
      <c r="S1121">
        <v>2</v>
      </c>
      <c r="T1121">
        <v>4</v>
      </c>
      <c r="U1121" t="s">
        <v>56</v>
      </c>
      <c r="V1121" t="s">
        <v>33</v>
      </c>
      <c r="W1121">
        <v>1</v>
      </c>
      <c r="Z1121" t="b">
        <f t="shared" si="17"/>
        <v>0</v>
      </c>
    </row>
    <row r="1122" spans="1:26" x14ac:dyDescent="0.25">
      <c r="A1122" t="s">
        <v>1711</v>
      </c>
      <c r="B1122" s="1">
        <v>45736</v>
      </c>
      <c r="C1122" t="s">
        <v>1005</v>
      </c>
      <c r="D1122" t="s">
        <v>45</v>
      </c>
      <c r="E1122" t="s">
        <v>36</v>
      </c>
      <c r="F1122" t="s">
        <v>27</v>
      </c>
      <c r="G1122" t="s">
        <v>76</v>
      </c>
      <c r="H1122">
        <v>1</v>
      </c>
      <c r="I1122">
        <v>22756</v>
      </c>
      <c r="J1122">
        <v>15</v>
      </c>
      <c r="K1122">
        <v>3413.4</v>
      </c>
      <c r="L1122">
        <v>19342.599999999999</v>
      </c>
      <c r="M1122">
        <v>13923.93</v>
      </c>
      <c r="N1122">
        <v>5418.67</v>
      </c>
      <c r="O1122" t="s">
        <v>55</v>
      </c>
      <c r="P1122">
        <v>321.11</v>
      </c>
      <c r="Q1122" t="s">
        <v>40</v>
      </c>
      <c r="R1122" t="s">
        <v>41</v>
      </c>
      <c r="S1122">
        <v>2</v>
      </c>
      <c r="T1122">
        <v>4</v>
      </c>
      <c r="U1122" t="s">
        <v>56</v>
      </c>
      <c r="V1122" t="s">
        <v>33</v>
      </c>
      <c r="W1122">
        <v>3</v>
      </c>
      <c r="Z1122" t="b">
        <f t="shared" si="17"/>
        <v>0</v>
      </c>
    </row>
    <row r="1123" spans="1:26" x14ac:dyDescent="0.25">
      <c r="A1123" t="s">
        <v>1712</v>
      </c>
      <c r="B1123" s="1">
        <v>45913</v>
      </c>
      <c r="C1123" t="s">
        <v>1158</v>
      </c>
      <c r="D1123" t="s">
        <v>90</v>
      </c>
      <c r="E1123" t="s">
        <v>46</v>
      </c>
      <c r="F1123" t="s">
        <v>37</v>
      </c>
      <c r="G1123" t="s">
        <v>38</v>
      </c>
      <c r="H1123">
        <v>2</v>
      </c>
      <c r="I1123">
        <v>5111</v>
      </c>
      <c r="J1123">
        <v>25</v>
      </c>
      <c r="K1123">
        <v>2555.5</v>
      </c>
      <c r="L1123">
        <v>7666.5</v>
      </c>
      <c r="M1123">
        <v>6091.79</v>
      </c>
      <c r="N1123">
        <v>1574.71</v>
      </c>
      <c r="O1123" t="s">
        <v>55</v>
      </c>
      <c r="P1123">
        <v>1819.83</v>
      </c>
      <c r="Q1123" t="s">
        <v>40</v>
      </c>
      <c r="R1123" t="s">
        <v>41</v>
      </c>
      <c r="S1123">
        <v>2</v>
      </c>
      <c r="T1123">
        <v>1</v>
      </c>
      <c r="U1123" t="s">
        <v>32</v>
      </c>
      <c r="V1123" t="s">
        <v>50</v>
      </c>
      <c r="W1123">
        <v>1</v>
      </c>
      <c r="Z1123" t="b">
        <f t="shared" si="17"/>
        <v>0</v>
      </c>
    </row>
    <row r="1124" spans="1:26" x14ac:dyDescent="0.25">
      <c r="A1124" t="s">
        <v>1713</v>
      </c>
      <c r="B1124" s="1">
        <v>45807</v>
      </c>
      <c r="C1124" t="s">
        <v>1069</v>
      </c>
      <c r="D1124" t="s">
        <v>63</v>
      </c>
      <c r="E1124" t="s">
        <v>46</v>
      </c>
      <c r="F1124" t="s">
        <v>37</v>
      </c>
      <c r="G1124" t="s">
        <v>100</v>
      </c>
      <c r="H1124">
        <v>1</v>
      </c>
      <c r="I1124">
        <v>34003</v>
      </c>
      <c r="J1124">
        <v>10</v>
      </c>
      <c r="K1124">
        <v>3400.3</v>
      </c>
      <c r="L1124">
        <v>30602.7</v>
      </c>
      <c r="M1124">
        <v>20450.89</v>
      </c>
      <c r="N1124">
        <v>10151.81</v>
      </c>
      <c r="O1124" t="s">
        <v>39</v>
      </c>
      <c r="P1124">
        <v>1982.8</v>
      </c>
      <c r="Q1124" t="s">
        <v>30</v>
      </c>
      <c r="R1124" t="s">
        <v>41</v>
      </c>
      <c r="S1124">
        <v>2</v>
      </c>
      <c r="T1124">
        <v>6</v>
      </c>
      <c r="U1124" t="s">
        <v>32</v>
      </c>
      <c r="V1124" t="s">
        <v>42</v>
      </c>
      <c r="Z1124" t="b">
        <f t="shared" si="17"/>
        <v>0</v>
      </c>
    </row>
    <row r="1125" spans="1:26" x14ac:dyDescent="0.25">
      <c r="A1125" t="s">
        <v>1714</v>
      </c>
      <c r="B1125" s="1">
        <v>45918</v>
      </c>
      <c r="C1125" t="s">
        <v>540</v>
      </c>
      <c r="D1125" t="s">
        <v>97</v>
      </c>
      <c r="E1125" t="s">
        <v>36</v>
      </c>
      <c r="F1125" t="s">
        <v>86</v>
      </c>
      <c r="G1125" t="s">
        <v>110</v>
      </c>
      <c r="H1125">
        <v>2</v>
      </c>
      <c r="I1125">
        <v>12729</v>
      </c>
      <c r="J1125">
        <v>0</v>
      </c>
      <c r="K1125">
        <v>0</v>
      </c>
      <c r="L1125">
        <v>25458</v>
      </c>
      <c r="M1125">
        <v>17033.919999999998</v>
      </c>
      <c r="N1125">
        <v>8424.08</v>
      </c>
      <c r="O1125" t="s">
        <v>91</v>
      </c>
      <c r="P1125">
        <v>1439.27</v>
      </c>
      <c r="Q1125" t="s">
        <v>83</v>
      </c>
      <c r="R1125" t="s">
        <v>41</v>
      </c>
      <c r="S1125">
        <v>2</v>
      </c>
      <c r="T1125">
        <v>5</v>
      </c>
      <c r="U1125" t="s">
        <v>32</v>
      </c>
      <c r="V1125" t="s">
        <v>42</v>
      </c>
      <c r="Z1125" t="b">
        <f t="shared" si="17"/>
        <v>0</v>
      </c>
    </row>
    <row r="1126" spans="1:26" x14ac:dyDescent="0.25">
      <c r="A1126" t="s">
        <v>1715</v>
      </c>
      <c r="B1126" s="1">
        <v>46019</v>
      </c>
      <c r="C1126" t="s">
        <v>640</v>
      </c>
      <c r="D1126" t="s">
        <v>97</v>
      </c>
      <c r="E1126" t="s">
        <v>26</v>
      </c>
      <c r="F1126" t="s">
        <v>47</v>
      </c>
      <c r="G1126" t="s">
        <v>48</v>
      </c>
      <c r="H1126">
        <v>3</v>
      </c>
      <c r="I1126">
        <v>12370</v>
      </c>
      <c r="J1126">
        <v>25</v>
      </c>
      <c r="K1126">
        <v>9277.5</v>
      </c>
      <c r="L1126">
        <v>27832.5</v>
      </c>
      <c r="M1126">
        <v>17556.66</v>
      </c>
      <c r="N1126">
        <v>10275.84</v>
      </c>
      <c r="O1126" t="s">
        <v>91</v>
      </c>
      <c r="P1126">
        <v>427.43</v>
      </c>
      <c r="Q1126" t="s">
        <v>73</v>
      </c>
      <c r="R1126" t="s">
        <v>41</v>
      </c>
      <c r="S1126">
        <v>2</v>
      </c>
      <c r="T1126">
        <v>5</v>
      </c>
      <c r="U1126" t="s">
        <v>56</v>
      </c>
      <c r="V1126" t="s">
        <v>33</v>
      </c>
      <c r="W1126">
        <v>5</v>
      </c>
      <c r="Z1126" t="b">
        <f t="shared" si="17"/>
        <v>0</v>
      </c>
    </row>
    <row r="1127" spans="1:26" x14ac:dyDescent="0.25">
      <c r="A1127" t="s">
        <v>1716</v>
      </c>
      <c r="B1127" s="1">
        <v>45797</v>
      </c>
      <c r="C1127" t="s">
        <v>1634</v>
      </c>
      <c r="D1127" t="s">
        <v>154</v>
      </c>
      <c r="E1127" t="s">
        <v>36</v>
      </c>
      <c r="F1127" t="s">
        <v>47</v>
      </c>
      <c r="G1127" t="s">
        <v>105</v>
      </c>
      <c r="H1127">
        <v>4</v>
      </c>
      <c r="I1127">
        <v>12439</v>
      </c>
      <c r="J1127">
        <v>0</v>
      </c>
      <c r="K1127">
        <v>0</v>
      </c>
      <c r="L1127">
        <v>49756</v>
      </c>
      <c r="M1127">
        <v>30185.89</v>
      </c>
      <c r="N1127">
        <v>19570.11</v>
      </c>
      <c r="O1127" t="s">
        <v>29</v>
      </c>
      <c r="P1127">
        <v>1199.1600000000001</v>
      </c>
      <c r="Q1127" t="s">
        <v>40</v>
      </c>
      <c r="R1127" t="s">
        <v>41</v>
      </c>
      <c r="S1127">
        <v>2</v>
      </c>
      <c r="T1127">
        <v>6</v>
      </c>
      <c r="U1127" t="s">
        <v>32</v>
      </c>
      <c r="V1127" t="s">
        <v>42</v>
      </c>
      <c r="Z1127" t="b">
        <f t="shared" si="17"/>
        <v>0</v>
      </c>
    </row>
    <row r="1128" spans="1:26" x14ac:dyDescent="0.25">
      <c r="A1128" t="s">
        <v>1717</v>
      </c>
      <c r="B1128" s="1">
        <v>45870</v>
      </c>
      <c r="C1128" t="s">
        <v>239</v>
      </c>
      <c r="D1128" t="s">
        <v>124</v>
      </c>
      <c r="E1128" t="s">
        <v>36</v>
      </c>
      <c r="F1128" t="s">
        <v>53</v>
      </c>
      <c r="G1128" t="s">
        <v>151</v>
      </c>
      <c r="H1128">
        <v>1</v>
      </c>
      <c r="I1128">
        <v>79617</v>
      </c>
      <c r="J1128">
        <v>0</v>
      </c>
      <c r="K1128">
        <v>0</v>
      </c>
      <c r="L1128">
        <v>79617</v>
      </c>
      <c r="M1128">
        <v>59651.44</v>
      </c>
      <c r="N1128">
        <v>19965.560000000001</v>
      </c>
      <c r="O1128" t="s">
        <v>29</v>
      </c>
      <c r="P1128">
        <v>442.34</v>
      </c>
      <c r="Q1128" t="s">
        <v>30</v>
      </c>
      <c r="R1128" t="s">
        <v>31</v>
      </c>
      <c r="S1128">
        <v>5</v>
      </c>
      <c r="T1128">
        <v>6</v>
      </c>
      <c r="U1128" t="s">
        <v>32</v>
      </c>
      <c r="V1128" t="s">
        <v>42</v>
      </c>
      <c r="Z1128" t="b">
        <f t="shared" si="17"/>
        <v>0</v>
      </c>
    </row>
    <row r="1129" spans="1:26" x14ac:dyDescent="0.25">
      <c r="A1129" t="s">
        <v>1718</v>
      </c>
      <c r="B1129" s="1">
        <v>45905</v>
      </c>
      <c r="C1129" t="s">
        <v>121</v>
      </c>
      <c r="D1129" t="s">
        <v>25</v>
      </c>
      <c r="E1129" t="s">
        <v>26</v>
      </c>
      <c r="F1129" t="s">
        <v>37</v>
      </c>
      <c r="G1129" t="s">
        <v>224</v>
      </c>
      <c r="H1129">
        <v>1</v>
      </c>
      <c r="I1129">
        <v>28488</v>
      </c>
      <c r="J1129">
        <v>0</v>
      </c>
      <c r="K1129">
        <v>0</v>
      </c>
      <c r="L1129">
        <v>28488</v>
      </c>
      <c r="M1129">
        <v>20498.86</v>
      </c>
      <c r="N1129">
        <v>7989.14</v>
      </c>
      <c r="O1129" t="s">
        <v>91</v>
      </c>
      <c r="P1129">
        <v>1438.46</v>
      </c>
      <c r="Q1129" t="s">
        <v>83</v>
      </c>
      <c r="R1129" t="s">
        <v>41</v>
      </c>
      <c r="S1129">
        <v>2</v>
      </c>
      <c r="T1129">
        <v>5</v>
      </c>
      <c r="U1129" t="s">
        <v>32</v>
      </c>
      <c r="V1129" t="s">
        <v>50</v>
      </c>
      <c r="W1129">
        <v>5</v>
      </c>
      <c r="Z1129" t="b">
        <f t="shared" si="17"/>
        <v>0</v>
      </c>
    </row>
    <row r="1130" spans="1:26" x14ac:dyDescent="0.25">
      <c r="A1130" t="s">
        <v>1719</v>
      </c>
      <c r="B1130" s="1">
        <v>45899</v>
      </c>
      <c r="C1130" t="s">
        <v>1007</v>
      </c>
      <c r="E1130" t="s">
        <v>26</v>
      </c>
      <c r="F1130" t="s">
        <v>27</v>
      </c>
      <c r="G1130" t="s">
        <v>164</v>
      </c>
      <c r="H1130">
        <v>1</v>
      </c>
      <c r="I1130">
        <v>22363</v>
      </c>
      <c r="J1130">
        <v>0</v>
      </c>
      <c r="K1130">
        <v>0</v>
      </c>
      <c r="L1130">
        <v>22363</v>
      </c>
      <c r="M1130">
        <v>12362.66</v>
      </c>
      <c r="N1130">
        <v>10000.34</v>
      </c>
      <c r="O1130" t="s">
        <v>91</v>
      </c>
      <c r="P1130">
        <v>1519.06</v>
      </c>
      <c r="Q1130" t="s">
        <v>30</v>
      </c>
      <c r="R1130" t="s">
        <v>31</v>
      </c>
      <c r="S1130">
        <v>5</v>
      </c>
      <c r="T1130">
        <v>6</v>
      </c>
      <c r="U1130" t="s">
        <v>32</v>
      </c>
      <c r="V1130" t="s">
        <v>42</v>
      </c>
      <c r="Z1130" t="b">
        <f t="shared" si="17"/>
        <v>0</v>
      </c>
    </row>
    <row r="1131" spans="1:26" x14ac:dyDescent="0.25">
      <c r="A1131" t="s">
        <v>1720</v>
      </c>
      <c r="B1131" s="1">
        <v>45782</v>
      </c>
      <c r="C1131" t="s">
        <v>1041</v>
      </c>
      <c r="D1131" t="s">
        <v>25</v>
      </c>
      <c r="E1131" t="s">
        <v>46</v>
      </c>
      <c r="F1131" t="s">
        <v>86</v>
      </c>
      <c r="G1131" t="s">
        <v>87</v>
      </c>
      <c r="H1131">
        <v>1</v>
      </c>
      <c r="I1131">
        <v>75614</v>
      </c>
      <c r="J1131">
        <v>0</v>
      </c>
      <c r="K1131">
        <v>0</v>
      </c>
      <c r="L1131">
        <v>75614</v>
      </c>
      <c r="M1131">
        <v>59055.14</v>
      </c>
      <c r="N1131">
        <v>16558.86</v>
      </c>
      <c r="O1131" t="s">
        <v>55</v>
      </c>
      <c r="P1131">
        <v>953.8</v>
      </c>
      <c r="Q1131" t="s">
        <v>68</v>
      </c>
      <c r="R1131" t="s">
        <v>31</v>
      </c>
      <c r="S1131">
        <v>5</v>
      </c>
      <c r="T1131">
        <v>0</v>
      </c>
      <c r="U1131" t="s">
        <v>32</v>
      </c>
      <c r="V1131" t="s">
        <v>50</v>
      </c>
      <c r="W1131">
        <v>3</v>
      </c>
      <c r="Z1131" t="b">
        <f t="shared" si="17"/>
        <v>0</v>
      </c>
    </row>
    <row r="1132" spans="1:26" x14ac:dyDescent="0.25">
      <c r="A1132" t="s">
        <v>1721</v>
      </c>
      <c r="B1132" s="1">
        <v>45891</v>
      </c>
      <c r="C1132" t="s">
        <v>961</v>
      </c>
      <c r="D1132" t="s">
        <v>124</v>
      </c>
      <c r="E1132" t="s">
        <v>46</v>
      </c>
      <c r="F1132" t="s">
        <v>86</v>
      </c>
      <c r="G1132" t="s">
        <v>87</v>
      </c>
      <c r="H1132">
        <v>1</v>
      </c>
      <c r="I1132">
        <v>71036</v>
      </c>
      <c r="J1132">
        <v>15</v>
      </c>
      <c r="K1132">
        <v>10655.4</v>
      </c>
      <c r="L1132">
        <v>60380.6</v>
      </c>
      <c r="M1132">
        <v>35489.449999999997</v>
      </c>
      <c r="N1132">
        <v>24891.15</v>
      </c>
      <c r="O1132" t="s">
        <v>60</v>
      </c>
      <c r="P1132">
        <v>1787.48</v>
      </c>
      <c r="Q1132" t="s">
        <v>40</v>
      </c>
      <c r="R1132" t="s">
        <v>31</v>
      </c>
      <c r="S1132">
        <v>5</v>
      </c>
      <c r="T1132">
        <v>5</v>
      </c>
      <c r="U1132" t="s">
        <v>32</v>
      </c>
      <c r="V1132" t="s">
        <v>33</v>
      </c>
      <c r="W1132">
        <v>2</v>
      </c>
      <c r="Z1132" t="b">
        <f t="shared" si="17"/>
        <v>0</v>
      </c>
    </row>
    <row r="1133" spans="1:26" x14ac:dyDescent="0.25">
      <c r="A1133" t="s">
        <v>1722</v>
      </c>
      <c r="B1133" s="1">
        <v>45940</v>
      </c>
      <c r="C1133" t="s">
        <v>1003</v>
      </c>
      <c r="D1133" t="s">
        <v>124</v>
      </c>
      <c r="E1133" t="s">
        <v>46</v>
      </c>
      <c r="F1133" t="s">
        <v>37</v>
      </c>
      <c r="G1133" t="s">
        <v>100</v>
      </c>
      <c r="H1133">
        <v>2</v>
      </c>
      <c r="I1133">
        <v>25880</v>
      </c>
      <c r="J1133">
        <v>25</v>
      </c>
      <c r="K1133">
        <v>12940</v>
      </c>
      <c r="L1133">
        <v>38820</v>
      </c>
      <c r="M1133">
        <v>24723.47</v>
      </c>
      <c r="N1133">
        <v>14096.53</v>
      </c>
      <c r="O1133" t="s">
        <v>91</v>
      </c>
      <c r="P1133">
        <v>1655.6</v>
      </c>
      <c r="Q1133" t="s">
        <v>73</v>
      </c>
      <c r="R1133" t="s">
        <v>31</v>
      </c>
      <c r="S1133">
        <v>5</v>
      </c>
      <c r="T1133">
        <v>5</v>
      </c>
      <c r="U1133" t="s">
        <v>32</v>
      </c>
      <c r="V1133" t="s">
        <v>33</v>
      </c>
      <c r="W1133">
        <v>3</v>
      </c>
      <c r="Z1133" t="b">
        <f t="shared" si="17"/>
        <v>0</v>
      </c>
    </row>
    <row r="1134" spans="1:26" x14ac:dyDescent="0.25">
      <c r="A1134" t="s">
        <v>1723</v>
      </c>
      <c r="B1134" s="1">
        <v>45732</v>
      </c>
      <c r="C1134" t="s">
        <v>423</v>
      </c>
      <c r="D1134" t="s">
        <v>25</v>
      </c>
      <c r="E1134" t="s">
        <v>36</v>
      </c>
      <c r="F1134" t="s">
        <v>27</v>
      </c>
      <c r="G1134" t="s">
        <v>76</v>
      </c>
      <c r="H1134">
        <v>1</v>
      </c>
      <c r="I1134">
        <v>15200</v>
      </c>
      <c r="J1134">
        <v>0</v>
      </c>
      <c r="K1134">
        <v>0</v>
      </c>
      <c r="L1134">
        <v>15200</v>
      </c>
      <c r="M1134">
        <v>8775.58</v>
      </c>
      <c r="N1134">
        <v>6424.42</v>
      </c>
      <c r="O1134" t="s">
        <v>60</v>
      </c>
      <c r="P1134">
        <v>2399.9899999999998</v>
      </c>
      <c r="Q1134" t="s">
        <v>40</v>
      </c>
      <c r="R1134" t="s">
        <v>31</v>
      </c>
      <c r="S1134">
        <v>5</v>
      </c>
      <c r="T1134">
        <v>8</v>
      </c>
      <c r="U1134" t="s">
        <v>56</v>
      </c>
      <c r="V1134" t="s">
        <v>33</v>
      </c>
      <c r="W1134">
        <v>4</v>
      </c>
      <c r="Z1134" t="b">
        <f t="shared" si="17"/>
        <v>0</v>
      </c>
    </row>
    <row r="1135" spans="1:26" x14ac:dyDescent="0.25">
      <c r="A1135" t="s">
        <v>1724</v>
      </c>
      <c r="B1135" s="1">
        <v>45854</v>
      </c>
      <c r="C1135" t="s">
        <v>52</v>
      </c>
      <c r="D1135" t="s">
        <v>124</v>
      </c>
      <c r="E1135" t="s">
        <v>26</v>
      </c>
      <c r="F1135" t="s">
        <v>53</v>
      </c>
      <c r="G1135" t="s">
        <v>268</v>
      </c>
      <c r="H1135">
        <v>1</v>
      </c>
      <c r="I1135">
        <v>29762</v>
      </c>
      <c r="J1135">
        <v>15</v>
      </c>
      <c r="K1135">
        <v>4464.3</v>
      </c>
      <c r="L1135">
        <v>25297.7</v>
      </c>
      <c r="M1135">
        <v>13945.74</v>
      </c>
      <c r="N1135">
        <v>11351.96</v>
      </c>
      <c r="P1135">
        <v>1398.85</v>
      </c>
      <c r="Q1135" t="s">
        <v>30</v>
      </c>
      <c r="R1135" t="s">
        <v>41</v>
      </c>
      <c r="S1135">
        <v>2</v>
      </c>
      <c r="T1135">
        <v>2</v>
      </c>
      <c r="U1135" t="s">
        <v>32</v>
      </c>
      <c r="V1135" t="s">
        <v>33</v>
      </c>
      <c r="W1135">
        <v>2</v>
      </c>
      <c r="Z1135" t="b">
        <f t="shared" si="17"/>
        <v>0</v>
      </c>
    </row>
    <row r="1136" spans="1:26" x14ac:dyDescent="0.25">
      <c r="A1136" t="s">
        <v>1725</v>
      </c>
      <c r="B1136" s="1">
        <v>45755</v>
      </c>
      <c r="C1136" t="s">
        <v>211</v>
      </c>
      <c r="D1136" t="s">
        <v>71</v>
      </c>
      <c r="E1136" t="s">
        <v>46</v>
      </c>
      <c r="F1136" t="s">
        <v>86</v>
      </c>
      <c r="G1136" t="s">
        <v>94</v>
      </c>
      <c r="H1136">
        <v>1</v>
      </c>
      <c r="I1136">
        <v>48379</v>
      </c>
      <c r="J1136">
        <v>10</v>
      </c>
      <c r="K1136">
        <v>4837.8999999999996</v>
      </c>
      <c r="L1136">
        <v>43541.1</v>
      </c>
      <c r="M1136">
        <v>30241.97</v>
      </c>
      <c r="N1136">
        <v>13299.13</v>
      </c>
      <c r="O1136" t="s">
        <v>55</v>
      </c>
      <c r="P1136">
        <v>810.88</v>
      </c>
      <c r="Q1136" t="s">
        <v>73</v>
      </c>
      <c r="R1136" t="s">
        <v>41</v>
      </c>
      <c r="S1136">
        <v>2</v>
      </c>
      <c r="T1136">
        <v>3</v>
      </c>
      <c r="U1136" t="s">
        <v>32</v>
      </c>
      <c r="V1136" t="s">
        <v>50</v>
      </c>
      <c r="W1136">
        <v>5</v>
      </c>
      <c r="Z1136" t="b">
        <f t="shared" si="17"/>
        <v>0</v>
      </c>
    </row>
    <row r="1137" spans="1:26" x14ac:dyDescent="0.25">
      <c r="A1137" t="s">
        <v>1726</v>
      </c>
      <c r="B1137" s="1">
        <v>45964</v>
      </c>
      <c r="C1137" t="s">
        <v>1303</v>
      </c>
      <c r="D1137" t="s">
        <v>97</v>
      </c>
      <c r="E1137" t="s">
        <v>46</v>
      </c>
      <c r="F1137" t="s">
        <v>53</v>
      </c>
      <c r="G1137" t="s">
        <v>151</v>
      </c>
      <c r="H1137">
        <v>1</v>
      </c>
      <c r="I1137">
        <v>37048</v>
      </c>
      <c r="J1137">
        <v>15</v>
      </c>
      <c r="K1137">
        <v>5557.2</v>
      </c>
      <c r="L1137">
        <v>31490.799999999999</v>
      </c>
      <c r="M1137">
        <v>19092.97</v>
      </c>
      <c r="N1137">
        <v>12397.83</v>
      </c>
      <c r="O1137" t="s">
        <v>29</v>
      </c>
      <c r="P1137">
        <v>1657.65</v>
      </c>
      <c r="Q1137" t="s">
        <v>73</v>
      </c>
      <c r="R1137" t="s">
        <v>31</v>
      </c>
      <c r="S1137">
        <v>5</v>
      </c>
      <c r="T1137">
        <v>6</v>
      </c>
      <c r="U1137" t="s">
        <v>56</v>
      </c>
      <c r="V1137" t="s">
        <v>33</v>
      </c>
      <c r="W1137">
        <v>3</v>
      </c>
      <c r="Z1137" t="b">
        <f t="shared" si="17"/>
        <v>0</v>
      </c>
    </row>
    <row r="1138" spans="1:26" x14ac:dyDescent="0.25">
      <c r="A1138" t="s">
        <v>1727</v>
      </c>
      <c r="B1138" s="1">
        <v>45918</v>
      </c>
      <c r="C1138" t="s">
        <v>640</v>
      </c>
      <c r="D1138" t="s">
        <v>45</v>
      </c>
      <c r="E1138" t="s">
        <v>26</v>
      </c>
      <c r="F1138" t="s">
        <v>27</v>
      </c>
      <c r="G1138" t="s">
        <v>164</v>
      </c>
      <c r="H1138">
        <v>2</v>
      </c>
      <c r="I1138">
        <v>22345</v>
      </c>
      <c r="J1138">
        <v>15</v>
      </c>
      <c r="K1138">
        <v>6703.5</v>
      </c>
      <c r="L1138">
        <v>37986.5</v>
      </c>
      <c r="M1138">
        <v>25972.52</v>
      </c>
      <c r="N1138">
        <v>12013.98</v>
      </c>
      <c r="O1138" t="s">
        <v>91</v>
      </c>
      <c r="P1138">
        <v>599.51</v>
      </c>
      <c r="Q1138" t="s">
        <v>40</v>
      </c>
      <c r="R1138" t="s">
        <v>31</v>
      </c>
      <c r="S1138">
        <v>5</v>
      </c>
      <c r="T1138">
        <v>7</v>
      </c>
      <c r="U1138" t="s">
        <v>56</v>
      </c>
      <c r="V1138" t="s">
        <v>33</v>
      </c>
      <c r="W1138">
        <v>5</v>
      </c>
      <c r="Z1138" t="b">
        <f t="shared" si="17"/>
        <v>0</v>
      </c>
    </row>
    <row r="1139" spans="1:26" x14ac:dyDescent="0.25">
      <c r="A1139" t="s">
        <v>1728</v>
      </c>
      <c r="B1139" s="1">
        <v>45727</v>
      </c>
      <c r="C1139" t="s">
        <v>1729</v>
      </c>
      <c r="D1139" t="s">
        <v>67</v>
      </c>
      <c r="E1139" t="s">
        <v>36</v>
      </c>
      <c r="F1139" t="s">
        <v>37</v>
      </c>
      <c r="G1139" t="s">
        <v>313</v>
      </c>
      <c r="H1139">
        <v>2</v>
      </c>
      <c r="I1139">
        <v>25538</v>
      </c>
      <c r="J1139">
        <v>25</v>
      </c>
      <c r="K1139">
        <v>12769</v>
      </c>
      <c r="L1139">
        <v>38307</v>
      </c>
      <c r="M1139">
        <v>28811.71</v>
      </c>
      <c r="N1139">
        <v>9495.2900000000009</v>
      </c>
      <c r="O1139" t="s">
        <v>39</v>
      </c>
      <c r="P1139">
        <v>1329.21</v>
      </c>
      <c r="Q1139" t="s">
        <v>30</v>
      </c>
      <c r="R1139" t="s">
        <v>31</v>
      </c>
      <c r="S1139">
        <v>5</v>
      </c>
      <c r="T1139">
        <v>2</v>
      </c>
      <c r="U1139" t="s">
        <v>32</v>
      </c>
      <c r="V1139" t="s">
        <v>33</v>
      </c>
      <c r="W1139">
        <v>5</v>
      </c>
      <c r="Z1139" t="b">
        <f t="shared" si="17"/>
        <v>0</v>
      </c>
    </row>
    <row r="1140" spans="1:26" x14ac:dyDescent="0.25">
      <c r="A1140" t="s">
        <v>1730</v>
      </c>
      <c r="B1140" s="1">
        <v>45693</v>
      </c>
      <c r="C1140" t="s">
        <v>1050</v>
      </c>
      <c r="D1140" t="s">
        <v>71</v>
      </c>
      <c r="E1140" t="s">
        <v>36</v>
      </c>
      <c r="F1140" t="s">
        <v>86</v>
      </c>
      <c r="G1140" t="s">
        <v>87</v>
      </c>
      <c r="H1140">
        <v>4</v>
      </c>
      <c r="I1140">
        <v>56298</v>
      </c>
      <c r="J1140">
        <v>5</v>
      </c>
      <c r="K1140">
        <v>11259.6</v>
      </c>
      <c r="L1140">
        <v>213932.4</v>
      </c>
      <c r="M1140">
        <v>135284.01999999999</v>
      </c>
      <c r="N1140">
        <v>78648.38</v>
      </c>
      <c r="O1140" t="s">
        <v>29</v>
      </c>
      <c r="P1140">
        <v>1334.86</v>
      </c>
      <c r="Q1140" t="s">
        <v>40</v>
      </c>
      <c r="R1140" t="s">
        <v>31</v>
      </c>
      <c r="S1140">
        <v>5</v>
      </c>
      <c r="T1140">
        <v>6</v>
      </c>
      <c r="U1140" t="s">
        <v>56</v>
      </c>
      <c r="V1140" t="s">
        <v>33</v>
      </c>
      <c r="W1140">
        <v>5</v>
      </c>
      <c r="Z1140" t="b">
        <f t="shared" si="17"/>
        <v>0</v>
      </c>
    </row>
    <row r="1141" spans="1:26" x14ac:dyDescent="0.25">
      <c r="A1141" t="s">
        <v>1731</v>
      </c>
      <c r="B1141" s="1">
        <v>45799</v>
      </c>
      <c r="C1141" t="s">
        <v>578</v>
      </c>
      <c r="D1141" t="s">
        <v>97</v>
      </c>
      <c r="E1141" t="s">
        <v>26</v>
      </c>
      <c r="F1141" t="s">
        <v>27</v>
      </c>
      <c r="G1141" t="s">
        <v>113</v>
      </c>
      <c r="H1141">
        <v>1</v>
      </c>
      <c r="I1141">
        <v>3956</v>
      </c>
      <c r="J1141">
        <v>0</v>
      </c>
      <c r="K1141">
        <v>0</v>
      </c>
      <c r="L1141">
        <v>3956</v>
      </c>
      <c r="M1141">
        <v>2424.19</v>
      </c>
      <c r="N1141">
        <v>1531.81</v>
      </c>
      <c r="O1141" t="s">
        <v>91</v>
      </c>
      <c r="P1141">
        <v>2300.23</v>
      </c>
      <c r="Q1141" t="s">
        <v>73</v>
      </c>
      <c r="R1141" t="s">
        <v>31</v>
      </c>
      <c r="S1141">
        <v>5</v>
      </c>
      <c r="T1141">
        <v>6</v>
      </c>
      <c r="U1141" t="s">
        <v>56</v>
      </c>
      <c r="V1141" t="s">
        <v>33</v>
      </c>
      <c r="W1141">
        <v>5</v>
      </c>
      <c r="Z1141" t="b">
        <f t="shared" si="17"/>
        <v>0</v>
      </c>
    </row>
    <row r="1142" spans="1:26" x14ac:dyDescent="0.25">
      <c r="A1142" t="s">
        <v>1732</v>
      </c>
      <c r="B1142" s="1">
        <v>45870</v>
      </c>
      <c r="C1142" t="s">
        <v>785</v>
      </c>
      <c r="D1142" t="s">
        <v>90</v>
      </c>
      <c r="E1142" t="s">
        <v>26</v>
      </c>
      <c r="F1142" t="s">
        <v>47</v>
      </c>
      <c r="G1142" t="s">
        <v>64</v>
      </c>
      <c r="H1142">
        <v>1</v>
      </c>
      <c r="I1142">
        <v>24334</v>
      </c>
      <c r="J1142">
        <v>0</v>
      </c>
      <c r="K1142">
        <v>0</v>
      </c>
      <c r="L1142">
        <v>24334</v>
      </c>
      <c r="M1142">
        <v>17688.54</v>
      </c>
      <c r="N1142">
        <v>6645.46</v>
      </c>
      <c r="O1142" t="s">
        <v>91</v>
      </c>
      <c r="P1142">
        <v>1605.79</v>
      </c>
      <c r="Q1142" t="s">
        <v>73</v>
      </c>
      <c r="R1142" t="s">
        <v>31</v>
      </c>
      <c r="S1142">
        <v>5</v>
      </c>
      <c r="T1142">
        <v>4</v>
      </c>
      <c r="U1142" t="s">
        <v>32</v>
      </c>
      <c r="V1142" t="s">
        <v>33</v>
      </c>
      <c r="W1142">
        <v>1</v>
      </c>
      <c r="Z1142" t="b">
        <f t="shared" si="17"/>
        <v>0</v>
      </c>
    </row>
    <row r="1143" spans="1:26" x14ac:dyDescent="0.25">
      <c r="A1143" t="s">
        <v>1733</v>
      </c>
      <c r="B1143" s="1">
        <v>45832</v>
      </c>
      <c r="C1143" t="s">
        <v>394</v>
      </c>
      <c r="D1143" t="s">
        <v>90</v>
      </c>
      <c r="E1143" t="s">
        <v>26</v>
      </c>
      <c r="F1143" t="s">
        <v>27</v>
      </c>
      <c r="G1143" t="s">
        <v>113</v>
      </c>
      <c r="H1143">
        <v>1</v>
      </c>
      <c r="I1143">
        <v>26092</v>
      </c>
      <c r="J1143">
        <v>0</v>
      </c>
      <c r="K1143">
        <v>0</v>
      </c>
      <c r="L1143">
        <v>26092</v>
      </c>
      <c r="M1143">
        <v>18331.12</v>
      </c>
      <c r="N1143">
        <v>7760.88</v>
      </c>
      <c r="O1143" t="s">
        <v>39</v>
      </c>
      <c r="P1143">
        <v>2495.0100000000002</v>
      </c>
      <c r="Q1143" t="s">
        <v>68</v>
      </c>
      <c r="R1143" t="s">
        <v>41</v>
      </c>
      <c r="S1143">
        <v>2</v>
      </c>
      <c r="T1143">
        <v>4</v>
      </c>
      <c r="U1143" t="s">
        <v>56</v>
      </c>
      <c r="V1143" t="s">
        <v>33</v>
      </c>
      <c r="W1143">
        <v>3</v>
      </c>
      <c r="Z1143" t="b">
        <f t="shared" si="17"/>
        <v>0</v>
      </c>
    </row>
    <row r="1144" spans="1:26" x14ac:dyDescent="0.25">
      <c r="A1144" t="s">
        <v>1734</v>
      </c>
      <c r="B1144" s="1">
        <v>45917</v>
      </c>
      <c r="C1144" t="s">
        <v>148</v>
      </c>
      <c r="D1144" t="s">
        <v>45</v>
      </c>
      <c r="E1144" t="s">
        <v>26</v>
      </c>
      <c r="F1144" t="s">
        <v>37</v>
      </c>
      <c r="G1144" t="s">
        <v>224</v>
      </c>
      <c r="H1144">
        <v>1</v>
      </c>
      <c r="I1144">
        <v>22156</v>
      </c>
      <c r="J1144">
        <v>25</v>
      </c>
      <c r="K1144">
        <v>5539</v>
      </c>
      <c r="L1144">
        <v>16617</v>
      </c>
      <c r="M1144">
        <v>13411.11</v>
      </c>
      <c r="N1144">
        <v>3205.89</v>
      </c>
      <c r="O1144" t="s">
        <v>60</v>
      </c>
      <c r="P1144">
        <v>1912.14</v>
      </c>
      <c r="Q1144" t="s">
        <v>73</v>
      </c>
      <c r="R1144" t="s">
        <v>41</v>
      </c>
      <c r="S1144">
        <v>2</v>
      </c>
      <c r="T1144">
        <v>1</v>
      </c>
      <c r="U1144" t="s">
        <v>32</v>
      </c>
      <c r="V1144" t="s">
        <v>33</v>
      </c>
      <c r="W1144">
        <v>2</v>
      </c>
      <c r="Z1144" t="b">
        <f t="shared" si="17"/>
        <v>0</v>
      </c>
    </row>
    <row r="1145" spans="1:26" x14ac:dyDescent="0.25">
      <c r="A1145" t="s">
        <v>1735</v>
      </c>
      <c r="B1145" s="1">
        <v>45794</v>
      </c>
      <c r="C1145" t="s">
        <v>983</v>
      </c>
      <c r="D1145" t="s">
        <v>154</v>
      </c>
      <c r="E1145" t="s">
        <v>46</v>
      </c>
      <c r="F1145" t="s">
        <v>37</v>
      </c>
      <c r="G1145" t="s">
        <v>100</v>
      </c>
      <c r="H1145">
        <v>4</v>
      </c>
      <c r="I1145">
        <v>22980</v>
      </c>
      <c r="J1145">
        <v>0</v>
      </c>
      <c r="K1145">
        <v>0</v>
      </c>
      <c r="L1145">
        <v>91920</v>
      </c>
      <c r="M1145">
        <v>57133.24</v>
      </c>
      <c r="N1145">
        <v>34786.76</v>
      </c>
      <c r="O1145" t="s">
        <v>91</v>
      </c>
      <c r="P1145">
        <v>429.26</v>
      </c>
      <c r="Q1145" t="s">
        <v>40</v>
      </c>
      <c r="R1145" t="s">
        <v>31</v>
      </c>
      <c r="S1145">
        <v>5</v>
      </c>
      <c r="T1145">
        <v>1</v>
      </c>
      <c r="U1145" t="s">
        <v>32</v>
      </c>
      <c r="V1145" t="s">
        <v>50</v>
      </c>
      <c r="W1145">
        <v>4</v>
      </c>
      <c r="Z1145" t="b">
        <f t="shared" si="17"/>
        <v>0</v>
      </c>
    </row>
    <row r="1146" spans="1:26" x14ac:dyDescent="0.25">
      <c r="A1146" t="s">
        <v>1736</v>
      </c>
      <c r="B1146" s="1">
        <v>45659</v>
      </c>
      <c r="C1146" t="s">
        <v>1449</v>
      </c>
      <c r="D1146" t="s">
        <v>124</v>
      </c>
      <c r="E1146" t="s">
        <v>46</v>
      </c>
      <c r="F1146" t="s">
        <v>37</v>
      </c>
      <c r="G1146" t="s">
        <v>224</v>
      </c>
      <c r="H1146">
        <v>1</v>
      </c>
      <c r="I1146">
        <v>35122</v>
      </c>
      <c r="J1146">
        <v>0</v>
      </c>
      <c r="K1146">
        <v>0</v>
      </c>
      <c r="L1146">
        <v>35122</v>
      </c>
      <c r="M1146">
        <v>20732.990000000002</v>
      </c>
      <c r="N1146">
        <v>14389.01</v>
      </c>
      <c r="O1146" t="s">
        <v>39</v>
      </c>
      <c r="P1146">
        <v>1701.43</v>
      </c>
      <c r="Q1146" t="s">
        <v>83</v>
      </c>
      <c r="R1146" t="s">
        <v>41</v>
      </c>
      <c r="S1146">
        <v>2</v>
      </c>
      <c r="T1146">
        <v>1</v>
      </c>
      <c r="U1146" t="s">
        <v>32</v>
      </c>
      <c r="V1146" t="s">
        <v>33</v>
      </c>
      <c r="W1146">
        <v>5</v>
      </c>
      <c r="Z1146" t="b">
        <f t="shared" si="17"/>
        <v>0</v>
      </c>
    </row>
    <row r="1147" spans="1:26" x14ac:dyDescent="0.25">
      <c r="A1147" t="s">
        <v>1737</v>
      </c>
      <c r="B1147" s="1">
        <v>45802</v>
      </c>
      <c r="C1147" t="s">
        <v>1346</v>
      </c>
      <c r="D1147" t="s">
        <v>45</v>
      </c>
      <c r="E1147" t="s">
        <v>26</v>
      </c>
      <c r="F1147" t="s">
        <v>47</v>
      </c>
      <c r="G1147" t="s">
        <v>138</v>
      </c>
      <c r="H1147">
        <v>1</v>
      </c>
      <c r="I1147">
        <v>34138</v>
      </c>
      <c r="J1147">
        <v>5</v>
      </c>
      <c r="K1147">
        <v>1706.9</v>
      </c>
      <c r="L1147">
        <v>32431.1</v>
      </c>
      <c r="M1147">
        <v>21420.84</v>
      </c>
      <c r="N1147">
        <v>11010.26</v>
      </c>
      <c r="O1147" t="s">
        <v>39</v>
      </c>
      <c r="P1147">
        <v>979.62</v>
      </c>
      <c r="Q1147" t="s">
        <v>30</v>
      </c>
      <c r="R1147" t="s">
        <v>31</v>
      </c>
      <c r="S1147">
        <v>5</v>
      </c>
      <c r="T1147">
        <v>0</v>
      </c>
      <c r="U1147" t="s">
        <v>32</v>
      </c>
      <c r="V1147" t="s">
        <v>42</v>
      </c>
      <c r="Z1147" t="b">
        <f t="shared" si="17"/>
        <v>0</v>
      </c>
    </row>
    <row r="1148" spans="1:26" x14ac:dyDescent="0.25">
      <c r="A1148" t="s">
        <v>1738</v>
      </c>
      <c r="B1148" s="1">
        <v>45810</v>
      </c>
      <c r="C1148" t="s">
        <v>770</v>
      </c>
      <c r="D1148" t="s">
        <v>90</v>
      </c>
      <c r="E1148" t="s">
        <v>26</v>
      </c>
      <c r="F1148" t="s">
        <v>37</v>
      </c>
      <c r="G1148" t="s">
        <v>313</v>
      </c>
      <c r="H1148">
        <v>1</v>
      </c>
      <c r="I1148">
        <v>34237</v>
      </c>
      <c r="J1148">
        <v>5</v>
      </c>
      <c r="K1148">
        <v>1711.85</v>
      </c>
      <c r="L1148">
        <v>32525.15</v>
      </c>
      <c r="M1148">
        <v>23292.58</v>
      </c>
      <c r="N1148">
        <v>9232.57</v>
      </c>
      <c r="O1148" t="s">
        <v>55</v>
      </c>
      <c r="P1148">
        <v>1990.99</v>
      </c>
      <c r="Q1148" t="s">
        <v>30</v>
      </c>
      <c r="R1148" t="s">
        <v>31</v>
      </c>
      <c r="S1148">
        <v>5</v>
      </c>
      <c r="T1148">
        <v>2</v>
      </c>
      <c r="U1148" t="s">
        <v>32</v>
      </c>
      <c r="V1148" t="s">
        <v>33</v>
      </c>
      <c r="W1148">
        <v>5</v>
      </c>
      <c r="Z1148" t="b">
        <f t="shared" si="17"/>
        <v>0</v>
      </c>
    </row>
    <row r="1149" spans="1:26" x14ac:dyDescent="0.25">
      <c r="A1149" t="s">
        <v>1739</v>
      </c>
      <c r="B1149" s="1">
        <v>45958</v>
      </c>
      <c r="C1149" t="s">
        <v>1386</v>
      </c>
      <c r="D1149" t="s">
        <v>79</v>
      </c>
      <c r="E1149" t="s">
        <v>26</v>
      </c>
      <c r="F1149" t="s">
        <v>47</v>
      </c>
      <c r="G1149" t="s">
        <v>146</v>
      </c>
      <c r="H1149">
        <v>1</v>
      </c>
      <c r="I1149">
        <v>40378</v>
      </c>
      <c r="J1149">
        <v>20</v>
      </c>
      <c r="K1149">
        <v>8075.6</v>
      </c>
      <c r="L1149">
        <v>32302.400000000001</v>
      </c>
      <c r="M1149">
        <v>19009.46</v>
      </c>
      <c r="N1149">
        <v>13292.94</v>
      </c>
      <c r="O1149" t="s">
        <v>91</v>
      </c>
      <c r="P1149">
        <v>2094.34</v>
      </c>
      <c r="Q1149" t="s">
        <v>73</v>
      </c>
      <c r="R1149" t="s">
        <v>31</v>
      </c>
      <c r="S1149">
        <v>5</v>
      </c>
      <c r="T1149">
        <v>2</v>
      </c>
      <c r="U1149" t="s">
        <v>32</v>
      </c>
      <c r="V1149" t="s">
        <v>33</v>
      </c>
      <c r="W1149">
        <v>5</v>
      </c>
      <c r="Z1149" t="b">
        <f t="shared" si="17"/>
        <v>0</v>
      </c>
    </row>
    <row r="1150" spans="1:26" x14ac:dyDescent="0.25">
      <c r="A1150" t="s">
        <v>1740</v>
      </c>
      <c r="B1150" s="1">
        <v>45954</v>
      </c>
      <c r="C1150" t="s">
        <v>1212</v>
      </c>
      <c r="D1150" t="s">
        <v>67</v>
      </c>
      <c r="E1150" t="s">
        <v>26</v>
      </c>
      <c r="F1150" t="s">
        <v>86</v>
      </c>
      <c r="G1150" t="s">
        <v>127</v>
      </c>
      <c r="H1150">
        <v>1</v>
      </c>
      <c r="I1150">
        <v>6824</v>
      </c>
      <c r="J1150">
        <v>10</v>
      </c>
      <c r="K1150">
        <v>682.4</v>
      </c>
      <c r="L1150">
        <v>6141.6</v>
      </c>
      <c r="M1150">
        <v>3783.95</v>
      </c>
      <c r="N1150">
        <v>2357.65</v>
      </c>
      <c r="O1150" t="s">
        <v>55</v>
      </c>
      <c r="P1150">
        <v>718.84</v>
      </c>
      <c r="Q1150" t="s">
        <v>73</v>
      </c>
      <c r="R1150" t="s">
        <v>31</v>
      </c>
      <c r="S1150">
        <v>5</v>
      </c>
      <c r="T1150">
        <v>8</v>
      </c>
      <c r="U1150" t="s">
        <v>56</v>
      </c>
      <c r="V1150" t="s">
        <v>33</v>
      </c>
      <c r="W1150">
        <v>5</v>
      </c>
      <c r="Z1150" t="b">
        <f t="shared" si="17"/>
        <v>0</v>
      </c>
    </row>
    <row r="1151" spans="1:26" x14ac:dyDescent="0.25">
      <c r="A1151" t="s">
        <v>1741</v>
      </c>
      <c r="B1151" s="1">
        <v>45995</v>
      </c>
      <c r="C1151" t="s">
        <v>221</v>
      </c>
      <c r="D1151" t="s">
        <v>25</v>
      </c>
      <c r="E1151" t="s">
        <v>46</v>
      </c>
      <c r="F1151" t="s">
        <v>86</v>
      </c>
      <c r="G1151" t="s">
        <v>87</v>
      </c>
      <c r="H1151">
        <v>1</v>
      </c>
      <c r="I1151">
        <v>29735</v>
      </c>
      <c r="J1151">
        <v>0</v>
      </c>
      <c r="K1151">
        <v>0</v>
      </c>
      <c r="L1151">
        <v>29735</v>
      </c>
      <c r="M1151">
        <v>17493.62</v>
      </c>
      <c r="N1151">
        <v>12241.38</v>
      </c>
      <c r="O1151" t="s">
        <v>91</v>
      </c>
      <c r="P1151">
        <v>901.71</v>
      </c>
      <c r="Q1151" t="s">
        <v>30</v>
      </c>
      <c r="R1151" t="s">
        <v>31</v>
      </c>
      <c r="S1151">
        <v>5</v>
      </c>
      <c r="T1151">
        <v>4</v>
      </c>
      <c r="U1151" t="s">
        <v>32</v>
      </c>
      <c r="V1151" t="s">
        <v>50</v>
      </c>
      <c r="W1151">
        <v>3</v>
      </c>
      <c r="Z1151" t="b">
        <f t="shared" si="17"/>
        <v>0</v>
      </c>
    </row>
    <row r="1152" spans="1:26" x14ac:dyDescent="0.25">
      <c r="A1152" t="s">
        <v>1742</v>
      </c>
      <c r="B1152" s="1">
        <v>45908</v>
      </c>
      <c r="C1152" t="s">
        <v>299</v>
      </c>
      <c r="D1152" t="s">
        <v>45</v>
      </c>
      <c r="E1152" t="s">
        <v>46</v>
      </c>
      <c r="F1152" t="s">
        <v>27</v>
      </c>
      <c r="G1152" t="s">
        <v>76</v>
      </c>
      <c r="H1152">
        <v>1</v>
      </c>
      <c r="I1152">
        <v>13848</v>
      </c>
      <c r="J1152">
        <v>5</v>
      </c>
      <c r="K1152">
        <v>692.4</v>
      </c>
      <c r="L1152">
        <v>13155.6</v>
      </c>
      <c r="M1152">
        <v>10513.91</v>
      </c>
      <c r="N1152">
        <v>2641.69</v>
      </c>
      <c r="O1152" t="s">
        <v>55</v>
      </c>
      <c r="P1152">
        <v>1698.56</v>
      </c>
      <c r="Q1152" t="s">
        <v>40</v>
      </c>
      <c r="R1152" t="s">
        <v>41</v>
      </c>
      <c r="S1152">
        <v>2</v>
      </c>
      <c r="T1152">
        <v>1</v>
      </c>
      <c r="U1152" t="s">
        <v>32</v>
      </c>
      <c r="V1152" t="s">
        <v>33</v>
      </c>
      <c r="W1152">
        <v>1</v>
      </c>
      <c r="Z1152" t="b">
        <f t="shared" si="17"/>
        <v>0</v>
      </c>
    </row>
    <row r="1153" spans="1:26" x14ac:dyDescent="0.25">
      <c r="A1153" t="s">
        <v>1743</v>
      </c>
      <c r="B1153" s="1">
        <v>45734</v>
      </c>
      <c r="C1153" t="s">
        <v>1744</v>
      </c>
      <c r="D1153" t="s">
        <v>154</v>
      </c>
      <c r="E1153" t="s">
        <v>36</v>
      </c>
      <c r="F1153" t="s">
        <v>86</v>
      </c>
      <c r="G1153" t="s">
        <v>110</v>
      </c>
      <c r="H1153">
        <v>2</v>
      </c>
      <c r="I1153">
        <v>76785</v>
      </c>
      <c r="J1153">
        <v>15</v>
      </c>
      <c r="K1153">
        <v>23035.5</v>
      </c>
      <c r="L1153">
        <v>130534.5</v>
      </c>
      <c r="M1153">
        <v>73099.97</v>
      </c>
      <c r="N1153">
        <v>57434.53</v>
      </c>
      <c r="O1153" t="s">
        <v>39</v>
      </c>
      <c r="P1153">
        <v>1735.05</v>
      </c>
      <c r="Q1153" t="s">
        <v>73</v>
      </c>
      <c r="R1153" t="s">
        <v>31</v>
      </c>
      <c r="S1153">
        <v>5</v>
      </c>
      <c r="T1153">
        <v>1</v>
      </c>
      <c r="U1153" t="s">
        <v>32</v>
      </c>
      <c r="V1153" t="s">
        <v>33</v>
      </c>
      <c r="W1153">
        <v>5</v>
      </c>
      <c r="Z1153" t="b">
        <f t="shared" si="17"/>
        <v>0</v>
      </c>
    </row>
    <row r="1154" spans="1:26" x14ac:dyDescent="0.25">
      <c r="A1154" t="s">
        <v>1745</v>
      </c>
      <c r="B1154" s="1">
        <v>45886</v>
      </c>
      <c r="C1154" t="s">
        <v>1116</v>
      </c>
      <c r="D1154" t="s">
        <v>154</v>
      </c>
      <c r="E1154" t="s">
        <v>26</v>
      </c>
      <c r="F1154" t="s">
        <v>37</v>
      </c>
      <c r="G1154" t="s">
        <v>38</v>
      </c>
      <c r="H1154">
        <v>1</v>
      </c>
      <c r="I1154">
        <v>39118</v>
      </c>
      <c r="J1154">
        <v>15</v>
      </c>
      <c r="K1154">
        <v>5867.7</v>
      </c>
      <c r="L1154">
        <v>33250.300000000003</v>
      </c>
      <c r="M1154">
        <v>20579.63</v>
      </c>
      <c r="N1154">
        <v>12670.67</v>
      </c>
      <c r="O1154" t="s">
        <v>60</v>
      </c>
      <c r="P1154">
        <v>2221.2600000000002</v>
      </c>
      <c r="Q1154" t="s">
        <v>40</v>
      </c>
      <c r="R1154" t="s">
        <v>41</v>
      </c>
      <c r="S1154">
        <v>2</v>
      </c>
      <c r="T1154">
        <v>6</v>
      </c>
      <c r="U1154" t="s">
        <v>32</v>
      </c>
      <c r="V1154" t="s">
        <v>42</v>
      </c>
      <c r="Z1154" t="b">
        <f t="shared" si="17"/>
        <v>0</v>
      </c>
    </row>
    <row r="1155" spans="1:26" x14ac:dyDescent="0.25">
      <c r="A1155" t="s">
        <v>1746</v>
      </c>
      <c r="B1155" s="1">
        <v>45933</v>
      </c>
      <c r="C1155" t="s">
        <v>324</v>
      </c>
      <c r="D1155" t="s">
        <v>67</v>
      </c>
      <c r="E1155" t="s">
        <v>36</v>
      </c>
      <c r="F1155" t="s">
        <v>27</v>
      </c>
      <c r="G1155" t="s">
        <v>76</v>
      </c>
      <c r="H1155">
        <v>3</v>
      </c>
      <c r="I1155">
        <v>13722</v>
      </c>
      <c r="J1155">
        <v>10</v>
      </c>
      <c r="K1155">
        <v>4116.6000000000004</v>
      </c>
      <c r="L1155">
        <v>37049.4</v>
      </c>
      <c r="M1155">
        <v>20613.599999999999</v>
      </c>
      <c r="N1155">
        <v>16435.8</v>
      </c>
      <c r="O1155" t="s">
        <v>60</v>
      </c>
      <c r="P1155">
        <v>1711.9</v>
      </c>
      <c r="Q1155" t="s">
        <v>83</v>
      </c>
      <c r="R1155" t="s">
        <v>31</v>
      </c>
      <c r="S1155">
        <v>5</v>
      </c>
      <c r="T1155">
        <v>3</v>
      </c>
      <c r="U1155" t="s">
        <v>32</v>
      </c>
      <c r="V1155" t="s">
        <v>50</v>
      </c>
      <c r="W1155">
        <v>5</v>
      </c>
      <c r="Z1155" t="b">
        <f t="shared" ref="Z1155:Z1218" si="18">COUNTIF($A:$A, A1155)&gt;1</f>
        <v>0</v>
      </c>
    </row>
    <row r="1156" spans="1:26" x14ac:dyDescent="0.25">
      <c r="A1156" t="s">
        <v>1747</v>
      </c>
      <c r="B1156" s="1">
        <v>45905</v>
      </c>
      <c r="C1156" t="s">
        <v>310</v>
      </c>
      <c r="D1156" t="s">
        <v>90</v>
      </c>
      <c r="E1156" t="s">
        <v>46</v>
      </c>
      <c r="F1156" t="s">
        <v>37</v>
      </c>
      <c r="G1156" t="s">
        <v>224</v>
      </c>
      <c r="H1156">
        <v>2</v>
      </c>
      <c r="I1156">
        <v>6858</v>
      </c>
      <c r="J1156">
        <v>0</v>
      </c>
      <c r="K1156">
        <v>0</v>
      </c>
      <c r="L1156">
        <v>13716</v>
      </c>
      <c r="M1156">
        <v>9038.7000000000007</v>
      </c>
      <c r="N1156">
        <v>4677.3</v>
      </c>
      <c r="O1156" t="s">
        <v>60</v>
      </c>
      <c r="P1156">
        <v>2412.48</v>
      </c>
      <c r="Q1156" t="s">
        <v>68</v>
      </c>
      <c r="R1156" t="s">
        <v>31</v>
      </c>
      <c r="S1156">
        <v>5</v>
      </c>
      <c r="T1156">
        <v>3</v>
      </c>
      <c r="U1156" t="s">
        <v>32</v>
      </c>
      <c r="V1156" t="s">
        <v>50</v>
      </c>
      <c r="W1156">
        <v>5</v>
      </c>
      <c r="Z1156" t="b">
        <f t="shared" si="18"/>
        <v>0</v>
      </c>
    </row>
    <row r="1157" spans="1:26" x14ac:dyDescent="0.25">
      <c r="A1157" t="s">
        <v>1748</v>
      </c>
      <c r="B1157" s="1">
        <v>45834</v>
      </c>
      <c r="C1157" t="s">
        <v>1749</v>
      </c>
      <c r="D1157" t="s">
        <v>63</v>
      </c>
      <c r="E1157" t="s">
        <v>46</v>
      </c>
      <c r="F1157" t="s">
        <v>47</v>
      </c>
      <c r="G1157" t="s">
        <v>48</v>
      </c>
      <c r="H1157">
        <v>1</v>
      </c>
      <c r="I1157">
        <v>9560</v>
      </c>
      <c r="J1157">
        <v>5</v>
      </c>
      <c r="K1157">
        <v>478</v>
      </c>
      <c r="L1157">
        <v>9082</v>
      </c>
      <c r="M1157">
        <v>6402.83</v>
      </c>
      <c r="N1157">
        <v>2679.17</v>
      </c>
      <c r="O1157" t="s">
        <v>29</v>
      </c>
      <c r="P1157">
        <v>830.94</v>
      </c>
      <c r="Q1157" t="s">
        <v>68</v>
      </c>
      <c r="R1157" t="s">
        <v>41</v>
      </c>
      <c r="S1157">
        <v>2</v>
      </c>
      <c r="T1157">
        <v>2</v>
      </c>
      <c r="U1157" t="s">
        <v>32</v>
      </c>
      <c r="V1157" t="s">
        <v>42</v>
      </c>
      <c r="Z1157" t="b">
        <f t="shared" si="18"/>
        <v>0</v>
      </c>
    </row>
    <row r="1158" spans="1:26" x14ac:dyDescent="0.25">
      <c r="A1158" t="s">
        <v>1750</v>
      </c>
      <c r="B1158" s="1">
        <v>45828</v>
      </c>
      <c r="C1158" t="s">
        <v>335</v>
      </c>
      <c r="D1158" t="s">
        <v>79</v>
      </c>
      <c r="E1158" t="s">
        <v>46</v>
      </c>
      <c r="F1158" t="s">
        <v>47</v>
      </c>
      <c r="G1158" t="s">
        <v>138</v>
      </c>
      <c r="H1158">
        <v>2</v>
      </c>
      <c r="I1158">
        <v>16724</v>
      </c>
      <c r="J1158">
        <v>0</v>
      </c>
      <c r="K1158">
        <v>0</v>
      </c>
      <c r="L1158">
        <v>33448</v>
      </c>
      <c r="M1158">
        <v>26331.45</v>
      </c>
      <c r="N1158">
        <v>7116.55</v>
      </c>
      <c r="O1158" t="s">
        <v>91</v>
      </c>
      <c r="P1158">
        <v>247.43</v>
      </c>
      <c r="Q1158" t="s">
        <v>40</v>
      </c>
      <c r="R1158" t="s">
        <v>31</v>
      </c>
      <c r="S1158">
        <v>5</v>
      </c>
      <c r="T1158">
        <v>3</v>
      </c>
      <c r="U1158" t="s">
        <v>32</v>
      </c>
      <c r="V1158" t="s">
        <v>33</v>
      </c>
      <c r="W1158">
        <v>1</v>
      </c>
      <c r="Z1158" t="b">
        <f t="shared" si="18"/>
        <v>0</v>
      </c>
    </row>
    <row r="1159" spans="1:26" x14ac:dyDescent="0.25">
      <c r="A1159" t="s">
        <v>1751</v>
      </c>
      <c r="B1159" s="1">
        <v>45940</v>
      </c>
      <c r="C1159" t="s">
        <v>156</v>
      </c>
      <c r="D1159" t="s">
        <v>63</v>
      </c>
      <c r="E1159" t="s">
        <v>26</v>
      </c>
      <c r="F1159" t="s">
        <v>37</v>
      </c>
      <c r="G1159" t="s">
        <v>100</v>
      </c>
      <c r="H1159">
        <v>1</v>
      </c>
      <c r="I1159">
        <v>4316</v>
      </c>
      <c r="J1159">
        <v>0</v>
      </c>
      <c r="K1159">
        <v>0</v>
      </c>
      <c r="L1159">
        <v>4316</v>
      </c>
      <c r="M1159">
        <v>2975.29</v>
      </c>
      <c r="N1159">
        <v>1340.71</v>
      </c>
      <c r="O1159" t="s">
        <v>49</v>
      </c>
      <c r="P1159">
        <v>163.46</v>
      </c>
      <c r="Q1159" t="s">
        <v>30</v>
      </c>
      <c r="R1159" t="s">
        <v>31</v>
      </c>
      <c r="S1159">
        <v>5</v>
      </c>
      <c r="T1159">
        <v>0</v>
      </c>
      <c r="U1159" t="s">
        <v>32</v>
      </c>
      <c r="V1159" t="s">
        <v>42</v>
      </c>
      <c r="Z1159" t="b">
        <f t="shared" si="18"/>
        <v>0</v>
      </c>
    </row>
    <row r="1160" spans="1:26" x14ac:dyDescent="0.25">
      <c r="A1160" t="s">
        <v>1752</v>
      </c>
      <c r="B1160" s="1">
        <v>45936</v>
      </c>
      <c r="C1160" t="s">
        <v>633</v>
      </c>
      <c r="D1160" t="s">
        <v>79</v>
      </c>
      <c r="E1160" t="s">
        <v>26</v>
      </c>
      <c r="F1160" t="s">
        <v>53</v>
      </c>
      <c r="G1160" t="s">
        <v>151</v>
      </c>
      <c r="H1160">
        <v>2</v>
      </c>
      <c r="I1160">
        <v>28958</v>
      </c>
      <c r="J1160">
        <v>5</v>
      </c>
      <c r="K1160">
        <v>2895.8</v>
      </c>
      <c r="L1160">
        <v>55020.2</v>
      </c>
      <c r="M1160">
        <v>44133.41</v>
      </c>
      <c r="N1160">
        <v>10886.79</v>
      </c>
      <c r="O1160" t="s">
        <v>60</v>
      </c>
      <c r="P1160">
        <v>1620.88</v>
      </c>
      <c r="Q1160" t="s">
        <v>30</v>
      </c>
      <c r="R1160" t="s">
        <v>41</v>
      </c>
      <c r="S1160">
        <v>2</v>
      </c>
      <c r="T1160">
        <v>5</v>
      </c>
      <c r="U1160" t="s">
        <v>32</v>
      </c>
      <c r="V1160" t="s">
        <v>50</v>
      </c>
      <c r="W1160">
        <v>5</v>
      </c>
      <c r="Z1160" t="b">
        <f t="shared" si="18"/>
        <v>0</v>
      </c>
    </row>
    <row r="1161" spans="1:26" x14ac:dyDescent="0.25">
      <c r="A1161" t="s">
        <v>1753</v>
      </c>
      <c r="B1161" s="1">
        <v>45851</v>
      </c>
      <c r="C1161" t="s">
        <v>133</v>
      </c>
      <c r="D1161" t="s">
        <v>63</v>
      </c>
      <c r="E1161" t="s">
        <v>36</v>
      </c>
      <c r="F1161" t="s">
        <v>53</v>
      </c>
      <c r="G1161" t="s">
        <v>82</v>
      </c>
      <c r="H1161">
        <v>3</v>
      </c>
      <c r="I1161">
        <v>80776</v>
      </c>
      <c r="J1161">
        <v>5</v>
      </c>
      <c r="K1161">
        <v>12116.4</v>
      </c>
      <c r="L1161">
        <v>230211.6</v>
      </c>
      <c r="M1161">
        <v>129141.85</v>
      </c>
      <c r="N1161">
        <v>101069.75</v>
      </c>
      <c r="O1161" t="s">
        <v>29</v>
      </c>
      <c r="P1161">
        <v>703.97</v>
      </c>
      <c r="Q1161" t="s">
        <v>30</v>
      </c>
      <c r="R1161" t="s">
        <v>41</v>
      </c>
      <c r="S1161">
        <v>2</v>
      </c>
      <c r="T1161">
        <v>1</v>
      </c>
      <c r="U1161" t="s">
        <v>32</v>
      </c>
      <c r="V1161" t="s">
        <v>33</v>
      </c>
      <c r="W1161">
        <v>5</v>
      </c>
      <c r="Z1161" t="b">
        <f t="shared" si="18"/>
        <v>0</v>
      </c>
    </row>
    <row r="1162" spans="1:26" x14ac:dyDescent="0.25">
      <c r="A1162" t="s">
        <v>1754</v>
      </c>
      <c r="B1162" s="1">
        <v>45891</v>
      </c>
      <c r="C1162" t="s">
        <v>1094</v>
      </c>
      <c r="D1162" t="s">
        <v>67</v>
      </c>
      <c r="E1162" t="s">
        <v>36</v>
      </c>
      <c r="F1162" t="s">
        <v>53</v>
      </c>
      <c r="G1162" t="s">
        <v>151</v>
      </c>
      <c r="H1162">
        <v>1</v>
      </c>
      <c r="I1162">
        <v>20162</v>
      </c>
      <c r="J1162">
        <v>10</v>
      </c>
      <c r="K1162">
        <v>2016.2</v>
      </c>
      <c r="L1162">
        <v>18145.8</v>
      </c>
      <c r="M1162">
        <v>11595.64</v>
      </c>
      <c r="N1162">
        <v>6550.16</v>
      </c>
      <c r="O1162" t="s">
        <v>55</v>
      </c>
      <c r="P1162">
        <v>2437.39</v>
      </c>
      <c r="Q1162" t="s">
        <v>68</v>
      </c>
      <c r="R1162" t="s">
        <v>41</v>
      </c>
      <c r="S1162">
        <v>2</v>
      </c>
      <c r="T1162">
        <v>1</v>
      </c>
      <c r="U1162" t="s">
        <v>32</v>
      </c>
      <c r="V1162" t="s">
        <v>33</v>
      </c>
      <c r="W1162">
        <v>2</v>
      </c>
      <c r="Z1162" t="b">
        <f t="shared" si="18"/>
        <v>0</v>
      </c>
    </row>
    <row r="1163" spans="1:26" x14ac:dyDescent="0.25">
      <c r="A1163" t="s">
        <v>1755</v>
      </c>
      <c r="B1163" s="1">
        <v>45822</v>
      </c>
      <c r="C1163" t="s">
        <v>211</v>
      </c>
      <c r="D1163" t="s">
        <v>25</v>
      </c>
      <c r="E1163" t="s">
        <v>46</v>
      </c>
      <c r="F1163" t="s">
        <v>86</v>
      </c>
      <c r="G1163" t="s">
        <v>180</v>
      </c>
      <c r="H1163">
        <v>1</v>
      </c>
      <c r="I1163">
        <v>9928</v>
      </c>
      <c r="J1163">
        <v>15</v>
      </c>
      <c r="K1163">
        <v>1489.2</v>
      </c>
      <c r="L1163">
        <v>8438.7999999999993</v>
      </c>
      <c r="M1163">
        <v>6790.97</v>
      </c>
      <c r="N1163">
        <v>1647.83</v>
      </c>
      <c r="O1163" t="s">
        <v>91</v>
      </c>
      <c r="P1163">
        <v>1538.61</v>
      </c>
      <c r="Q1163" t="s">
        <v>73</v>
      </c>
      <c r="R1163" t="s">
        <v>41</v>
      </c>
      <c r="S1163">
        <v>2</v>
      </c>
      <c r="T1163">
        <v>2</v>
      </c>
      <c r="U1163" t="s">
        <v>32</v>
      </c>
      <c r="V1163" t="s">
        <v>42</v>
      </c>
      <c r="Z1163" t="b">
        <f t="shared" si="18"/>
        <v>0</v>
      </c>
    </row>
    <row r="1164" spans="1:26" x14ac:dyDescent="0.25">
      <c r="A1164" t="s">
        <v>1756</v>
      </c>
      <c r="B1164" s="1">
        <v>45754</v>
      </c>
      <c r="C1164" t="s">
        <v>514</v>
      </c>
      <c r="D1164" t="s">
        <v>154</v>
      </c>
      <c r="E1164" t="s">
        <v>46</v>
      </c>
      <c r="F1164" t="s">
        <v>27</v>
      </c>
      <c r="G1164" t="s">
        <v>113</v>
      </c>
      <c r="H1164">
        <v>1</v>
      </c>
      <c r="I1164">
        <v>8063</v>
      </c>
      <c r="J1164">
        <v>0</v>
      </c>
      <c r="K1164">
        <v>0</v>
      </c>
      <c r="L1164">
        <v>8063</v>
      </c>
      <c r="M1164">
        <v>5934</v>
      </c>
      <c r="N1164">
        <v>2129</v>
      </c>
      <c r="O1164" t="s">
        <v>49</v>
      </c>
      <c r="P1164">
        <v>150.12</v>
      </c>
      <c r="Q1164" t="s">
        <v>30</v>
      </c>
      <c r="R1164" t="s">
        <v>31</v>
      </c>
      <c r="S1164">
        <v>5</v>
      </c>
      <c r="T1164">
        <v>2</v>
      </c>
      <c r="U1164" t="s">
        <v>32</v>
      </c>
      <c r="V1164" t="s">
        <v>33</v>
      </c>
      <c r="W1164">
        <v>5</v>
      </c>
      <c r="Z1164" t="b">
        <f t="shared" si="18"/>
        <v>0</v>
      </c>
    </row>
    <row r="1165" spans="1:26" x14ac:dyDescent="0.25">
      <c r="A1165" t="s">
        <v>1757</v>
      </c>
      <c r="B1165" s="1">
        <v>46015</v>
      </c>
      <c r="C1165" t="s">
        <v>1492</v>
      </c>
      <c r="D1165" t="s">
        <v>154</v>
      </c>
      <c r="E1165" t="s">
        <v>46</v>
      </c>
      <c r="F1165" t="s">
        <v>37</v>
      </c>
      <c r="G1165" t="s">
        <v>313</v>
      </c>
      <c r="H1165">
        <v>1</v>
      </c>
      <c r="I1165">
        <v>25283</v>
      </c>
      <c r="J1165">
        <v>0</v>
      </c>
      <c r="K1165">
        <v>0</v>
      </c>
      <c r="L1165">
        <v>25283</v>
      </c>
      <c r="M1165">
        <v>17097.47</v>
      </c>
      <c r="N1165">
        <v>8185.53</v>
      </c>
      <c r="O1165" t="s">
        <v>60</v>
      </c>
      <c r="P1165">
        <v>916.62</v>
      </c>
      <c r="Q1165" t="s">
        <v>68</v>
      </c>
      <c r="R1165" t="s">
        <v>31</v>
      </c>
      <c r="S1165">
        <v>5</v>
      </c>
      <c r="T1165">
        <v>1</v>
      </c>
      <c r="U1165" t="s">
        <v>32</v>
      </c>
      <c r="V1165" t="s">
        <v>33</v>
      </c>
      <c r="W1165">
        <v>4</v>
      </c>
      <c r="Z1165" t="b">
        <f t="shared" si="18"/>
        <v>0</v>
      </c>
    </row>
    <row r="1166" spans="1:26" x14ac:dyDescent="0.25">
      <c r="A1166" t="s">
        <v>1758</v>
      </c>
      <c r="B1166" s="1">
        <v>45780</v>
      </c>
      <c r="C1166" t="s">
        <v>1759</v>
      </c>
      <c r="D1166" t="s">
        <v>90</v>
      </c>
      <c r="E1166" t="s">
        <v>46</v>
      </c>
      <c r="F1166" t="s">
        <v>86</v>
      </c>
      <c r="G1166" t="s">
        <v>127</v>
      </c>
      <c r="H1166">
        <v>2</v>
      </c>
      <c r="I1166">
        <v>24283</v>
      </c>
      <c r="J1166">
        <v>0</v>
      </c>
      <c r="K1166">
        <v>0</v>
      </c>
      <c r="L1166">
        <v>48566</v>
      </c>
      <c r="M1166">
        <v>33909.61</v>
      </c>
      <c r="N1166">
        <v>14656.39</v>
      </c>
      <c r="O1166" t="s">
        <v>39</v>
      </c>
      <c r="P1166">
        <v>606.39</v>
      </c>
      <c r="Q1166" t="s">
        <v>73</v>
      </c>
      <c r="R1166" t="s">
        <v>41</v>
      </c>
      <c r="S1166">
        <v>2</v>
      </c>
      <c r="T1166">
        <v>0</v>
      </c>
      <c r="U1166" t="s">
        <v>32</v>
      </c>
      <c r="V1166" t="s">
        <v>50</v>
      </c>
      <c r="W1166">
        <v>5</v>
      </c>
      <c r="Z1166" t="b">
        <f t="shared" si="18"/>
        <v>0</v>
      </c>
    </row>
    <row r="1167" spans="1:26" x14ac:dyDescent="0.25">
      <c r="A1167" t="s">
        <v>1760</v>
      </c>
      <c r="B1167" s="1">
        <v>45950</v>
      </c>
      <c r="C1167" t="s">
        <v>1615</v>
      </c>
      <c r="D1167" t="s">
        <v>63</v>
      </c>
      <c r="E1167" t="s">
        <v>36</v>
      </c>
      <c r="F1167" t="s">
        <v>86</v>
      </c>
      <c r="G1167" t="s">
        <v>110</v>
      </c>
      <c r="H1167">
        <v>1</v>
      </c>
      <c r="I1167">
        <v>66902</v>
      </c>
      <c r="J1167">
        <v>5</v>
      </c>
      <c r="K1167">
        <v>3345.1</v>
      </c>
      <c r="L1167">
        <v>63556.9</v>
      </c>
      <c r="M1167">
        <v>35906.660000000003</v>
      </c>
      <c r="N1167">
        <v>27650.240000000002</v>
      </c>
      <c r="O1167" t="s">
        <v>49</v>
      </c>
      <c r="P1167">
        <v>74.2</v>
      </c>
      <c r="Q1167" t="s">
        <v>68</v>
      </c>
      <c r="R1167" t="s">
        <v>41</v>
      </c>
      <c r="S1167">
        <v>2</v>
      </c>
      <c r="T1167">
        <v>6</v>
      </c>
      <c r="U1167" t="s">
        <v>56</v>
      </c>
      <c r="V1167" t="s">
        <v>33</v>
      </c>
      <c r="W1167">
        <v>1</v>
      </c>
      <c r="Z1167" t="b">
        <f t="shared" si="18"/>
        <v>0</v>
      </c>
    </row>
    <row r="1168" spans="1:26" x14ac:dyDescent="0.25">
      <c r="A1168" t="s">
        <v>1761</v>
      </c>
      <c r="B1168" s="1">
        <v>45854</v>
      </c>
      <c r="C1168" t="s">
        <v>1069</v>
      </c>
      <c r="D1168" t="s">
        <v>154</v>
      </c>
      <c r="E1168" t="s">
        <v>46</v>
      </c>
      <c r="F1168" t="s">
        <v>37</v>
      </c>
      <c r="G1168" t="s">
        <v>161</v>
      </c>
      <c r="H1168">
        <v>1</v>
      </c>
      <c r="I1168">
        <v>31998</v>
      </c>
      <c r="J1168">
        <v>0</v>
      </c>
      <c r="K1168">
        <v>0</v>
      </c>
      <c r="L1168">
        <v>31998</v>
      </c>
      <c r="M1168">
        <v>20630.03</v>
      </c>
      <c r="N1168">
        <v>11367.97</v>
      </c>
      <c r="O1168" t="s">
        <v>60</v>
      </c>
      <c r="P1168">
        <v>2280.23</v>
      </c>
      <c r="Q1168" t="s">
        <v>40</v>
      </c>
      <c r="R1168" t="s">
        <v>31</v>
      </c>
      <c r="S1168">
        <v>5</v>
      </c>
      <c r="T1168">
        <v>7</v>
      </c>
      <c r="U1168" t="s">
        <v>56</v>
      </c>
      <c r="V1168" t="s">
        <v>33</v>
      </c>
      <c r="W1168">
        <v>5</v>
      </c>
      <c r="Z1168" t="b">
        <f t="shared" si="18"/>
        <v>0</v>
      </c>
    </row>
    <row r="1169" spans="1:26" x14ac:dyDescent="0.25">
      <c r="A1169" t="s">
        <v>1762</v>
      </c>
      <c r="B1169" s="1">
        <v>45777</v>
      </c>
      <c r="C1169" t="s">
        <v>1763</v>
      </c>
      <c r="D1169" t="s">
        <v>71</v>
      </c>
      <c r="E1169" t="s">
        <v>26</v>
      </c>
      <c r="F1169" t="s">
        <v>86</v>
      </c>
      <c r="G1169" t="s">
        <v>180</v>
      </c>
      <c r="H1169">
        <v>1</v>
      </c>
      <c r="I1169">
        <v>39888</v>
      </c>
      <c r="J1169">
        <v>0</v>
      </c>
      <c r="K1169">
        <v>0</v>
      </c>
      <c r="L1169">
        <v>39888</v>
      </c>
      <c r="M1169">
        <v>32392.01</v>
      </c>
      <c r="N1169">
        <v>7495.99</v>
      </c>
      <c r="O1169" t="s">
        <v>60</v>
      </c>
      <c r="P1169">
        <v>2450.48</v>
      </c>
      <c r="Q1169" t="s">
        <v>30</v>
      </c>
      <c r="R1169" t="s">
        <v>31</v>
      </c>
      <c r="S1169">
        <v>5</v>
      </c>
      <c r="T1169">
        <v>6</v>
      </c>
      <c r="U1169" t="s">
        <v>56</v>
      </c>
      <c r="V1169" t="s">
        <v>33</v>
      </c>
      <c r="W1169">
        <v>2</v>
      </c>
      <c r="Z1169" t="b">
        <f t="shared" si="18"/>
        <v>0</v>
      </c>
    </row>
    <row r="1170" spans="1:26" x14ac:dyDescent="0.25">
      <c r="A1170" t="s">
        <v>1764</v>
      </c>
      <c r="B1170" s="1">
        <v>45868</v>
      </c>
      <c r="C1170" t="s">
        <v>606</v>
      </c>
      <c r="D1170" t="s">
        <v>90</v>
      </c>
      <c r="E1170" t="s">
        <v>26</v>
      </c>
      <c r="F1170" t="s">
        <v>47</v>
      </c>
      <c r="G1170" t="s">
        <v>48</v>
      </c>
      <c r="H1170">
        <v>1</v>
      </c>
      <c r="I1170">
        <v>30982</v>
      </c>
      <c r="J1170">
        <v>10</v>
      </c>
      <c r="K1170">
        <v>3098.2</v>
      </c>
      <c r="L1170">
        <v>27883.8</v>
      </c>
      <c r="M1170">
        <v>19038.8</v>
      </c>
      <c r="N1170">
        <v>8845</v>
      </c>
      <c r="O1170" t="s">
        <v>55</v>
      </c>
      <c r="P1170">
        <v>1004.36</v>
      </c>
      <c r="Q1170" t="s">
        <v>30</v>
      </c>
      <c r="R1170" t="s">
        <v>41</v>
      </c>
      <c r="S1170">
        <v>2</v>
      </c>
      <c r="T1170">
        <v>3</v>
      </c>
      <c r="U1170" t="s">
        <v>56</v>
      </c>
      <c r="V1170" t="s">
        <v>33</v>
      </c>
      <c r="W1170">
        <v>2</v>
      </c>
      <c r="Z1170" t="b">
        <f t="shared" si="18"/>
        <v>0</v>
      </c>
    </row>
    <row r="1171" spans="1:26" x14ac:dyDescent="0.25">
      <c r="A1171" t="s">
        <v>1765</v>
      </c>
      <c r="B1171" s="1">
        <v>45680</v>
      </c>
      <c r="C1171" t="s">
        <v>795</v>
      </c>
      <c r="D1171" t="s">
        <v>97</v>
      </c>
      <c r="E1171" t="s">
        <v>46</v>
      </c>
      <c r="F1171" t="s">
        <v>53</v>
      </c>
      <c r="G1171" t="s">
        <v>54</v>
      </c>
      <c r="H1171">
        <v>1</v>
      </c>
      <c r="I1171">
        <v>22311</v>
      </c>
      <c r="J1171">
        <v>15</v>
      </c>
      <c r="K1171">
        <v>3346.65</v>
      </c>
      <c r="L1171">
        <v>18964.349999999999</v>
      </c>
      <c r="M1171">
        <v>12750.25</v>
      </c>
      <c r="N1171">
        <v>6214.1</v>
      </c>
      <c r="O1171" t="s">
        <v>91</v>
      </c>
      <c r="P1171">
        <v>1162.0999999999999</v>
      </c>
      <c r="Q1171" t="s">
        <v>30</v>
      </c>
      <c r="R1171" t="s">
        <v>41</v>
      </c>
      <c r="S1171">
        <v>2</v>
      </c>
      <c r="T1171">
        <v>3</v>
      </c>
      <c r="U1171" t="s">
        <v>56</v>
      </c>
      <c r="V1171" t="s">
        <v>33</v>
      </c>
      <c r="W1171">
        <v>5</v>
      </c>
      <c r="Z1171" t="b">
        <f t="shared" si="18"/>
        <v>0</v>
      </c>
    </row>
    <row r="1172" spans="1:26" x14ac:dyDescent="0.25">
      <c r="A1172" t="s">
        <v>1766</v>
      </c>
      <c r="B1172" s="1">
        <v>45820</v>
      </c>
      <c r="C1172" t="s">
        <v>255</v>
      </c>
      <c r="D1172" t="s">
        <v>154</v>
      </c>
      <c r="E1172" t="s">
        <v>36</v>
      </c>
      <c r="F1172" t="s">
        <v>86</v>
      </c>
      <c r="G1172" t="s">
        <v>127</v>
      </c>
      <c r="H1172">
        <v>3</v>
      </c>
      <c r="I1172">
        <v>59578</v>
      </c>
      <c r="J1172">
        <v>25</v>
      </c>
      <c r="K1172">
        <v>44683.5</v>
      </c>
      <c r="L1172">
        <v>134050.5</v>
      </c>
      <c r="M1172">
        <v>104718.91</v>
      </c>
      <c r="N1172">
        <v>29331.59</v>
      </c>
      <c r="O1172" t="s">
        <v>39</v>
      </c>
      <c r="P1172">
        <v>1274.29</v>
      </c>
      <c r="Q1172" t="s">
        <v>83</v>
      </c>
      <c r="R1172" t="s">
        <v>41</v>
      </c>
      <c r="S1172">
        <v>2</v>
      </c>
      <c r="T1172">
        <v>3</v>
      </c>
      <c r="U1172" t="s">
        <v>56</v>
      </c>
      <c r="V1172" t="s">
        <v>33</v>
      </c>
      <c r="W1172">
        <v>4</v>
      </c>
      <c r="Z1172" t="b">
        <f t="shared" si="18"/>
        <v>0</v>
      </c>
    </row>
    <row r="1173" spans="1:26" x14ac:dyDescent="0.25">
      <c r="A1173" t="s">
        <v>1767</v>
      </c>
      <c r="B1173" s="1">
        <v>45900</v>
      </c>
      <c r="C1173" t="s">
        <v>1306</v>
      </c>
      <c r="D1173" t="s">
        <v>124</v>
      </c>
      <c r="E1173" t="s">
        <v>46</v>
      </c>
      <c r="F1173" t="s">
        <v>47</v>
      </c>
      <c r="G1173" t="s">
        <v>64</v>
      </c>
      <c r="H1173">
        <v>1</v>
      </c>
      <c r="I1173">
        <v>40440</v>
      </c>
      <c r="J1173">
        <v>10</v>
      </c>
      <c r="K1173">
        <v>4044</v>
      </c>
      <c r="L1173">
        <v>36396</v>
      </c>
      <c r="M1173">
        <v>29584.84</v>
      </c>
      <c r="N1173">
        <v>6811.16</v>
      </c>
      <c r="O1173" t="s">
        <v>39</v>
      </c>
      <c r="P1173">
        <v>2187.42</v>
      </c>
      <c r="Q1173" t="s">
        <v>68</v>
      </c>
      <c r="R1173" t="s">
        <v>31</v>
      </c>
      <c r="S1173">
        <v>5</v>
      </c>
      <c r="T1173">
        <v>5</v>
      </c>
      <c r="U1173" t="s">
        <v>32</v>
      </c>
      <c r="V1173" t="s">
        <v>33</v>
      </c>
      <c r="W1173">
        <v>3</v>
      </c>
      <c r="Z1173" t="b">
        <f t="shared" si="18"/>
        <v>0</v>
      </c>
    </row>
    <row r="1174" spans="1:26" x14ac:dyDescent="0.25">
      <c r="A1174" t="s">
        <v>1768</v>
      </c>
      <c r="B1174" s="1">
        <v>46019</v>
      </c>
      <c r="C1174" t="s">
        <v>1769</v>
      </c>
      <c r="D1174" t="s">
        <v>71</v>
      </c>
      <c r="E1174" t="s">
        <v>26</v>
      </c>
      <c r="F1174" t="s">
        <v>86</v>
      </c>
      <c r="G1174" t="s">
        <v>180</v>
      </c>
      <c r="H1174">
        <v>1</v>
      </c>
      <c r="I1174">
        <v>17387</v>
      </c>
      <c r="J1174">
        <v>10</v>
      </c>
      <c r="K1174">
        <v>1738.7</v>
      </c>
      <c r="L1174">
        <v>15648.3</v>
      </c>
      <c r="M1174">
        <v>11161.03</v>
      </c>
      <c r="N1174">
        <v>4487.2700000000004</v>
      </c>
      <c r="O1174" t="s">
        <v>49</v>
      </c>
      <c r="P1174">
        <v>165.55</v>
      </c>
      <c r="Q1174" t="s">
        <v>68</v>
      </c>
      <c r="R1174" t="s">
        <v>31</v>
      </c>
      <c r="S1174">
        <v>5</v>
      </c>
      <c r="T1174">
        <v>5</v>
      </c>
      <c r="U1174" t="s">
        <v>32</v>
      </c>
      <c r="V1174" t="s">
        <v>33</v>
      </c>
      <c r="W1174">
        <v>3</v>
      </c>
      <c r="Z1174" t="b">
        <f t="shared" si="18"/>
        <v>0</v>
      </c>
    </row>
    <row r="1175" spans="1:26" x14ac:dyDescent="0.25">
      <c r="A1175" t="s">
        <v>1770</v>
      </c>
      <c r="B1175" s="1">
        <v>45853</v>
      </c>
      <c r="C1175" t="s">
        <v>1485</v>
      </c>
      <c r="D1175" t="s">
        <v>63</v>
      </c>
      <c r="E1175" t="s">
        <v>36</v>
      </c>
      <c r="F1175" t="s">
        <v>53</v>
      </c>
      <c r="G1175" t="s">
        <v>54</v>
      </c>
      <c r="H1175">
        <v>2</v>
      </c>
      <c r="I1175">
        <v>22248</v>
      </c>
      <c r="J1175">
        <v>25</v>
      </c>
      <c r="K1175">
        <v>11124</v>
      </c>
      <c r="L1175">
        <v>33372</v>
      </c>
      <c r="M1175">
        <v>23314.23</v>
      </c>
      <c r="N1175">
        <v>10057.77</v>
      </c>
      <c r="O1175" t="s">
        <v>49</v>
      </c>
      <c r="P1175">
        <v>162.08000000000001</v>
      </c>
      <c r="Q1175" t="s">
        <v>30</v>
      </c>
      <c r="R1175" t="s">
        <v>31</v>
      </c>
      <c r="S1175">
        <v>5</v>
      </c>
      <c r="T1175">
        <v>3</v>
      </c>
      <c r="U1175" t="s">
        <v>32</v>
      </c>
      <c r="V1175" t="s">
        <v>42</v>
      </c>
      <c r="Z1175" t="b">
        <f t="shared" si="18"/>
        <v>0</v>
      </c>
    </row>
    <row r="1176" spans="1:26" x14ac:dyDescent="0.25">
      <c r="A1176" t="s">
        <v>1771</v>
      </c>
      <c r="B1176" s="1">
        <v>45855</v>
      </c>
      <c r="C1176" t="s">
        <v>115</v>
      </c>
      <c r="D1176" t="s">
        <v>25</v>
      </c>
      <c r="E1176" t="s">
        <v>26</v>
      </c>
      <c r="F1176" t="s">
        <v>47</v>
      </c>
      <c r="G1176" t="s">
        <v>48</v>
      </c>
      <c r="H1176">
        <v>1</v>
      </c>
      <c r="I1176">
        <v>18715</v>
      </c>
      <c r="J1176">
        <v>10</v>
      </c>
      <c r="K1176">
        <v>1871.5</v>
      </c>
      <c r="L1176">
        <v>16843.5</v>
      </c>
      <c r="M1176">
        <v>11932.03</v>
      </c>
      <c r="N1176">
        <v>4911.47</v>
      </c>
      <c r="O1176" t="s">
        <v>49</v>
      </c>
      <c r="P1176">
        <v>232.32</v>
      </c>
      <c r="Q1176" t="s">
        <v>83</v>
      </c>
      <c r="R1176" t="s">
        <v>31</v>
      </c>
      <c r="S1176">
        <v>5</v>
      </c>
      <c r="T1176">
        <v>3</v>
      </c>
      <c r="U1176" t="s">
        <v>32</v>
      </c>
      <c r="V1176" t="s">
        <v>33</v>
      </c>
      <c r="Z1176" t="b">
        <f t="shared" si="18"/>
        <v>0</v>
      </c>
    </row>
    <row r="1177" spans="1:26" x14ac:dyDescent="0.25">
      <c r="A1177" t="s">
        <v>1772</v>
      </c>
      <c r="B1177" s="1">
        <v>45997</v>
      </c>
      <c r="C1177" t="s">
        <v>742</v>
      </c>
      <c r="D1177" t="s">
        <v>90</v>
      </c>
      <c r="E1177" t="s">
        <v>46</v>
      </c>
      <c r="F1177" t="s">
        <v>86</v>
      </c>
      <c r="G1177" t="s">
        <v>180</v>
      </c>
      <c r="H1177">
        <v>2</v>
      </c>
      <c r="I1177">
        <v>31699</v>
      </c>
      <c r="J1177">
        <v>0</v>
      </c>
      <c r="K1177">
        <v>0</v>
      </c>
      <c r="L1177">
        <v>63398</v>
      </c>
      <c r="M1177">
        <v>48599.62</v>
      </c>
      <c r="N1177">
        <v>14798.38</v>
      </c>
      <c r="O1177" t="s">
        <v>91</v>
      </c>
      <c r="P1177">
        <v>267.41000000000003</v>
      </c>
      <c r="Q1177" t="s">
        <v>30</v>
      </c>
      <c r="R1177" t="s">
        <v>31</v>
      </c>
      <c r="S1177">
        <v>5</v>
      </c>
      <c r="T1177">
        <v>4</v>
      </c>
      <c r="U1177" t="s">
        <v>32</v>
      </c>
      <c r="V1177" t="s">
        <v>33</v>
      </c>
      <c r="W1177">
        <v>5</v>
      </c>
      <c r="Z1177" t="b">
        <f t="shared" si="18"/>
        <v>0</v>
      </c>
    </row>
    <row r="1178" spans="1:26" x14ac:dyDescent="0.25">
      <c r="A1178" t="s">
        <v>1773</v>
      </c>
      <c r="B1178" s="1">
        <v>45991</v>
      </c>
      <c r="C1178" t="s">
        <v>952</v>
      </c>
      <c r="D1178" t="s">
        <v>71</v>
      </c>
      <c r="E1178" t="s">
        <v>36</v>
      </c>
      <c r="F1178" t="s">
        <v>53</v>
      </c>
      <c r="G1178" t="s">
        <v>59</v>
      </c>
      <c r="H1178">
        <v>1</v>
      </c>
      <c r="I1178">
        <v>27648</v>
      </c>
      <c r="J1178">
        <v>0</v>
      </c>
      <c r="K1178">
        <v>0</v>
      </c>
      <c r="L1178">
        <v>27648</v>
      </c>
      <c r="M1178">
        <v>16719.07</v>
      </c>
      <c r="N1178">
        <v>10928.93</v>
      </c>
      <c r="O1178" t="s">
        <v>55</v>
      </c>
      <c r="P1178">
        <v>1567.75</v>
      </c>
      <c r="Q1178" t="s">
        <v>40</v>
      </c>
      <c r="R1178" t="s">
        <v>31</v>
      </c>
      <c r="S1178">
        <v>5</v>
      </c>
      <c r="T1178">
        <v>1</v>
      </c>
      <c r="U1178" t="s">
        <v>32</v>
      </c>
      <c r="V1178" t="s">
        <v>33</v>
      </c>
      <c r="W1178">
        <v>1</v>
      </c>
      <c r="Z1178" t="b">
        <f t="shared" si="18"/>
        <v>0</v>
      </c>
    </row>
    <row r="1179" spans="1:26" x14ac:dyDescent="0.25">
      <c r="A1179" t="s">
        <v>1774</v>
      </c>
      <c r="B1179" s="1">
        <v>45735</v>
      </c>
      <c r="C1179" t="s">
        <v>1775</v>
      </c>
      <c r="D1179" t="s">
        <v>79</v>
      </c>
      <c r="E1179" t="s">
        <v>36</v>
      </c>
      <c r="F1179" t="s">
        <v>37</v>
      </c>
      <c r="G1179" t="s">
        <v>38</v>
      </c>
      <c r="H1179">
        <v>1</v>
      </c>
      <c r="I1179">
        <v>11653</v>
      </c>
      <c r="J1179">
        <v>5</v>
      </c>
      <c r="K1179">
        <v>582.65</v>
      </c>
      <c r="L1179">
        <v>11070.35</v>
      </c>
      <c r="M1179">
        <v>6408.33</v>
      </c>
      <c r="N1179">
        <v>4662.0200000000004</v>
      </c>
      <c r="O1179" t="s">
        <v>55</v>
      </c>
      <c r="P1179">
        <v>1556.3</v>
      </c>
      <c r="Q1179" t="s">
        <v>30</v>
      </c>
      <c r="R1179" t="s">
        <v>41</v>
      </c>
      <c r="S1179">
        <v>2</v>
      </c>
      <c r="T1179">
        <v>5</v>
      </c>
      <c r="U1179" t="s">
        <v>32</v>
      </c>
      <c r="V1179" t="s">
        <v>50</v>
      </c>
      <c r="W1179">
        <v>1</v>
      </c>
      <c r="Z1179" t="b">
        <f t="shared" si="18"/>
        <v>0</v>
      </c>
    </row>
    <row r="1180" spans="1:26" x14ac:dyDescent="0.25">
      <c r="A1180" t="s">
        <v>1776</v>
      </c>
      <c r="B1180" s="1">
        <v>45911</v>
      </c>
      <c r="C1180" t="s">
        <v>582</v>
      </c>
      <c r="D1180" t="s">
        <v>79</v>
      </c>
      <c r="E1180" t="s">
        <v>26</v>
      </c>
      <c r="F1180" t="s">
        <v>37</v>
      </c>
      <c r="G1180" t="s">
        <v>100</v>
      </c>
      <c r="H1180">
        <v>3</v>
      </c>
      <c r="I1180">
        <v>37248</v>
      </c>
      <c r="J1180">
        <v>10</v>
      </c>
      <c r="K1180">
        <v>11174.4</v>
      </c>
      <c r="L1180">
        <v>100569.60000000001</v>
      </c>
      <c r="M1180">
        <v>57988.53</v>
      </c>
      <c r="N1180">
        <v>42581.07</v>
      </c>
      <c r="O1180" t="s">
        <v>49</v>
      </c>
      <c r="P1180">
        <v>260</v>
      </c>
      <c r="Q1180" t="s">
        <v>40</v>
      </c>
      <c r="R1180" t="s">
        <v>41</v>
      </c>
      <c r="S1180">
        <v>2</v>
      </c>
      <c r="T1180">
        <v>6</v>
      </c>
      <c r="U1180" t="s">
        <v>32</v>
      </c>
      <c r="V1180" t="s">
        <v>50</v>
      </c>
      <c r="W1180">
        <v>5</v>
      </c>
      <c r="Z1180" t="b">
        <f t="shared" si="18"/>
        <v>0</v>
      </c>
    </row>
    <row r="1181" spans="1:26" x14ac:dyDescent="0.25">
      <c r="A1181" t="s">
        <v>1777</v>
      </c>
      <c r="B1181" s="1">
        <v>45676</v>
      </c>
      <c r="C1181" t="s">
        <v>1063</v>
      </c>
      <c r="D1181" t="s">
        <v>79</v>
      </c>
      <c r="E1181" t="s">
        <v>46</v>
      </c>
      <c r="F1181" t="s">
        <v>86</v>
      </c>
      <c r="G1181" t="s">
        <v>94</v>
      </c>
      <c r="H1181">
        <v>1</v>
      </c>
      <c r="I1181">
        <v>75482</v>
      </c>
      <c r="J1181">
        <v>0</v>
      </c>
      <c r="K1181">
        <v>0</v>
      </c>
      <c r="L1181">
        <v>75482</v>
      </c>
      <c r="M1181">
        <v>51145.7</v>
      </c>
      <c r="N1181">
        <v>24336.3</v>
      </c>
      <c r="O1181" t="s">
        <v>55</v>
      </c>
      <c r="P1181">
        <v>1912.76</v>
      </c>
      <c r="Q1181" t="s">
        <v>30</v>
      </c>
      <c r="R1181" t="s">
        <v>41</v>
      </c>
      <c r="S1181">
        <v>2</v>
      </c>
      <c r="T1181">
        <v>1</v>
      </c>
      <c r="U1181" t="s">
        <v>32</v>
      </c>
      <c r="V1181" t="s">
        <v>33</v>
      </c>
      <c r="W1181">
        <v>5</v>
      </c>
      <c r="Z1181" t="b">
        <f t="shared" si="18"/>
        <v>0</v>
      </c>
    </row>
    <row r="1182" spans="1:26" x14ac:dyDescent="0.25">
      <c r="A1182" t="s">
        <v>1778</v>
      </c>
      <c r="B1182" s="1">
        <v>45722</v>
      </c>
      <c r="C1182" t="s">
        <v>288</v>
      </c>
      <c r="D1182" t="s">
        <v>124</v>
      </c>
      <c r="E1182" t="s">
        <v>46</v>
      </c>
      <c r="F1182" t="s">
        <v>47</v>
      </c>
      <c r="G1182" t="s">
        <v>105</v>
      </c>
      <c r="H1182">
        <v>1</v>
      </c>
      <c r="I1182">
        <v>8801</v>
      </c>
      <c r="J1182">
        <v>0</v>
      </c>
      <c r="K1182">
        <v>0</v>
      </c>
      <c r="L1182">
        <v>8801</v>
      </c>
      <c r="M1182">
        <v>6692.13</v>
      </c>
      <c r="N1182">
        <v>2108.87</v>
      </c>
      <c r="O1182" t="s">
        <v>60</v>
      </c>
      <c r="P1182">
        <v>2255.64</v>
      </c>
      <c r="Q1182" t="s">
        <v>40</v>
      </c>
      <c r="R1182" t="s">
        <v>31</v>
      </c>
      <c r="S1182">
        <v>5</v>
      </c>
      <c r="T1182">
        <v>5</v>
      </c>
      <c r="U1182" t="s">
        <v>32</v>
      </c>
      <c r="V1182" t="s">
        <v>33</v>
      </c>
      <c r="W1182">
        <v>2</v>
      </c>
      <c r="Z1182" t="b">
        <f t="shared" si="18"/>
        <v>0</v>
      </c>
    </row>
    <row r="1183" spans="1:26" x14ac:dyDescent="0.25">
      <c r="A1183" t="s">
        <v>1779</v>
      </c>
      <c r="B1183" s="1">
        <v>45915</v>
      </c>
      <c r="C1183" t="s">
        <v>1065</v>
      </c>
      <c r="D1183" t="s">
        <v>67</v>
      </c>
      <c r="E1183" t="s">
        <v>26</v>
      </c>
      <c r="F1183" t="s">
        <v>37</v>
      </c>
      <c r="G1183" t="s">
        <v>100</v>
      </c>
      <c r="H1183">
        <v>1</v>
      </c>
      <c r="I1183">
        <v>33321</v>
      </c>
      <c r="J1183">
        <v>15</v>
      </c>
      <c r="K1183">
        <v>4998.1499999999996</v>
      </c>
      <c r="L1183">
        <v>28322.85</v>
      </c>
      <c r="M1183">
        <v>19857.37</v>
      </c>
      <c r="N1183">
        <v>8465.48</v>
      </c>
      <c r="O1183" t="s">
        <v>60</v>
      </c>
      <c r="P1183">
        <v>2036.02</v>
      </c>
      <c r="Q1183" t="s">
        <v>40</v>
      </c>
      <c r="R1183" t="s">
        <v>31</v>
      </c>
      <c r="S1183">
        <v>5</v>
      </c>
      <c r="T1183">
        <v>7</v>
      </c>
      <c r="U1183" t="s">
        <v>56</v>
      </c>
      <c r="V1183" t="s">
        <v>33</v>
      </c>
      <c r="W1183">
        <v>2</v>
      </c>
      <c r="Z1183" t="b">
        <f t="shared" si="18"/>
        <v>0</v>
      </c>
    </row>
    <row r="1184" spans="1:26" x14ac:dyDescent="0.25">
      <c r="A1184" t="s">
        <v>1780</v>
      </c>
      <c r="B1184" s="1">
        <v>45960</v>
      </c>
      <c r="C1184" t="s">
        <v>1078</v>
      </c>
      <c r="D1184" t="s">
        <v>25</v>
      </c>
      <c r="E1184" t="s">
        <v>36</v>
      </c>
      <c r="F1184" t="s">
        <v>53</v>
      </c>
      <c r="G1184" t="s">
        <v>82</v>
      </c>
      <c r="H1184">
        <v>1</v>
      </c>
      <c r="I1184">
        <v>10930</v>
      </c>
      <c r="J1184">
        <v>5</v>
      </c>
      <c r="K1184">
        <v>546.5</v>
      </c>
      <c r="L1184">
        <v>10383.5</v>
      </c>
      <c r="M1184">
        <v>7949.28</v>
      </c>
      <c r="N1184">
        <v>2434.2199999999998</v>
      </c>
      <c r="O1184" t="s">
        <v>60</v>
      </c>
      <c r="P1184">
        <v>2417.2199999999998</v>
      </c>
      <c r="Q1184" t="s">
        <v>68</v>
      </c>
      <c r="R1184" t="s">
        <v>31</v>
      </c>
      <c r="S1184">
        <v>5</v>
      </c>
      <c r="T1184">
        <v>6</v>
      </c>
      <c r="U1184" t="s">
        <v>56</v>
      </c>
      <c r="V1184" t="s">
        <v>33</v>
      </c>
      <c r="W1184">
        <v>4</v>
      </c>
      <c r="Z1184" t="b">
        <f t="shared" si="18"/>
        <v>0</v>
      </c>
    </row>
    <row r="1185" spans="1:26" x14ac:dyDescent="0.25">
      <c r="A1185" t="s">
        <v>1781</v>
      </c>
      <c r="B1185" s="1">
        <v>45827</v>
      </c>
      <c r="C1185" t="s">
        <v>199</v>
      </c>
      <c r="D1185" t="s">
        <v>90</v>
      </c>
      <c r="E1185" t="s">
        <v>26</v>
      </c>
      <c r="F1185" t="s">
        <v>53</v>
      </c>
      <c r="G1185" t="s">
        <v>54</v>
      </c>
      <c r="H1185">
        <v>2</v>
      </c>
      <c r="I1185">
        <v>81284</v>
      </c>
      <c r="J1185">
        <v>20</v>
      </c>
      <c r="K1185">
        <v>32513.599999999999</v>
      </c>
      <c r="L1185">
        <v>130054.39999999999</v>
      </c>
      <c r="M1185">
        <v>72229.509999999995</v>
      </c>
      <c r="N1185">
        <v>57824.89</v>
      </c>
      <c r="O1185" t="s">
        <v>60</v>
      </c>
      <c r="P1185">
        <v>1204.94</v>
      </c>
      <c r="Q1185" t="s">
        <v>83</v>
      </c>
      <c r="R1185" t="s">
        <v>41</v>
      </c>
      <c r="S1185">
        <v>2</v>
      </c>
      <c r="T1185">
        <v>1</v>
      </c>
      <c r="U1185" t="s">
        <v>32</v>
      </c>
      <c r="V1185" t="s">
        <v>33</v>
      </c>
      <c r="W1185">
        <v>1</v>
      </c>
      <c r="Z1185" t="b">
        <f t="shared" si="18"/>
        <v>0</v>
      </c>
    </row>
    <row r="1186" spans="1:26" x14ac:dyDescent="0.25">
      <c r="A1186" t="s">
        <v>1782</v>
      </c>
      <c r="B1186" s="1">
        <v>45709</v>
      </c>
      <c r="C1186" t="s">
        <v>1783</v>
      </c>
      <c r="D1186" t="s">
        <v>154</v>
      </c>
      <c r="E1186" t="s">
        <v>46</v>
      </c>
      <c r="F1186" t="s">
        <v>47</v>
      </c>
      <c r="G1186" t="s">
        <v>64</v>
      </c>
      <c r="H1186">
        <v>2</v>
      </c>
      <c r="I1186">
        <v>33645</v>
      </c>
      <c r="J1186">
        <v>0</v>
      </c>
      <c r="K1186">
        <v>0</v>
      </c>
      <c r="L1186">
        <v>67290</v>
      </c>
      <c r="M1186">
        <v>37089.660000000003</v>
      </c>
      <c r="N1186">
        <v>30200.34</v>
      </c>
      <c r="O1186" t="s">
        <v>55</v>
      </c>
      <c r="P1186">
        <v>1037.1500000000001</v>
      </c>
      <c r="Q1186" t="s">
        <v>40</v>
      </c>
      <c r="R1186" t="s">
        <v>31</v>
      </c>
      <c r="S1186">
        <v>5</v>
      </c>
      <c r="T1186">
        <v>3</v>
      </c>
      <c r="U1186" t="s">
        <v>32</v>
      </c>
      <c r="V1186" t="s">
        <v>33</v>
      </c>
      <c r="W1186">
        <v>2</v>
      </c>
      <c r="Z1186" t="b">
        <f t="shared" si="18"/>
        <v>0</v>
      </c>
    </row>
    <row r="1187" spans="1:26" x14ac:dyDescent="0.25">
      <c r="A1187" t="s">
        <v>1784</v>
      </c>
      <c r="B1187" s="1">
        <v>45883</v>
      </c>
      <c r="C1187" t="s">
        <v>1234</v>
      </c>
      <c r="D1187" t="s">
        <v>124</v>
      </c>
      <c r="E1187" t="s">
        <v>26</v>
      </c>
      <c r="F1187" t="s">
        <v>86</v>
      </c>
      <c r="G1187" t="s">
        <v>87</v>
      </c>
      <c r="H1187">
        <v>1</v>
      </c>
      <c r="I1187">
        <v>81744</v>
      </c>
      <c r="J1187">
        <v>25</v>
      </c>
      <c r="K1187">
        <v>20436</v>
      </c>
      <c r="L1187">
        <v>61308</v>
      </c>
      <c r="M1187">
        <v>47876.98</v>
      </c>
      <c r="N1187">
        <v>13431.02</v>
      </c>
      <c r="O1187" t="s">
        <v>49</v>
      </c>
      <c r="P1187">
        <v>60.61</v>
      </c>
      <c r="Q1187" t="s">
        <v>73</v>
      </c>
      <c r="R1187" t="s">
        <v>31</v>
      </c>
      <c r="S1187">
        <v>5</v>
      </c>
      <c r="T1187">
        <v>1</v>
      </c>
      <c r="U1187" t="s">
        <v>32</v>
      </c>
      <c r="V1187" t="s">
        <v>42</v>
      </c>
      <c r="Z1187" t="b">
        <f t="shared" si="18"/>
        <v>0</v>
      </c>
    </row>
    <row r="1188" spans="1:26" x14ac:dyDescent="0.25">
      <c r="A1188" t="s">
        <v>1785</v>
      </c>
      <c r="B1188" s="1">
        <v>45709</v>
      </c>
      <c r="C1188" t="s">
        <v>958</v>
      </c>
      <c r="D1188" t="s">
        <v>90</v>
      </c>
      <c r="E1188" t="s">
        <v>36</v>
      </c>
      <c r="F1188" t="s">
        <v>53</v>
      </c>
      <c r="G1188" t="s">
        <v>54</v>
      </c>
      <c r="H1188">
        <v>1</v>
      </c>
      <c r="I1188">
        <v>22229</v>
      </c>
      <c r="J1188">
        <v>10</v>
      </c>
      <c r="K1188">
        <v>2222.9</v>
      </c>
      <c r="L1188">
        <v>20006.099999999999</v>
      </c>
      <c r="M1188">
        <v>15128.33</v>
      </c>
      <c r="N1188">
        <v>4877.7700000000004</v>
      </c>
      <c r="O1188" t="s">
        <v>39</v>
      </c>
      <c r="P1188">
        <v>1129.8399999999999</v>
      </c>
      <c r="Q1188" t="s">
        <v>68</v>
      </c>
      <c r="R1188" t="s">
        <v>41</v>
      </c>
      <c r="S1188">
        <v>2</v>
      </c>
      <c r="T1188">
        <v>5</v>
      </c>
      <c r="U1188" t="s">
        <v>32</v>
      </c>
      <c r="V1188" t="s">
        <v>50</v>
      </c>
      <c r="W1188">
        <v>3</v>
      </c>
      <c r="Z1188" t="b">
        <f t="shared" si="18"/>
        <v>0</v>
      </c>
    </row>
    <row r="1189" spans="1:26" x14ac:dyDescent="0.25">
      <c r="A1189" t="s">
        <v>1786</v>
      </c>
      <c r="B1189" s="1">
        <v>45927</v>
      </c>
      <c r="C1189" t="s">
        <v>1787</v>
      </c>
      <c r="D1189" t="s">
        <v>124</v>
      </c>
      <c r="E1189" t="s">
        <v>26</v>
      </c>
      <c r="F1189" t="s">
        <v>47</v>
      </c>
      <c r="G1189" t="s">
        <v>64</v>
      </c>
      <c r="H1189">
        <v>1</v>
      </c>
      <c r="I1189">
        <v>8119</v>
      </c>
      <c r="J1189">
        <v>20</v>
      </c>
      <c r="K1189">
        <v>1623.8</v>
      </c>
      <c r="L1189">
        <v>6495.2</v>
      </c>
      <c r="M1189">
        <v>4309.99</v>
      </c>
      <c r="N1189">
        <v>2185.21</v>
      </c>
      <c r="O1189" t="s">
        <v>39</v>
      </c>
      <c r="P1189">
        <v>2086.6</v>
      </c>
      <c r="Q1189" t="s">
        <v>40</v>
      </c>
      <c r="R1189" t="s">
        <v>41</v>
      </c>
      <c r="S1189">
        <v>2</v>
      </c>
      <c r="T1189">
        <v>1</v>
      </c>
      <c r="U1189" t="s">
        <v>32</v>
      </c>
      <c r="V1189" t="s">
        <v>33</v>
      </c>
      <c r="W1189">
        <v>5</v>
      </c>
      <c r="Z1189" t="b">
        <f t="shared" si="18"/>
        <v>0</v>
      </c>
    </row>
    <row r="1190" spans="1:26" x14ac:dyDescent="0.25">
      <c r="A1190" t="s">
        <v>1788</v>
      </c>
      <c r="B1190" s="1">
        <v>45891</v>
      </c>
      <c r="C1190" t="s">
        <v>312</v>
      </c>
      <c r="D1190" t="s">
        <v>67</v>
      </c>
      <c r="E1190" t="s">
        <v>26</v>
      </c>
      <c r="F1190" t="s">
        <v>27</v>
      </c>
      <c r="G1190" t="s">
        <v>164</v>
      </c>
      <c r="H1190">
        <v>1</v>
      </c>
      <c r="I1190">
        <v>21391</v>
      </c>
      <c r="J1190">
        <v>20</v>
      </c>
      <c r="K1190">
        <v>4278.2</v>
      </c>
      <c r="L1190">
        <v>17112.8</v>
      </c>
      <c r="M1190">
        <v>13605.6</v>
      </c>
      <c r="N1190">
        <v>3507.2</v>
      </c>
      <c r="O1190" t="s">
        <v>91</v>
      </c>
      <c r="P1190">
        <v>738.68</v>
      </c>
      <c r="Q1190" t="s">
        <v>73</v>
      </c>
      <c r="R1190" t="s">
        <v>31</v>
      </c>
      <c r="S1190">
        <v>5</v>
      </c>
      <c r="T1190">
        <v>6</v>
      </c>
      <c r="U1190" t="s">
        <v>56</v>
      </c>
      <c r="V1190" t="s">
        <v>33</v>
      </c>
      <c r="W1190">
        <v>2</v>
      </c>
      <c r="Z1190" t="b">
        <f t="shared" si="18"/>
        <v>0</v>
      </c>
    </row>
    <row r="1191" spans="1:26" x14ac:dyDescent="0.25">
      <c r="A1191" t="s">
        <v>1789</v>
      </c>
      <c r="B1191" s="1">
        <v>45665</v>
      </c>
      <c r="C1191" t="s">
        <v>1790</v>
      </c>
      <c r="D1191" t="s">
        <v>79</v>
      </c>
      <c r="E1191" t="s">
        <v>46</v>
      </c>
      <c r="F1191" t="s">
        <v>37</v>
      </c>
      <c r="G1191" t="s">
        <v>100</v>
      </c>
      <c r="H1191">
        <v>1</v>
      </c>
      <c r="I1191">
        <v>14536</v>
      </c>
      <c r="J1191">
        <v>5</v>
      </c>
      <c r="K1191">
        <v>726.8</v>
      </c>
      <c r="L1191">
        <v>13809.2</v>
      </c>
      <c r="M1191">
        <v>10333.08</v>
      </c>
      <c r="N1191">
        <v>3476.12</v>
      </c>
      <c r="O1191" t="s">
        <v>39</v>
      </c>
      <c r="P1191">
        <v>2009.57</v>
      </c>
      <c r="Q1191" t="s">
        <v>30</v>
      </c>
      <c r="R1191" t="s">
        <v>31</v>
      </c>
      <c r="S1191">
        <v>5</v>
      </c>
      <c r="T1191">
        <v>3</v>
      </c>
      <c r="U1191" t="s">
        <v>32</v>
      </c>
      <c r="V1191" t="s">
        <v>33</v>
      </c>
      <c r="W1191">
        <v>3</v>
      </c>
      <c r="Z1191" t="b">
        <f t="shared" si="18"/>
        <v>0</v>
      </c>
    </row>
    <row r="1192" spans="1:26" x14ac:dyDescent="0.25">
      <c r="A1192" t="s">
        <v>1791</v>
      </c>
      <c r="B1192" s="1">
        <v>45731</v>
      </c>
      <c r="C1192" t="s">
        <v>706</v>
      </c>
      <c r="D1192" t="s">
        <v>67</v>
      </c>
      <c r="E1192" t="s">
        <v>46</v>
      </c>
      <c r="F1192" t="s">
        <v>86</v>
      </c>
      <c r="G1192" t="s">
        <v>94</v>
      </c>
      <c r="H1192">
        <v>1</v>
      </c>
      <c r="I1192">
        <v>9580</v>
      </c>
      <c r="J1192">
        <v>0</v>
      </c>
      <c r="K1192">
        <v>0</v>
      </c>
      <c r="L1192">
        <v>9580</v>
      </c>
      <c r="M1192">
        <v>7407.89</v>
      </c>
      <c r="N1192">
        <v>2172.11</v>
      </c>
      <c r="O1192" t="s">
        <v>60</v>
      </c>
      <c r="P1192">
        <v>1083.83</v>
      </c>
      <c r="Q1192" t="s">
        <v>73</v>
      </c>
      <c r="R1192" t="s">
        <v>31</v>
      </c>
      <c r="S1192">
        <v>5</v>
      </c>
      <c r="T1192">
        <v>5</v>
      </c>
      <c r="U1192" t="s">
        <v>32</v>
      </c>
      <c r="V1192" t="s">
        <v>33</v>
      </c>
      <c r="W1192">
        <v>3</v>
      </c>
      <c r="Z1192" t="b">
        <f t="shared" si="18"/>
        <v>0</v>
      </c>
    </row>
    <row r="1193" spans="1:26" x14ac:dyDescent="0.25">
      <c r="A1193" t="s">
        <v>1792</v>
      </c>
      <c r="B1193" s="1">
        <v>45867</v>
      </c>
      <c r="C1193" t="s">
        <v>1749</v>
      </c>
      <c r="D1193" t="s">
        <v>67</v>
      </c>
      <c r="E1193" t="s">
        <v>26</v>
      </c>
      <c r="F1193" t="s">
        <v>27</v>
      </c>
      <c r="G1193" t="s">
        <v>28</v>
      </c>
      <c r="H1193">
        <v>1</v>
      </c>
      <c r="I1193">
        <v>10979</v>
      </c>
      <c r="J1193">
        <v>0</v>
      </c>
      <c r="K1193">
        <v>0</v>
      </c>
      <c r="L1193">
        <v>10979</v>
      </c>
      <c r="M1193">
        <v>8339.7099999999991</v>
      </c>
      <c r="N1193">
        <v>2639.29</v>
      </c>
      <c r="O1193" t="s">
        <v>49</v>
      </c>
      <c r="P1193">
        <v>82.8</v>
      </c>
      <c r="Q1193" t="s">
        <v>73</v>
      </c>
      <c r="R1193" t="s">
        <v>41</v>
      </c>
      <c r="S1193">
        <v>2</v>
      </c>
      <c r="T1193">
        <v>1</v>
      </c>
      <c r="U1193" t="s">
        <v>32</v>
      </c>
      <c r="V1193" t="s">
        <v>33</v>
      </c>
      <c r="W1193">
        <v>5</v>
      </c>
      <c r="Z1193" t="b">
        <f t="shared" si="18"/>
        <v>0</v>
      </c>
    </row>
    <row r="1194" spans="1:26" x14ac:dyDescent="0.25">
      <c r="A1194" t="s">
        <v>1793</v>
      </c>
      <c r="B1194" s="1">
        <v>45993</v>
      </c>
      <c r="C1194" t="s">
        <v>140</v>
      </c>
      <c r="D1194" t="s">
        <v>154</v>
      </c>
      <c r="E1194" t="s">
        <v>46</v>
      </c>
      <c r="F1194" t="s">
        <v>37</v>
      </c>
      <c r="G1194" t="s">
        <v>313</v>
      </c>
      <c r="H1194">
        <v>2</v>
      </c>
      <c r="I1194">
        <v>38608</v>
      </c>
      <c r="J1194">
        <v>15</v>
      </c>
      <c r="K1194">
        <v>11582.4</v>
      </c>
      <c r="L1194">
        <v>65633.600000000006</v>
      </c>
      <c r="M1194">
        <v>53487.55</v>
      </c>
      <c r="N1194">
        <v>12146.05</v>
      </c>
      <c r="O1194" t="s">
        <v>60</v>
      </c>
      <c r="P1194">
        <v>1387.25</v>
      </c>
      <c r="Q1194" t="s">
        <v>73</v>
      </c>
      <c r="R1194" t="s">
        <v>31</v>
      </c>
      <c r="S1194">
        <v>5</v>
      </c>
      <c r="T1194">
        <v>3</v>
      </c>
      <c r="U1194" t="s">
        <v>32</v>
      </c>
      <c r="V1194" t="s">
        <v>33</v>
      </c>
      <c r="W1194">
        <v>5</v>
      </c>
      <c r="Z1194" t="b">
        <f t="shared" si="18"/>
        <v>0</v>
      </c>
    </row>
    <row r="1195" spans="1:26" x14ac:dyDescent="0.25">
      <c r="A1195" t="s">
        <v>1794</v>
      </c>
      <c r="B1195" s="1">
        <v>45737</v>
      </c>
      <c r="C1195" t="s">
        <v>482</v>
      </c>
      <c r="D1195" t="s">
        <v>71</v>
      </c>
      <c r="E1195" t="s">
        <v>46</v>
      </c>
      <c r="F1195" t="s">
        <v>53</v>
      </c>
      <c r="G1195" t="s">
        <v>54</v>
      </c>
      <c r="H1195">
        <v>1</v>
      </c>
      <c r="I1195">
        <v>58446</v>
      </c>
      <c r="J1195">
        <v>0</v>
      </c>
      <c r="K1195">
        <v>0</v>
      </c>
      <c r="L1195">
        <v>58446</v>
      </c>
      <c r="M1195">
        <v>45711.199999999997</v>
      </c>
      <c r="N1195">
        <v>12734.8</v>
      </c>
      <c r="O1195" t="s">
        <v>39</v>
      </c>
      <c r="P1195">
        <v>1871.25</v>
      </c>
      <c r="Q1195" t="s">
        <v>30</v>
      </c>
      <c r="R1195" t="s">
        <v>31</v>
      </c>
      <c r="S1195">
        <v>5</v>
      </c>
      <c r="T1195">
        <v>2</v>
      </c>
      <c r="U1195" t="s">
        <v>32</v>
      </c>
      <c r="V1195" t="s">
        <v>50</v>
      </c>
      <c r="W1195">
        <v>2</v>
      </c>
      <c r="Z1195" t="b">
        <f t="shared" si="18"/>
        <v>0</v>
      </c>
    </row>
    <row r="1196" spans="1:26" x14ac:dyDescent="0.25">
      <c r="A1196" t="s">
        <v>1795</v>
      </c>
      <c r="B1196" s="1">
        <v>45696</v>
      </c>
      <c r="C1196" t="s">
        <v>417</v>
      </c>
      <c r="D1196" t="s">
        <v>25</v>
      </c>
      <c r="E1196" t="s">
        <v>46</v>
      </c>
      <c r="F1196" t="s">
        <v>27</v>
      </c>
      <c r="G1196" t="s">
        <v>113</v>
      </c>
      <c r="H1196">
        <v>3</v>
      </c>
      <c r="I1196">
        <v>19070</v>
      </c>
      <c r="J1196">
        <v>15</v>
      </c>
      <c r="K1196">
        <v>8581.5</v>
      </c>
      <c r="L1196">
        <v>48628.5</v>
      </c>
      <c r="M1196">
        <v>38508.839999999997</v>
      </c>
      <c r="N1196">
        <v>10119.66</v>
      </c>
      <c r="O1196" t="s">
        <v>29</v>
      </c>
      <c r="P1196">
        <v>1389.13</v>
      </c>
      <c r="Q1196" t="s">
        <v>40</v>
      </c>
      <c r="R1196" t="s">
        <v>31</v>
      </c>
      <c r="S1196">
        <v>5</v>
      </c>
      <c r="T1196">
        <v>6</v>
      </c>
      <c r="U1196" t="s">
        <v>32</v>
      </c>
      <c r="V1196" t="s">
        <v>50</v>
      </c>
      <c r="W1196">
        <v>3</v>
      </c>
      <c r="Z1196" t="b">
        <f t="shared" si="18"/>
        <v>0</v>
      </c>
    </row>
    <row r="1197" spans="1:26" x14ac:dyDescent="0.25">
      <c r="A1197" t="s">
        <v>1796</v>
      </c>
      <c r="B1197" s="1">
        <v>45898</v>
      </c>
      <c r="C1197" t="s">
        <v>1091</v>
      </c>
      <c r="D1197" t="s">
        <v>154</v>
      </c>
      <c r="E1197" t="s">
        <v>26</v>
      </c>
      <c r="F1197" t="s">
        <v>27</v>
      </c>
      <c r="G1197" t="s">
        <v>28</v>
      </c>
      <c r="H1197">
        <v>2</v>
      </c>
      <c r="I1197">
        <v>3697</v>
      </c>
      <c r="J1197">
        <v>0</v>
      </c>
      <c r="K1197">
        <v>0</v>
      </c>
      <c r="L1197">
        <v>7394</v>
      </c>
      <c r="M1197">
        <v>5438.82</v>
      </c>
      <c r="N1197">
        <v>1955.18</v>
      </c>
      <c r="O1197" t="s">
        <v>55</v>
      </c>
      <c r="P1197">
        <v>660.03</v>
      </c>
      <c r="Q1197" t="s">
        <v>30</v>
      </c>
      <c r="R1197" t="s">
        <v>31</v>
      </c>
      <c r="S1197">
        <v>5</v>
      </c>
      <c r="T1197">
        <v>3</v>
      </c>
      <c r="U1197" t="s">
        <v>32</v>
      </c>
      <c r="V1197" t="s">
        <v>42</v>
      </c>
      <c r="Z1197" t="b">
        <f t="shared" si="18"/>
        <v>0</v>
      </c>
    </row>
    <row r="1198" spans="1:26" x14ac:dyDescent="0.25">
      <c r="A1198" t="s">
        <v>1797</v>
      </c>
      <c r="B1198" s="1">
        <v>45793</v>
      </c>
      <c r="C1198" t="s">
        <v>1353</v>
      </c>
      <c r="D1198" t="s">
        <v>71</v>
      </c>
      <c r="E1198" t="s">
        <v>26</v>
      </c>
      <c r="F1198" t="s">
        <v>53</v>
      </c>
      <c r="G1198" t="s">
        <v>59</v>
      </c>
      <c r="H1198">
        <v>1</v>
      </c>
      <c r="I1198">
        <v>98366</v>
      </c>
      <c r="J1198">
        <v>0</v>
      </c>
      <c r="K1198">
        <v>0</v>
      </c>
      <c r="L1198">
        <v>98366</v>
      </c>
      <c r="M1198">
        <v>73668.39</v>
      </c>
      <c r="N1198">
        <v>24697.61</v>
      </c>
      <c r="O1198" t="s">
        <v>39</v>
      </c>
      <c r="P1198">
        <v>1834.56</v>
      </c>
      <c r="Q1198" t="s">
        <v>73</v>
      </c>
      <c r="R1198" t="s">
        <v>41</v>
      </c>
      <c r="S1198">
        <v>2</v>
      </c>
      <c r="T1198">
        <v>3</v>
      </c>
      <c r="U1198" t="s">
        <v>32</v>
      </c>
      <c r="V1198" t="s">
        <v>42</v>
      </c>
      <c r="Z1198" t="b">
        <f t="shared" si="18"/>
        <v>0</v>
      </c>
    </row>
    <row r="1199" spans="1:26" x14ac:dyDescent="0.25">
      <c r="A1199" t="s">
        <v>1798</v>
      </c>
      <c r="B1199" s="1">
        <v>45831</v>
      </c>
      <c r="C1199" t="s">
        <v>1314</v>
      </c>
      <c r="D1199" t="s">
        <v>79</v>
      </c>
      <c r="E1199" t="s">
        <v>26</v>
      </c>
      <c r="F1199" t="s">
        <v>86</v>
      </c>
      <c r="G1199" t="s">
        <v>87</v>
      </c>
      <c r="H1199">
        <v>1</v>
      </c>
      <c r="I1199">
        <v>40035</v>
      </c>
      <c r="J1199">
        <v>20</v>
      </c>
      <c r="K1199">
        <v>8007</v>
      </c>
      <c r="L1199">
        <v>32028</v>
      </c>
      <c r="M1199">
        <v>19431.89</v>
      </c>
      <c r="N1199">
        <v>12596.11</v>
      </c>
      <c r="O1199" t="s">
        <v>29</v>
      </c>
      <c r="P1199">
        <v>1875.88</v>
      </c>
      <c r="Q1199" t="s">
        <v>68</v>
      </c>
      <c r="R1199" t="s">
        <v>31</v>
      </c>
      <c r="S1199">
        <v>5</v>
      </c>
      <c r="T1199">
        <v>6</v>
      </c>
      <c r="U1199" t="s">
        <v>56</v>
      </c>
      <c r="V1199" t="s">
        <v>33</v>
      </c>
      <c r="W1199">
        <v>4</v>
      </c>
      <c r="Z1199" t="b">
        <f t="shared" si="18"/>
        <v>0</v>
      </c>
    </row>
    <row r="1200" spans="1:26" x14ac:dyDescent="0.25">
      <c r="A1200" t="s">
        <v>1799</v>
      </c>
      <c r="B1200" s="1">
        <v>45977</v>
      </c>
      <c r="C1200" t="s">
        <v>176</v>
      </c>
      <c r="D1200" t="s">
        <v>154</v>
      </c>
      <c r="E1200" t="s">
        <v>46</v>
      </c>
      <c r="F1200" t="s">
        <v>53</v>
      </c>
      <c r="G1200" t="s">
        <v>268</v>
      </c>
      <c r="H1200">
        <v>2</v>
      </c>
      <c r="I1200">
        <v>118565</v>
      </c>
      <c r="J1200">
        <v>15</v>
      </c>
      <c r="K1200">
        <v>35569.5</v>
      </c>
      <c r="L1200">
        <v>201560.5</v>
      </c>
      <c r="M1200">
        <v>143878.26999999999</v>
      </c>
      <c r="N1200">
        <v>57682.23</v>
      </c>
      <c r="O1200" t="s">
        <v>60</v>
      </c>
      <c r="P1200">
        <v>578.08000000000004</v>
      </c>
      <c r="Q1200" t="s">
        <v>73</v>
      </c>
      <c r="R1200" t="s">
        <v>31</v>
      </c>
      <c r="S1200">
        <v>5</v>
      </c>
      <c r="T1200">
        <v>5</v>
      </c>
      <c r="U1200" t="s">
        <v>32</v>
      </c>
      <c r="V1200" t="s">
        <v>33</v>
      </c>
      <c r="W1200">
        <v>4</v>
      </c>
      <c r="Z1200" t="b">
        <f t="shared" si="18"/>
        <v>0</v>
      </c>
    </row>
    <row r="1201" spans="1:26" x14ac:dyDescent="0.25">
      <c r="A1201" t="s">
        <v>1800</v>
      </c>
      <c r="B1201" s="1">
        <v>46012</v>
      </c>
      <c r="C1201" t="s">
        <v>378</v>
      </c>
      <c r="D1201" t="s">
        <v>25</v>
      </c>
      <c r="E1201" t="s">
        <v>46</v>
      </c>
      <c r="F1201" t="s">
        <v>47</v>
      </c>
      <c r="G1201" t="s">
        <v>64</v>
      </c>
      <c r="H1201">
        <v>2</v>
      </c>
      <c r="I1201">
        <v>44822</v>
      </c>
      <c r="J1201">
        <v>10</v>
      </c>
      <c r="K1201">
        <v>8964.4</v>
      </c>
      <c r="L1201">
        <v>80679.600000000006</v>
      </c>
      <c r="M1201">
        <v>48201.61</v>
      </c>
      <c r="N1201">
        <v>32477.99</v>
      </c>
      <c r="O1201" t="s">
        <v>55</v>
      </c>
      <c r="P1201">
        <v>218.09</v>
      </c>
      <c r="Q1201" t="s">
        <v>40</v>
      </c>
      <c r="R1201" t="s">
        <v>41</v>
      </c>
      <c r="S1201">
        <v>2</v>
      </c>
      <c r="T1201">
        <v>4</v>
      </c>
      <c r="U1201" t="s">
        <v>56</v>
      </c>
      <c r="V1201" t="s">
        <v>33</v>
      </c>
      <c r="W1201">
        <v>5</v>
      </c>
      <c r="Z1201" t="b">
        <f t="shared" si="18"/>
        <v>0</v>
      </c>
    </row>
    <row r="1202" spans="1:26" x14ac:dyDescent="0.25">
      <c r="A1202" t="s">
        <v>1801</v>
      </c>
      <c r="B1202" s="1">
        <v>45861</v>
      </c>
      <c r="C1202" t="s">
        <v>770</v>
      </c>
      <c r="D1202" t="s">
        <v>154</v>
      </c>
      <c r="E1202" t="s">
        <v>46</v>
      </c>
      <c r="F1202" t="s">
        <v>47</v>
      </c>
      <c r="G1202" t="s">
        <v>146</v>
      </c>
      <c r="H1202">
        <v>3</v>
      </c>
      <c r="I1202">
        <v>43018</v>
      </c>
      <c r="J1202">
        <v>0</v>
      </c>
      <c r="K1202">
        <v>0</v>
      </c>
      <c r="L1202">
        <v>129054</v>
      </c>
      <c r="M1202">
        <v>94625.52</v>
      </c>
      <c r="N1202">
        <v>34428.480000000003</v>
      </c>
      <c r="O1202" t="s">
        <v>49</v>
      </c>
      <c r="P1202">
        <v>84.84</v>
      </c>
      <c r="Q1202" t="s">
        <v>30</v>
      </c>
      <c r="R1202" t="s">
        <v>41</v>
      </c>
      <c r="S1202">
        <v>2</v>
      </c>
      <c r="T1202">
        <v>2</v>
      </c>
      <c r="U1202" t="s">
        <v>32</v>
      </c>
      <c r="V1202" t="s">
        <v>33</v>
      </c>
      <c r="W1202">
        <v>5</v>
      </c>
      <c r="Z1202" t="b">
        <f t="shared" si="18"/>
        <v>0</v>
      </c>
    </row>
    <row r="1203" spans="1:26" x14ac:dyDescent="0.25">
      <c r="A1203" t="s">
        <v>1802</v>
      </c>
      <c r="B1203" s="1">
        <v>45990</v>
      </c>
      <c r="C1203" t="s">
        <v>550</v>
      </c>
      <c r="D1203" t="s">
        <v>67</v>
      </c>
      <c r="E1203" t="s">
        <v>36</v>
      </c>
      <c r="F1203" t="s">
        <v>37</v>
      </c>
      <c r="G1203" t="s">
        <v>224</v>
      </c>
      <c r="H1203">
        <v>2</v>
      </c>
      <c r="I1203">
        <v>33206</v>
      </c>
      <c r="J1203">
        <v>0</v>
      </c>
      <c r="K1203">
        <v>0</v>
      </c>
      <c r="L1203">
        <v>66412</v>
      </c>
      <c r="M1203">
        <v>52452.63</v>
      </c>
      <c r="N1203">
        <v>13959.37</v>
      </c>
      <c r="O1203" t="s">
        <v>60</v>
      </c>
      <c r="P1203">
        <v>1541.6</v>
      </c>
      <c r="Q1203" t="s">
        <v>68</v>
      </c>
      <c r="R1203" t="s">
        <v>31</v>
      </c>
      <c r="S1203">
        <v>5</v>
      </c>
      <c r="T1203">
        <v>0</v>
      </c>
      <c r="U1203" t="s">
        <v>32</v>
      </c>
      <c r="V1203" t="s">
        <v>50</v>
      </c>
      <c r="W1203">
        <v>3</v>
      </c>
      <c r="Z1203" t="b">
        <f t="shared" si="18"/>
        <v>0</v>
      </c>
    </row>
    <row r="1204" spans="1:26" x14ac:dyDescent="0.25">
      <c r="A1204" t="s">
        <v>1803</v>
      </c>
      <c r="B1204" s="1">
        <v>45699</v>
      </c>
      <c r="C1204" t="s">
        <v>618</v>
      </c>
      <c r="D1204" t="s">
        <v>154</v>
      </c>
      <c r="E1204" t="s">
        <v>36</v>
      </c>
      <c r="F1204" t="s">
        <v>47</v>
      </c>
      <c r="G1204" t="s">
        <v>105</v>
      </c>
      <c r="H1204">
        <v>1</v>
      </c>
      <c r="I1204">
        <v>14414</v>
      </c>
      <c r="J1204">
        <v>20</v>
      </c>
      <c r="K1204">
        <v>2882.8</v>
      </c>
      <c r="L1204">
        <v>11531.2</v>
      </c>
      <c r="M1204">
        <v>7690.99</v>
      </c>
      <c r="N1204">
        <v>3840.21</v>
      </c>
      <c r="O1204" t="s">
        <v>39</v>
      </c>
      <c r="P1204">
        <v>711.27</v>
      </c>
      <c r="Q1204" t="s">
        <v>40</v>
      </c>
      <c r="R1204" t="s">
        <v>31</v>
      </c>
      <c r="S1204">
        <v>5</v>
      </c>
      <c r="T1204">
        <v>5</v>
      </c>
      <c r="U1204" t="s">
        <v>32</v>
      </c>
      <c r="V1204" t="s">
        <v>33</v>
      </c>
      <c r="W1204">
        <v>5</v>
      </c>
      <c r="Z1204" t="b">
        <f t="shared" si="18"/>
        <v>0</v>
      </c>
    </row>
    <row r="1205" spans="1:26" x14ac:dyDescent="0.25">
      <c r="A1205" t="s">
        <v>1804</v>
      </c>
      <c r="B1205" s="1">
        <v>45826</v>
      </c>
      <c r="C1205" t="s">
        <v>1805</v>
      </c>
      <c r="D1205" t="s">
        <v>63</v>
      </c>
      <c r="E1205" t="s">
        <v>46</v>
      </c>
      <c r="F1205" t="s">
        <v>53</v>
      </c>
      <c r="G1205" t="s">
        <v>54</v>
      </c>
      <c r="H1205">
        <v>1</v>
      </c>
      <c r="I1205">
        <v>104489</v>
      </c>
      <c r="J1205">
        <v>5</v>
      </c>
      <c r="K1205">
        <v>5224.45</v>
      </c>
      <c r="L1205">
        <v>99264.55</v>
      </c>
      <c r="M1205">
        <v>74379.25</v>
      </c>
      <c r="N1205">
        <v>24885.3</v>
      </c>
      <c r="O1205" t="s">
        <v>55</v>
      </c>
      <c r="P1205">
        <v>1811.64</v>
      </c>
      <c r="Q1205" t="s">
        <v>30</v>
      </c>
      <c r="R1205" t="s">
        <v>31</v>
      </c>
      <c r="S1205">
        <v>5</v>
      </c>
      <c r="T1205">
        <v>6</v>
      </c>
      <c r="U1205" t="s">
        <v>56</v>
      </c>
      <c r="V1205" t="s">
        <v>33</v>
      </c>
      <c r="W1205">
        <v>4</v>
      </c>
      <c r="Z1205" t="b">
        <f t="shared" si="18"/>
        <v>0</v>
      </c>
    </row>
    <row r="1206" spans="1:26" x14ac:dyDescent="0.25">
      <c r="A1206" t="s">
        <v>1806</v>
      </c>
      <c r="B1206" s="1">
        <v>46003</v>
      </c>
      <c r="C1206" t="s">
        <v>1288</v>
      </c>
      <c r="D1206" t="s">
        <v>154</v>
      </c>
      <c r="E1206" t="s">
        <v>46</v>
      </c>
      <c r="F1206" t="s">
        <v>47</v>
      </c>
      <c r="G1206" t="s">
        <v>64</v>
      </c>
      <c r="H1206">
        <v>1</v>
      </c>
      <c r="I1206">
        <v>49743</v>
      </c>
      <c r="J1206">
        <v>0</v>
      </c>
      <c r="K1206">
        <v>0</v>
      </c>
      <c r="L1206">
        <v>49743</v>
      </c>
      <c r="M1206">
        <v>29043.37</v>
      </c>
      <c r="N1206">
        <v>20699.63</v>
      </c>
      <c r="O1206" t="s">
        <v>29</v>
      </c>
      <c r="P1206">
        <v>1108.81</v>
      </c>
      <c r="Q1206" t="s">
        <v>73</v>
      </c>
      <c r="R1206" t="s">
        <v>41</v>
      </c>
      <c r="S1206">
        <v>2</v>
      </c>
      <c r="T1206">
        <v>2</v>
      </c>
      <c r="U1206" t="s">
        <v>32</v>
      </c>
      <c r="V1206" t="s">
        <v>33</v>
      </c>
      <c r="W1206">
        <v>4</v>
      </c>
      <c r="Z1206" t="b">
        <f t="shared" si="18"/>
        <v>0</v>
      </c>
    </row>
    <row r="1207" spans="1:26" x14ac:dyDescent="0.25">
      <c r="A1207" t="s">
        <v>1807</v>
      </c>
      <c r="B1207" s="1">
        <v>45931</v>
      </c>
      <c r="C1207" t="s">
        <v>1030</v>
      </c>
      <c r="D1207" t="s">
        <v>97</v>
      </c>
      <c r="E1207" t="s">
        <v>46</v>
      </c>
      <c r="F1207" t="s">
        <v>47</v>
      </c>
      <c r="G1207" t="s">
        <v>105</v>
      </c>
      <c r="H1207">
        <v>4</v>
      </c>
      <c r="I1207">
        <v>39063</v>
      </c>
      <c r="J1207">
        <v>0</v>
      </c>
      <c r="K1207">
        <v>0</v>
      </c>
      <c r="L1207">
        <v>156252</v>
      </c>
      <c r="M1207">
        <v>105034.74</v>
      </c>
      <c r="N1207">
        <v>51217.26</v>
      </c>
      <c r="O1207" t="s">
        <v>49</v>
      </c>
      <c r="P1207">
        <v>417.23</v>
      </c>
      <c r="Q1207" t="s">
        <v>30</v>
      </c>
      <c r="R1207" t="s">
        <v>41</v>
      </c>
      <c r="S1207">
        <v>2</v>
      </c>
      <c r="T1207">
        <v>2</v>
      </c>
      <c r="U1207" t="s">
        <v>32</v>
      </c>
      <c r="V1207" t="s">
        <v>33</v>
      </c>
      <c r="W1207">
        <v>3</v>
      </c>
      <c r="Z1207" t="b">
        <f t="shared" si="18"/>
        <v>0</v>
      </c>
    </row>
    <row r="1208" spans="1:26" x14ac:dyDescent="0.25">
      <c r="A1208" t="s">
        <v>1808</v>
      </c>
      <c r="B1208" s="1">
        <v>45852</v>
      </c>
      <c r="C1208" t="s">
        <v>429</v>
      </c>
      <c r="D1208" t="s">
        <v>90</v>
      </c>
      <c r="E1208" t="s">
        <v>46</v>
      </c>
      <c r="F1208" t="s">
        <v>27</v>
      </c>
      <c r="G1208" t="s">
        <v>72</v>
      </c>
      <c r="H1208">
        <v>1</v>
      </c>
      <c r="I1208">
        <v>9128</v>
      </c>
      <c r="J1208">
        <v>0</v>
      </c>
      <c r="K1208">
        <v>0</v>
      </c>
      <c r="L1208">
        <v>9128</v>
      </c>
      <c r="M1208">
        <v>5479.23</v>
      </c>
      <c r="N1208">
        <v>3648.77</v>
      </c>
      <c r="O1208" t="s">
        <v>91</v>
      </c>
      <c r="P1208">
        <v>2098.14</v>
      </c>
      <c r="Q1208" t="s">
        <v>73</v>
      </c>
      <c r="R1208" t="s">
        <v>41</v>
      </c>
      <c r="S1208">
        <v>2</v>
      </c>
      <c r="T1208">
        <v>1</v>
      </c>
      <c r="U1208" t="s">
        <v>32</v>
      </c>
      <c r="V1208" t="s">
        <v>33</v>
      </c>
      <c r="W1208">
        <v>5</v>
      </c>
      <c r="Z1208" t="b">
        <f t="shared" si="18"/>
        <v>0</v>
      </c>
    </row>
    <row r="1209" spans="1:26" x14ac:dyDescent="0.25">
      <c r="A1209" t="s">
        <v>1809</v>
      </c>
      <c r="B1209" s="1">
        <v>45820</v>
      </c>
      <c r="C1209" t="s">
        <v>102</v>
      </c>
      <c r="D1209" t="s">
        <v>63</v>
      </c>
      <c r="E1209" t="s">
        <v>26</v>
      </c>
      <c r="F1209" t="s">
        <v>47</v>
      </c>
      <c r="G1209" t="s">
        <v>64</v>
      </c>
      <c r="H1209">
        <v>3</v>
      </c>
      <c r="I1209">
        <v>21756</v>
      </c>
      <c r="J1209">
        <v>5</v>
      </c>
      <c r="K1209">
        <v>3263.4</v>
      </c>
      <c r="L1209">
        <v>62004.6</v>
      </c>
      <c r="M1209">
        <v>38242.07</v>
      </c>
      <c r="N1209">
        <v>23762.53</v>
      </c>
      <c r="O1209" t="s">
        <v>39</v>
      </c>
      <c r="P1209">
        <v>762.76</v>
      </c>
      <c r="Q1209" t="s">
        <v>83</v>
      </c>
      <c r="R1209" t="s">
        <v>31</v>
      </c>
      <c r="S1209">
        <v>5</v>
      </c>
      <c r="T1209">
        <v>3</v>
      </c>
      <c r="U1209" t="s">
        <v>32</v>
      </c>
      <c r="V1209" t="s">
        <v>33</v>
      </c>
      <c r="W1209">
        <v>2</v>
      </c>
      <c r="Z1209" t="b">
        <f t="shared" si="18"/>
        <v>0</v>
      </c>
    </row>
    <row r="1210" spans="1:26" x14ac:dyDescent="0.25">
      <c r="A1210" t="s">
        <v>1810</v>
      </c>
      <c r="B1210" s="1">
        <v>45978</v>
      </c>
      <c r="C1210" t="s">
        <v>1106</v>
      </c>
      <c r="D1210" t="s">
        <v>25</v>
      </c>
      <c r="E1210" t="s">
        <v>36</v>
      </c>
      <c r="F1210" t="s">
        <v>53</v>
      </c>
      <c r="G1210" t="s">
        <v>268</v>
      </c>
      <c r="H1210">
        <v>1</v>
      </c>
      <c r="I1210">
        <v>90027</v>
      </c>
      <c r="J1210">
        <v>10</v>
      </c>
      <c r="K1210">
        <v>9002.7000000000007</v>
      </c>
      <c r="L1210">
        <v>81024.3</v>
      </c>
      <c r="M1210">
        <v>61981.8</v>
      </c>
      <c r="N1210">
        <v>19042.5</v>
      </c>
      <c r="O1210" t="s">
        <v>39</v>
      </c>
      <c r="P1210">
        <v>1131.0899999999999</v>
      </c>
      <c r="Q1210" t="s">
        <v>40</v>
      </c>
      <c r="R1210" t="s">
        <v>31</v>
      </c>
      <c r="S1210">
        <v>5</v>
      </c>
      <c r="T1210">
        <v>1</v>
      </c>
      <c r="U1210" t="s">
        <v>32</v>
      </c>
      <c r="V1210" t="s">
        <v>50</v>
      </c>
      <c r="W1210">
        <v>5</v>
      </c>
      <c r="Z1210" t="b">
        <f t="shared" si="18"/>
        <v>0</v>
      </c>
    </row>
    <row r="1211" spans="1:26" x14ac:dyDescent="0.25">
      <c r="A1211" t="s">
        <v>1811</v>
      </c>
      <c r="B1211" s="1">
        <v>45907</v>
      </c>
      <c r="C1211" t="s">
        <v>695</v>
      </c>
      <c r="D1211" t="s">
        <v>124</v>
      </c>
      <c r="E1211" t="s">
        <v>46</v>
      </c>
      <c r="F1211" t="s">
        <v>37</v>
      </c>
      <c r="G1211" t="s">
        <v>38</v>
      </c>
      <c r="H1211">
        <v>2</v>
      </c>
      <c r="I1211">
        <v>29828</v>
      </c>
      <c r="J1211">
        <v>0</v>
      </c>
      <c r="K1211">
        <v>0</v>
      </c>
      <c r="L1211">
        <v>59656</v>
      </c>
      <c r="M1211">
        <v>42347.75</v>
      </c>
      <c r="N1211">
        <v>17308.25</v>
      </c>
      <c r="O1211" t="s">
        <v>29</v>
      </c>
      <c r="P1211">
        <v>1436.03</v>
      </c>
      <c r="Q1211" t="s">
        <v>73</v>
      </c>
      <c r="R1211" t="s">
        <v>31</v>
      </c>
      <c r="S1211">
        <v>5</v>
      </c>
      <c r="T1211">
        <v>8</v>
      </c>
      <c r="U1211" t="s">
        <v>56</v>
      </c>
      <c r="V1211" t="s">
        <v>33</v>
      </c>
      <c r="W1211">
        <v>5</v>
      </c>
      <c r="Z1211" t="b">
        <f t="shared" si="18"/>
        <v>0</v>
      </c>
    </row>
    <row r="1212" spans="1:26" x14ac:dyDescent="0.25">
      <c r="A1212" t="s">
        <v>1812</v>
      </c>
      <c r="B1212" s="1">
        <v>45935</v>
      </c>
      <c r="C1212" t="s">
        <v>449</v>
      </c>
      <c r="D1212" t="s">
        <v>79</v>
      </c>
      <c r="E1212" t="s">
        <v>36</v>
      </c>
      <c r="F1212" t="s">
        <v>37</v>
      </c>
      <c r="G1212" t="s">
        <v>38</v>
      </c>
      <c r="H1212">
        <v>2</v>
      </c>
      <c r="I1212">
        <v>7770</v>
      </c>
      <c r="J1212">
        <v>20</v>
      </c>
      <c r="K1212">
        <v>3108</v>
      </c>
      <c r="L1212">
        <v>12432</v>
      </c>
      <c r="M1212">
        <v>9456.0300000000007</v>
      </c>
      <c r="N1212">
        <v>2975.97</v>
      </c>
      <c r="O1212" t="s">
        <v>91</v>
      </c>
      <c r="P1212">
        <v>2287.65</v>
      </c>
      <c r="Q1212" t="s">
        <v>40</v>
      </c>
      <c r="R1212" t="s">
        <v>41</v>
      </c>
      <c r="S1212">
        <v>2</v>
      </c>
      <c r="T1212">
        <v>2</v>
      </c>
      <c r="U1212" t="s">
        <v>32</v>
      </c>
      <c r="V1212" t="s">
        <v>42</v>
      </c>
      <c r="Z1212" t="b">
        <f t="shared" si="18"/>
        <v>0</v>
      </c>
    </row>
    <row r="1213" spans="1:26" x14ac:dyDescent="0.25">
      <c r="A1213" t="s">
        <v>1813</v>
      </c>
      <c r="B1213" s="1">
        <v>45676</v>
      </c>
      <c r="C1213" t="s">
        <v>394</v>
      </c>
      <c r="D1213" t="s">
        <v>90</v>
      </c>
      <c r="E1213" t="s">
        <v>46</v>
      </c>
      <c r="F1213" t="s">
        <v>37</v>
      </c>
      <c r="G1213" t="s">
        <v>38</v>
      </c>
      <c r="H1213">
        <v>3</v>
      </c>
      <c r="I1213">
        <v>34132</v>
      </c>
      <c r="J1213">
        <v>10</v>
      </c>
      <c r="K1213">
        <v>10239.6</v>
      </c>
      <c r="L1213">
        <v>92156.4</v>
      </c>
      <c r="M1213">
        <v>65316.72</v>
      </c>
      <c r="N1213">
        <v>26839.68</v>
      </c>
      <c r="O1213" t="s">
        <v>55</v>
      </c>
      <c r="P1213">
        <v>2284.75</v>
      </c>
      <c r="Q1213" t="s">
        <v>30</v>
      </c>
      <c r="R1213" t="s">
        <v>31</v>
      </c>
      <c r="S1213">
        <v>5</v>
      </c>
      <c r="T1213">
        <v>3</v>
      </c>
      <c r="U1213" t="s">
        <v>32</v>
      </c>
      <c r="V1213" t="s">
        <v>33</v>
      </c>
      <c r="W1213">
        <v>1</v>
      </c>
      <c r="Z1213" t="b">
        <f t="shared" si="18"/>
        <v>0</v>
      </c>
    </row>
    <row r="1214" spans="1:26" x14ac:dyDescent="0.25">
      <c r="A1214" t="s">
        <v>1814</v>
      </c>
      <c r="B1214" s="1">
        <v>45974</v>
      </c>
      <c r="C1214" t="s">
        <v>1048</v>
      </c>
      <c r="D1214" t="s">
        <v>79</v>
      </c>
      <c r="E1214" t="s">
        <v>46</v>
      </c>
      <c r="F1214" t="s">
        <v>47</v>
      </c>
      <c r="G1214" t="s">
        <v>64</v>
      </c>
      <c r="H1214">
        <v>1</v>
      </c>
      <c r="I1214">
        <v>13408</v>
      </c>
      <c r="J1214">
        <v>15</v>
      </c>
      <c r="K1214">
        <v>2011.2</v>
      </c>
      <c r="L1214">
        <v>11396.8</v>
      </c>
      <c r="M1214">
        <v>7641.68</v>
      </c>
      <c r="N1214">
        <v>3755.12</v>
      </c>
      <c r="O1214" t="s">
        <v>29</v>
      </c>
      <c r="P1214">
        <v>1056.47</v>
      </c>
      <c r="Q1214" t="s">
        <v>30</v>
      </c>
      <c r="R1214" t="s">
        <v>31</v>
      </c>
      <c r="S1214">
        <v>5</v>
      </c>
      <c r="T1214">
        <v>0</v>
      </c>
      <c r="U1214" t="s">
        <v>32</v>
      </c>
      <c r="V1214" t="s">
        <v>50</v>
      </c>
      <c r="W1214">
        <v>4</v>
      </c>
      <c r="Z1214" t="b">
        <f t="shared" si="18"/>
        <v>0</v>
      </c>
    </row>
    <row r="1215" spans="1:26" x14ac:dyDescent="0.25">
      <c r="A1215" t="s">
        <v>1815</v>
      </c>
      <c r="B1215" s="1">
        <v>45693</v>
      </c>
      <c r="C1215" t="s">
        <v>402</v>
      </c>
      <c r="D1215" t="s">
        <v>67</v>
      </c>
      <c r="E1215" t="s">
        <v>46</v>
      </c>
      <c r="F1215" t="s">
        <v>47</v>
      </c>
      <c r="G1215" t="s">
        <v>105</v>
      </c>
      <c r="H1215">
        <v>3</v>
      </c>
      <c r="I1215">
        <v>33125</v>
      </c>
      <c r="J1215">
        <v>0</v>
      </c>
      <c r="K1215">
        <v>0</v>
      </c>
      <c r="L1215">
        <v>99375</v>
      </c>
      <c r="M1215">
        <v>73470.850000000006</v>
      </c>
      <c r="N1215">
        <v>25904.15</v>
      </c>
      <c r="O1215" t="s">
        <v>39</v>
      </c>
      <c r="P1215">
        <v>1231.71</v>
      </c>
      <c r="Q1215" t="s">
        <v>68</v>
      </c>
      <c r="R1215" t="s">
        <v>41</v>
      </c>
      <c r="S1215">
        <v>2</v>
      </c>
      <c r="T1215">
        <v>0</v>
      </c>
      <c r="U1215" t="s">
        <v>32</v>
      </c>
      <c r="V1215" t="s">
        <v>42</v>
      </c>
      <c r="Z1215" t="b">
        <f t="shared" si="18"/>
        <v>0</v>
      </c>
    </row>
    <row r="1216" spans="1:26" x14ac:dyDescent="0.25">
      <c r="A1216" t="s">
        <v>1816</v>
      </c>
      <c r="B1216" s="1">
        <v>45778</v>
      </c>
      <c r="C1216" t="s">
        <v>370</v>
      </c>
      <c r="D1216" t="s">
        <v>45</v>
      </c>
      <c r="E1216" t="s">
        <v>26</v>
      </c>
      <c r="F1216" t="s">
        <v>53</v>
      </c>
      <c r="G1216" t="s">
        <v>151</v>
      </c>
      <c r="H1216">
        <v>3</v>
      </c>
      <c r="I1216">
        <v>44203</v>
      </c>
      <c r="J1216">
        <v>5</v>
      </c>
      <c r="K1216">
        <v>6630.45</v>
      </c>
      <c r="L1216">
        <v>125978.55</v>
      </c>
      <c r="M1216">
        <v>74941.89</v>
      </c>
      <c r="N1216">
        <v>51036.66</v>
      </c>
      <c r="O1216" t="s">
        <v>91</v>
      </c>
      <c r="P1216">
        <v>1789.49</v>
      </c>
      <c r="Q1216" t="s">
        <v>73</v>
      </c>
      <c r="R1216" t="s">
        <v>31</v>
      </c>
      <c r="S1216">
        <v>5</v>
      </c>
      <c r="T1216">
        <v>4</v>
      </c>
      <c r="U1216" t="s">
        <v>32</v>
      </c>
      <c r="V1216" t="s">
        <v>33</v>
      </c>
      <c r="W1216">
        <v>3</v>
      </c>
      <c r="Z1216" t="b">
        <f t="shared" si="18"/>
        <v>0</v>
      </c>
    </row>
    <row r="1217" spans="1:26" x14ac:dyDescent="0.25">
      <c r="A1217" t="s">
        <v>1817</v>
      </c>
      <c r="B1217" s="1">
        <v>45981</v>
      </c>
      <c r="C1217" t="s">
        <v>854</v>
      </c>
      <c r="D1217" t="s">
        <v>79</v>
      </c>
      <c r="E1217" t="s">
        <v>46</v>
      </c>
      <c r="F1217" t="s">
        <v>86</v>
      </c>
      <c r="G1217" t="s">
        <v>180</v>
      </c>
      <c r="H1217">
        <v>2</v>
      </c>
      <c r="I1217">
        <v>19771</v>
      </c>
      <c r="J1217">
        <v>0</v>
      </c>
      <c r="K1217">
        <v>0</v>
      </c>
      <c r="L1217">
        <v>39542</v>
      </c>
      <c r="M1217">
        <v>27272.3</v>
      </c>
      <c r="N1217">
        <v>12269.7</v>
      </c>
      <c r="O1217" t="s">
        <v>39</v>
      </c>
      <c r="P1217">
        <v>1260.29</v>
      </c>
      <c r="Q1217" t="s">
        <v>68</v>
      </c>
      <c r="R1217" t="s">
        <v>41</v>
      </c>
      <c r="S1217">
        <v>2</v>
      </c>
      <c r="T1217">
        <v>4</v>
      </c>
      <c r="U1217" t="s">
        <v>56</v>
      </c>
      <c r="V1217" t="s">
        <v>33</v>
      </c>
      <c r="W1217">
        <v>5</v>
      </c>
      <c r="Z1217" t="b">
        <f t="shared" si="18"/>
        <v>0</v>
      </c>
    </row>
    <row r="1218" spans="1:26" x14ac:dyDescent="0.25">
      <c r="A1218" t="s">
        <v>1818</v>
      </c>
      <c r="B1218" s="1">
        <v>46008</v>
      </c>
      <c r="C1218" t="s">
        <v>1591</v>
      </c>
      <c r="D1218" t="s">
        <v>25</v>
      </c>
      <c r="E1218" t="s">
        <v>26</v>
      </c>
      <c r="F1218" t="s">
        <v>86</v>
      </c>
      <c r="G1218" t="s">
        <v>127</v>
      </c>
      <c r="H1218">
        <v>3</v>
      </c>
      <c r="I1218">
        <v>71761</v>
      </c>
      <c r="J1218">
        <v>10</v>
      </c>
      <c r="K1218">
        <v>21528.3</v>
      </c>
      <c r="L1218">
        <v>193754.7</v>
      </c>
      <c r="M1218">
        <v>139432.91</v>
      </c>
      <c r="N1218">
        <v>54321.79</v>
      </c>
      <c r="O1218" t="s">
        <v>49</v>
      </c>
      <c r="P1218">
        <v>406.05</v>
      </c>
      <c r="Q1218" t="s">
        <v>40</v>
      </c>
      <c r="R1218" t="s">
        <v>41</v>
      </c>
      <c r="S1218">
        <v>2</v>
      </c>
      <c r="T1218">
        <v>5</v>
      </c>
      <c r="U1218" t="s">
        <v>32</v>
      </c>
      <c r="V1218" t="s">
        <v>50</v>
      </c>
      <c r="W1218">
        <v>5</v>
      </c>
      <c r="Z1218" t="b">
        <f t="shared" si="18"/>
        <v>0</v>
      </c>
    </row>
    <row r="1219" spans="1:26" x14ac:dyDescent="0.25">
      <c r="A1219" t="s">
        <v>1819</v>
      </c>
      <c r="B1219" s="1">
        <v>45805</v>
      </c>
      <c r="C1219" t="s">
        <v>496</v>
      </c>
      <c r="D1219" t="s">
        <v>97</v>
      </c>
      <c r="E1219" t="s">
        <v>26</v>
      </c>
      <c r="F1219" t="s">
        <v>47</v>
      </c>
      <c r="G1219" t="s">
        <v>138</v>
      </c>
      <c r="H1219">
        <v>1</v>
      </c>
      <c r="I1219">
        <v>32048</v>
      </c>
      <c r="J1219">
        <v>5</v>
      </c>
      <c r="K1219">
        <v>1602.4</v>
      </c>
      <c r="L1219">
        <v>30445.599999999999</v>
      </c>
      <c r="M1219">
        <v>22972.41</v>
      </c>
      <c r="N1219">
        <v>7473.19</v>
      </c>
      <c r="O1219" t="s">
        <v>60</v>
      </c>
      <c r="P1219">
        <v>419.13</v>
      </c>
      <c r="Q1219" t="s">
        <v>40</v>
      </c>
      <c r="R1219" t="s">
        <v>41</v>
      </c>
      <c r="S1219">
        <v>2</v>
      </c>
      <c r="T1219">
        <v>2</v>
      </c>
      <c r="U1219" t="s">
        <v>32</v>
      </c>
      <c r="V1219" t="s">
        <v>42</v>
      </c>
      <c r="Z1219" t="b">
        <f t="shared" ref="Z1219:Z1282" si="19">COUNTIF($A:$A, A1219)&gt;1</f>
        <v>0</v>
      </c>
    </row>
    <row r="1220" spans="1:26" x14ac:dyDescent="0.25">
      <c r="A1220" t="s">
        <v>1820</v>
      </c>
      <c r="B1220" s="1">
        <v>45774</v>
      </c>
      <c r="C1220" t="s">
        <v>1821</v>
      </c>
      <c r="D1220" t="s">
        <v>67</v>
      </c>
      <c r="E1220" t="s">
        <v>26</v>
      </c>
      <c r="F1220" t="s">
        <v>53</v>
      </c>
      <c r="G1220" t="s">
        <v>268</v>
      </c>
      <c r="H1220">
        <v>1</v>
      </c>
      <c r="I1220">
        <v>65792</v>
      </c>
      <c r="J1220">
        <v>25</v>
      </c>
      <c r="K1220">
        <v>16448</v>
      </c>
      <c r="L1220">
        <v>49344</v>
      </c>
      <c r="M1220">
        <v>37605.79</v>
      </c>
      <c r="N1220">
        <v>11738.21</v>
      </c>
      <c r="O1220" t="s">
        <v>49</v>
      </c>
      <c r="P1220">
        <v>382.47</v>
      </c>
      <c r="Q1220" t="s">
        <v>68</v>
      </c>
      <c r="R1220" t="s">
        <v>31</v>
      </c>
      <c r="S1220">
        <v>5</v>
      </c>
      <c r="T1220">
        <v>3</v>
      </c>
      <c r="U1220" t="s">
        <v>32</v>
      </c>
      <c r="V1220" t="s">
        <v>33</v>
      </c>
      <c r="W1220">
        <v>5</v>
      </c>
      <c r="Z1220" t="b">
        <f t="shared" si="19"/>
        <v>0</v>
      </c>
    </row>
    <row r="1221" spans="1:26" x14ac:dyDescent="0.25">
      <c r="A1221" t="s">
        <v>1822</v>
      </c>
      <c r="B1221" s="1">
        <v>45704</v>
      </c>
      <c r="C1221" t="s">
        <v>1162</v>
      </c>
      <c r="D1221" t="s">
        <v>154</v>
      </c>
      <c r="E1221" t="s">
        <v>26</v>
      </c>
      <c r="F1221" t="s">
        <v>86</v>
      </c>
      <c r="G1221" t="s">
        <v>127</v>
      </c>
      <c r="H1221">
        <v>1</v>
      </c>
      <c r="I1221">
        <v>58153</v>
      </c>
      <c r="J1221">
        <v>0</v>
      </c>
      <c r="K1221">
        <v>0</v>
      </c>
      <c r="L1221">
        <v>58153</v>
      </c>
      <c r="M1221">
        <v>37674.5</v>
      </c>
      <c r="N1221">
        <v>20478.5</v>
      </c>
      <c r="O1221" t="s">
        <v>60</v>
      </c>
      <c r="P1221">
        <v>1058.43</v>
      </c>
      <c r="Q1221" t="s">
        <v>40</v>
      </c>
      <c r="R1221" t="s">
        <v>41</v>
      </c>
      <c r="S1221">
        <v>2</v>
      </c>
      <c r="T1221">
        <v>6</v>
      </c>
      <c r="U1221" t="s">
        <v>56</v>
      </c>
      <c r="V1221" t="s">
        <v>33</v>
      </c>
      <c r="W1221">
        <v>5</v>
      </c>
      <c r="Z1221" t="b">
        <f t="shared" si="19"/>
        <v>0</v>
      </c>
    </row>
    <row r="1222" spans="1:26" x14ac:dyDescent="0.25">
      <c r="A1222" t="s">
        <v>1823</v>
      </c>
      <c r="B1222" s="1">
        <v>45880</v>
      </c>
      <c r="C1222" t="s">
        <v>744</v>
      </c>
      <c r="D1222" t="s">
        <v>154</v>
      </c>
      <c r="E1222" t="s">
        <v>46</v>
      </c>
      <c r="F1222" t="s">
        <v>27</v>
      </c>
      <c r="G1222" t="s">
        <v>76</v>
      </c>
      <c r="H1222">
        <v>1</v>
      </c>
      <c r="I1222">
        <v>9508</v>
      </c>
      <c r="J1222">
        <v>15</v>
      </c>
      <c r="K1222">
        <v>1426.2</v>
      </c>
      <c r="L1222">
        <v>8081.8</v>
      </c>
      <c r="M1222">
        <v>4811.59</v>
      </c>
      <c r="N1222">
        <v>3270.21</v>
      </c>
      <c r="O1222" t="s">
        <v>91</v>
      </c>
      <c r="P1222">
        <v>1470.68</v>
      </c>
      <c r="Q1222" t="s">
        <v>68</v>
      </c>
      <c r="R1222" t="s">
        <v>41</v>
      </c>
      <c r="S1222">
        <v>2</v>
      </c>
      <c r="T1222">
        <v>1</v>
      </c>
      <c r="U1222" t="s">
        <v>32</v>
      </c>
      <c r="V1222" t="s">
        <v>33</v>
      </c>
      <c r="W1222">
        <v>2</v>
      </c>
      <c r="Z1222" t="b">
        <f t="shared" si="19"/>
        <v>0</v>
      </c>
    </row>
    <row r="1223" spans="1:26" x14ac:dyDescent="0.25">
      <c r="A1223" t="s">
        <v>1824</v>
      </c>
      <c r="B1223" s="1">
        <v>45708</v>
      </c>
      <c r="C1223" t="s">
        <v>96</v>
      </c>
      <c r="D1223" t="s">
        <v>90</v>
      </c>
      <c r="E1223" t="s">
        <v>36</v>
      </c>
      <c r="F1223" t="s">
        <v>37</v>
      </c>
      <c r="G1223" t="s">
        <v>313</v>
      </c>
      <c r="H1223">
        <v>1</v>
      </c>
      <c r="I1223">
        <v>22839</v>
      </c>
      <c r="J1223">
        <v>0</v>
      </c>
      <c r="K1223">
        <v>0</v>
      </c>
      <c r="L1223">
        <v>22839</v>
      </c>
      <c r="M1223">
        <v>16224.5</v>
      </c>
      <c r="N1223">
        <v>6614.5</v>
      </c>
      <c r="O1223" t="s">
        <v>55</v>
      </c>
      <c r="P1223">
        <v>591.54999999999995</v>
      </c>
      <c r="Q1223" t="s">
        <v>30</v>
      </c>
      <c r="R1223" t="s">
        <v>41</v>
      </c>
      <c r="S1223">
        <v>2</v>
      </c>
      <c r="T1223">
        <v>2</v>
      </c>
      <c r="U1223" t="s">
        <v>32</v>
      </c>
      <c r="V1223" t="s">
        <v>33</v>
      </c>
      <c r="W1223">
        <v>4</v>
      </c>
      <c r="Z1223" t="b">
        <f t="shared" si="19"/>
        <v>0</v>
      </c>
    </row>
    <row r="1224" spans="1:26" x14ac:dyDescent="0.25">
      <c r="A1224" t="s">
        <v>1825</v>
      </c>
      <c r="B1224" s="1">
        <v>45982</v>
      </c>
      <c r="C1224" t="s">
        <v>795</v>
      </c>
      <c r="D1224" t="s">
        <v>71</v>
      </c>
      <c r="E1224" t="s">
        <v>46</v>
      </c>
      <c r="F1224" t="s">
        <v>53</v>
      </c>
      <c r="G1224" t="s">
        <v>268</v>
      </c>
      <c r="H1224">
        <v>2</v>
      </c>
      <c r="I1224">
        <v>53917</v>
      </c>
      <c r="J1224">
        <v>5</v>
      </c>
      <c r="K1224">
        <v>5391.7</v>
      </c>
      <c r="L1224">
        <v>102442.3</v>
      </c>
      <c r="M1224">
        <v>61463.34</v>
      </c>
      <c r="N1224">
        <v>40978.959999999999</v>
      </c>
      <c r="O1224" t="s">
        <v>55</v>
      </c>
      <c r="P1224">
        <v>290.48</v>
      </c>
      <c r="Q1224" t="s">
        <v>68</v>
      </c>
      <c r="R1224" t="s">
        <v>41</v>
      </c>
      <c r="S1224">
        <v>2</v>
      </c>
      <c r="T1224">
        <v>3</v>
      </c>
      <c r="U1224" t="s">
        <v>56</v>
      </c>
      <c r="V1224" t="s">
        <v>33</v>
      </c>
      <c r="W1224">
        <v>5</v>
      </c>
      <c r="Z1224" t="b">
        <f t="shared" si="19"/>
        <v>0</v>
      </c>
    </row>
    <row r="1225" spans="1:26" x14ac:dyDescent="0.25">
      <c r="A1225" t="s">
        <v>1826</v>
      </c>
      <c r="B1225" s="1">
        <v>46018</v>
      </c>
      <c r="C1225" t="s">
        <v>349</v>
      </c>
      <c r="D1225" t="s">
        <v>79</v>
      </c>
      <c r="E1225" t="s">
        <v>46</v>
      </c>
      <c r="F1225" t="s">
        <v>37</v>
      </c>
      <c r="G1225" t="s">
        <v>224</v>
      </c>
      <c r="H1225">
        <v>1</v>
      </c>
      <c r="I1225">
        <v>14506</v>
      </c>
      <c r="J1225">
        <v>10</v>
      </c>
      <c r="K1225">
        <v>1450.6</v>
      </c>
      <c r="L1225">
        <v>13055.4</v>
      </c>
      <c r="M1225">
        <v>10128.58</v>
      </c>
      <c r="N1225">
        <v>2926.82</v>
      </c>
      <c r="O1225" t="s">
        <v>29</v>
      </c>
      <c r="P1225">
        <v>711.04</v>
      </c>
      <c r="Q1225" t="s">
        <v>83</v>
      </c>
      <c r="R1225" t="s">
        <v>31</v>
      </c>
      <c r="S1225">
        <v>5</v>
      </c>
      <c r="T1225">
        <v>5</v>
      </c>
      <c r="U1225" t="s">
        <v>32</v>
      </c>
      <c r="V1225" t="s">
        <v>33</v>
      </c>
      <c r="W1225">
        <v>5</v>
      </c>
      <c r="Z1225" t="b">
        <f t="shared" si="19"/>
        <v>0</v>
      </c>
    </row>
    <row r="1226" spans="1:26" x14ac:dyDescent="0.25">
      <c r="A1226" t="s">
        <v>1827</v>
      </c>
      <c r="B1226" s="1">
        <v>45709</v>
      </c>
      <c r="C1226" t="s">
        <v>1050</v>
      </c>
      <c r="D1226" t="s">
        <v>97</v>
      </c>
      <c r="E1226" t="s">
        <v>26</v>
      </c>
      <c r="F1226" t="s">
        <v>53</v>
      </c>
      <c r="G1226" t="s">
        <v>54</v>
      </c>
      <c r="H1226">
        <v>2</v>
      </c>
      <c r="I1226">
        <v>50991</v>
      </c>
      <c r="J1226">
        <v>15</v>
      </c>
      <c r="K1226">
        <v>15297.3</v>
      </c>
      <c r="L1226">
        <v>86684.7</v>
      </c>
      <c r="M1226">
        <v>67124.94</v>
      </c>
      <c r="N1226">
        <v>19559.759999999998</v>
      </c>
      <c r="O1226" t="s">
        <v>91</v>
      </c>
      <c r="P1226">
        <v>2201.71</v>
      </c>
      <c r="Q1226" t="s">
        <v>30</v>
      </c>
      <c r="R1226" t="s">
        <v>41</v>
      </c>
      <c r="S1226">
        <v>2</v>
      </c>
      <c r="T1226">
        <v>1</v>
      </c>
      <c r="U1226" t="s">
        <v>32</v>
      </c>
      <c r="V1226" t="s">
        <v>33</v>
      </c>
      <c r="W1226">
        <v>4</v>
      </c>
      <c r="Z1226" t="b">
        <f t="shared" si="19"/>
        <v>0</v>
      </c>
    </row>
    <row r="1227" spans="1:26" x14ac:dyDescent="0.25">
      <c r="A1227" t="s">
        <v>1828</v>
      </c>
      <c r="B1227" s="1">
        <v>45885</v>
      </c>
      <c r="C1227" t="s">
        <v>1411</v>
      </c>
      <c r="D1227" t="s">
        <v>25</v>
      </c>
      <c r="E1227" t="s">
        <v>46</v>
      </c>
      <c r="F1227" t="s">
        <v>86</v>
      </c>
      <c r="G1227" t="s">
        <v>87</v>
      </c>
      <c r="H1227">
        <v>1</v>
      </c>
      <c r="I1227">
        <v>32199</v>
      </c>
      <c r="J1227">
        <v>0</v>
      </c>
      <c r="K1227">
        <v>0</v>
      </c>
      <c r="L1227">
        <v>32199</v>
      </c>
      <c r="M1227">
        <v>21575.49</v>
      </c>
      <c r="N1227">
        <v>10623.51</v>
      </c>
      <c r="O1227" t="s">
        <v>55</v>
      </c>
      <c r="P1227">
        <v>712.74</v>
      </c>
      <c r="Q1227" t="s">
        <v>83</v>
      </c>
      <c r="R1227" t="s">
        <v>31</v>
      </c>
      <c r="S1227">
        <v>5</v>
      </c>
      <c r="T1227">
        <v>4</v>
      </c>
      <c r="U1227" t="s">
        <v>32</v>
      </c>
      <c r="V1227" t="s">
        <v>33</v>
      </c>
      <c r="W1227">
        <v>5</v>
      </c>
      <c r="Z1227" t="b">
        <f t="shared" si="19"/>
        <v>0</v>
      </c>
    </row>
    <row r="1228" spans="1:26" x14ac:dyDescent="0.25">
      <c r="A1228" t="s">
        <v>1829</v>
      </c>
      <c r="B1228" s="1">
        <v>45743</v>
      </c>
      <c r="C1228" t="s">
        <v>677</v>
      </c>
      <c r="D1228" t="s">
        <v>79</v>
      </c>
      <c r="E1228" t="s">
        <v>26</v>
      </c>
      <c r="F1228" t="s">
        <v>47</v>
      </c>
      <c r="G1228" t="s">
        <v>146</v>
      </c>
      <c r="H1228">
        <v>2</v>
      </c>
      <c r="I1228">
        <v>25554</v>
      </c>
      <c r="J1228">
        <v>0</v>
      </c>
      <c r="K1228">
        <v>0</v>
      </c>
      <c r="L1228">
        <v>51108</v>
      </c>
      <c r="M1228">
        <v>41062.550000000003</v>
      </c>
      <c r="N1228">
        <v>10045.450000000001</v>
      </c>
      <c r="O1228" t="s">
        <v>55</v>
      </c>
      <c r="P1228">
        <v>834.85</v>
      </c>
      <c r="Q1228" t="s">
        <v>73</v>
      </c>
      <c r="R1228" t="s">
        <v>31</v>
      </c>
      <c r="S1228">
        <v>5</v>
      </c>
      <c r="T1228">
        <v>3</v>
      </c>
      <c r="U1228" t="s">
        <v>32</v>
      </c>
      <c r="V1228" t="s">
        <v>50</v>
      </c>
      <c r="W1228">
        <v>3</v>
      </c>
      <c r="Z1228" t="b">
        <f t="shared" si="19"/>
        <v>0</v>
      </c>
    </row>
    <row r="1229" spans="1:26" x14ac:dyDescent="0.25">
      <c r="A1229" t="s">
        <v>1830</v>
      </c>
      <c r="B1229" s="1">
        <v>46013</v>
      </c>
      <c r="C1229" t="s">
        <v>140</v>
      </c>
      <c r="D1229" t="s">
        <v>154</v>
      </c>
      <c r="E1229" t="s">
        <v>26</v>
      </c>
      <c r="F1229" t="s">
        <v>53</v>
      </c>
      <c r="G1229" t="s">
        <v>268</v>
      </c>
      <c r="H1229">
        <v>3</v>
      </c>
      <c r="I1229">
        <v>77597</v>
      </c>
      <c r="J1229">
        <v>15</v>
      </c>
      <c r="K1229">
        <v>34918.65</v>
      </c>
      <c r="L1229">
        <v>197872.35</v>
      </c>
      <c r="M1229">
        <v>154703.79</v>
      </c>
      <c r="N1229">
        <v>43168.56</v>
      </c>
      <c r="O1229" t="s">
        <v>60</v>
      </c>
      <c r="P1229">
        <v>872.33</v>
      </c>
      <c r="Q1229" t="s">
        <v>40</v>
      </c>
      <c r="R1229" t="s">
        <v>41</v>
      </c>
      <c r="S1229">
        <v>2</v>
      </c>
      <c r="T1229">
        <v>1</v>
      </c>
      <c r="U1229" t="s">
        <v>32</v>
      </c>
      <c r="V1229" t="s">
        <v>33</v>
      </c>
      <c r="W1229">
        <v>5</v>
      </c>
      <c r="Z1229" t="b">
        <f t="shared" si="19"/>
        <v>0</v>
      </c>
    </row>
    <row r="1230" spans="1:26" x14ac:dyDescent="0.25">
      <c r="A1230" t="s">
        <v>1831</v>
      </c>
      <c r="B1230" s="1">
        <v>45811</v>
      </c>
      <c r="C1230" t="s">
        <v>1832</v>
      </c>
      <c r="D1230" t="s">
        <v>79</v>
      </c>
      <c r="E1230" t="s">
        <v>46</v>
      </c>
      <c r="F1230" t="s">
        <v>53</v>
      </c>
      <c r="G1230" t="s">
        <v>59</v>
      </c>
      <c r="H1230">
        <v>1</v>
      </c>
      <c r="I1230">
        <v>76056</v>
      </c>
      <c r="J1230">
        <v>20</v>
      </c>
      <c r="K1230">
        <v>15211.2</v>
      </c>
      <c r="L1230">
        <v>60844.800000000003</v>
      </c>
      <c r="M1230">
        <v>43645.5</v>
      </c>
      <c r="N1230">
        <v>17199.3</v>
      </c>
      <c r="O1230" t="s">
        <v>60</v>
      </c>
      <c r="P1230">
        <v>889.49</v>
      </c>
      <c r="Q1230" t="s">
        <v>68</v>
      </c>
      <c r="R1230" t="s">
        <v>31</v>
      </c>
      <c r="S1230">
        <v>5</v>
      </c>
      <c r="T1230">
        <v>1</v>
      </c>
      <c r="U1230" t="s">
        <v>32</v>
      </c>
      <c r="V1230" t="s">
        <v>42</v>
      </c>
      <c r="Z1230" t="b">
        <f t="shared" si="19"/>
        <v>0</v>
      </c>
    </row>
    <row r="1231" spans="1:26" x14ac:dyDescent="0.25">
      <c r="A1231" t="s">
        <v>1833</v>
      </c>
      <c r="B1231" s="1">
        <v>45672</v>
      </c>
      <c r="C1231" t="s">
        <v>719</v>
      </c>
      <c r="D1231" t="s">
        <v>97</v>
      </c>
      <c r="E1231" t="s">
        <v>46</v>
      </c>
      <c r="F1231" t="s">
        <v>53</v>
      </c>
      <c r="G1231" t="s">
        <v>268</v>
      </c>
      <c r="H1231">
        <v>1</v>
      </c>
      <c r="I1231">
        <v>44038</v>
      </c>
      <c r="J1231">
        <v>10</v>
      </c>
      <c r="K1231">
        <v>4403.8</v>
      </c>
      <c r="L1231">
        <v>39634.199999999997</v>
      </c>
      <c r="M1231">
        <v>25494.49</v>
      </c>
      <c r="N1231">
        <v>14139.71</v>
      </c>
      <c r="O1231" t="s">
        <v>91</v>
      </c>
      <c r="P1231">
        <v>2095</v>
      </c>
      <c r="Q1231" t="s">
        <v>40</v>
      </c>
      <c r="R1231" t="s">
        <v>31</v>
      </c>
      <c r="S1231">
        <v>5</v>
      </c>
      <c r="T1231">
        <v>9</v>
      </c>
      <c r="U1231" t="s">
        <v>56</v>
      </c>
      <c r="V1231" t="s">
        <v>33</v>
      </c>
      <c r="W1231">
        <v>5</v>
      </c>
      <c r="Z1231" t="b">
        <f t="shared" si="19"/>
        <v>0</v>
      </c>
    </row>
    <row r="1232" spans="1:26" x14ac:dyDescent="0.25">
      <c r="A1232" t="s">
        <v>1834</v>
      </c>
      <c r="B1232" s="1">
        <v>45681</v>
      </c>
      <c r="C1232" t="s">
        <v>185</v>
      </c>
      <c r="D1232" t="s">
        <v>90</v>
      </c>
      <c r="E1232" t="s">
        <v>46</v>
      </c>
      <c r="F1232" t="s">
        <v>86</v>
      </c>
      <c r="G1232" t="s">
        <v>127</v>
      </c>
      <c r="H1232">
        <v>1</v>
      </c>
      <c r="I1232">
        <v>35542</v>
      </c>
      <c r="J1232">
        <v>15</v>
      </c>
      <c r="K1232">
        <v>5331.3</v>
      </c>
      <c r="L1232">
        <v>30210.7</v>
      </c>
      <c r="M1232">
        <v>21178.95</v>
      </c>
      <c r="N1232">
        <v>9031.75</v>
      </c>
      <c r="O1232" t="s">
        <v>91</v>
      </c>
      <c r="P1232">
        <v>1275.5</v>
      </c>
      <c r="Q1232" t="s">
        <v>68</v>
      </c>
      <c r="R1232" t="s">
        <v>41</v>
      </c>
      <c r="S1232">
        <v>2</v>
      </c>
      <c r="T1232">
        <v>1</v>
      </c>
      <c r="U1232" t="s">
        <v>32</v>
      </c>
      <c r="V1232" t="s">
        <v>33</v>
      </c>
      <c r="W1232">
        <v>5</v>
      </c>
      <c r="Z1232" t="b">
        <f t="shared" si="19"/>
        <v>0</v>
      </c>
    </row>
    <row r="1233" spans="1:26" x14ac:dyDescent="0.25">
      <c r="A1233" t="s">
        <v>1835</v>
      </c>
      <c r="B1233" s="1">
        <v>45824</v>
      </c>
      <c r="C1233" t="s">
        <v>1291</v>
      </c>
      <c r="D1233" t="s">
        <v>79</v>
      </c>
      <c r="E1233" t="s">
        <v>46</v>
      </c>
      <c r="F1233" t="s">
        <v>37</v>
      </c>
      <c r="G1233" t="s">
        <v>100</v>
      </c>
      <c r="H1233">
        <v>3</v>
      </c>
      <c r="I1233">
        <v>26099</v>
      </c>
      <c r="J1233">
        <v>10</v>
      </c>
      <c r="K1233">
        <v>7829.7</v>
      </c>
      <c r="L1233">
        <v>70467.3</v>
      </c>
      <c r="M1233">
        <v>47922.09</v>
      </c>
      <c r="N1233">
        <v>22545.21</v>
      </c>
      <c r="O1233" t="s">
        <v>49</v>
      </c>
      <c r="P1233">
        <v>225.87</v>
      </c>
      <c r="Q1233" t="s">
        <v>73</v>
      </c>
      <c r="R1233" t="s">
        <v>31</v>
      </c>
      <c r="S1233">
        <v>5</v>
      </c>
      <c r="T1233">
        <v>2</v>
      </c>
      <c r="U1233" t="s">
        <v>32</v>
      </c>
      <c r="V1233" t="s">
        <v>33</v>
      </c>
      <c r="W1233">
        <v>1</v>
      </c>
      <c r="Z1233" t="b">
        <f t="shared" si="19"/>
        <v>0</v>
      </c>
    </row>
    <row r="1234" spans="1:26" x14ac:dyDescent="0.25">
      <c r="A1234" t="s">
        <v>1836</v>
      </c>
      <c r="B1234" s="1">
        <v>45686</v>
      </c>
      <c r="C1234" t="s">
        <v>195</v>
      </c>
      <c r="D1234" t="s">
        <v>90</v>
      </c>
      <c r="E1234" t="s">
        <v>26</v>
      </c>
      <c r="F1234" t="s">
        <v>47</v>
      </c>
      <c r="G1234" t="s">
        <v>48</v>
      </c>
      <c r="H1234">
        <v>1</v>
      </c>
      <c r="I1234">
        <v>24160</v>
      </c>
      <c r="J1234">
        <v>20</v>
      </c>
      <c r="K1234">
        <v>4832</v>
      </c>
      <c r="L1234">
        <v>19328</v>
      </c>
      <c r="M1234">
        <v>15047.55</v>
      </c>
      <c r="N1234">
        <v>4280.45</v>
      </c>
      <c r="O1234" t="s">
        <v>29</v>
      </c>
      <c r="P1234">
        <v>875.28</v>
      </c>
      <c r="Q1234" t="s">
        <v>30</v>
      </c>
      <c r="R1234" t="s">
        <v>41</v>
      </c>
      <c r="S1234">
        <v>2</v>
      </c>
      <c r="T1234">
        <v>5</v>
      </c>
      <c r="U1234" t="s">
        <v>32</v>
      </c>
      <c r="V1234" t="s">
        <v>50</v>
      </c>
      <c r="W1234">
        <v>1</v>
      </c>
      <c r="Z1234" t="b">
        <f t="shared" si="19"/>
        <v>0</v>
      </c>
    </row>
    <row r="1235" spans="1:26" x14ac:dyDescent="0.25">
      <c r="A1235" t="s">
        <v>1837</v>
      </c>
      <c r="B1235" s="1">
        <v>45808</v>
      </c>
      <c r="C1235" t="s">
        <v>1012</v>
      </c>
      <c r="D1235" t="s">
        <v>63</v>
      </c>
      <c r="E1235" t="s">
        <v>26</v>
      </c>
      <c r="F1235" t="s">
        <v>37</v>
      </c>
      <c r="G1235" t="s">
        <v>38</v>
      </c>
      <c r="H1235">
        <v>1</v>
      </c>
      <c r="I1235">
        <v>33581</v>
      </c>
      <c r="J1235">
        <v>10</v>
      </c>
      <c r="K1235">
        <v>3358.1</v>
      </c>
      <c r="L1235">
        <v>30222.9</v>
      </c>
      <c r="M1235">
        <v>23791.07</v>
      </c>
      <c r="N1235">
        <v>6431.83</v>
      </c>
      <c r="O1235" t="s">
        <v>91</v>
      </c>
      <c r="P1235">
        <v>1274.9100000000001</v>
      </c>
      <c r="Q1235" t="s">
        <v>30</v>
      </c>
      <c r="R1235" t="s">
        <v>41</v>
      </c>
      <c r="S1235">
        <v>2</v>
      </c>
      <c r="T1235">
        <v>7</v>
      </c>
      <c r="U1235" t="s">
        <v>56</v>
      </c>
      <c r="V1235" t="s">
        <v>33</v>
      </c>
      <c r="Z1235" t="b">
        <f t="shared" si="19"/>
        <v>0</v>
      </c>
    </row>
    <row r="1236" spans="1:26" x14ac:dyDescent="0.25">
      <c r="A1236" t="s">
        <v>1838</v>
      </c>
      <c r="B1236" s="1">
        <v>45841</v>
      </c>
      <c r="C1236" t="s">
        <v>265</v>
      </c>
      <c r="D1236" t="s">
        <v>79</v>
      </c>
      <c r="E1236" t="s">
        <v>26</v>
      </c>
      <c r="F1236" t="s">
        <v>47</v>
      </c>
      <c r="G1236" t="s">
        <v>105</v>
      </c>
      <c r="H1236">
        <v>3</v>
      </c>
      <c r="I1236">
        <v>41043</v>
      </c>
      <c r="J1236">
        <v>0</v>
      </c>
      <c r="K1236">
        <v>0</v>
      </c>
      <c r="L1236">
        <v>123129</v>
      </c>
      <c r="M1236">
        <v>72679.509999999995</v>
      </c>
      <c r="N1236">
        <v>50449.49</v>
      </c>
      <c r="O1236" t="s">
        <v>39</v>
      </c>
      <c r="P1236">
        <v>2139.1799999999998</v>
      </c>
      <c r="Q1236" t="s">
        <v>83</v>
      </c>
      <c r="R1236" t="s">
        <v>31</v>
      </c>
      <c r="S1236">
        <v>5</v>
      </c>
      <c r="T1236">
        <v>3</v>
      </c>
      <c r="U1236" t="s">
        <v>32</v>
      </c>
      <c r="V1236" t="s">
        <v>33</v>
      </c>
      <c r="W1236">
        <v>5</v>
      </c>
      <c r="Z1236" t="b">
        <f t="shared" si="19"/>
        <v>0</v>
      </c>
    </row>
    <row r="1237" spans="1:26" x14ac:dyDescent="0.25">
      <c r="A1237" t="s">
        <v>1839</v>
      </c>
      <c r="B1237" s="1">
        <v>45849</v>
      </c>
      <c r="C1237" t="s">
        <v>591</v>
      </c>
      <c r="D1237" t="s">
        <v>90</v>
      </c>
      <c r="E1237" t="s">
        <v>26</v>
      </c>
      <c r="F1237" t="s">
        <v>37</v>
      </c>
      <c r="G1237" t="s">
        <v>313</v>
      </c>
      <c r="H1237">
        <v>2</v>
      </c>
      <c r="I1237">
        <v>19478</v>
      </c>
      <c r="J1237">
        <v>10</v>
      </c>
      <c r="K1237">
        <v>3895.6</v>
      </c>
      <c r="L1237">
        <v>35060.400000000001</v>
      </c>
      <c r="M1237">
        <v>23182.37</v>
      </c>
      <c r="N1237">
        <v>11878.03</v>
      </c>
      <c r="O1237" t="s">
        <v>49</v>
      </c>
      <c r="P1237">
        <v>454.74</v>
      </c>
      <c r="Q1237" t="s">
        <v>68</v>
      </c>
      <c r="R1237" t="s">
        <v>31</v>
      </c>
      <c r="S1237">
        <v>5</v>
      </c>
      <c r="T1237">
        <v>8</v>
      </c>
      <c r="U1237" t="s">
        <v>56</v>
      </c>
      <c r="V1237" t="s">
        <v>33</v>
      </c>
      <c r="W1237">
        <v>3</v>
      </c>
      <c r="Z1237" t="b">
        <f t="shared" si="19"/>
        <v>0</v>
      </c>
    </row>
    <row r="1238" spans="1:26" x14ac:dyDescent="0.25">
      <c r="A1238" t="s">
        <v>1840</v>
      </c>
      <c r="B1238" s="1">
        <v>45878</v>
      </c>
      <c r="C1238" t="s">
        <v>237</v>
      </c>
      <c r="D1238" t="s">
        <v>71</v>
      </c>
      <c r="E1238" t="s">
        <v>26</v>
      </c>
      <c r="F1238" t="s">
        <v>47</v>
      </c>
      <c r="G1238" t="s">
        <v>105</v>
      </c>
      <c r="H1238">
        <v>1</v>
      </c>
      <c r="I1238">
        <v>38656</v>
      </c>
      <c r="J1238">
        <v>0</v>
      </c>
      <c r="K1238">
        <v>0</v>
      </c>
      <c r="L1238">
        <v>38656</v>
      </c>
      <c r="M1238">
        <v>29792.35</v>
      </c>
      <c r="N1238">
        <v>8863.65</v>
      </c>
      <c r="O1238" t="s">
        <v>29</v>
      </c>
      <c r="P1238">
        <v>2345.94</v>
      </c>
      <c r="Q1238" t="s">
        <v>68</v>
      </c>
      <c r="R1238" t="s">
        <v>31</v>
      </c>
      <c r="S1238">
        <v>5</v>
      </c>
      <c r="T1238">
        <v>8</v>
      </c>
      <c r="U1238" t="s">
        <v>56</v>
      </c>
      <c r="V1238" t="s">
        <v>33</v>
      </c>
      <c r="W1238">
        <v>5</v>
      </c>
      <c r="Z1238" t="b">
        <f t="shared" si="19"/>
        <v>0</v>
      </c>
    </row>
    <row r="1239" spans="1:26" x14ac:dyDescent="0.25">
      <c r="A1239" t="s">
        <v>1841</v>
      </c>
      <c r="B1239" s="1">
        <v>45732</v>
      </c>
      <c r="C1239" t="s">
        <v>677</v>
      </c>
      <c r="D1239" t="s">
        <v>67</v>
      </c>
      <c r="E1239" t="s">
        <v>26</v>
      </c>
      <c r="F1239" t="s">
        <v>47</v>
      </c>
      <c r="G1239" t="s">
        <v>105</v>
      </c>
      <c r="H1239">
        <v>2</v>
      </c>
      <c r="I1239">
        <v>8058</v>
      </c>
      <c r="J1239">
        <v>25</v>
      </c>
      <c r="K1239">
        <v>4029</v>
      </c>
      <c r="L1239">
        <v>12087</v>
      </c>
      <c r="M1239">
        <v>8054.11</v>
      </c>
      <c r="N1239">
        <v>4032.89</v>
      </c>
      <c r="O1239" t="s">
        <v>29</v>
      </c>
      <c r="P1239">
        <v>1574.93</v>
      </c>
      <c r="Q1239" t="s">
        <v>83</v>
      </c>
      <c r="R1239" t="s">
        <v>41</v>
      </c>
      <c r="S1239">
        <v>2</v>
      </c>
      <c r="T1239">
        <v>1</v>
      </c>
      <c r="U1239" t="s">
        <v>32</v>
      </c>
      <c r="V1239" t="s">
        <v>33</v>
      </c>
      <c r="W1239">
        <v>5</v>
      </c>
      <c r="Z1239" t="b">
        <f t="shared" si="19"/>
        <v>0</v>
      </c>
    </row>
    <row r="1240" spans="1:26" x14ac:dyDescent="0.25">
      <c r="A1240" t="s">
        <v>1842</v>
      </c>
      <c r="B1240" s="1">
        <v>45783</v>
      </c>
      <c r="C1240" t="s">
        <v>163</v>
      </c>
      <c r="D1240" t="s">
        <v>45</v>
      </c>
      <c r="E1240" t="s">
        <v>46</v>
      </c>
      <c r="F1240" t="s">
        <v>27</v>
      </c>
      <c r="G1240" t="s">
        <v>113</v>
      </c>
      <c r="H1240">
        <v>2</v>
      </c>
      <c r="I1240">
        <v>26227</v>
      </c>
      <c r="J1240">
        <v>20</v>
      </c>
      <c r="K1240">
        <v>10490.8</v>
      </c>
      <c r="L1240">
        <v>41963.199999999997</v>
      </c>
      <c r="M1240">
        <v>34267.19</v>
      </c>
      <c r="N1240">
        <v>7696.01</v>
      </c>
      <c r="O1240" t="s">
        <v>60</v>
      </c>
      <c r="P1240">
        <v>2486.79</v>
      </c>
      <c r="Q1240" t="s">
        <v>73</v>
      </c>
      <c r="R1240" t="s">
        <v>41</v>
      </c>
      <c r="S1240">
        <v>2</v>
      </c>
      <c r="T1240">
        <v>3</v>
      </c>
      <c r="U1240" t="s">
        <v>56</v>
      </c>
      <c r="V1240" t="s">
        <v>33</v>
      </c>
      <c r="W1240">
        <v>5</v>
      </c>
      <c r="Z1240" t="b">
        <f t="shared" si="19"/>
        <v>0</v>
      </c>
    </row>
    <row r="1241" spans="1:26" x14ac:dyDescent="0.25">
      <c r="A1241" t="s">
        <v>1843</v>
      </c>
      <c r="B1241" s="1">
        <v>45929</v>
      </c>
      <c r="C1241" t="s">
        <v>370</v>
      </c>
      <c r="D1241" t="s">
        <v>154</v>
      </c>
      <c r="E1241" t="s">
        <v>36</v>
      </c>
      <c r="F1241" t="s">
        <v>53</v>
      </c>
      <c r="G1241" t="s">
        <v>59</v>
      </c>
      <c r="H1241">
        <v>2</v>
      </c>
      <c r="I1241">
        <v>16691</v>
      </c>
      <c r="J1241">
        <v>25</v>
      </c>
      <c r="K1241">
        <v>8345.5</v>
      </c>
      <c r="L1241">
        <v>25036.5</v>
      </c>
      <c r="M1241">
        <v>19612.740000000002</v>
      </c>
      <c r="N1241">
        <v>5423.76</v>
      </c>
      <c r="O1241" t="s">
        <v>91</v>
      </c>
      <c r="P1241">
        <v>1098.73</v>
      </c>
      <c r="Q1241" t="s">
        <v>68</v>
      </c>
      <c r="R1241" t="s">
        <v>41</v>
      </c>
      <c r="S1241">
        <v>2</v>
      </c>
      <c r="T1241">
        <v>0</v>
      </c>
      <c r="U1241" t="s">
        <v>32</v>
      </c>
      <c r="V1241" t="s">
        <v>50</v>
      </c>
      <c r="W1241">
        <v>4</v>
      </c>
      <c r="Z1241" t="b">
        <f t="shared" si="19"/>
        <v>0</v>
      </c>
    </row>
    <row r="1242" spans="1:26" x14ac:dyDescent="0.25">
      <c r="A1242" t="s">
        <v>1844</v>
      </c>
      <c r="B1242" s="1">
        <v>45868</v>
      </c>
      <c r="C1242" t="s">
        <v>1172</v>
      </c>
      <c r="D1242" t="s">
        <v>154</v>
      </c>
      <c r="E1242" t="s">
        <v>36</v>
      </c>
      <c r="F1242" t="s">
        <v>53</v>
      </c>
      <c r="G1242" t="s">
        <v>151</v>
      </c>
      <c r="H1242">
        <v>2</v>
      </c>
      <c r="I1242">
        <v>10943</v>
      </c>
      <c r="J1242">
        <v>25</v>
      </c>
      <c r="K1242">
        <v>5471.5</v>
      </c>
      <c r="L1242">
        <v>16414.5</v>
      </c>
      <c r="M1242">
        <v>12747.71</v>
      </c>
      <c r="N1242">
        <v>3666.79</v>
      </c>
      <c r="O1242" t="s">
        <v>29</v>
      </c>
      <c r="P1242">
        <v>476</v>
      </c>
      <c r="Q1242" t="s">
        <v>68</v>
      </c>
      <c r="R1242" t="s">
        <v>31</v>
      </c>
      <c r="S1242">
        <v>5</v>
      </c>
      <c r="T1242">
        <v>4</v>
      </c>
      <c r="U1242" t="s">
        <v>32</v>
      </c>
      <c r="V1242" t="s">
        <v>33</v>
      </c>
      <c r="W1242">
        <v>4</v>
      </c>
      <c r="Z1242" t="b">
        <f t="shared" si="19"/>
        <v>0</v>
      </c>
    </row>
    <row r="1243" spans="1:26" x14ac:dyDescent="0.25">
      <c r="A1243" t="s">
        <v>1845</v>
      </c>
      <c r="B1243" s="1">
        <v>45947</v>
      </c>
      <c r="C1243" t="s">
        <v>1538</v>
      </c>
      <c r="D1243" t="s">
        <v>124</v>
      </c>
      <c r="E1243" t="s">
        <v>46</v>
      </c>
      <c r="F1243" t="s">
        <v>27</v>
      </c>
      <c r="G1243" t="s">
        <v>72</v>
      </c>
      <c r="H1243">
        <v>2</v>
      </c>
      <c r="I1243">
        <v>13591</v>
      </c>
      <c r="J1243">
        <v>0</v>
      </c>
      <c r="K1243">
        <v>0</v>
      </c>
      <c r="L1243">
        <v>27182</v>
      </c>
      <c r="M1243">
        <v>17924.099999999999</v>
      </c>
      <c r="N1243">
        <v>9257.9</v>
      </c>
      <c r="O1243" t="s">
        <v>60</v>
      </c>
      <c r="P1243">
        <v>674.37</v>
      </c>
      <c r="Q1243" t="s">
        <v>40</v>
      </c>
      <c r="R1243" t="s">
        <v>31</v>
      </c>
      <c r="S1243">
        <v>5</v>
      </c>
      <c r="T1243">
        <v>4</v>
      </c>
      <c r="U1243" t="s">
        <v>32</v>
      </c>
      <c r="V1243" t="s">
        <v>33</v>
      </c>
      <c r="W1243">
        <v>1</v>
      </c>
      <c r="Z1243" t="b">
        <f t="shared" si="19"/>
        <v>0</v>
      </c>
    </row>
    <row r="1244" spans="1:26" x14ac:dyDescent="0.25">
      <c r="A1244" t="s">
        <v>1846</v>
      </c>
      <c r="B1244" s="1">
        <v>46007</v>
      </c>
      <c r="C1244" t="s">
        <v>1288</v>
      </c>
      <c r="D1244" t="s">
        <v>124</v>
      </c>
      <c r="E1244" t="s">
        <v>46</v>
      </c>
      <c r="F1244" t="s">
        <v>37</v>
      </c>
      <c r="G1244" t="s">
        <v>161</v>
      </c>
      <c r="H1244">
        <v>4</v>
      </c>
      <c r="I1244">
        <v>22499</v>
      </c>
      <c r="J1244">
        <v>10</v>
      </c>
      <c r="K1244">
        <v>8999.6</v>
      </c>
      <c r="L1244">
        <v>80996.399999999994</v>
      </c>
      <c r="M1244">
        <v>61498.43</v>
      </c>
      <c r="N1244">
        <v>19497.97</v>
      </c>
      <c r="O1244" t="s">
        <v>39</v>
      </c>
      <c r="P1244">
        <v>261.60000000000002</v>
      </c>
      <c r="Q1244" t="s">
        <v>30</v>
      </c>
      <c r="R1244" t="s">
        <v>41</v>
      </c>
      <c r="S1244">
        <v>2</v>
      </c>
      <c r="T1244">
        <v>3</v>
      </c>
      <c r="U1244" t="s">
        <v>32</v>
      </c>
      <c r="V1244" t="s">
        <v>42</v>
      </c>
      <c r="Z1244" t="b">
        <f t="shared" si="19"/>
        <v>0</v>
      </c>
    </row>
    <row r="1245" spans="1:26" x14ac:dyDescent="0.25">
      <c r="A1245" t="s">
        <v>1847</v>
      </c>
      <c r="B1245" s="1">
        <v>45750</v>
      </c>
      <c r="C1245" t="s">
        <v>1451</v>
      </c>
      <c r="D1245" t="s">
        <v>45</v>
      </c>
      <c r="E1245" t="s">
        <v>36</v>
      </c>
      <c r="F1245" t="s">
        <v>37</v>
      </c>
      <c r="G1245" t="s">
        <v>161</v>
      </c>
      <c r="H1245">
        <v>1</v>
      </c>
      <c r="I1245">
        <v>38766</v>
      </c>
      <c r="J1245">
        <v>0</v>
      </c>
      <c r="K1245">
        <v>0</v>
      </c>
      <c r="L1245">
        <v>38766</v>
      </c>
      <c r="M1245">
        <v>31354.69</v>
      </c>
      <c r="N1245">
        <v>7411.31</v>
      </c>
      <c r="O1245" t="s">
        <v>39</v>
      </c>
      <c r="P1245">
        <v>2298.66</v>
      </c>
      <c r="Q1245" t="s">
        <v>73</v>
      </c>
      <c r="R1245" t="s">
        <v>31</v>
      </c>
      <c r="S1245">
        <v>5</v>
      </c>
      <c r="T1245">
        <v>2</v>
      </c>
      <c r="U1245" t="s">
        <v>32</v>
      </c>
      <c r="V1245" t="s">
        <v>33</v>
      </c>
      <c r="W1245">
        <v>5</v>
      </c>
      <c r="Z1245" t="b">
        <f t="shared" si="19"/>
        <v>0</v>
      </c>
    </row>
    <row r="1246" spans="1:26" x14ac:dyDescent="0.25">
      <c r="A1246" t="s">
        <v>1848</v>
      </c>
      <c r="B1246" s="1">
        <v>45745</v>
      </c>
      <c r="C1246" t="s">
        <v>1017</v>
      </c>
      <c r="D1246" t="s">
        <v>79</v>
      </c>
      <c r="E1246" t="s">
        <v>26</v>
      </c>
      <c r="F1246" t="s">
        <v>47</v>
      </c>
      <c r="G1246" t="s">
        <v>138</v>
      </c>
      <c r="H1246">
        <v>1</v>
      </c>
      <c r="I1246">
        <v>39898</v>
      </c>
      <c r="J1246">
        <v>10</v>
      </c>
      <c r="K1246">
        <v>3989.8</v>
      </c>
      <c r="L1246">
        <v>35908.199999999997</v>
      </c>
      <c r="M1246">
        <v>26180.58</v>
      </c>
      <c r="N1246">
        <v>9727.6200000000008</v>
      </c>
      <c r="O1246" t="s">
        <v>60</v>
      </c>
      <c r="P1246">
        <v>1413.72</v>
      </c>
      <c r="Q1246" t="s">
        <v>83</v>
      </c>
      <c r="R1246" t="s">
        <v>31</v>
      </c>
      <c r="S1246">
        <v>5</v>
      </c>
      <c r="T1246">
        <v>2</v>
      </c>
      <c r="U1246" t="s">
        <v>32</v>
      </c>
      <c r="V1246" t="s">
        <v>50</v>
      </c>
      <c r="W1246">
        <v>5</v>
      </c>
      <c r="Z1246" t="b">
        <f t="shared" si="19"/>
        <v>0</v>
      </c>
    </row>
    <row r="1247" spans="1:26" x14ac:dyDescent="0.25">
      <c r="A1247" t="s">
        <v>1849</v>
      </c>
      <c r="B1247" s="1">
        <v>45747</v>
      </c>
      <c r="C1247" t="s">
        <v>1850</v>
      </c>
      <c r="D1247" t="s">
        <v>45</v>
      </c>
      <c r="E1247" t="s">
        <v>26</v>
      </c>
      <c r="F1247" t="s">
        <v>53</v>
      </c>
      <c r="G1247" t="s">
        <v>54</v>
      </c>
      <c r="H1247">
        <v>3</v>
      </c>
      <c r="I1247">
        <v>94727</v>
      </c>
      <c r="J1247">
        <v>5</v>
      </c>
      <c r="K1247">
        <v>14209.05</v>
      </c>
      <c r="L1247">
        <v>269971.95</v>
      </c>
      <c r="M1247">
        <v>216965.72</v>
      </c>
      <c r="N1247">
        <v>53006.23</v>
      </c>
      <c r="O1247" t="s">
        <v>49</v>
      </c>
      <c r="P1247">
        <v>74.48</v>
      </c>
      <c r="Q1247" t="s">
        <v>40</v>
      </c>
      <c r="R1247" t="s">
        <v>31</v>
      </c>
      <c r="S1247">
        <v>5</v>
      </c>
      <c r="T1247">
        <v>2</v>
      </c>
      <c r="U1247" t="s">
        <v>32</v>
      </c>
      <c r="V1247" t="s">
        <v>33</v>
      </c>
      <c r="W1247">
        <v>4</v>
      </c>
      <c r="Z1247" t="b">
        <f t="shared" si="19"/>
        <v>0</v>
      </c>
    </row>
    <row r="1248" spans="1:26" x14ac:dyDescent="0.25">
      <c r="A1248" t="s">
        <v>1851</v>
      </c>
      <c r="B1248" s="1">
        <v>45698</v>
      </c>
      <c r="C1248" t="s">
        <v>150</v>
      </c>
      <c r="D1248" t="s">
        <v>90</v>
      </c>
      <c r="E1248" t="s">
        <v>36</v>
      </c>
      <c r="F1248" t="s">
        <v>47</v>
      </c>
      <c r="G1248" t="s">
        <v>105</v>
      </c>
      <c r="H1248">
        <v>1</v>
      </c>
      <c r="I1248">
        <v>48228</v>
      </c>
      <c r="J1248">
        <v>0</v>
      </c>
      <c r="K1248">
        <v>0</v>
      </c>
      <c r="L1248">
        <v>48228</v>
      </c>
      <c r="M1248">
        <v>32440.59</v>
      </c>
      <c r="N1248">
        <v>15787.41</v>
      </c>
      <c r="O1248" t="s">
        <v>60</v>
      </c>
      <c r="P1248">
        <v>580.89</v>
      </c>
      <c r="Q1248" t="s">
        <v>30</v>
      </c>
      <c r="R1248" t="s">
        <v>31</v>
      </c>
      <c r="S1248">
        <v>5</v>
      </c>
      <c r="T1248">
        <v>5</v>
      </c>
      <c r="U1248" t="s">
        <v>32</v>
      </c>
      <c r="V1248" t="s">
        <v>33</v>
      </c>
      <c r="W1248">
        <v>5</v>
      </c>
      <c r="Z1248" t="b">
        <f t="shared" si="19"/>
        <v>0</v>
      </c>
    </row>
    <row r="1249" spans="1:26" x14ac:dyDescent="0.25">
      <c r="A1249" t="s">
        <v>1852</v>
      </c>
      <c r="B1249" s="1">
        <v>45970</v>
      </c>
      <c r="C1249" t="s">
        <v>1186</v>
      </c>
      <c r="D1249" t="s">
        <v>63</v>
      </c>
      <c r="E1249" t="s">
        <v>46</v>
      </c>
      <c r="F1249" t="s">
        <v>37</v>
      </c>
      <c r="G1249" t="s">
        <v>161</v>
      </c>
      <c r="H1249">
        <v>3</v>
      </c>
      <c r="I1249">
        <v>37838</v>
      </c>
      <c r="J1249">
        <v>25</v>
      </c>
      <c r="K1249">
        <v>28378.5</v>
      </c>
      <c r="L1249">
        <v>85135.5</v>
      </c>
      <c r="M1249">
        <v>61990.41</v>
      </c>
      <c r="N1249">
        <v>23145.09</v>
      </c>
      <c r="O1249" t="s">
        <v>29</v>
      </c>
      <c r="P1249">
        <v>1687.75</v>
      </c>
      <c r="Q1249" t="s">
        <v>73</v>
      </c>
      <c r="R1249" t="s">
        <v>31</v>
      </c>
      <c r="S1249">
        <v>5</v>
      </c>
      <c r="T1249">
        <v>3</v>
      </c>
      <c r="U1249" t="s">
        <v>32</v>
      </c>
      <c r="V1249" t="s">
        <v>33</v>
      </c>
      <c r="W1249">
        <v>5</v>
      </c>
      <c r="Z1249" t="b">
        <f t="shared" si="19"/>
        <v>0</v>
      </c>
    </row>
    <row r="1250" spans="1:26" x14ac:dyDescent="0.25">
      <c r="A1250" t="s">
        <v>1853</v>
      </c>
      <c r="B1250" s="1">
        <v>45853</v>
      </c>
      <c r="C1250" t="s">
        <v>785</v>
      </c>
      <c r="D1250" t="s">
        <v>97</v>
      </c>
      <c r="E1250" t="s">
        <v>46</v>
      </c>
      <c r="F1250" t="s">
        <v>53</v>
      </c>
      <c r="G1250" t="s">
        <v>151</v>
      </c>
      <c r="H1250">
        <v>2</v>
      </c>
      <c r="I1250">
        <v>23723</v>
      </c>
      <c r="J1250">
        <v>0</v>
      </c>
      <c r="K1250">
        <v>0</v>
      </c>
      <c r="L1250">
        <v>47446</v>
      </c>
      <c r="M1250">
        <v>36341.19</v>
      </c>
      <c r="N1250">
        <v>11104.81</v>
      </c>
      <c r="O1250" t="s">
        <v>55</v>
      </c>
      <c r="P1250">
        <v>235.78</v>
      </c>
      <c r="Q1250" t="s">
        <v>83</v>
      </c>
      <c r="R1250" t="s">
        <v>41</v>
      </c>
      <c r="S1250">
        <v>2</v>
      </c>
      <c r="T1250">
        <v>2</v>
      </c>
      <c r="U1250" t="s">
        <v>32</v>
      </c>
      <c r="V1250" t="s">
        <v>33</v>
      </c>
      <c r="W1250">
        <v>2</v>
      </c>
      <c r="Z1250" t="b">
        <f t="shared" si="19"/>
        <v>0</v>
      </c>
    </row>
    <row r="1251" spans="1:26" x14ac:dyDescent="0.25">
      <c r="A1251" t="s">
        <v>1854</v>
      </c>
      <c r="B1251" s="1">
        <v>45975</v>
      </c>
      <c r="C1251" t="s">
        <v>1759</v>
      </c>
      <c r="D1251" t="s">
        <v>124</v>
      </c>
      <c r="E1251" t="s">
        <v>46</v>
      </c>
      <c r="F1251" t="s">
        <v>37</v>
      </c>
      <c r="G1251" t="s">
        <v>161</v>
      </c>
      <c r="H1251">
        <v>1</v>
      </c>
      <c r="I1251">
        <v>21338</v>
      </c>
      <c r="J1251">
        <v>10</v>
      </c>
      <c r="K1251">
        <v>2133.8000000000002</v>
      </c>
      <c r="L1251">
        <v>19204.2</v>
      </c>
      <c r="M1251">
        <v>11958.79</v>
      </c>
      <c r="N1251">
        <v>7245.41</v>
      </c>
      <c r="O1251" t="s">
        <v>29</v>
      </c>
      <c r="P1251">
        <v>1697.21</v>
      </c>
      <c r="Q1251" t="s">
        <v>73</v>
      </c>
      <c r="R1251" t="s">
        <v>41</v>
      </c>
      <c r="S1251">
        <v>2</v>
      </c>
      <c r="T1251">
        <v>1</v>
      </c>
      <c r="U1251" t="s">
        <v>32</v>
      </c>
      <c r="V1251" t="s">
        <v>33</v>
      </c>
      <c r="W1251">
        <v>5</v>
      </c>
      <c r="Z1251" t="b">
        <f t="shared" si="19"/>
        <v>0</v>
      </c>
    </row>
    <row r="1252" spans="1:26" x14ac:dyDescent="0.25">
      <c r="A1252" t="s">
        <v>1855</v>
      </c>
      <c r="B1252" s="1">
        <v>46007</v>
      </c>
      <c r="C1252" t="s">
        <v>729</v>
      </c>
      <c r="D1252" t="s">
        <v>90</v>
      </c>
      <c r="E1252" t="s">
        <v>46</v>
      </c>
      <c r="F1252" t="s">
        <v>86</v>
      </c>
      <c r="G1252" t="s">
        <v>110</v>
      </c>
      <c r="H1252">
        <v>2</v>
      </c>
      <c r="I1252">
        <v>24691</v>
      </c>
      <c r="J1252">
        <v>10</v>
      </c>
      <c r="K1252">
        <v>4938.2</v>
      </c>
      <c r="L1252">
        <v>44443.8</v>
      </c>
      <c r="M1252">
        <v>27023.45</v>
      </c>
      <c r="N1252">
        <v>17420.349999999999</v>
      </c>
      <c r="O1252" t="s">
        <v>55</v>
      </c>
      <c r="P1252">
        <v>407.06</v>
      </c>
      <c r="Q1252" t="s">
        <v>68</v>
      </c>
      <c r="R1252" t="s">
        <v>31</v>
      </c>
      <c r="S1252">
        <v>5</v>
      </c>
      <c r="T1252">
        <v>4</v>
      </c>
      <c r="U1252" t="s">
        <v>32</v>
      </c>
      <c r="V1252" t="s">
        <v>42</v>
      </c>
      <c r="Z1252" t="b">
        <f t="shared" si="19"/>
        <v>0</v>
      </c>
    </row>
    <row r="1253" spans="1:26" x14ac:dyDescent="0.25">
      <c r="A1253" t="s">
        <v>1856</v>
      </c>
      <c r="B1253" s="1">
        <v>45781</v>
      </c>
      <c r="C1253" t="s">
        <v>1249</v>
      </c>
      <c r="D1253" t="s">
        <v>124</v>
      </c>
      <c r="E1253" t="s">
        <v>46</v>
      </c>
      <c r="F1253" t="s">
        <v>47</v>
      </c>
      <c r="G1253" t="s">
        <v>105</v>
      </c>
      <c r="H1253">
        <v>3</v>
      </c>
      <c r="I1253">
        <v>36579</v>
      </c>
      <c r="J1253">
        <v>5</v>
      </c>
      <c r="K1253">
        <v>5486.85</v>
      </c>
      <c r="L1253">
        <v>104250.15</v>
      </c>
      <c r="M1253">
        <v>74508.850000000006</v>
      </c>
      <c r="N1253">
        <v>29741.3</v>
      </c>
      <c r="O1253" t="s">
        <v>55</v>
      </c>
      <c r="P1253">
        <v>2312.0700000000002</v>
      </c>
      <c r="Q1253" t="s">
        <v>73</v>
      </c>
      <c r="R1253" t="s">
        <v>41</v>
      </c>
      <c r="S1253">
        <v>2</v>
      </c>
      <c r="T1253">
        <v>0</v>
      </c>
      <c r="U1253" t="s">
        <v>32</v>
      </c>
      <c r="V1253" t="s">
        <v>50</v>
      </c>
      <c r="W1253">
        <v>2</v>
      </c>
      <c r="Z1253" t="b">
        <f t="shared" si="19"/>
        <v>0</v>
      </c>
    </row>
    <row r="1254" spans="1:26" x14ac:dyDescent="0.25">
      <c r="A1254" t="s">
        <v>1857</v>
      </c>
      <c r="B1254" s="1">
        <v>45912</v>
      </c>
      <c r="C1254" t="s">
        <v>854</v>
      </c>
      <c r="D1254" t="s">
        <v>154</v>
      </c>
      <c r="E1254" t="s">
        <v>46</v>
      </c>
      <c r="F1254" t="s">
        <v>47</v>
      </c>
      <c r="G1254" t="s">
        <v>105</v>
      </c>
      <c r="H1254">
        <v>1</v>
      </c>
      <c r="I1254">
        <v>52770</v>
      </c>
      <c r="J1254">
        <v>0</v>
      </c>
      <c r="K1254">
        <v>0</v>
      </c>
      <c r="L1254">
        <v>52770</v>
      </c>
      <c r="M1254">
        <v>38995.78</v>
      </c>
      <c r="N1254">
        <v>13774.22</v>
      </c>
      <c r="O1254" t="s">
        <v>49</v>
      </c>
      <c r="P1254">
        <v>473.73</v>
      </c>
      <c r="Q1254" t="s">
        <v>83</v>
      </c>
      <c r="R1254" t="s">
        <v>41</v>
      </c>
      <c r="S1254">
        <v>2</v>
      </c>
      <c r="T1254">
        <v>1</v>
      </c>
      <c r="U1254" t="s">
        <v>32</v>
      </c>
      <c r="V1254" t="s">
        <v>33</v>
      </c>
      <c r="W1254">
        <v>5</v>
      </c>
      <c r="Z1254" t="b">
        <f t="shared" si="19"/>
        <v>0</v>
      </c>
    </row>
    <row r="1255" spans="1:26" x14ac:dyDescent="0.25">
      <c r="A1255" t="s">
        <v>1858</v>
      </c>
      <c r="B1255" s="1">
        <v>45956</v>
      </c>
      <c r="C1255" t="s">
        <v>451</v>
      </c>
      <c r="D1255" t="s">
        <v>97</v>
      </c>
      <c r="E1255" t="s">
        <v>46</v>
      </c>
      <c r="F1255" t="s">
        <v>47</v>
      </c>
      <c r="G1255" t="s">
        <v>105</v>
      </c>
      <c r="H1255">
        <v>1</v>
      </c>
      <c r="I1255">
        <v>44352</v>
      </c>
      <c r="J1255">
        <v>25</v>
      </c>
      <c r="K1255">
        <v>11088</v>
      </c>
      <c r="L1255">
        <v>33264</v>
      </c>
      <c r="M1255">
        <v>21613.23</v>
      </c>
      <c r="N1255">
        <v>11650.77</v>
      </c>
      <c r="O1255" t="s">
        <v>29</v>
      </c>
      <c r="P1255">
        <v>2497.84</v>
      </c>
      <c r="Q1255" t="s">
        <v>68</v>
      </c>
      <c r="R1255" t="s">
        <v>41</v>
      </c>
      <c r="S1255">
        <v>2</v>
      </c>
      <c r="T1255">
        <v>3</v>
      </c>
      <c r="U1255" t="s">
        <v>32</v>
      </c>
      <c r="V1255" t="s">
        <v>50</v>
      </c>
      <c r="W1255">
        <v>2</v>
      </c>
      <c r="Z1255" t="b">
        <f t="shared" si="19"/>
        <v>0</v>
      </c>
    </row>
    <row r="1256" spans="1:26" x14ac:dyDescent="0.25">
      <c r="A1256" t="s">
        <v>1859</v>
      </c>
      <c r="B1256" s="1">
        <v>45731</v>
      </c>
      <c r="C1256" t="s">
        <v>1860</v>
      </c>
      <c r="D1256" t="s">
        <v>71</v>
      </c>
      <c r="E1256" t="s">
        <v>36</v>
      </c>
      <c r="F1256" t="s">
        <v>47</v>
      </c>
      <c r="G1256" t="s">
        <v>105</v>
      </c>
      <c r="H1256">
        <v>2</v>
      </c>
      <c r="I1256">
        <v>41664</v>
      </c>
      <c r="J1256">
        <v>0</v>
      </c>
      <c r="K1256">
        <v>0</v>
      </c>
      <c r="L1256">
        <v>83328</v>
      </c>
      <c r="M1256">
        <v>54218.61</v>
      </c>
      <c r="N1256">
        <v>29109.39</v>
      </c>
      <c r="O1256" t="s">
        <v>60</v>
      </c>
      <c r="P1256">
        <v>2241.17</v>
      </c>
      <c r="Q1256" t="s">
        <v>68</v>
      </c>
      <c r="R1256" t="s">
        <v>41</v>
      </c>
      <c r="S1256">
        <v>2</v>
      </c>
      <c r="T1256">
        <v>4</v>
      </c>
      <c r="U1256" t="s">
        <v>56</v>
      </c>
      <c r="V1256" t="s">
        <v>33</v>
      </c>
      <c r="W1256">
        <v>5</v>
      </c>
      <c r="Z1256" t="b">
        <f t="shared" si="19"/>
        <v>0</v>
      </c>
    </row>
    <row r="1257" spans="1:26" x14ac:dyDescent="0.25">
      <c r="A1257" t="s">
        <v>1861</v>
      </c>
      <c r="B1257" s="1">
        <v>45776</v>
      </c>
      <c r="C1257" t="s">
        <v>1862</v>
      </c>
      <c r="D1257" t="s">
        <v>154</v>
      </c>
      <c r="E1257" t="s">
        <v>26</v>
      </c>
      <c r="F1257" t="s">
        <v>47</v>
      </c>
      <c r="G1257" t="s">
        <v>138</v>
      </c>
      <c r="H1257">
        <v>1</v>
      </c>
      <c r="I1257">
        <v>43941</v>
      </c>
      <c r="J1257">
        <v>15</v>
      </c>
      <c r="K1257">
        <v>6591.15</v>
      </c>
      <c r="L1257">
        <v>37349.85</v>
      </c>
      <c r="M1257">
        <v>24557.599999999999</v>
      </c>
      <c r="N1257">
        <v>12792.25</v>
      </c>
      <c r="O1257" t="s">
        <v>29</v>
      </c>
      <c r="P1257">
        <v>635.03</v>
      </c>
      <c r="Q1257" t="s">
        <v>73</v>
      </c>
      <c r="R1257" t="s">
        <v>41</v>
      </c>
      <c r="S1257">
        <v>2</v>
      </c>
      <c r="T1257">
        <v>1</v>
      </c>
      <c r="U1257" t="s">
        <v>32</v>
      </c>
      <c r="V1257" t="s">
        <v>33</v>
      </c>
      <c r="W1257">
        <v>2</v>
      </c>
      <c r="Z1257" t="b">
        <f t="shared" si="19"/>
        <v>0</v>
      </c>
    </row>
    <row r="1258" spans="1:26" x14ac:dyDescent="0.25">
      <c r="A1258" t="s">
        <v>1863</v>
      </c>
      <c r="B1258" s="1">
        <v>45894</v>
      </c>
      <c r="C1258" t="s">
        <v>1405</v>
      </c>
      <c r="D1258" t="s">
        <v>45</v>
      </c>
      <c r="E1258" t="s">
        <v>26</v>
      </c>
      <c r="F1258" t="s">
        <v>27</v>
      </c>
      <c r="G1258" t="s">
        <v>28</v>
      </c>
      <c r="H1258">
        <v>3</v>
      </c>
      <c r="I1258">
        <v>14005</v>
      </c>
      <c r="J1258">
        <v>15</v>
      </c>
      <c r="K1258">
        <v>6302.25</v>
      </c>
      <c r="L1258">
        <v>35712.75</v>
      </c>
      <c r="M1258">
        <v>25003</v>
      </c>
      <c r="N1258">
        <v>10709.75</v>
      </c>
      <c r="O1258" t="s">
        <v>49</v>
      </c>
      <c r="P1258">
        <v>324.91000000000003</v>
      </c>
      <c r="Q1258" t="s">
        <v>73</v>
      </c>
      <c r="R1258" t="s">
        <v>41</v>
      </c>
      <c r="S1258">
        <v>2</v>
      </c>
      <c r="T1258">
        <v>5</v>
      </c>
      <c r="U1258" t="s">
        <v>56</v>
      </c>
      <c r="V1258" t="s">
        <v>33</v>
      </c>
      <c r="W1258">
        <v>4</v>
      </c>
      <c r="Z1258" t="b">
        <f t="shared" si="19"/>
        <v>0</v>
      </c>
    </row>
    <row r="1259" spans="1:26" x14ac:dyDescent="0.25">
      <c r="A1259" t="s">
        <v>1864</v>
      </c>
      <c r="B1259" s="1">
        <v>45984</v>
      </c>
      <c r="C1259" t="s">
        <v>1865</v>
      </c>
      <c r="D1259" t="s">
        <v>79</v>
      </c>
      <c r="E1259" t="s">
        <v>46</v>
      </c>
      <c r="F1259" t="s">
        <v>27</v>
      </c>
      <c r="G1259" t="s">
        <v>164</v>
      </c>
      <c r="H1259">
        <v>1</v>
      </c>
      <c r="I1259">
        <v>6634</v>
      </c>
      <c r="J1259">
        <v>5</v>
      </c>
      <c r="K1259">
        <v>331.7</v>
      </c>
      <c r="L1259">
        <v>6302.3</v>
      </c>
      <c r="M1259">
        <v>4492.55</v>
      </c>
      <c r="N1259">
        <v>1809.75</v>
      </c>
      <c r="O1259" t="s">
        <v>91</v>
      </c>
      <c r="P1259">
        <v>394.67</v>
      </c>
      <c r="Q1259" t="s">
        <v>68</v>
      </c>
      <c r="R1259" t="s">
        <v>31</v>
      </c>
      <c r="S1259">
        <v>5</v>
      </c>
      <c r="T1259">
        <v>6</v>
      </c>
      <c r="U1259" t="s">
        <v>32</v>
      </c>
      <c r="V1259" t="s">
        <v>50</v>
      </c>
      <c r="W1259">
        <v>5</v>
      </c>
      <c r="Z1259" t="b">
        <f t="shared" si="19"/>
        <v>0</v>
      </c>
    </row>
    <row r="1260" spans="1:26" x14ac:dyDescent="0.25">
      <c r="A1260" t="s">
        <v>1866</v>
      </c>
      <c r="B1260" s="1">
        <v>45788</v>
      </c>
      <c r="C1260" t="s">
        <v>770</v>
      </c>
      <c r="D1260" t="s">
        <v>90</v>
      </c>
      <c r="E1260" t="s">
        <v>46</v>
      </c>
      <c r="F1260" t="s">
        <v>27</v>
      </c>
      <c r="G1260" t="s">
        <v>164</v>
      </c>
      <c r="H1260">
        <v>1</v>
      </c>
      <c r="I1260">
        <v>16571</v>
      </c>
      <c r="J1260">
        <v>0</v>
      </c>
      <c r="K1260">
        <v>0</v>
      </c>
      <c r="L1260">
        <v>16571</v>
      </c>
      <c r="M1260">
        <v>13393.97</v>
      </c>
      <c r="N1260">
        <v>3177.03</v>
      </c>
      <c r="O1260" t="s">
        <v>55</v>
      </c>
      <c r="P1260">
        <v>277.64</v>
      </c>
      <c r="Q1260" t="s">
        <v>73</v>
      </c>
      <c r="R1260" t="s">
        <v>31</v>
      </c>
      <c r="S1260">
        <v>5</v>
      </c>
      <c r="T1260">
        <v>3</v>
      </c>
      <c r="U1260" t="s">
        <v>32</v>
      </c>
      <c r="V1260" t="s">
        <v>33</v>
      </c>
      <c r="W1260">
        <v>5</v>
      </c>
      <c r="Z1260" t="b">
        <f t="shared" si="19"/>
        <v>0</v>
      </c>
    </row>
    <row r="1261" spans="1:26" x14ac:dyDescent="0.25">
      <c r="A1261" t="s">
        <v>1867</v>
      </c>
      <c r="B1261" s="1">
        <v>45893</v>
      </c>
      <c r="C1261" t="s">
        <v>1868</v>
      </c>
      <c r="D1261" t="s">
        <v>63</v>
      </c>
      <c r="E1261" t="s">
        <v>46</v>
      </c>
      <c r="F1261" t="s">
        <v>37</v>
      </c>
      <c r="G1261" t="s">
        <v>224</v>
      </c>
      <c r="H1261">
        <v>1</v>
      </c>
      <c r="I1261">
        <v>39623</v>
      </c>
      <c r="J1261">
        <v>20</v>
      </c>
      <c r="K1261">
        <v>7924.6</v>
      </c>
      <c r="L1261">
        <v>31698.400000000001</v>
      </c>
      <c r="M1261">
        <v>18567.23</v>
      </c>
      <c r="N1261">
        <v>13131.17</v>
      </c>
      <c r="O1261" t="s">
        <v>55</v>
      </c>
      <c r="P1261">
        <v>952.62</v>
      </c>
      <c r="Q1261" t="s">
        <v>30</v>
      </c>
      <c r="R1261" t="s">
        <v>41</v>
      </c>
      <c r="S1261">
        <v>2</v>
      </c>
      <c r="T1261">
        <v>5</v>
      </c>
      <c r="U1261" t="s">
        <v>32</v>
      </c>
      <c r="V1261" t="s">
        <v>42</v>
      </c>
      <c r="Z1261" t="b">
        <f t="shared" si="19"/>
        <v>0</v>
      </c>
    </row>
    <row r="1262" spans="1:26" x14ac:dyDescent="0.25">
      <c r="A1262" t="s">
        <v>1869</v>
      </c>
      <c r="B1262" s="1">
        <v>45788</v>
      </c>
      <c r="C1262" t="s">
        <v>1870</v>
      </c>
      <c r="D1262" t="s">
        <v>63</v>
      </c>
      <c r="E1262" t="s">
        <v>46</v>
      </c>
      <c r="F1262" t="s">
        <v>86</v>
      </c>
      <c r="G1262" t="s">
        <v>87</v>
      </c>
      <c r="H1262">
        <v>3</v>
      </c>
      <c r="I1262">
        <v>13289</v>
      </c>
      <c r="J1262">
        <v>5</v>
      </c>
      <c r="K1262">
        <v>1993.35</v>
      </c>
      <c r="L1262">
        <v>37873.65</v>
      </c>
      <c r="M1262">
        <v>24274.93</v>
      </c>
      <c r="N1262">
        <v>13598.72</v>
      </c>
      <c r="O1262" t="s">
        <v>55</v>
      </c>
      <c r="P1262">
        <v>2344.7199999999998</v>
      </c>
      <c r="Q1262" t="s">
        <v>30</v>
      </c>
      <c r="R1262" t="s">
        <v>31</v>
      </c>
      <c r="S1262">
        <v>5</v>
      </c>
      <c r="T1262">
        <v>6</v>
      </c>
      <c r="U1262" t="s">
        <v>56</v>
      </c>
      <c r="V1262" t="s">
        <v>33</v>
      </c>
      <c r="W1262">
        <v>5</v>
      </c>
      <c r="Z1262" t="b">
        <f t="shared" si="19"/>
        <v>0</v>
      </c>
    </row>
    <row r="1263" spans="1:26" x14ac:dyDescent="0.25">
      <c r="A1263" t="s">
        <v>1871</v>
      </c>
      <c r="B1263" s="1">
        <v>45999</v>
      </c>
      <c r="C1263" t="s">
        <v>1872</v>
      </c>
      <c r="D1263" t="s">
        <v>45</v>
      </c>
      <c r="E1263" t="s">
        <v>26</v>
      </c>
      <c r="F1263" t="s">
        <v>27</v>
      </c>
      <c r="G1263" t="s">
        <v>28</v>
      </c>
      <c r="H1263">
        <v>2</v>
      </c>
      <c r="I1263">
        <v>4612</v>
      </c>
      <c r="J1263">
        <v>15</v>
      </c>
      <c r="K1263">
        <v>1383.6</v>
      </c>
      <c r="L1263">
        <v>7840.4</v>
      </c>
      <c r="M1263">
        <v>5442.54</v>
      </c>
      <c r="N1263">
        <v>2397.86</v>
      </c>
      <c r="O1263" t="s">
        <v>39</v>
      </c>
      <c r="P1263">
        <v>1715.43</v>
      </c>
      <c r="Q1263" t="s">
        <v>68</v>
      </c>
      <c r="R1263" t="s">
        <v>31</v>
      </c>
      <c r="S1263">
        <v>5</v>
      </c>
      <c r="T1263">
        <v>5</v>
      </c>
      <c r="U1263" t="s">
        <v>32</v>
      </c>
      <c r="V1263" t="s">
        <v>33</v>
      </c>
      <c r="W1263">
        <v>4</v>
      </c>
      <c r="Z1263" t="b">
        <f t="shared" si="19"/>
        <v>0</v>
      </c>
    </row>
    <row r="1264" spans="1:26" x14ac:dyDescent="0.25">
      <c r="A1264" t="s">
        <v>1873</v>
      </c>
      <c r="B1264" s="1">
        <v>45662</v>
      </c>
      <c r="C1264" t="s">
        <v>1443</v>
      </c>
      <c r="D1264" t="s">
        <v>71</v>
      </c>
      <c r="E1264" t="s">
        <v>36</v>
      </c>
      <c r="F1264" t="s">
        <v>53</v>
      </c>
      <c r="G1264" t="s">
        <v>54</v>
      </c>
      <c r="H1264">
        <v>1</v>
      </c>
      <c r="I1264">
        <v>52673</v>
      </c>
      <c r="J1264">
        <v>0</v>
      </c>
      <c r="K1264">
        <v>0</v>
      </c>
      <c r="L1264">
        <v>52673</v>
      </c>
      <c r="M1264">
        <v>33373.480000000003</v>
      </c>
      <c r="N1264">
        <v>19299.52</v>
      </c>
      <c r="O1264" t="s">
        <v>55</v>
      </c>
      <c r="P1264">
        <v>477.19</v>
      </c>
      <c r="Q1264" t="s">
        <v>68</v>
      </c>
      <c r="R1264" t="s">
        <v>41</v>
      </c>
      <c r="S1264">
        <v>2</v>
      </c>
      <c r="T1264">
        <v>3</v>
      </c>
      <c r="U1264" t="s">
        <v>56</v>
      </c>
      <c r="V1264" t="s">
        <v>33</v>
      </c>
      <c r="W1264">
        <v>3</v>
      </c>
      <c r="Z1264" t="b">
        <f t="shared" si="19"/>
        <v>0</v>
      </c>
    </row>
    <row r="1265" spans="1:26" x14ac:dyDescent="0.25">
      <c r="A1265" t="s">
        <v>1874</v>
      </c>
      <c r="B1265" s="1">
        <v>45896</v>
      </c>
      <c r="C1265" t="s">
        <v>386</v>
      </c>
      <c r="D1265" t="s">
        <v>124</v>
      </c>
      <c r="E1265" t="s">
        <v>26</v>
      </c>
      <c r="F1265" t="s">
        <v>86</v>
      </c>
      <c r="G1265" t="s">
        <v>87</v>
      </c>
      <c r="H1265">
        <v>1</v>
      </c>
      <c r="I1265">
        <v>7668</v>
      </c>
      <c r="J1265">
        <v>20</v>
      </c>
      <c r="K1265">
        <v>1533.6</v>
      </c>
      <c r="L1265">
        <v>6134.4</v>
      </c>
      <c r="M1265">
        <v>4195.22</v>
      </c>
      <c r="N1265">
        <v>1939.18</v>
      </c>
      <c r="O1265" t="s">
        <v>60</v>
      </c>
      <c r="P1265">
        <v>2478.33</v>
      </c>
      <c r="Q1265" t="s">
        <v>73</v>
      </c>
      <c r="R1265" t="s">
        <v>31</v>
      </c>
      <c r="S1265">
        <v>5</v>
      </c>
      <c r="T1265">
        <v>0</v>
      </c>
      <c r="U1265" t="s">
        <v>32</v>
      </c>
      <c r="V1265" t="s">
        <v>50</v>
      </c>
      <c r="W1265">
        <v>4</v>
      </c>
      <c r="Z1265" t="b">
        <f t="shared" si="19"/>
        <v>0</v>
      </c>
    </row>
    <row r="1266" spans="1:26" x14ac:dyDescent="0.25">
      <c r="A1266" t="s">
        <v>1875</v>
      </c>
      <c r="B1266" s="1">
        <v>45805</v>
      </c>
      <c r="C1266" t="s">
        <v>785</v>
      </c>
      <c r="D1266" t="s">
        <v>79</v>
      </c>
      <c r="E1266" t="s">
        <v>26</v>
      </c>
      <c r="F1266" t="s">
        <v>53</v>
      </c>
      <c r="G1266" t="s">
        <v>268</v>
      </c>
      <c r="H1266">
        <v>1</v>
      </c>
      <c r="I1266">
        <v>14896</v>
      </c>
      <c r="J1266">
        <v>5</v>
      </c>
      <c r="K1266">
        <v>744.8</v>
      </c>
      <c r="L1266">
        <v>14151.2</v>
      </c>
      <c r="M1266">
        <v>9753.32</v>
      </c>
      <c r="N1266">
        <v>4397.88</v>
      </c>
      <c r="O1266" t="s">
        <v>29</v>
      </c>
      <c r="P1266">
        <v>292.72000000000003</v>
      </c>
      <c r="Q1266" t="s">
        <v>73</v>
      </c>
      <c r="R1266" t="s">
        <v>31</v>
      </c>
      <c r="S1266">
        <v>5</v>
      </c>
      <c r="T1266">
        <v>5</v>
      </c>
      <c r="U1266" t="s">
        <v>32</v>
      </c>
      <c r="V1266" t="s">
        <v>33</v>
      </c>
      <c r="W1266">
        <v>4</v>
      </c>
      <c r="Z1266" t="b">
        <f t="shared" si="19"/>
        <v>0</v>
      </c>
    </row>
    <row r="1267" spans="1:26" x14ac:dyDescent="0.25">
      <c r="A1267" t="s">
        <v>1876</v>
      </c>
      <c r="B1267" s="1">
        <v>46004</v>
      </c>
      <c r="C1267" t="s">
        <v>887</v>
      </c>
      <c r="D1267" t="s">
        <v>63</v>
      </c>
      <c r="E1267" t="s">
        <v>46</v>
      </c>
      <c r="F1267" t="s">
        <v>47</v>
      </c>
      <c r="G1267" t="s">
        <v>48</v>
      </c>
      <c r="H1267">
        <v>2</v>
      </c>
      <c r="I1267">
        <v>24755</v>
      </c>
      <c r="J1267">
        <v>20</v>
      </c>
      <c r="K1267">
        <v>9902</v>
      </c>
      <c r="L1267">
        <v>39608</v>
      </c>
      <c r="M1267">
        <v>29802.799999999999</v>
      </c>
      <c r="N1267">
        <v>9805.2000000000007</v>
      </c>
      <c r="O1267" t="s">
        <v>60</v>
      </c>
      <c r="P1267">
        <v>495.94</v>
      </c>
      <c r="Q1267" t="s">
        <v>68</v>
      </c>
      <c r="R1267" t="s">
        <v>41</v>
      </c>
      <c r="S1267">
        <v>2</v>
      </c>
      <c r="T1267">
        <v>6</v>
      </c>
      <c r="U1267" t="s">
        <v>32</v>
      </c>
      <c r="V1267" t="s">
        <v>42</v>
      </c>
      <c r="Z1267" t="b">
        <f t="shared" si="19"/>
        <v>0</v>
      </c>
    </row>
    <row r="1268" spans="1:26" x14ac:dyDescent="0.25">
      <c r="A1268" t="s">
        <v>1877</v>
      </c>
      <c r="B1268" s="1">
        <v>45937</v>
      </c>
      <c r="C1268" t="s">
        <v>1060</v>
      </c>
      <c r="D1268" t="s">
        <v>67</v>
      </c>
      <c r="E1268" t="s">
        <v>46</v>
      </c>
      <c r="F1268" t="s">
        <v>86</v>
      </c>
      <c r="G1268" t="s">
        <v>180</v>
      </c>
      <c r="H1268">
        <v>2</v>
      </c>
      <c r="I1268">
        <v>67763</v>
      </c>
      <c r="J1268">
        <v>25</v>
      </c>
      <c r="K1268">
        <v>33881.5</v>
      </c>
      <c r="L1268">
        <v>101644.5</v>
      </c>
      <c r="M1268">
        <v>79323.33</v>
      </c>
      <c r="N1268">
        <v>22321.17</v>
      </c>
      <c r="O1268" t="s">
        <v>60</v>
      </c>
      <c r="P1268">
        <v>1798.68</v>
      </c>
      <c r="Q1268" t="s">
        <v>68</v>
      </c>
      <c r="R1268" t="s">
        <v>31</v>
      </c>
      <c r="S1268">
        <v>5</v>
      </c>
      <c r="T1268">
        <v>4</v>
      </c>
      <c r="U1268" t="s">
        <v>32</v>
      </c>
      <c r="V1268" t="s">
        <v>33</v>
      </c>
      <c r="W1268">
        <v>4</v>
      </c>
      <c r="Z1268" t="b">
        <f t="shared" si="19"/>
        <v>0</v>
      </c>
    </row>
    <row r="1269" spans="1:26" x14ac:dyDescent="0.25">
      <c r="A1269" t="s">
        <v>1878</v>
      </c>
      <c r="B1269" s="1">
        <v>45738</v>
      </c>
      <c r="C1269" t="s">
        <v>107</v>
      </c>
      <c r="D1269" t="s">
        <v>79</v>
      </c>
      <c r="E1269" t="s">
        <v>46</v>
      </c>
      <c r="F1269" t="s">
        <v>37</v>
      </c>
      <c r="G1269" t="s">
        <v>38</v>
      </c>
      <c r="H1269">
        <v>1</v>
      </c>
      <c r="I1269">
        <v>27200</v>
      </c>
      <c r="J1269">
        <v>25</v>
      </c>
      <c r="K1269">
        <v>6800</v>
      </c>
      <c r="L1269">
        <v>20400</v>
      </c>
      <c r="M1269">
        <v>11228.02</v>
      </c>
      <c r="N1269">
        <v>9171.98</v>
      </c>
      <c r="O1269" t="s">
        <v>39</v>
      </c>
      <c r="P1269">
        <v>1894.19</v>
      </c>
      <c r="Q1269" t="s">
        <v>83</v>
      </c>
      <c r="R1269" t="s">
        <v>31</v>
      </c>
      <c r="S1269">
        <v>5</v>
      </c>
      <c r="T1269">
        <v>3</v>
      </c>
      <c r="U1269" t="s">
        <v>32</v>
      </c>
      <c r="V1269" t="s">
        <v>33</v>
      </c>
      <c r="W1269">
        <v>5</v>
      </c>
      <c r="Z1269" t="b">
        <f t="shared" si="19"/>
        <v>1</v>
      </c>
    </row>
    <row r="1270" spans="1:26" x14ac:dyDescent="0.25">
      <c r="A1270" t="s">
        <v>1879</v>
      </c>
      <c r="B1270" s="1">
        <v>45695</v>
      </c>
      <c r="C1270" t="s">
        <v>438</v>
      </c>
      <c r="D1270" t="s">
        <v>63</v>
      </c>
      <c r="E1270" t="s">
        <v>36</v>
      </c>
      <c r="F1270" t="s">
        <v>86</v>
      </c>
      <c r="G1270" t="s">
        <v>127</v>
      </c>
      <c r="H1270">
        <v>1</v>
      </c>
      <c r="I1270">
        <v>84941</v>
      </c>
      <c r="J1270">
        <v>15</v>
      </c>
      <c r="K1270">
        <v>12741.15</v>
      </c>
      <c r="L1270">
        <v>72199.850000000006</v>
      </c>
      <c r="M1270">
        <v>40624.01</v>
      </c>
      <c r="N1270">
        <v>31575.84</v>
      </c>
      <c r="O1270" t="s">
        <v>49</v>
      </c>
      <c r="P1270">
        <v>72.760000000000005</v>
      </c>
      <c r="Q1270" t="s">
        <v>83</v>
      </c>
      <c r="R1270" t="s">
        <v>41</v>
      </c>
      <c r="S1270">
        <v>2</v>
      </c>
      <c r="T1270">
        <v>1</v>
      </c>
      <c r="U1270" t="s">
        <v>32</v>
      </c>
      <c r="V1270" t="s">
        <v>33</v>
      </c>
      <c r="W1270">
        <v>1</v>
      </c>
      <c r="Z1270" t="b">
        <f t="shared" si="19"/>
        <v>0</v>
      </c>
    </row>
    <row r="1271" spans="1:26" x14ac:dyDescent="0.25">
      <c r="A1271" t="s">
        <v>1880</v>
      </c>
      <c r="B1271" s="1">
        <v>45884</v>
      </c>
      <c r="C1271" t="s">
        <v>203</v>
      </c>
      <c r="D1271" t="s">
        <v>63</v>
      </c>
      <c r="E1271" t="s">
        <v>36</v>
      </c>
      <c r="F1271" t="s">
        <v>37</v>
      </c>
      <c r="G1271" t="s">
        <v>161</v>
      </c>
      <c r="H1271">
        <v>1</v>
      </c>
      <c r="I1271">
        <v>39778</v>
      </c>
      <c r="J1271">
        <v>0</v>
      </c>
      <c r="K1271">
        <v>0</v>
      </c>
      <c r="L1271">
        <v>39778</v>
      </c>
      <c r="M1271">
        <v>23791.9</v>
      </c>
      <c r="N1271">
        <v>15986.1</v>
      </c>
      <c r="O1271" t="s">
        <v>39</v>
      </c>
      <c r="P1271">
        <v>680.71</v>
      </c>
      <c r="Q1271" t="s">
        <v>30</v>
      </c>
      <c r="R1271" t="s">
        <v>31</v>
      </c>
      <c r="S1271">
        <v>5</v>
      </c>
      <c r="T1271">
        <v>5</v>
      </c>
      <c r="U1271" t="s">
        <v>32</v>
      </c>
      <c r="V1271" t="s">
        <v>42</v>
      </c>
      <c r="Z1271" t="b">
        <f t="shared" si="19"/>
        <v>0</v>
      </c>
    </row>
    <row r="1272" spans="1:26" x14ac:dyDescent="0.25">
      <c r="A1272" t="s">
        <v>1881</v>
      </c>
      <c r="B1272" s="1">
        <v>45834</v>
      </c>
      <c r="C1272" t="s">
        <v>1037</v>
      </c>
      <c r="D1272" t="s">
        <v>124</v>
      </c>
      <c r="E1272" t="s">
        <v>46</v>
      </c>
      <c r="F1272" t="s">
        <v>27</v>
      </c>
      <c r="G1272" t="s">
        <v>76</v>
      </c>
      <c r="H1272">
        <v>2</v>
      </c>
      <c r="I1272">
        <v>24089</v>
      </c>
      <c r="J1272">
        <v>20</v>
      </c>
      <c r="K1272">
        <v>9635.6</v>
      </c>
      <c r="L1272">
        <v>38542.400000000001</v>
      </c>
      <c r="M1272">
        <v>26757.22</v>
      </c>
      <c r="N1272">
        <v>11785.18</v>
      </c>
      <c r="O1272" t="s">
        <v>29</v>
      </c>
      <c r="P1272">
        <v>939.9</v>
      </c>
      <c r="Q1272" t="s">
        <v>40</v>
      </c>
      <c r="R1272" t="s">
        <v>31</v>
      </c>
      <c r="S1272">
        <v>5</v>
      </c>
      <c r="T1272">
        <v>7</v>
      </c>
      <c r="U1272" t="s">
        <v>56</v>
      </c>
      <c r="V1272" t="s">
        <v>33</v>
      </c>
      <c r="W1272">
        <v>4</v>
      </c>
      <c r="Z1272" t="b">
        <f t="shared" si="19"/>
        <v>0</v>
      </c>
    </row>
    <row r="1273" spans="1:26" x14ac:dyDescent="0.25">
      <c r="A1273" t="s">
        <v>1882</v>
      </c>
      <c r="B1273" s="1">
        <v>45958</v>
      </c>
      <c r="C1273" t="s">
        <v>779</v>
      </c>
      <c r="D1273" t="s">
        <v>63</v>
      </c>
      <c r="E1273" t="s">
        <v>46</v>
      </c>
      <c r="F1273" t="s">
        <v>86</v>
      </c>
      <c r="G1273" t="s">
        <v>180</v>
      </c>
      <c r="H1273">
        <v>2</v>
      </c>
      <c r="I1273">
        <v>37028</v>
      </c>
      <c r="J1273">
        <v>0</v>
      </c>
      <c r="K1273">
        <v>0</v>
      </c>
      <c r="L1273">
        <v>74056</v>
      </c>
      <c r="M1273">
        <v>44731.57</v>
      </c>
      <c r="N1273">
        <v>29324.43</v>
      </c>
      <c r="O1273" t="s">
        <v>49</v>
      </c>
      <c r="P1273">
        <v>168.64</v>
      </c>
      <c r="Q1273" t="s">
        <v>83</v>
      </c>
      <c r="R1273" t="s">
        <v>41</v>
      </c>
      <c r="S1273">
        <v>2</v>
      </c>
      <c r="T1273">
        <v>3</v>
      </c>
      <c r="U1273" t="s">
        <v>56</v>
      </c>
      <c r="V1273" t="s">
        <v>33</v>
      </c>
      <c r="W1273">
        <v>3</v>
      </c>
      <c r="Z1273" t="b">
        <f t="shared" si="19"/>
        <v>0</v>
      </c>
    </row>
    <row r="1274" spans="1:26" x14ac:dyDescent="0.25">
      <c r="A1274" t="s">
        <v>1883</v>
      </c>
      <c r="B1274" s="1">
        <v>45811</v>
      </c>
      <c r="C1274" t="s">
        <v>492</v>
      </c>
      <c r="D1274" t="s">
        <v>71</v>
      </c>
      <c r="E1274" t="s">
        <v>46</v>
      </c>
      <c r="F1274" t="s">
        <v>37</v>
      </c>
      <c r="G1274" t="s">
        <v>38</v>
      </c>
      <c r="H1274">
        <v>2</v>
      </c>
      <c r="I1274">
        <v>15022</v>
      </c>
      <c r="J1274">
        <v>0</v>
      </c>
      <c r="K1274">
        <v>0</v>
      </c>
      <c r="L1274">
        <v>30044</v>
      </c>
      <c r="M1274">
        <v>24466.12</v>
      </c>
      <c r="N1274">
        <v>5577.88</v>
      </c>
      <c r="O1274" t="s">
        <v>60</v>
      </c>
      <c r="P1274">
        <v>1614.81</v>
      </c>
      <c r="Q1274" t="s">
        <v>40</v>
      </c>
      <c r="R1274" t="s">
        <v>31</v>
      </c>
      <c r="S1274">
        <v>5</v>
      </c>
      <c r="T1274">
        <v>4</v>
      </c>
      <c r="U1274" t="s">
        <v>32</v>
      </c>
      <c r="V1274" t="s">
        <v>50</v>
      </c>
      <c r="W1274">
        <v>5</v>
      </c>
      <c r="Z1274" t="b">
        <f t="shared" si="19"/>
        <v>0</v>
      </c>
    </row>
    <row r="1275" spans="1:26" x14ac:dyDescent="0.25">
      <c r="A1275" t="s">
        <v>1884</v>
      </c>
      <c r="B1275" s="1">
        <v>45985</v>
      </c>
      <c r="C1275" t="s">
        <v>144</v>
      </c>
      <c r="D1275" t="s">
        <v>79</v>
      </c>
      <c r="E1275" t="s">
        <v>26</v>
      </c>
      <c r="F1275" t="s">
        <v>86</v>
      </c>
      <c r="G1275" t="s">
        <v>87</v>
      </c>
      <c r="H1275">
        <v>3</v>
      </c>
      <c r="I1275">
        <v>55620</v>
      </c>
      <c r="J1275">
        <v>10</v>
      </c>
      <c r="K1275">
        <v>16686</v>
      </c>
      <c r="L1275">
        <v>150174</v>
      </c>
      <c r="M1275">
        <v>104374.05</v>
      </c>
      <c r="N1275">
        <v>45799.95</v>
      </c>
      <c r="O1275" t="s">
        <v>91</v>
      </c>
      <c r="P1275">
        <v>308.20999999999998</v>
      </c>
      <c r="Q1275" t="s">
        <v>68</v>
      </c>
      <c r="R1275" t="s">
        <v>41</v>
      </c>
      <c r="S1275">
        <v>2</v>
      </c>
      <c r="T1275">
        <v>4</v>
      </c>
      <c r="U1275" t="s">
        <v>32</v>
      </c>
      <c r="V1275" t="s">
        <v>42</v>
      </c>
      <c r="Z1275" t="b">
        <f t="shared" si="19"/>
        <v>0</v>
      </c>
    </row>
    <row r="1276" spans="1:26" x14ac:dyDescent="0.25">
      <c r="A1276" t="s">
        <v>1885</v>
      </c>
      <c r="B1276" s="1">
        <v>45875</v>
      </c>
      <c r="C1276" t="s">
        <v>228</v>
      </c>
      <c r="D1276" t="s">
        <v>79</v>
      </c>
      <c r="E1276" t="s">
        <v>26</v>
      </c>
      <c r="F1276" t="s">
        <v>27</v>
      </c>
      <c r="G1276" t="s">
        <v>76</v>
      </c>
      <c r="H1276">
        <v>1</v>
      </c>
      <c r="I1276">
        <v>8308</v>
      </c>
      <c r="J1276">
        <v>10</v>
      </c>
      <c r="K1276">
        <v>830.8</v>
      </c>
      <c r="L1276">
        <v>7477.2</v>
      </c>
      <c r="M1276">
        <v>4568.5</v>
      </c>
      <c r="N1276">
        <v>2908.7</v>
      </c>
      <c r="O1276" t="s">
        <v>55</v>
      </c>
      <c r="P1276">
        <v>1298.04</v>
      </c>
      <c r="Q1276" t="s">
        <v>73</v>
      </c>
      <c r="R1276" t="s">
        <v>31</v>
      </c>
      <c r="S1276">
        <v>5</v>
      </c>
      <c r="T1276">
        <v>7</v>
      </c>
      <c r="U1276" t="s">
        <v>56</v>
      </c>
      <c r="V1276" t="s">
        <v>33</v>
      </c>
      <c r="W1276">
        <v>4</v>
      </c>
      <c r="Z1276" t="b">
        <f t="shared" si="19"/>
        <v>0</v>
      </c>
    </row>
    <row r="1277" spans="1:26" x14ac:dyDescent="0.25">
      <c r="A1277" t="s">
        <v>1886</v>
      </c>
      <c r="B1277" s="1">
        <v>46011</v>
      </c>
      <c r="C1277" t="s">
        <v>1186</v>
      </c>
      <c r="D1277" t="s">
        <v>67</v>
      </c>
      <c r="E1277" t="s">
        <v>26</v>
      </c>
      <c r="F1277" t="s">
        <v>86</v>
      </c>
      <c r="G1277" t="s">
        <v>94</v>
      </c>
      <c r="H1277">
        <v>2</v>
      </c>
      <c r="I1277">
        <v>24033</v>
      </c>
      <c r="J1277">
        <v>0</v>
      </c>
      <c r="K1277">
        <v>0</v>
      </c>
      <c r="L1277">
        <v>48066</v>
      </c>
      <c r="M1277">
        <v>32195.77</v>
      </c>
      <c r="N1277">
        <v>15870.23</v>
      </c>
      <c r="O1277" t="s">
        <v>49</v>
      </c>
      <c r="P1277">
        <v>385.65</v>
      </c>
      <c r="Q1277" t="s">
        <v>40</v>
      </c>
      <c r="R1277" t="s">
        <v>41</v>
      </c>
      <c r="S1277">
        <v>2</v>
      </c>
      <c r="T1277">
        <v>2</v>
      </c>
      <c r="U1277" t="s">
        <v>32</v>
      </c>
      <c r="V1277" t="s">
        <v>33</v>
      </c>
      <c r="W1277">
        <v>4</v>
      </c>
      <c r="Z1277" t="b">
        <f t="shared" si="19"/>
        <v>0</v>
      </c>
    </row>
    <row r="1278" spans="1:26" x14ac:dyDescent="0.25">
      <c r="A1278" t="s">
        <v>1887</v>
      </c>
      <c r="B1278" s="1">
        <v>45786</v>
      </c>
      <c r="C1278" t="s">
        <v>191</v>
      </c>
      <c r="D1278" t="s">
        <v>45</v>
      </c>
      <c r="E1278" t="s">
        <v>46</v>
      </c>
      <c r="F1278" t="s">
        <v>37</v>
      </c>
      <c r="G1278" t="s">
        <v>313</v>
      </c>
      <c r="H1278">
        <v>2</v>
      </c>
      <c r="I1278">
        <v>30702</v>
      </c>
      <c r="J1278">
        <v>0</v>
      </c>
      <c r="K1278">
        <v>0</v>
      </c>
      <c r="L1278">
        <v>61404</v>
      </c>
      <c r="M1278">
        <v>37887.08</v>
      </c>
      <c r="N1278">
        <v>23516.92</v>
      </c>
      <c r="O1278" t="s">
        <v>39</v>
      </c>
      <c r="P1278">
        <v>733.81</v>
      </c>
      <c r="Q1278" t="s">
        <v>83</v>
      </c>
      <c r="R1278" t="s">
        <v>41</v>
      </c>
      <c r="S1278">
        <v>2</v>
      </c>
      <c r="T1278">
        <v>0</v>
      </c>
      <c r="U1278" t="s">
        <v>32</v>
      </c>
      <c r="V1278" t="s">
        <v>50</v>
      </c>
      <c r="W1278">
        <v>3</v>
      </c>
      <c r="Z1278" t="b">
        <f t="shared" si="19"/>
        <v>0</v>
      </c>
    </row>
    <row r="1279" spans="1:26" x14ac:dyDescent="0.25">
      <c r="A1279" t="s">
        <v>1888</v>
      </c>
      <c r="B1279" s="1">
        <v>45891</v>
      </c>
      <c r="C1279" t="s">
        <v>1217</v>
      </c>
      <c r="D1279" t="s">
        <v>97</v>
      </c>
      <c r="E1279" t="s">
        <v>46</v>
      </c>
      <c r="F1279" t="s">
        <v>47</v>
      </c>
      <c r="G1279" t="s">
        <v>105</v>
      </c>
      <c r="H1279">
        <v>1</v>
      </c>
      <c r="I1279">
        <v>43406</v>
      </c>
      <c r="J1279">
        <v>15</v>
      </c>
      <c r="K1279">
        <v>6510.9</v>
      </c>
      <c r="L1279">
        <v>36895.1</v>
      </c>
      <c r="M1279">
        <v>25441.86</v>
      </c>
      <c r="N1279">
        <v>11453.24</v>
      </c>
      <c r="O1279" t="s">
        <v>39</v>
      </c>
      <c r="P1279">
        <v>319.22000000000003</v>
      </c>
      <c r="Q1279" t="s">
        <v>68</v>
      </c>
      <c r="R1279" t="s">
        <v>41</v>
      </c>
      <c r="S1279">
        <v>2</v>
      </c>
      <c r="T1279">
        <v>2</v>
      </c>
      <c r="U1279" t="s">
        <v>32</v>
      </c>
      <c r="V1279" t="s">
        <v>33</v>
      </c>
      <c r="W1279">
        <v>5</v>
      </c>
      <c r="Z1279" t="b">
        <f t="shared" si="19"/>
        <v>0</v>
      </c>
    </row>
    <row r="1280" spans="1:26" x14ac:dyDescent="0.25">
      <c r="A1280" t="s">
        <v>1889</v>
      </c>
      <c r="B1280" s="1">
        <v>45812</v>
      </c>
      <c r="C1280" t="s">
        <v>1601</v>
      </c>
      <c r="D1280" t="s">
        <v>124</v>
      </c>
      <c r="E1280" t="s">
        <v>36</v>
      </c>
      <c r="F1280" t="s">
        <v>53</v>
      </c>
      <c r="G1280" t="s">
        <v>54</v>
      </c>
      <c r="H1280">
        <v>1</v>
      </c>
      <c r="I1280">
        <v>25943</v>
      </c>
      <c r="J1280">
        <v>15</v>
      </c>
      <c r="K1280">
        <v>3891.45</v>
      </c>
      <c r="L1280">
        <v>22051.55</v>
      </c>
      <c r="M1280">
        <v>13711.99</v>
      </c>
      <c r="N1280">
        <v>8339.56</v>
      </c>
      <c r="O1280" t="s">
        <v>60</v>
      </c>
      <c r="P1280">
        <v>2177.04</v>
      </c>
      <c r="Q1280" t="s">
        <v>40</v>
      </c>
      <c r="R1280" t="s">
        <v>31</v>
      </c>
      <c r="S1280">
        <v>5</v>
      </c>
      <c r="T1280">
        <v>5</v>
      </c>
      <c r="U1280" t="s">
        <v>32</v>
      </c>
      <c r="V1280" t="s">
        <v>33</v>
      </c>
      <c r="W1280">
        <v>1</v>
      </c>
      <c r="Z1280" t="b">
        <f t="shared" si="19"/>
        <v>0</v>
      </c>
    </row>
    <row r="1281" spans="1:26" x14ac:dyDescent="0.25">
      <c r="A1281" t="s">
        <v>1890</v>
      </c>
      <c r="B1281" s="1">
        <v>45759</v>
      </c>
      <c r="C1281" t="s">
        <v>1891</v>
      </c>
      <c r="D1281" t="s">
        <v>154</v>
      </c>
      <c r="E1281" t="s">
        <v>36</v>
      </c>
      <c r="F1281" t="s">
        <v>53</v>
      </c>
      <c r="G1281" t="s">
        <v>82</v>
      </c>
      <c r="H1281">
        <v>1</v>
      </c>
      <c r="I1281">
        <v>12776</v>
      </c>
      <c r="J1281">
        <v>10</v>
      </c>
      <c r="K1281">
        <v>1277.5999999999999</v>
      </c>
      <c r="L1281">
        <v>11498.4</v>
      </c>
      <c r="M1281">
        <v>7376.46</v>
      </c>
      <c r="N1281">
        <v>4121.9399999999996</v>
      </c>
      <c r="O1281" t="s">
        <v>55</v>
      </c>
      <c r="P1281">
        <v>1941.05</v>
      </c>
      <c r="Q1281" t="s">
        <v>40</v>
      </c>
      <c r="R1281" t="s">
        <v>31</v>
      </c>
      <c r="S1281">
        <v>5</v>
      </c>
      <c r="T1281">
        <v>6</v>
      </c>
      <c r="U1281" t="s">
        <v>32</v>
      </c>
      <c r="V1281" t="s">
        <v>50</v>
      </c>
      <c r="W1281">
        <v>4</v>
      </c>
      <c r="Z1281" t="b">
        <f t="shared" si="19"/>
        <v>0</v>
      </c>
    </row>
    <row r="1282" spans="1:26" x14ac:dyDescent="0.25">
      <c r="A1282" t="s">
        <v>1892</v>
      </c>
      <c r="B1282" s="1">
        <v>45854</v>
      </c>
      <c r="C1282" t="s">
        <v>1078</v>
      </c>
      <c r="D1282" t="s">
        <v>124</v>
      </c>
      <c r="E1282" t="s">
        <v>26</v>
      </c>
      <c r="F1282" t="s">
        <v>27</v>
      </c>
      <c r="G1282" t="s">
        <v>28</v>
      </c>
      <c r="H1282">
        <v>2</v>
      </c>
      <c r="I1282">
        <v>23923</v>
      </c>
      <c r="J1282">
        <v>15</v>
      </c>
      <c r="K1282">
        <v>7176.9</v>
      </c>
      <c r="L1282">
        <v>40669.1</v>
      </c>
      <c r="M1282">
        <v>22840.15</v>
      </c>
      <c r="N1282">
        <v>17828.95</v>
      </c>
      <c r="O1282" t="s">
        <v>55</v>
      </c>
      <c r="P1282">
        <v>2379.3000000000002</v>
      </c>
      <c r="Q1282" t="s">
        <v>73</v>
      </c>
      <c r="R1282" t="s">
        <v>41</v>
      </c>
      <c r="S1282">
        <v>2</v>
      </c>
      <c r="T1282">
        <v>2</v>
      </c>
      <c r="U1282" t="s">
        <v>32</v>
      </c>
      <c r="V1282" t="s">
        <v>33</v>
      </c>
      <c r="W1282">
        <v>5</v>
      </c>
      <c r="Z1282" t="b">
        <f t="shared" si="19"/>
        <v>0</v>
      </c>
    </row>
    <row r="1283" spans="1:26" x14ac:dyDescent="0.25">
      <c r="A1283" t="s">
        <v>1893</v>
      </c>
      <c r="B1283" s="1">
        <v>45905</v>
      </c>
      <c r="C1283" t="s">
        <v>1894</v>
      </c>
      <c r="D1283" t="s">
        <v>45</v>
      </c>
      <c r="E1283" t="s">
        <v>46</v>
      </c>
      <c r="F1283" t="s">
        <v>86</v>
      </c>
      <c r="G1283" t="s">
        <v>94</v>
      </c>
      <c r="H1283">
        <v>1</v>
      </c>
      <c r="I1283">
        <v>42898</v>
      </c>
      <c r="J1283">
        <v>10</v>
      </c>
      <c r="K1283">
        <v>4289.8</v>
      </c>
      <c r="L1283">
        <v>38608.199999999997</v>
      </c>
      <c r="M1283">
        <v>23581.3</v>
      </c>
      <c r="N1283">
        <v>15026.9</v>
      </c>
      <c r="O1283" t="s">
        <v>91</v>
      </c>
      <c r="P1283">
        <v>237.47</v>
      </c>
      <c r="Q1283" t="s">
        <v>40</v>
      </c>
      <c r="R1283" t="s">
        <v>31</v>
      </c>
      <c r="S1283">
        <v>5</v>
      </c>
      <c r="T1283">
        <v>4</v>
      </c>
      <c r="U1283" t="s">
        <v>32</v>
      </c>
      <c r="V1283" t="s">
        <v>33</v>
      </c>
      <c r="W1283">
        <v>5</v>
      </c>
      <c r="Z1283" t="b">
        <f t="shared" ref="Z1283:Z1346" si="20">COUNTIF($A:$A, A1283)&gt;1</f>
        <v>0</v>
      </c>
    </row>
    <row r="1284" spans="1:26" x14ac:dyDescent="0.25">
      <c r="A1284" t="s">
        <v>1895</v>
      </c>
      <c r="B1284" s="1">
        <v>45712</v>
      </c>
      <c r="C1284" t="s">
        <v>1896</v>
      </c>
      <c r="D1284" t="s">
        <v>25</v>
      </c>
      <c r="E1284" t="s">
        <v>46</v>
      </c>
      <c r="F1284" t="s">
        <v>53</v>
      </c>
      <c r="G1284" t="s">
        <v>82</v>
      </c>
      <c r="H1284">
        <v>1</v>
      </c>
      <c r="I1284">
        <v>118965</v>
      </c>
      <c r="J1284">
        <v>0</v>
      </c>
      <c r="K1284">
        <v>0</v>
      </c>
      <c r="L1284">
        <v>118965</v>
      </c>
      <c r="M1284">
        <v>93277.85</v>
      </c>
      <c r="N1284">
        <v>25687.15</v>
      </c>
      <c r="O1284" t="s">
        <v>49</v>
      </c>
      <c r="P1284">
        <v>105.51</v>
      </c>
      <c r="Q1284" t="s">
        <v>40</v>
      </c>
      <c r="R1284" t="s">
        <v>41</v>
      </c>
      <c r="S1284">
        <v>2</v>
      </c>
      <c r="T1284">
        <v>1</v>
      </c>
      <c r="U1284" t="s">
        <v>32</v>
      </c>
      <c r="V1284" t="s">
        <v>42</v>
      </c>
      <c r="Z1284" t="b">
        <f t="shared" si="20"/>
        <v>0</v>
      </c>
    </row>
    <row r="1285" spans="1:26" x14ac:dyDescent="0.25">
      <c r="A1285" t="s">
        <v>1897</v>
      </c>
      <c r="B1285" s="1">
        <v>45779</v>
      </c>
      <c r="C1285" t="s">
        <v>1041</v>
      </c>
      <c r="D1285" t="s">
        <v>71</v>
      </c>
      <c r="E1285" t="s">
        <v>46</v>
      </c>
      <c r="F1285" t="s">
        <v>27</v>
      </c>
      <c r="G1285" t="s">
        <v>164</v>
      </c>
      <c r="H1285">
        <v>3</v>
      </c>
      <c r="I1285">
        <v>8072</v>
      </c>
      <c r="J1285">
        <v>25</v>
      </c>
      <c r="K1285">
        <v>6054</v>
      </c>
      <c r="L1285">
        <v>18162</v>
      </c>
      <c r="M1285">
        <v>12063.66</v>
      </c>
      <c r="N1285">
        <v>6098.34</v>
      </c>
      <c r="O1285" t="s">
        <v>60</v>
      </c>
      <c r="P1285">
        <v>1232.49</v>
      </c>
      <c r="Q1285" t="s">
        <v>68</v>
      </c>
      <c r="R1285" t="s">
        <v>31</v>
      </c>
      <c r="S1285">
        <v>5</v>
      </c>
      <c r="T1285">
        <v>6</v>
      </c>
      <c r="U1285" t="s">
        <v>56</v>
      </c>
      <c r="V1285" t="s">
        <v>33</v>
      </c>
      <c r="W1285">
        <v>3</v>
      </c>
      <c r="Z1285" t="b">
        <f t="shared" si="20"/>
        <v>0</v>
      </c>
    </row>
    <row r="1286" spans="1:26" x14ac:dyDescent="0.25">
      <c r="A1286" t="s">
        <v>1898</v>
      </c>
      <c r="B1286" s="1">
        <v>45853</v>
      </c>
      <c r="C1286" t="s">
        <v>195</v>
      </c>
      <c r="D1286" t="s">
        <v>154</v>
      </c>
      <c r="E1286" t="s">
        <v>46</v>
      </c>
      <c r="F1286" t="s">
        <v>27</v>
      </c>
      <c r="G1286" t="s">
        <v>113</v>
      </c>
      <c r="H1286">
        <v>4</v>
      </c>
      <c r="I1286">
        <v>4390</v>
      </c>
      <c r="J1286">
        <v>10</v>
      </c>
      <c r="K1286">
        <v>1756</v>
      </c>
      <c r="L1286">
        <v>15804</v>
      </c>
      <c r="M1286">
        <v>12766.8</v>
      </c>
      <c r="N1286">
        <v>3037.2</v>
      </c>
      <c r="O1286" t="s">
        <v>91</v>
      </c>
      <c r="P1286">
        <v>729.92</v>
      </c>
      <c r="Q1286" t="s">
        <v>83</v>
      </c>
      <c r="R1286" t="s">
        <v>31</v>
      </c>
      <c r="S1286">
        <v>5</v>
      </c>
      <c r="T1286">
        <v>0</v>
      </c>
      <c r="U1286" t="s">
        <v>32</v>
      </c>
      <c r="V1286" t="s">
        <v>50</v>
      </c>
      <c r="W1286">
        <v>4</v>
      </c>
      <c r="Z1286" t="b">
        <f t="shared" si="20"/>
        <v>0</v>
      </c>
    </row>
    <row r="1287" spans="1:26" x14ac:dyDescent="0.25">
      <c r="A1287" t="s">
        <v>1899</v>
      </c>
      <c r="B1287" s="1">
        <v>45950</v>
      </c>
      <c r="C1287" t="s">
        <v>278</v>
      </c>
      <c r="D1287" t="s">
        <v>25</v>
      </c>
      <c r="E1287" t="s">
        <v>46</v>
      </c>
      <c r="F1287" t="s">
        <v>27</v>
      </c>
      <c r="G1287" t="s">
        <v>113</v>
      </c>
      <c r="H1287">
        <v>1</v>
      </c>
      <c r="I1287">
        <v>7725</v>
      </c>
      <c r="J1287">
        <v>10</v>
      </c>
      <c r="K1287">
        <v>772.5</v>
      </c>
      <c r="L1287">
        <v>6952.5</v>
      </c>
      <c r="M1287">
        <v>4391.2</v>
      </c>
      <c r="N1287">
        <v>2561.3000000000002</v>
      </c>
      <c r="O1287" t="s">
        <v>60</v>
      </c>
      <c r="P1287">
        <v>950.71</v>
      </c>
      <c r="Q1287" t="s">
        <v>30</v>
      </c>
      <c r="R1287" t="s">
        <v>31</v>
      </c>
      <c r="S1287">
        <v>5</v>
      </c>
      <c r="T1287">
        <v>2</v>
      </c>
      <c r="U1287" t="s">
        <v>32</v>
      </c>
      <c r="V1287" t="s">
        <v>33</v>
      </c>
      <c r="W1287">
        <v>5</v>
      </c>
      <c r="Z1287" t="b">
        <f t="shared" si="20"/>
        <v>0</v>
      </c>
    </row>
    <row r="1288" spans="1:26" x14ac:dyDescent="0.25">
      <c r="A1288" t="s">
        <v>1900</v>
      </c>
      <c r="B1288" s="1">
        <v>45841</v>
      </c>
      <c r="C1288" t="s">
        <v>288</v>
      </c>
      <c r="D1288" t="s">
        <v>71</v>
      </c>
      <c r="E1288" t="s">
        <v>26</v>
      </c>
      <c r="F1288" t="s">
        <v>37</v>
      </c>
      <c r="G1288" t="s">
        <v>313</v>
      </c>
      <c r="H1288">
        <v>1</v>
      </c>
      <c r="I1288">
        <v>34640</v>
      </c>
      <c r="J1288">
        <v>0</v>
      </c>
      <c r="K1288">
        <v>0</v>
      </c>
      <c r="L1288">
        <v>34640</v>
      </c>
      <c r="M1288">
        <v>22038.52</v>
      </c>
      <c r="N1288">
        <v>12601.48</v>
      </c>
      <c r="O1288" t="s">
        <v>39</v>
      </c>
      <c r="P1288">
        <v>2347.2199999999998</v>
      </c>
      <c r="Q1288" t="s">
        <v>83</v>
      </c>
      <c r="R1288" t="s">
        <v>31</v>
      </c>
      <c r="S1288">
        <v>5</v>
      </c>
      <c r="T1288">
        <v>1</v>
      </c>
      <c r="U1288" t="s">
        <v>32</v>
      </c>
      <c r="V1288" t="s">
        <v>33</v>
      </c>
      <c r="W1288">
        <v>5</v>
      </c>
      <c r="Z1288" t="b">
        <f t="shared" si="20"/>
        <v>0</v>
      </c>
    </row>
    <row r="1289" spans="1:26" x14ac:dyDescent="0.25">
      <c r="A1289" t="s">
        <v>1901</v>
      </c>
      <c r="B1289" s="1">
        <v>45952</v>
      </c>
      <c r="C1289" t="s">
        <v>494</v>
      </c>
      <c r="D1289" t="s">
        <v>71</v>
      </c>
      <c r="E1289" t="s">
        <v>36</v>
      </c>
      <c r="F1289" t="s">
        <v>37</v>
      </c>
      <c r="G1289" t="s">
        <v>38</v>
      </c>
      <c r="H1289">
        <v>3</v>
      </c>
      <c r="I1289">
        <v>32159</v>
      </c>
      <c r="J1289">
        <v>10</v>
      </c>
      <c r="K1289">
        <v>9647.7000000000007</v>
      </c>
      <c r="L1289">
        <v>86829.3</v>
      </c>
      <c r="M1289">
        <v>56860.4</v>
      </c>
      <c r="N1289">
        <v>29968.9</v>
      </c>
      <c r="O1289" t="s">
        <v>60</v>
      </c>
      <c r="P1289">
        <v>2226.5500000000002</v>
      </c>
      <c r="Q1289" t="s">
        <v>40</v>
      </c>
      <c r="R1289" t="s">
        <v>31</v>
      </c>
      <c r="S1289">
        <v>5</v>
      </c>
      <c r="T1289">
        <v>6</v>
      </c>
      <c r="U1289" t="s">
        <v>56</v>
      </c>
      <c r="V1289" t="s">
        <v>33</v>
      </c>
      <c r="W1289">
        <v>2</v>
      </c>
      <c r="Z1289" t="b">
        <f t="shared" si="20"/>
        <v>0</v>
      </c>
    </row>
    <row r="1290" spans="1:26" x14ac:dyDescent="0.25">
      <c r="A1290" t="s">
        <v>1902</v>
      </c>
      <c r="B1290" s="1">
        <v>45809</v>
      </c>
      <c r="C1290" t="s">
        <v>1903</v>
      </c>
      <c r="D1290" t="s">
        <v>67</v>
      </c>
      <c r="E1290" t="s">
        <v>26</v>
      </c>
      <c r="F1290" t="s">
        <v>27</v>
      </c>
      <c r="G1290" t="s">
        <v>72</v>
      </c>
      <c r="H1290">
        <v>1</v>
      </c>
      <c r="I1290">
        <v>28796</v>
      </c>
      <c r="J1290">
        <v>5</v>
      </c>
      <c r="K1290">
        <v>1439.8</v>
      </c>
      <c r="L1290">
        <v>27356.2</v>
      </c>
      <c r="M1290">
        <v>22386.44</v>
      </c>
      <c r="N1290">
        <v>4969.76</v>
      </c>
      <c r="O1290" t="s">
        <v>60</v>
      </c>
      <c r="P1290">
        <v>2042.96</v>
      </c>
      <c r="Q1290" t="s">
        <v>83</v>
      </c>
      <c r="R1290" t="s">
        <v>41</v>
      </c>
      <c r="S1290">
        <v>2</v>
      </c>
      <c r="T1290">
        <v>6</v>
      </c>
      <c r="U1290" t="s">
        <v>32</v>
      </c>
      <c r="V1290" t="s">
        <v>50</v>
      </c>
      <c r="W1290">
        <v>4</v>
      </c>
      <c r="Z1290" t="b">
        <f t="shared" si="20"/>
        <v>0</v>
      </c>
    </row>
    <row r="1291" spans="1:26" x14ac:dyDescent="0.25">
      <c r="A1291" t="s">
        <v>1904</v>
      </c>
      <c r="B1291" s="1">
        <v>46016</v>
      </c>
      <c r="C1291" t="s">
        <v>1094</v>
      </c>
      <c r="D1291" t="s">
        <v>90</v>
      </c>
      <c r="E1291" t="s">
        <v>46</v>
      </c>
      <c r="F1291" t="s">
        <v>37</v>
      </c>
      <c r="G1291" t="s">
        <v>313</v>
      </c>
      <c r="H1291">
        <v>1</v>
      </c>
      <c r="I1291">
        <v>36038</v>
      </c>
      <c r="J1291">
        <v>5</v>
      </c>
      <c r="K1291">
        <v>1801.9</v>
      </c>
      <c r="L1291">
        <v>34236.1</v>
      </c>
      <c r="M1291">
        <v>20835.88</v>
      </c>
      <c r="N1291">
        <v>13400.22</v>
      </c>
      <c r="O1291" t="s">
        <v>49</v>
      </c>
      <c r="P1291">
        <v>403.76</v>
      </c>
      <c r="Q1291" t="s">
        <v>68</v>
      </c>
      <c r="R1291" t="s">
        <v>41</v>
      </c>
      <c r="S1291">
        <v>2</v>
      </c>
      <c r="T1291">
        <v>1</v>
      </c>
      <c r="U1291" t="s">
        <v>32</v>
      </c>
      <c r="V1291" t="s">
        <v>33</v>
      </c>
      <c r="W1291">
        <v>2</v>
      </c>
      <c r="Z1291" t="b">
        <f t="shared" si="20"/>
        <v>0</v>
      </c>
    </row>
    <row r="1292" spans="1:26" x14ac:dyDescent="0.25">
      <c r="A1292" t="s">
        <v>1905</v>
      </c>
      <c r="B1292" s="1">
        <v>45809</v>
      </c>
      <c r="C1292" t="s">
        <v>648</v>
      </c>
      <c r="D1292" t="s">
        <v>63</v>
      </c>
      <c r="E1292" t="s">
        <v>46</v>
      </c>
      <c r="F1292" t="s">
        <v>47</v>
      </c>
      <c r="G1292" t="s">
        <v>64</v>
      </c>
      <c r="H1292">
        <v>3</v>
      </c>
      <c r="I1292">
        <v>28113</v>
      </c>
      <c r="J1292">
        <v>15</v>
      </c>
      <c r="K1292">
        <v>12650.85</v>
      </c>
      <c r="L1292">
        <v>71688.149999999994</v>
      </c>
      <c r="M1292">
        <v>57521.73</v>
      </c>
      <c r="N1292">
        <v>14166.42</v>
      </c>
      <c r="O1292" t="s">
        <v>39</v>
      </c>
      <c r="P1292">
        <v>2176.77</v>
      </c>
      <c r="Q1292" t="s">
        <v>68</v>
      </c>
      <c r="R1292" t="s">
        <v>41</v>
      </c>
      <c r="S1292">
        <v>2</v>
      </c>
      <c r="T1292">
        <v>2</v>
      </c>
      <c r="U1292" t="s">
        <v>32</v>
      </c>
      <c r="V1292" t="s">
        <v>33</v>
      </c>
      <c r="W1292">
        <v>5</v>
      </c>
      <c r="Z1292" t="b">
        <f t="shared" si="20"/>
        <v>0</v>
      </c>
    </row>
    <row r="1293" spans="1:26" x14ac:dyDescent="0.25">
      <c r="A1293" t="s">
        <v>1906</v>
      </c>
      <c r="B1293" s="1">
        <v>45669</v>
      </c>
      <c r="C1293" t="s">
        <v>421</v>
      </c>
      <c r="D1293" t="s">
        <v>67</v>
      </c>
      <c r="E1293" t="s">
        <v>26</v>
      </c>
      <c r="F1293" t="s">
        <v>86</v>
      </c>
      <c r="G1293" t="s">
        <v>87</v>
      </c>
      <c r="H1293">
        <v>2</v>
      </c>
      <c r="I1293">
        <v>76112</v>
      </c>
      <c r="J1293">
        <v>0</v>
      </c>
      <c r="K1293">
        <v>0</v>
      </c>
      <c r="L1293">
        <v>152224</v>
      </c>
      <c r="M1293">
        <v>89340.02</v>
      </c>
      <c r="N1293">
        <v>62883.98</v>
      </c>
      <c r="O1293" t="s">
        <v>91</v>
      </c>
      <c r="P1293">
        <v>416.02</v>
      </c>
      <c r="Q1293" t="s">
        <v>83</v>
      </c>
      <c r="R1293" t="s">
        <v>31</v>
      </c>
      <c r="S1293">
        <v>5</v>
      </c>
      <c r="T1293">
        <v>0</v>
      </c>
      <c r="U1293" t="s">
        <v>32</v>
      </c>
      <c r="V1293" t="s">
        <v>50</v>
      </c>
      <c r="W1293">
        <v>5</v>
      </c>
      <c r="Z1293" t="b">
        <f t="shared" si="20"/>
        <v>0</v>
      </c>
    </row>
    <row r="1294" spans="1:26" x14ac:dyDescent="0.25">
      <c r="A1294" t="s">
        <v>1907</v>
      </c>
      <c r="B1294" s="1">
        <v>45995</v>
      </c>
      <c r="C1294" t="s">
        <v>1303</v>
      </c>
      <c r="D1294" t="s">
        <v>124</v>
      </c>
      <c r="E1294" t="s">
        <v>26</v>
      </c>
      <c r="F1294" t="s">
        <v>53</v>
      </c>
      <c r="G1294" t="s">
        <v>54</v>
      </c>
      <c r="H1294">
        <v>1</v>
      </c>
      <c r="I1294">
        <v>36842</v>
      </c>
      <c r="J1294">
        <v>25</v>
      </c>
      <c r="K1294">
        <v>9210.5</v>
      </c>
      <c r="L1294">
        <v>27631.5</v>
      </c>
      <c r="M1294">
        <v>16311.56</v>
      </c>
      <c r="N1294">
        <v>11319.94</v>
      </c>
      <c r="O1294" t="s">
        <v>91</v>
      </c>
      <c r="P1294">
        <v>1747.14</v>
      </c>
      <c r="Q1294" t="s">
        <v>73</v>
      </c>
      <c r="R1294" t="s">
        <v>31</v>
      </c>
      <c r="S1294">
        <v>5</v>
      </c>
      <c r="T1294">
        <v>6</v>
      </c>
      <c r="U1294" t="s">
        <v>32</v>
      </c>
      <c r="V1294" t="s">
        <v>42</v>
      </c>
      <c r="Z1294" t="b">
        <f t="shared" si="20"/>
        <v>0</v>
      </c>
    </row>
    <row r="1295" spans="1:26" x14ac:dyDescent="0.25">
      <c r="A1295" t="s">
        <v>1908</v>
      </c>
      <c r="B1295" s="1">
        <v>45860</v>
      </c>
      <c r="C1295" t="s">
        <v>762</v>
      </c>
      <c r="D1295" t="s">
        <v>63</v>
      </c>
      <c r="E1295" t="s">
        <v>46</v>
      </c>
      <c r="F1295" t="s">
        <v>86</v>
      </c>
      <c r="G1295" t="s">
        <v>180</v>
      </c>
      <c r="H1295">
        <v>3</v>
      </c>
      <c r="I1295">
        <v>48415</v>
      </c>
      <c r="J1295">
        <v>5</v>
      </c>
      <c r="K1295">
        <v>7262.25</v>
      </c>
      <c r="L1295">
        <v>137982.75</v>
      </c>
      <c r="M1295">
        <v>96422.46</v>
      </c>
      <c r="N1295">
        <v>41560.29</v>
      </c>
      <c r="O1295" t="s">
        <v>49</v>
      </c>
      <c r="P1295">
        <v>51.7</v>
      </c>
      <c r="Q1295" t="s">
        <v>30</v>
      </c>
      <c r="R1295" t="s">
        <v>31</v>
      </c>
      <c r="S1295">
        <v>5</v>
      </c>
      <c r="T1295">
        <v>6</v>
      </c>
      <c r="U1295" t="s">
        <v>56</v>
      </c>
      <c r="V1295" t="s">
        <v>33</v>
      </c>
      <c r="W1295">
        <v>1</v>
      </c>
      <c r="Z1295" t="b">
        <f t="shared" si="20"/>
        <v>0</v>
      </c>
    </row>
    <row r="1296" spans="1:26" x14ac:dyDescent="0.25">
      <c r="A1296" t="s">
        <v>1909</v>
      </c>
      <c r="B1296" s="1">
        <v>45798</v>
      </c>
      <c r="C1296" t="s">
        <v>921</v>
      </c>
      <c r="D1296" t="s">
        <v>154</v>
      </c>
      <c r="E1296" t="s">
        <v>26</v>
      </c>
      <c r="F1296" t="s">
        <v>86</v>
      </c>
      <c r="G1296" t="s">
        <v>87</v>
      </c>
      <c r="H1296">
        <v>1</v>
      </c>
      <c r="I1296">
        <v>25732</v>
      </c>
      <c r="J1296">
        <v>20</v>
      </c>
      <c r="K1296">
        <v>5146.3999999999996</v>
      </c>
      <c r="L1296">
        <v>20585.599999999999</v>
      </c>
      <c r="M1296">
        <v>13920.16</v>
      </c>
      <c r="N1296">
        <v>6665.44</v>
      </c>
      <c r="O1296" t="s">
        <v>91</v>
      </c>
      <c r="P1296">
        <v>1152.5899999999999</v>
      </c>
      <c r="Q1296" t="s">
        <v>40</v>
      </c>
      <c r="R1296" t="s">
        <v>31</v>
      </c>
      <c r="S1296">
        <v>5</v>
      </c>
      <c r="T1296">
        <v>5</v>
      </c>
      <c r="U1296" t="s">
        <v>32</v>
      </c>
      <c r="V1296" t="s">
        <v>33</v>
      </c>
      <c r="W1296">
        <v>1</v>
      </c>
      <c r="Z1296" t="b">
        <f t="shared" si="20"/>
        <v>0</v>
      </c>
    </row>
    <row r="1297" spans="1:26" x14ac:dyDescent="0.25">
      <c r="A1297" t="s">
        <v>1910</v>
      </c>
      <c r="B1297" s="1">
        <v>45662</v>
      </c>
      <c r="C1297" t="s">
        <v>1172</v>
      </c>
      <c r="D1297" t="s">
        <v>63</v>
      </c>
      <c r="E1297" t="s">
        <v>26</v>
      </c>
      <c r="F1297" t="s">
        <v>53</v>
      </c>
      <c r="G1297" t="s">
        <v>54</v>
      </c>
      <c r="H1297">
        <v>3</v>
      </c>
      <c r="I1297">
        <v>67058</v>
      </c>
      <c r="J1297">
        <v>0</v>
      </c>
      <c r="K1297">
        <v>0</v>
      </c>
      <c r="L1297">
        <v>201174</v>
      </c>
      <c r="M1297">
        <v>123575.33</v>
      </c>
      <c r="N1297">
        <v>77598.67</v>
      </c>
      <c r="O1297" t="s">
        <v>49</v>
      </c>
      <c r="P1297">
        <v>190.94</v>
      </c>
      <c r="Q1297" t="s">
        <v>40</v>
      </c>
      <c r="R1297" t="s">
        <v>41</v>
      </c>
      <c r="S1297">
        <v>2</v>
      </c>
      <c r="T1297">
        <v>1</v>
      </c>
      <c r="U1297" t="s">
        <v>32</v>
      </c>
      <c r="V1297" t="s">
        <v>33</v>
      </c>
      <c r="W1297">
        <v>5</v>
      </c>
      <c r="Z1297" t="b">
        <f t="shared" si="20"/>
        <v>0</v>
      </c>
    </row>
    <row r="1298" spans="1:26" x14ac:dyDescent="0.25">
      <c r="A1298" t="s">
        <v>1911</v>
      </c>
      <c r="B1298" s="1">
        <v>45947</v>
      </c>
      <c r="C1298" t="s">
        <v>1870</v>
      </c>
      <c r="D1298" t="s">
        <v>63</v>
      </c>
      <c r="E1298" t="s">
        <v>26</v>
      </c>
      <c r="F1298" t="s">
        <v>37</v>
      </c>
      <c r="G1298" t="s">
        <v>313</v>
      </c>
      <c r="H1298">
        <v>1</v>
      </c>
      <c r="I1298">
        <v>7515</v>
      </c>
      <c r="J1298">
        <v>0</v>
      </c>
      <c r="K1298">
        <v>0</v>
      </c>
      <c r="L1298">
        <v>7515</v>
      </c>
      <c r="M1298">
        <v>5954.95</v>
      </c>
      <c r="N1298">
        <v>1560.05</v>
      </c>
      <c r="O1298" t="s">
        <v>55</v>
      </c>
      <c r="P1298">
        <v>1690.41</v>
      </c>
      <c r="Q1298" t="s">
        <v>30</v>
      </c>
      <c r="R1298" t="s">
        <v>31</v>
      </c>
      <c r="S1298">
        <v>5</v>
      </c>
      <c r="T1298">
        <v>6</v>
      </c>
      <c r="U1298" t="s">
        <v>56</v>
      </c>
      <c r="V1298" t="s">
        <v>33</v>
      </c>
      <c r="W1298">
        <v>5</v>
      </c>
      <c r="Z1298" t="b">
        <f t="shared" si="20"/>
        <v>0</v>
      </c>
    </row>
    <row r="1299" spans="1:26" x14ac:dyDescent="0.25">
      <c r="A1299" t="s">
        <v>1912</v>
      </c>
      <c r="B1299" s="1">
        <v>46009</v>
      </c>
      <c r="C1299" t="s">
        <v>1790</v>
      </c>
      <c r="D1299" t="s">
        <v>154</v>
      </c>
      <c r="E1299" t="s">
        <v>26</v>
      </c>
      <c r="F1299" t="s">
        <v>27</v>
      </c>
      <c r="G1299" t="s">
        <v>72</v>
      </c>
      <c r="H1299">
        <v>1</v>
      </c>
      <c r="I1299">
        <v>8739</v>
      </c>
      <c r="J1299">
        <v>0</v>
      </c>
      <c r="K1299">
        <v>0</v>
      </c>
      <c r="L1299">
        <v>8739</v>
      </c>
      <c r="M1299">
        <v>5384.8</v>
      </c>
      <c r="N1299">
        <v>3354.2</v>
      </c>
      <c r="O1299" t="s">
        <v>60</v>
      </c>
      <c r="P1299">
        <v>1369.22</v>
      </c>
      <c r="Q1299" t="s">
        <v>73</v>
      </c>
      <c r="R1299" t="s">
        <v>31</v>
      </c>
      <c r="S1299">
        <v>5</v>
      </c>
      <c r="T1299">
        <v>4</v>
      </c>
      <c r="U1299" t="s">
        <v>32</v>
      </c>
      <c r="V1299" t="s">
        <v>33</v>
      </c>
      <c r="W1299">
        <v>5</v>
      </c>
      <c r="Z1299" t="b">
        <f t="shared" si="20"/>
        <v>0</v>
      </c>
    </row>
    <row r="1300" spans="1:26" x14ac:dyDescent="0.25">
      <c r="A1300" t="s">
        <v>1913</v>
      </c>
      <c r="B1300" s="1">
        <v>45683</v>
      </c>
      <c r="C1300" t="s">
        <v>1046</v>
      </c>
      <c r="D1300" t="s">
        <v>79</v>
      </c>
      <c r="E1300" t="s">
        <v>26</v>
      </c>
      <c r="F1300" t="s">
        <v>27</v>
      </c>
      <c r="G1300" t="s">
        <v>72</v>
      </c>
      <c r="H1300">
        <v>1</v>
      </c>
      <c r="I1300">
        <v>10344</v>
      </c>
      <c r="J1300">
        <v>25</v>
      </c>
      <c r="K1300">
        <v>2586</v>
      </c>
      <c r="L1300">
        <v>7758</v>
      </c>
      <c r="M1300">
        <v>6205.11</v>
      </c>
      <c r="N1300">
        <v>1552.89</v>
      </c>
      <c r="O1300" t="s">
        <v>39</v>
      </c>
      <c r="P1300">
        <v>1520.93</v>
      </c>
      <c r="Q1300" t="s">
        <v>40</v>
      </c>
      <c r="R1300" t="s">
        <v>41</v>
      </c>
      <c r="S1300">
        <v>2</v>
      </c>
      <c r="T1300">
        <v>5</v>
      </c>
      <c r="U1300" t="s">
        <v>32</v>
      </c>
      <c r="V1300" t="s">
        <v>42</v>
      </c>
      <c r="Z1300" t="b">
        <f t="shared" si="20"/>
        <v>0</v>
      </c>
    </row>
    <row r="1301" spans="1:26" x14ac:dyDescent="0.25">
      <c r="A1301" t="s">
        <v>1914</v>
      </c>
      <c r="B1301" s="1">
        <v>45968</v>
      </c>
      <c r="C1301" t="s">
        <v>263</v>
      </c>
      <c r="D1301" t="s">
        <v>63</v>
      </c>
      <c r="E1301" t="s">
        <v>36</v>
      </c>
      <c r="F1301" t="s">
        <v>86</v>
      </c>
      <c r="G1301" t="s">
        <v>110</v>
      </c>
      <c r="H1301">
        <v>1</v>
      </c>
      <c r="I1301">
        <v>47286</v>
      </c>
      <c r="J1301">
        <v>10</v>
      </c>
      <c r="K1301">
        <v>4728.6000000000004</v>
      </c>
      <c r="L1301">
        <v>42557.4</v>
      </c>
      <c r="M1301">
        <v>30268.87</v>
      </c>
      <c r="N1301">
        <v>12288.53</v>
      </c>
      <c r="O1301" t="s">
        <v>29</v>
      </c>
      <c r="P1301">
        <v>1158.98</v>
      </c>
      <c r="Q1301" t="s">
        <v>30</v>
      </c>
      <c r="R1301" t="s">
        <v>31</v>
      </c>
      <c r="S1301">
        <v>5</v>
      </c>
      <c r="T1301">
        <v>1</v>
      </c>
      <c r="U1301" t="s">
        <v>32</v>
      </c>
      <c r="V1301" t="s">
        <v>50</v>
      </c>
      <c r="W1301">
        <v>5</v>
      </c>
      <c r="Z1301" t="b">
        <f t="shared" si="20"/>
        <v>0</v>
      </c>
    </row>
    <row r="1302" spans="1:26" x14ac:dyDescent="0.25">
      <c r="A1302" t="s">
        <v>1915</v>
      </c>
      <c r="B1302" s="1">
        <v>45912</v>
      </c>
      <c r="C1302" t="s">
        <v>1623</v>
      </c>
      <c r="D1302" t="s">
        <v>154</v>
      </c>
      <c r="E1302" t="s">
        <v>46</v>
      </c>
      <c r="F1302" t="s">
        <v>86</v>
      </c>
      <c r="G1302" t="s">
        <v>87</v>
      </c>
      <c r="H1302">
        <v>2</v>
      </c>
      <c r="I1302">
        <v>23139</v>
      </c>
      <c r="J1302">
        <v>25</v>
      </c>
      <c r="K1302">
        <v>11569.5</v>
      </c>
      <c r="L1302">
        <v>34708.5</v>
      </c>
      <c r="M1302">
        <v>24578.67</v>
      </c>
      <c r="N1302">
        <v>10129.83</v>
      </c>
      <c r="O1302" t="s">
        <v>49</v>
      </c>
      <c r="P1302">
        <v>440.16</v>
      </c>
      <c r="Q1302" t="s">
        <v>83</v>
      </c>
      <c r="R1302" t="s">
        <v>31</v>
      </c>
      <c r="S1302">
        <v>5</v>
      </c>
      <c r="T1302">
        <v>5</v>
      </c>
      <c r="U1302" t="s">
        <v>32</v>
      </c>
      <c r="V1302" t="s">
        <v>42</v>
      </c>
      <c r="Z1302" t="b">
        <f t="shared" si="20"/>
        <v>0</v>
      </c>
    </row>
    <row r="1303" spans="1:26" x14ac:dyDescent="0.25">
      <c r="A1303" t="s">
        <v>1916</v>
      </c>
      <c r="B1303" s="1">
        <v>45804</v>
      </c>
      <c r="C1303" t="s">
        <v>973</v>
      </c>
      <c r="D1303" t="s">
        <v>97</v>
      </c>
      <c r="E1303" t="s">
        <v>46</v>
      </c>
      <c r="F1303" t="s">
        <v>86</v>
      </c>
      <c r="G1303" t="s">
        <v>110</v>
      </c>
      <c r="H1303">
        <v>1</v>
      </c>
      <c r="I1303">
        <v>29914</v>
      </c>
      <c r="J1303">
        <v>15</v>
      </c>
      <c r="K1303">
        <v>4487.1000000000004</v>
      </c>
      <c r="L1303">
        <v>25426.9</v>
      </c>
      <c r="M1303">
        <v>19074.099999999999</v>
      </c>
      <c r="N1303">
        <v>6352.8</v>
      </c>
      <c r="O1303" t="s">
        <v>39</v>
      </c>
      <c r="P1303">
        <v>2078.23</v>
      </c>
      <c r="Q1303" t="s">
        <v>40</v>
      </c>
      <c r="R1303" t="s">
        <v>31</v>
      </c>
      <c r="S1303">
        <v>5</v>
      </c>
      <c r="T1303">
        <v>6</v>
      </c>
      <c r="U1303" t="s">
        <v>56</v>
      </c>
      <c r="V1303" t="s">
        <v>33</v>
      </c>
      <c r="W1303">
        <v>2</v>
      </c>
      <c r="Z1303" t="b">
        <f t="shared" si="20"/>
        <v>0</v>
      </c>
    </row>
    <row r="1304" spans="1:26" x14ac:dyDescent="0.25">
      <c r="A1304" t="s">
        <v>1917</v>
      </c>
      <c r="B1304" s="1">
        <v>45775</v>
      </c>
      <c r="C1304" t="s">
        <v>219</v>
      </c>
      <c r="D1304" t="s">
        <v>154</v>
      </c>
      <c r="E1304" t="s">
        <v>46</v>
      </c>
      <c r="F1304" t="s">
        <v>86</v>
      </c>
      <c r="G1304" t="s">
        <v>127</v>
      </c>
      <c r="H1304">
        <v>1</v>
      </c>
      <c r="I1304">
        <v>70447</v>
      </c>
      <c r="J1304">
        <v>25</v>
      </c>
      <c r="K1304">
        <v>17611.75</v>
      </c>
      <c r="L1304">
        <v>52835.25</v>
      </c>
      <c r="M1304">
        <v>36568.120000000003</v>
      </c>
      <c r="N1304">
        <v>16267.13</v>
      </c>
      <c r="O1304" t="s">
        <v>49</v>
      </c>
      <c r="P1304">
        <v>286.64</v>
      </c>
      <c r="Q1304" t="s">
        <v>40</v>
      </c>
      <c r="R1304" t="s">
        <v>31</v>
      </c>
      <c r="S1304">
        <v>5</v>
      </c>
      <c r="T1304">
        <v>4</v>
      </c>
      <c r="U1304" t="s">
        <v>32</v>
      </c>
      <c r="V1304" t="s">
        <v>33</v>
      </c>
      <c r="W1304">
        <v>4</v>
      </c>
      <c r="Z1304" t="b">
        <f t="shared" si="20"/>
        <v>0</v>
      </c>
    </row>
    <row r="1305" spans="1:26" x14ac:dyDescent="0.25">
      <c r="A1305" t="s">
        <v>1918</v>
      </c>
      <c r="B1305" s="1">
        <v>45968</v>
      </c>
      <c r="C1305" t="s">
        <v>1787</v>
      </c>
      <c r="D1305" t="s">
        <v>97</v>
      </c>
      <c r="E1305" t="s">
        <v>46</v>
      </c>
      <c r="F1305" t="s">
        <v>27</v>
      </c>
      <c r="G1305" t="s">
        <v>164</v>
      </c>
      <c r="H1305">
        <v>1</v>
      </c>
      <c r="I1305">
        <v>27462</v>
      </c>
      <c r="J1305">
        <v>10</v>
      </c>
      <c r="K1305">
        <v>2746.2</v>
      </c>
      <c r="L1305">
        <v>24715.8</v>
      </c>
      <c r="M1305">
        <v>17434.39</v>
      </c>
      <c r="N1305">
        <v>7281.41</v>
      </c>
      <c r="O1305" t="s">
        <v>39</v>
      </c>
      <c r="P1305">
        <v>1275.3399999999999</v>
      </c>
      <c r="Q1305" t="s">
        <v>40</v>
      </c>
      <c r="R1305" t="s">
        <v>41</v>
      </c>
      <c r="S1305">
        <v>2</v>
      </c>
      <c r="T1305">
        <v>1</v>
      </c>
      <c r="U1305" t="s">
        <v>32</v>
      </c>
      <c r="V1305" t="s">
        <v>33</v>
      </c>
      <c r="W1305">
        <v>3</v>
      </c>
      <c r="Z1305" t="b">
        <f t="shared" si="20"/>
        <v>0</v>
      </c>
    </row>
    <row r="1306" spans="1:26" x14ac:dyDescent="0.25">
      <c r="A1306" t="s">
        <v>1919</v>
      </c>
      <c r="B1306" s="1">
        <v>45838</v>
      </c>
      <c r="C1306" t="s">
        <v>1298</v>
      </c>
      <c r="D1306" t="s">
        <v>71</v>
      </c>
      <c r="E1306" t="s">
        <v>26</v>
      </c>
      <c r="F1306" t="s">
        <v>37</v>
      </c>
      <c r="G1306" t="s">
        <v>38</v>
      </c>
      <c r="H1306">
        <v>1</v>
      </c>
      <c r="I1306">
        <v>21651</v>
      </c>
      <c r="J1306">
        <v>15</v>
      </c>
      <c r="K1306">
        <v>3247.65</v>
      </c>
      <c r="L1306">
        <v>18403.349999999999</v>
      </c>
      <c r="M1306">
        <v>11079.84</v>
      </c>
      <c r="N1306">
        <v>7323.51</v>
      </c>
      <c r="O1306" t="s">
        <v>55</v>
      </c>
      <c r="P1306">
        <v>1628.06</v>
      </c>
      <c r="Q1306" t="s">
        <v>30</v>
      </c>
      <c r="R1306" t="s">
        <v>31</v>
      </c>
      <c r="S1306">
        <v>5</v>
      </c>
      <c r="T1306">
        <v>0</v>
      </c>
      <c r="U1306" t="s">
        <v>32</v>
      </c>
      <c r="V1306" t="s">
        <v>50</v>
      </c>
      <c r="W1306">
        <v>5</v>
      </c>
      <c r="Z1306" t="b">
        <f t="shared" si="20"/>
        <v>0</v>
      </c>
    </row>
    <row r="1307" spans="1:26" x14ac:dyDescent="0.25">
      <c r="A1307" t="s">
        <v>1920</v>
      </c>
      <c r="B1307" s="1">
        <v>45770</v>
      </c>
      <c r="C1307" t="s">
        <v>702</v>
      </c>
      <c r="D1307" t="s">
        <v>79</v>
      </c>
      <c r="E1307" t="s">
        <v>36</v>
      </c>
      <c r="F1307" t="s">
        <v>47</v>
      </c>
      <c r="G1307" t="s">
        <v>146</v>
      </c>
      <c r="H1307">
        <v>1</v>
      </c>
      <c r="I1307">
        <v>34340</v>
      </c>
      <c r="J1307">
        <v>0</v>
      </c>
      <c r="K1307">
        <v>0</v>
      </c>
      <c r="L1307">
        <v>34340</v>
      </c>
      <c r="M1307">
        <v>18955.689999999999</v>
      </c>
      <c r="N1307">
        <v>15384.31</v>
      </c>
      <c r="O1307" t="s">
        <v>55</v>
      </c>
      <c r="P1307">
        <v>2272</v>
      </c>
      <c r="Q1307" t="s">
        <v>30</v>
      </c>
      <c r="R1307" t="s">
        <v>41</v>
      </c>
      <c r="S1307">
        <v>2</v>
      </c>
      <c r="T1307">
        <v>1</v>
      </c>
      <c r="U1307" t="s">
        <v>32</v>
      </c>
      <c r="V1307" t="s">
        <v>33</v>
      </c>
      <c r="W1307">
        <v>3</v>
      </c>
      <c r="Z1307" t="b">
        <f t="shared" si="20"/>
        <v>0</v>
      </c>
    </row>
    <row r="1308" spans="1:26" x14ac:dyDescent="0.25">
      <c r="A1308" t="s">
        <v>1921</v>
      </c>
      <c r="B1308" s="1">
        <v>45983</v>
      </c>
      <c r="C1308" t="s">
        <v>1680</v>
      </c>
      <c r="D1308" t="s">
        <v>25</v>
      </c>
      <c r="E1308" t="s">
        <v>26</v>
      </c>
      <c r="F1308" t="s">
        <v>37</v>
      </c>
      <c r="G1308" t="s">
        <v>100</v>
      </c>
      <c r="H1308">
        <v>1</v>
      </c>
      <c r="I1308">
        <v>27492</v>
      </c>
      <c r="J1308">
        <v>20</v>
      </c>
      <c r="K1308">
        <v>5498.4</v>
      </c>
      <c r="L1308">
        <v>21993.599999999999</v>
      </c>
      <c r="M1308">
        <v>14187.14</v>
      </c>
      <c r="N1308">
        <v>7806.46</v>
      </c>
      <c r="O1308" t="s">
        <v>60</v>
      </c>
      <c r="P1308">
        <v>1191.19</v>
      </c>
      <c r="Q1308" t="s">
        <v>83</v>
      </c>
      <c r="R1308" t="s">
        <v>41</v>
      </c>
      <c r="S1308">
        <v>2</v>
      </c>
      <c r="T1308">
        <v>2</v>
      </c>
      <c r="U1308" t="s">
        <v>32</v>
      </c>
      <c r="V1308" t="s">
        <v>33</v>
      </c>
      <c r="W1308">
        <v>4</v>
      </c>
      <c r="Z1308" t="b">
        <f t="shared" si="20"/>
        <v>0</v>
      </c>
    </row>
    <row r="1309" spans="1:26" x14ac:dyDescent="0.25">
      <c r="A1309" t="s">
        <v>1922</v>
      </c>
      <c r="B1309" s="1">
        <v>45755</v>
      </c>
      <c r="C1309" t="s">
        <v>1518</v>
      </c>
      <c r="D1309" t="s">
        <v>97</v>
      </c>
      <c r="E1309" t="s">
        <v>46</v>
      </c>
      <c r="F1309" t="s">
        <v>53</v>
      </c>
      <c r="G1309" t="s">
        <v>151</v>
      </c>
      <c r="H1309">
        <v>2</v>
      </c>
      <c r="I1309">
        <v>63385</v>
      </c>
      <c r="J1309">
        <v>10</v>
      </c>
      <c r="K1309">
        <v>12677</v>
      </c>
      <c r="L1309">
        <v>114093</v>
      </c>
      <c r="M1309">
        <v>64947.28</v>
      </c>
      <c r="N1309">
        <v>49145.72</v>
      </c>
      <c r="O1309" t="s">
        <v>60</v>
      </c>
      <c r="P1309">
        <v>947.72</v>
      </c>
      <c r="Q1309" t="s">
        <v>68</v>
      </c>
      <c r="R1309" t="s">
        <v>41</v>
      </c>
      <c r="S1309">
        <v>2</v>
      </c>
      <c r="T1309">
        <v>1</v>
      </c>
      <c r="U1309" t="s">
        <v>32</v>
      </c>
      <c r="V1309" t="s">
        <v>33</v>
      </c>
      <c r="W1309">
        <v>3</v>
      </c>
      <c r="Z1309" t="b">
        <f t="shared" si="20"/>
        <v>0</v>
      </c>
    </row>
    <row r="1310" spans="1:26" x14ac:dyDescent="0.25">
      <c r="A1310" t="s">
        <v>1923</v>
      </c>
      <c r="B1310" s="1">
        <v>45975</v>
      </c>
      <c r="C1310" t="s">
        <v>496</v>
      </c>
      <c r="D1310" t="s">
        <v>63</v>
      </c>
      <c r="E1310" t="s">
        <v>26</v>
      </c>
      <c r="F1310" t="s">
        <v>47</v>
      </c>
      <c r="G1310" t="s">
        <v>48</v>
      </c>
      <c r="H1310">
        <v>2</v>
      </c>
      <c r="I1310">
        <v>26405</v>
      </c>
      <c r="J1310">
        <v>5</v>
      </c>
      <c r="K1310">
        <v>2640.5</v>
      </c>
      <c r="L1310">
        <v>50169.5</v>
      </c>
      <c r="M1310">
        <v>34762.78</v>
      </c>
      <c r="N1310">
        <v>15406.72</v>
      </c>
      <c r="O1310" t="s">
        <v>55</v>
      </c>
      <c r="P1310">
        <v>1378.88</v>
      </c>
      <c r="Q1310" t="s">
        <v>68</v>
      </c>
      <c r="R1310" t="s">
        <v>41</v>
      </c>
      <c r="S1310">
        <v>2</v>
      </c>
      <c r="T1310">
        <v>0</v>
      </c>
      <c r="U1310" t="s">
        <v>32</v>
      </c>
      <c r="V1310" t="s">
        <v>42</v>
      </c>
      <c r="Z1310" t="b">
        <f t="shared" si="20"/>
        <v>0</v>
      </c>
    </row>
    <row r="1311" spans="1:26" x14ac:dyDescent="0.25">
      <c r="A1311" t="s">
        <v>1924</v>
      </c>
      <c r="B1311" s="1">
        <v>45786</v>
      </c>
      <c r="C1311" t="s">
        <v>1281</v>
      </c>
      <c r="D1311" t="s">
        <v>79</v>
      </c>
      <c r="E1311" t="s">
        <v>46</v>
      </c>
      <c r="F1311" t="s">
        <v>86</v>
      </c>
      <c r="G1311" t="s">
        <v>127</v>
      </c>
      <c r="H1311">
        <v>1</v>
      </c>
      <c r="I1311">
        <v>45098</v>
      </c>
      <c r="J1311">
        <v>5</v>
      </c>
      <c r="K1311">
        <v>2254.9</v>
      </c>
      <c r="L1311">
        <v>42843.1</v>
      </c>
      <c r="M1311">
        <v>29494.37</v>
      </c>
      <c r="N1311">
        <v>13348.73</v>
      </c>
      <c r="O1311" t="s">
        <v>60</v>
      </c>
      <c r="P1311">
        <v>304.01</v>
      </c>
      <c r="Q1311" t="s">
        <v>73</v>
      </c>
      <c r="R1311" t="s">
        <v>31</v>
      </c>
      <c r="S1311">
        <v>5</v>
      </c>
      <c r="T1311">
        <v>5</v>
      </c>
      <c r="U1311" t="s">
        <v>32</v>
      </c>
      <c r="V1311" t="s">
        <v>33</v>
      </c>
      <c r="W1311">
        <v>2</v>
      </c>
      <c r="Z1311" t="b">
        <f t="shared" si="20"/>
        <v>0</v>
      </c>
    </row>
    <row r="1312" spans="1:26" x14ac:dyDescent="0.25">
      <c r="A1312" t="s">
        <v>1925</v>
      </c>
      <c r="B1312" s="1">
        <v>46005</v>
      </c>
      <c r="C1312" t="s">
        <v>1926</v>
      </c>
      <c r="D1312" t="s">
        <v>124</v>
      </c>
      <c r="E1312" t="s">
        <v>36</v>
      </c>
      <c r="F1312" t="s">
        <v>53</v>
      </c>
      <c r="G1312" t="s">
        <v>82</v>
      </c>
      <c r="H1312">
        <v>2</v>
      </c>
      <c r="I1312">
        <v>45435</v>
      </c>
      <c r="J1312">
        <v>15</v>
      </c>
      <c r="K1312">
        <v>13630.5</v>
      </c>
      <c r="L1312">
        <v>77239.5</v>
      </c>
      <c r="M1312">
        <v>55786.38</v>
      </c>
      <c r="N1312">
        <v>21453.119999999999</v>
      </c>
      <c r="O1312" t="s">
        <v>55</v>
      </c>
      <c r="P1312">
        <v>1315.02</v>
      </c>
      <c r="Q1312" t="s">
        <v>40</v>
      </c>
      <c r="R1312" t="s">
        <v>41</v>
      </c>
      <c r="S1312">
        <v>2</v>
      </c>
      <c r="T1312">
        <v>4</v>
      </c>
      <c r="U1312" t="s">
        <v>32</v>
      </c>
      <c r="V1312" t="s">
        <v>42</v>
      </c>
      <c r="Z1312" t="b">
        <f t="shared" si="20"/>
        <v>0</v>
      </c>
    </row>
    <row r="1313" spans="1:26" x14ac:dyDescent="0.25">
      <c r="A1313" t="s">
        <v>1927</v>
      </c>
      <c r="B1313" s="1">
        <v>45995</v>
      </c>
      <c r="C1313" t="s">
        <v>1894</v>
      </c>
      <c r="D1313" t="s">
        <v>25</v>
      </c>
      <c r="E1313" t="s">
        <v>26</v>
      </c>
      <c r="F1313" t="s">
        <v>27</v>
      </c>
      <c r="G1313" t="s">
        <v>76</v>
      </c>
      <c r="H1313">
        <v>1</v>
      </c>
      <c r="I1313">
        <v>20756</v>
      </c>
      <c r="J1313">
        <v>10</v>
      </c>
      <c r="K1313">
        <v>2075.6</v>
      </c>
      <c r="L1313">
        <v>18680.400000000001</v>
      </c>
      <c r="M1313">
        <v>11876.98</v>
      </c>
      <c r="N1313">
        <v>6803.42</v>
      </c>
      <c r="O1313" t="s">
        <v>91</v>
      </c>
      <c r="P1313">
        <v>1014.06</v>
      </c>
      <c r="Q1313" t="s">
        <v>30</v>
      </c>
      <c r="R1313" t="s">
        <v>41</v>
      </c>
      <c r="S1313">
        <v>2</v>
      </c>
      <c r="T1313">
        <v>3</v>
      </c>
      <c r="U1313" t="s">
        <v>56</v>
      </c>
      <c r="V1313" t="s">
        <v>33</v>
      </c>
      <c r="W1313">
        <v>2</v>
      </c>
      <c r="Z1313" t="b">
        <f t="shared" si="20"/>
        <v>0</v>
      </c>
    </row>
    <row r="1314" spans="1:26" x14ac:dyDescent="0.25">
      <c r="A1314" t="s">
        <v>1928</v>
      </c>
      <c r="B1314" s="1">
        <v>46006</v>
      </c>
      <c r="C1314" t="s">
        <v>1729</v>
      </c>
      <c r="D1314" t="s">
        <v>90</v>
      </c>
      <c r="E1314" t="s">
        <v>46</v>
      </c>
      <c r="F1314" t="s">
        <v>27</v>
      </c>
      <c r="G1314" t="s">
        <v>72</v>
      </c>
      <c r="H1314">
        <v>2</v>
      </c>
      <c r="I1314">
        <v>25678</v>
      </c>
      <c r="J1314">
        <v>10</v>
      </c>
      <c r="K1314">
        <v>5135.6000000000004</v>
      </c>
      <c r="L1314">
        <v>46220.4</v>
      </c>
      <c r="M1314">
        <v>32715.22</v>
      </c>
      <c r="N1314">
        <v>13505.18</v>
      </c>
      <c r="O1314" t="s">
        <v>29</v>
      </c>
      <c r="P1314">
        <v>2459.96</v>
      </c>
      <c r="Q1314" t="s">
        <v>83</v>
      </c>
      <c r="R1314" t="s">
        <v>31</v>
      </c>
      <c r="S1314">
        <v>5</v>
      </c>
      <c r="T1314">
        <v>1</v>
      </c>
      <c r="U1314" t="s">
        <v>32</v>
      </c>
      <c r="V1314" t="s">
        <v>50</v>
      </c>
      <c r="W1314">
        <v>5</v>
      </c>
      <c r="Z1314" t="b">
        <f t="shared" si="20"/>
        <v>0</v>
      </c>
    </row>
    <row r="1315" spans="1:26" x14ac:dyDescent="0.25">
      <c r="A1315" t="s">
        <v>1929</v>
      </c>
      <c r="B1315" s="1">
        <v>45728</v>
      </c>
      <c r="C1315" t="s">
        <v>756</v>
      </c>
      <c r="D1315" t="s">
        <v>63</v>
      </c>
      <c r="E1315" t="s">
        <v>26</v>
      </c>
      <c r="F1315" t="s">
        <v>47</v>
      </c>
      <c r="G1315" t="s">
        <v>64</v>
      </c>
      <c r="H1315">
        <v>2</v>
      </c>
      <c r="I1315">
        <v>22287</v>
      </c>
      <c r="J1315">
        <v>0</v>
      </c>
      <c r="K1315">
        <v>0</v>
      </c>
      <c r="L1315">
        <v>44574</v>
      </c>
      <c r="M1315">
        <v>28512.799999999999</v>
      </c>
      <c r="N1315">
        <v>16061.2</v>
      </c>
      <c r="O1315" t="s">
        <v>91</v>
      </c>
      <c r="P1315">
        <v>639.78</v>
      </c>
      <c r="Q1315" t="s">
        <v>73</v>
      </c>
      <c r="R1315" t="s">
        <v>31</v>
      </c>
      <c r="S1315">
        <v>5</v>
      </c>
      <c r="T1315">
        <v>6</v>
      </c>
      <c r="U1315" t="s">
        <v>56</v>
      </c>
      <c r="V1315" t="s">
        <v>33</v>
      </c>
      <c r="W1315">
        <v>4</v>
      </c>
      <c r="Z1315" t="b">
        <f t="shared" si="20"/>
        <v>0</v>
      </c>
    </row>
    <row r="1316" spans="1:26" x14ac:dyDescent="0.25">
      <c r="A1316" t="s">
        <v>1930</v>
      </c>
      <c r="B1316" s="1">
        <v>45979</v>
      </c>
      <c r="C1316" t="s">
        <v>1324</v>
      </c>
      <c r="D1316" t="s">
        <v>79</v>
      </c>
      <c r="E1316" t="s">
        <v>26</v>
      </c>
      <c r="F1316" t="s">
        <v>47</v>
      </c>
      <c r="G1316" t="s">
        <v>138</v>
      </c>
      <c r="H1316">
        <v>2</v>
      </c>
      <c r="I1316">
        <v>25723</v>
      </c>
      <c r="J1316">
        <v>10</v>
      </c>
      <c r="K1316">
        <v>5144.6000000000004</v>
      </c>
      <c r="L1316">
        <v>46301.4</v>
      </c>
      <c r="M1316">
        <v>33087.39</v>
      </c>
      <c r="N1316">
        <v>13214.01</v>
      </c>
      <c r="O1316" t="s">
        <v>29</v>
      </c>
      <c r="P1316">
        <v>1381.02</v>
      </c>
      <c r="Q1316" t="s">
        <v>30</v>
      </c>
      <c r="R1316" t="s">
        <v>41</v>
      </c>
      <c r="S1316">
        <v>2</v>
      </c>
      <c r="T1316">
        <v>2</v>
      </c>
      <c r="U1316" t="s">
        <v>32</v>
      </c>
      <c r="V1316" t="s">
        <v>33</v>
      </c>
      <c r="W1316">
        <v>1</v>
      </c>
      <c r="Z1316" t="b">
        <f t="shared" si="20"/>
        <v>0</v>
      </c>
    </row>
    <row r="1317" spans="1:26" x14ac:dyDescent="0.25">
      <c r="A1317" t="s">
        <v>1931</v>
      </c>
      <c r="B1317" s="1">
        <v>45707</v>
      </c>
      <c r="C1317" t="s">
        <v>35</v>
      </c>
      <c r="D1317" t="s">
        <v>124</v>
      </c>
      <c r="E1317" t="s">
        <v>26</v>
      </c>
      <c r="F1317" t="s">
        <v>86</v>
      </c>
      <c r="G1317" t="s">
        <v>110</v>
      </c>
      <c r="H1317">
        <v>2</v>
      </c>
      <c r="I1317">
        <v>47943</v>
      </c>
      <c r="J1317">
        <v>15</v>
      </c>
      <c r="K1317">
        <v>14382.9</v>
      </c>
      <c r="L1317">
        <v>81503.100000000006</v>
      </c>
      <c r="M1317">
        <v>60150.06</v>
      </c>
      <c r="N1317">
        <v>21353.040000000001</v>
      </c>
      <c r="O1317" t="s">
        <v>55</v>
      </c>
      <c r="P1317">
        <v>1166.6500000000001</v>
      </c>
      <c r="Q1317" t="s">
        <v>68</v>
      </c>
      <c r="R1317" t="s">
        <v>31</v>
      </c>
      <c r="S1317">
        <v>5</v>
      </c>
      <c r="T1317">
        <v>2</v>
      </c>
      <c r="U1317" t="s">
        <v>32</v>
      </c>
      <c r="V1317" t="s">
        <v>33</v>
      </c>
      <c r="W1317">
        <v>5</v>
      </c>
      <c r="Z1317" t="b">
        <f t="shared" si="20"/>
        <v>0</v>
      </c>
    </row>
    <row r="1318" spans="1:26" x14ac:dyDescent="0.25">
      <c r="A1318" t="s">
        <v>1932</v>
      </c>
      <c r="B1318" s="1">
        <v>45979</v>
      </c>
      <c r="C1318" t="s">
        <v>774</v>
      </c>
      <c r="D1318" t="s">
        <v>90</v>
      </c>
      <c r="E1318" t="s">
        <v>26</v>
      </c>
      <c r="F1318" t="s">
        <v>47</v>
      </c>
      <c r="G1318" t="s">
        <v>146</v>
      </c>
      <c r="H1318">
        <v>2</v>
      </c>
      <c r="I1318">
        <v>53952</v>
      </c>
      <c r="J1318">
        <v>15</v>
      </c>
      <c r="K1318">
        <v>16185.6</v>
      </c>
      <c r="L1318">
        <v>91718.399999999994</v>
      </c>
      <c r="M1318">
        <v>71213.259999999995</v>
      </c>
      <c r="N1318">
        <v>20505.14</v>
      </c>
      <c r="O1318" t="s">
        <v>49</v>
      </c>
      <c r="P1318">
        <v>432.19</v>
      </c>
      <c r="Q1318" t="s">
        <v>30</v>
      </c>
      <c r="R1318" t="s">
        <v>31</v>
      </c>
      <c r="S1318">
        <v>5</v>
      </c>
      <c r="T1318">
        <v>2</v>
      </c>
      <c r="U1318" t="s">
        <v>32</v>
      </c>
      <c r="V1318" t="s">
        <v>33</v>
      </c>
      <c r="W1318">
        <v>1</v>
      </c>
      <c r="Z1318" t="b">
        <f t="shared" si="20"/>
        <v>0</v>
      </c>
    </row>
    <row r="1319" spans="1:26" x14ac:dyDescent="0.25">
      <c r="A1319" t="s">
        <v>1933</v>
      </c>
      <c r="B1319" s="1">
        <v>45988</v>
      </c>
      <c r="C1319" t="s">
        <v>249</v>
      </c>
      <c r="D1319" t="s">
        <v>71</v>
      </c>
      <c r="E1319" t="s">
        <v>36</v>
      </c>
      <c r="F1319" t="s">
        <v>47</v>
      </c>
      <c r="G1319" t="s">
        <v>138</v>
      </c>
      <c r="H1319">
        <v>1</v>
      </c>
      <c r="I1319">
        <v>51655</v>
      </c>
      <c r="J1319">
        <v>25</v>
      </c>
      <c r="K1319">
        <v>12913.75</v>
      </c>
      <c r="L1319">
        <v>38741.25</v>
      </c>
      <c r="M1319">
        <v>30965.77</v>
      </c>
      <c r="N1319">
        <v>7775.48</v>
      </c>
      <c r="O1319" t="s">
        <v>91</v>
      </c>
      <c r="P1319">
        <v>1351.5</v>
      </c>
      <c r="Q1319" t="s">
        <v>73</v>
      </c>
      <c r="R1319" t="s">
        <v>41</v>
      </c>
      <c r="S1319">
        <v>2</v>
      </c>
      <c r="T1319">
        <v>1</v>
      </c>
      <c r="U1319" t="s">
        <v>32</v>
      </c>
      <c r="V1319" t="s">
        <v>33</v>
      </c>
      <c r="W1319">
        <v>5</v>
      </c>
      <c r="Z1319" t="b">
        <f t="shared" si="20"/>
        <v>0</v>
      </c>
    </row>
    <row r="1320" spans="1:26" x14ac:dyDescent="0.25">
      <c r="A1320" t="s">
        <v>1934</v>
      </c>
      <c r="B1320" s="1">
        <v>45678</v>
      </c>
      <c r="C1320" t="s">
        <v>434</v>
      </c>
      <c r="D1320" t="s">
        <v>25</v>
      </c>
      <c r="E1320" t="s">
        <v>46</v>
      </c>
      <c r="F1320" t="s">
        <v>47</v>
      </c>
      <c r="G1320" t="s">
        <v>105</v>
      </c>
      <c r="H1320">
        <v>2</v>
      </c>
      <c r="I1320">
        <v>8533</v>
      </c>
      <c r="J1320">
        <v>0</v>
      </c>
      <c r="K1320">
        <v>0</v>
      </c>
      <c r="L1320">
        <v>17066</v>
      </c>
      <c r="M1320">
        <v>11506.67</v>
      </c>
      <c r="N1320">
        <v>5559.33</v>
      </c>
      <c r="O1320" t="s">
        <v>29</v>
      </c>
      <c r="P1320">
        <v>1289.6400000000001</v>
      </c>
      <c r="Q1320" t="s">
        <v>30</v>
      </c>
      <c r="R1320" t="s">
        <v>31</v>
      </c>
      <c r="S1320">
        <v>5</v>
      </c>
      <c r="T1320">
        <v>3</v>
      </c>
      <c r="U1320" t="s">
        <v>32</v>
      </c>
      <c r="V1320" t="s">
        <v>33</v>
      </c>
      <c r="W1320">
        <v>5</v>
      </c>
      <c r="Z1320" t="b">
        <f t="shared" si="20"/>
        <v>0</v>
      </c>
    </row>
    <row r="1321" spans="1:26" x14ac:dyDescent="0.25">
      <c r="A1321" t="s">
        <v>1935</v>
      </c>
      <c r="B1321" s="1">
        <v>45816</v>
      </c>
      <c r="C1321" t="s">
        <v>633</v>
      </c>
      <c r="D1321" t="s">
        <v>90</v>
      </c>
      <c r="E1321" t="s">
        <v>36</v>
      </c>
      <c r="F1321" t="s">
        <v>37</v>
      </c>
      <c r="G1321" t="s">
        <v>38</v>
      </c>
      <c r="H1321">
        <v>1</v>
      </c>
      <c r="I1321">
        <v>32076</v>
      </c>
      <c r="J1321">
        <v>10</v>
      </c>
      <c r="K1321">
        <v>3207.6</v>
      </c>
      <c r="L1321">
        <v>28868.400000000001</v>
      </c>
      <c r="M1321">
        <v>22299.65</v>
      </c>
      <c r="N1321">
        <v>6568.75</v>
      </c>
      <c r="O1321" t="s">
        <v>91</v>
      </c>
      <c r="P1321">
        <v>2243.7199999999998</v>
      </c>
      <c r="Q1321" t="s">
        <v>73</v>
      </c>
      <c r="R1321" t="s">
        <v>41</v>
      </c>
      <c r="S1321">
        <v>2</v>
      </c>
      <c r="T1321">
        <v>0</v>
      </c>
      <c r="U1321" t="s">
        <v>32</v>
      </c>
      <c r="V1321" t="s">
        <v>50</v>
      </c>
      <c r="W1321">
        <v>5</v>
      </c>
      <c r="Z1321" t="b">
        <f t="shared" si="20"/>
        <v>0</v>
      </c>
    </row>
    <row r="1322" spans="1:26" x14ac:dyDescent="0.25">
      <c r="A1322" t="s">
        <v>1936</v>
      </c>
      <c r="B1322" s="1">
        <v>45883</v>
      </c>
      <c r="C1322" t="s">
        <v>898</v>
      </c>
      <c r="D1322" t="s">
        <v>25</v>
      </c>
      <c r="E1322" t="s">
        <v>46</v>
      </c>
      <c r="F1322" t="s">
        <v>27</v>
      </c>
      <c r="G1322" t="s">
        <v>113</v>
      </c>
      <c r="H1322">
        <v>2</v>
      </c>
      <c r="I1322">
        <v>13787</v>
      </c>
      <c r="J1322">
        <v>5</v>
      </c>
      <c r="K1322">
        <v>1378.7</v>
      </c>
      <c r="L1322">
        <v>26195.3</v>
      </c>
      <c r="M1322">
        <v>18604.009999999998</v>
      </c>
      <c r="N1322">
        <v>7591.29</v>
      </c>
      <c r="O1322" t="s">
        <v>49</v>
      </c>
      <c r="P1322">
        <v>253.59</v>
      </c>
      <c r="Q1322" t="s">
        <v>68</v>
      </c>
      <c r="R1322" t="s">
        <v>31</v>
      </c>
      <c r="S1322">
        <v>5</v>
      </c>
      <c r="T1322">
        <v>5</v>
      </c>
      <c r="U1322" t="s">
        <v>32</v>
      </c>
      <c r="V1322" t="s">
        <v>33</v>
      </c>
      <c r="W1322">
        <v>5</v>
      </c>
      <c r="Z1322" t="b">
        <f t="shared" si="20"/>
        <v>0</v>
      </c>
    </row>
    <row r="1323" spans="1:26" x14ac:dyDescent="0.25">
      <c r="A1323" t="s">
        <v>1937</v>
      </c>
      <c r="B1323" s="1">
        <v>45675</v>
      </c>
      <c r="C1323" t="s">
        <v>1160</v>
      </c>
      <c r="D1323" t="s">
        <v>25</v>
      </c>
      <c r="E1323" t="s">
        <v>46</v>
      </c>
      <c r="F1323" t="s">
        <v>27</v>
      </c>
      <c r="G1323" t="s">
        <v>28</v>
      </c>
      <c r="H1323">
        <v>1</v>
      </c>
      <c r="I1323">
        <v>13412</v>
      </c>
      <c r="J1323">
        <v>25</v>
      </c>
      <c r="K1323">
        <v>3353</v>
      </c>
      <c r="L1323">
        <v>10059</v>
      </c>
      <c r="M1323">
        <v>8214.61</v>
      </c>
      <c r="N1323">
        <v>1844.39</v>
      </c>
      <c r="O1323" t="s">
        <v>29</v>
      </c>
      <c r="P1323">
        <v>2101.58</v>
      </c>
      <c r="Q1323" t="s">
        <v>68</v>
      </c>
      <c r="R1323" t="s">
        <v>41</v>
      </c>
      <c r="S1323">
        <v>2</v>
      </c>
      <c r="T1323">
        <v>1</v>
      </c>
      <c r="U1323" t="s">
        <v>32</v>
      </c>
      <c r="V1323" t="s">
        <v>50</v>
      </c>
      <c r="W1323">
        <v>4</v>
      </c>
      <c r="Z1323" t="b">
        <f t="shared" si="20"/>
        <v>0</v>
      </c>
    </row>
    <row r="1324" spans="1:26" x14ac:dyDescent="0.25">
      <c r="A1324" t="s">
        <v>1938</v>
      </c>
      <c r="B1324" s="1">
        <v>45954</v>
      </c>
      <c r="C1324" t="s">
        <v>358</v>
      </c>
      <c r="D1324" t="s">
        <v>97</v>
      </c>
      <c r="E1324" t="s">
        <v>46</v>
      </c>
      <c r="F1324" t="s">
        <v>37</v>
      </c>
      <c r="G1324" t="s">
        <v>313</v>
      </c>
      <c r="H1324">
        <v>1</v>
      </c>
      <c r="I1324">
        <v>9195</v>
      </c>
      <c r="J1324">
        <v>0</v>
      </c>
      <c r="K1324">
        <v>0</v>
      </c>
      <c r="L1324">
        <v>9195</v>
      </c>
      <c r="M1324">
        <v>5647.61</v>
      </c>
      <c r="N1324">
        <v>3547.39</v>
      </c>
      <c r="O1324" t="s">
        <v>60</v>
      </c>
      <c r="P1324">
        <v>463.39</v>
      </c>
      <c r="Q1324" t="s">
        <v>40</v>
      </c>
      <c r="R1324" t="s">
        <v>31</v>
      </c>
      <c r="S1324">
        <v>5</v>
      </c>
      <c r="T1324">
        <v>4</v>
      </c>
      <c r="U1324" t="s">
        <v>32</v>
      </c>
      <c r="V1324" t="s">
        <v>33</v>
      </c>
      <c r="W1324">
        <v>2</v>
      </c>
      <c r="Z1324" t="b">
        <f t="shared" si="20"/>
        <v>0</v>
      </c>
    </row>
    <row r="1325" spans="1:26" x14ac:dyDescent="0.25">
      <c r="A1325" t="s">
        <v>1939</v>
      </c>
      <c r="B1325" s="1">
        <v>45844</v>
      </c>
      <c r="C1325" t="s">
        <v>1940</v>
      </c>
      <c r="D1325" t="s">
        <v>97</v>
      </c>
      <c r="E1325" t="s">
        <v>46</v>
      </c>
      <c r="F1325" t="s">
        <v>53</v>
      </c>
      <c r="G1325" t="s">
        <v>59</v>
      </c>
      <c r="H1325">
        <v>3</v>
      </c>
      <c r="I1325">
        <v>93808</v>
      </c>
      <c r="J1325">
        <v>0</v>
      </c>
      <c r="K1325">
        <v>0</v>
      </c>
      <c r="L1325">
        <v>281424</v>
      </c>
      <c r="M1325">
        <v>193591.78</v>
      </c>
      <c r="N1325">
        <v>87832.22</v>
      </c>
      <c r="O1325" t="s">
        <v>29</v>
      </c>
      <c r="P1325">
        <v>2103.3000000000002</v>
      </c>
      <c r="Q1325" t="s">
        <v>83</v>
      </c>
      <c r="R1325" t="s">
        <v>31</v>
      </c>
      <c r="S1325">
        <v>5</v>
      </c>
      <c r="T1325">
        <v>5</v>
      </c>
      <c r="U1325" t="s">
        <v>32</v>
      </c>
      <c r="V1325" t="s">
        <v>33</v>
      </c>
      <c r="W1325">
        <v>5</v>
      </c>
      <c r="Z1325" t="b">
        <f t="shared" si="20"/>
        <v>0</v>
      </c>
    </row>
    <row r="1326" spans="1:26" x14ac:dyDescent="0.25">
      <c r="A1326" t="s">
        <v>1941</v>
      </c>
      <c r="B1326" s="1">
        <v>45725</v>
      </c>
      <c r="C1326" t="s">
        <v>213</v>
      </c>
      <c r="D1326" t="s">
        <v>79</v>
      </c>
      <c r="E1326" t="s">
        <v>26</v>
      </c>
      <c r="F1326" t="s">
        <v>27</v>
      </c>
      <c r="G1326" t="s">
        <v>113</v>
      </c>
      <c r="H1326">
        <v>1</v>
      </c>
      <c r="I1326">
        <v>21680</v>
      </c>
      <c r="J1326">
        <v>15</v>
      </c>
      <c r="K1326">
        <v>3252</v>
      </c>
      <c r="L1326">
        <v>18428</v>
      </c>
      <c r="M1326">
        <v>12888.27</v>
      </c>
      <c r="N1326">
        <v>5539.73</v>
      </c>
      <c r="O1326" t="s">
        <v>55</v>
      </c>
      <c r="P1326">
        <v>2282.16</v>
      </c>
      <c r="Q1326" t="s">
        <v>40</v>
      </c>
      <c r="R1326" t="s">
        <v>31</v>
      </c>
      <c r="S1326">
        <v>5</v>
      </c>
      <c r="T1326">
        <v>5</v>
      </c>
      <c r="U1326" t="s">
        <v>32</v>
      </c>
      <c r="V1326" t="s">
        <v>33</v>
      </c>
      <c r="W1326">
        <v>3</v>
      </c>
      <c r="Z1326" t="b">
        <f t="shared" si="20"/>
        <v>0</v>
      </c>
    </row>
    <row r="1327" spans="1:26" x14ac:dyDescent="0.25">
      <c r="A1327" t="s">
        <v>1942</v>
      </c>
      <c r="B1327" s="1">
        <v>45704</v>
      </c>
      <c r="C1327" t="s">
        <v>595</v>
      </c>
      <c r="D1327" t="s">
        <v>90</v>
      </c>
      <c r="E1327" t="s">
        <v>26</v>
      </c>
      <c r="F1327" t="s">
        <v>27</v>
      </c>
      <c r="G1327" t="s">
        <v>72</v>
      </c>
      <c r="H1327">
        <v>1</v>
      </c>
      <c r="I1327">
        <v>20245</v>
      </c>
      <c r="J1327">
        <v>25</v>
      </c>
      <c r="K1327">
        <v>5061.25</v>
      </c>
      <c r="L1327">
        <v>15183.75</v>
      </c>
      <c r="M1327">
        <v>11560.82</v>
      </c>
      <c r="N1327">
        <v>3622.93</v>
      </c>
      <c r="O1327" t="s">
        <v>91</v>
      </c>
      <c r="P1327">
        <v>1014.92</v>
      </c>
      <c r="Q1327" t="s">
        <v>30</v>
      </c>
      <c r="R1327" t="s">
        <v>31</v>
      </c>
      <c r="S1327">
        <v>5</v>
      </c>
      <c r="T1327">
        <v>1</v>
      </c>
      <c r="U1327" t="s">
        <v>32</v>
      </c>
      <c r="V1327" t="s">
        <v>33</v>
      </c>
      <c r="W1327">
        <v>3</v>
      </c>
      <c r="Z1327" t="b">
        <f t="shared" si="20"/>
        <v>0</v>
      </c>
    </row>
    <row r="1328" spans="1:26" x14ac:dyDescent="0.25">
      <c r="A1328" t="s">
        <v>1943</v>
      </c>
      <c r="B1328" s="1">
        <v>45809</v>
      </c>
      <c r="C1328" t="s">
        <v>514</v>
      </c>
      <c r="D1328" t="s">
        <v>124</v>
      </c>
      <c r="E1328" t="s">
        <v>46</v>
      </c>
      <c r="F1328" t="s">
        <v>53</v>
      </c>
      <c r="G1328" t="s">
        <v>54</v>
      </c>
      <c r="H1328">
        <v>1</v>
      </c>
      <c r="I1328">
        <v>114564</v>
      </c>
      <c r="J1328">
        <v>10</v>
      </c>
      <c r="K1328">
        <v>11456.4</v>
      </c>
      <c r="L1328">
        <v>103107.6</v>
      </c>
      <c r="M1328">
        <v>66181.8</v>
      </c>
      <c r="N1328">
        <v>36925.800000000003</v>
      </c>
      <c r="O1328" t="s">
        <v>49</v>
      </c>
      <c r="P1328">
        <v>354.25</v>
      </c>
      <c r="Q1328" t="s">
        <v>83</v>
      </c>
      <c r="R1328" t="s">
        <v>41</v>
      </c>
      <c r="S1328">
        <v>2</v>
      </c>
      <c r="T1328">
        <v>1</v>
      </c>
      <c r="U1328" t="s">
        <v>32</v>
      </c>
      <c r="V1328" t="s">
        <v>33</v>
      </c>
      <c r="W1328">
        <v>4</v>
      </c>
      <c r="Z1328" t="b">
        <f t="shared" si="20"/>
        <v>0</v>
      </c>
    </row>
    <row r="1329" spans="1:26" x14ac:dyDescent="0.25">
      <c r="A1329" t="s">
        <v>1944</v>
      </c>
      <c r="B1329" s="1">
        <v>45825</v>
      </c>
      <c r="C1329" t="s">
        <v>1386</v>
      </c>
      <c r="D1329" t="s">
        <v>97</v>
      </c>
      <c r="E1329" t="s">
        <v>26</v>
      </c>
      <c r="F1329" t="s">
        <v>86</v>
      </c>
      <c r="G1329" t="s">
        <v>87</v>
      </c>
      <c r="H1329">
        <v>2</v>
      </c>
      <c r="I1329">
        <v>73708</v>
      </c>
      <c r="J1329">
        <v>10</v>
      </c>
      <c r="K1329">
        <v>14741.6</v>
      </c>
      <c r="L1329">
        <v>132674.4</v>
      </c>
      <c r="M1329">
        <v>74572.61</v>
      </c>
      <c r="N1329">
        <v>58101.79</v>
      </c>
      <c r="O1329" t="s">
        <v>60</v>
      </c>
      <c r="P1329">
        <v>2435.27</v>
      </c>
      <c r="Q1329" t="s">
        <v>73</v>
      </c>
      <c r="R1329" t="s">
        <v>31</v>
      </c>
      <c r="S1329">
        <v>5</v>
      </c>
      <c r="T1329">
        <v>4</v>
      </c>
      <c r="U1329" t="s">
        <v>32</v>
      </c>
      <c r="V1329" t="s">
        <v>33</v>
      </c>
      <c r="W1329">
        <v>1</v>
      </c>
      <c r="Z1329" t="b">
        <f t="shared" si="20"/>
        <v>0</v>
      </c>
    </row>
    <row r="1330" spans="1:26" x14ac:dyDescent="0.25">
      <c r="A1330" t="s">
        <v>1945</v>
      </c>
      <c r="B1330" s="1">
        <v>45870</v>
      </c>
      <c r="C1330" t="s">
        <v>480</v>
      </c>
      <c r="D1330" t="s">
        <v>90</v>
      </c>
      <c r="E1330" t="s">
        <v>36</v>
      </c>
      <c r="F1330" t="s">
        <v>53</v>
      </c>
      <c r="G1330" t="s">
        <v>59</v>
      </c>
      <c r="H1330">
        <v>1</v>
      </c>
      <c r="I1330">
        <v>28973</v>
      </c>
      <c r="J1330">
        <v>15</v>
      </c>
      <c r="K1330">
        <v>4345.95</v>
      </c>
      <c r="L1330">
        <v>24627.05</v>
      </c>
      <c r="M1330">
        <v>17107.27</v>
      </c>
      <c r="N1330">
        <v>7519.78</v>
      </c>
      <c r="O1330" t="s">
        <v>49</v>
      </c>
      <c r="P1330">
        <v>332.5</v>
      </c>
      <c r="Q1330" t="s">
        <v>30</v>
      </c>
      <c r="R1330" t="s">
        <v>31</v>
      </c>
      <c r="S1330">
        <v>5</v>
      </c>
      <c r="T1330">
        <v>2</v>
      </c>
      <c r="U1330" t="s">
        <v>32</v>
      </c>
      <c r="V1330" t="s">
        <v>33</v>
      </c>
      <c r="W1330">
        <v>3</v>
      </c>
      <c r="Z1330" t="b">
        <f t="shared" si="20"/>
        <v>0</v>
      </c>
    </row>
    <row r="1331" spans="1:26" x14ac:dyDescent="0.25">
      <c r="A1331" t="s">
        <v>1946</v>
      </c>
      <c r="B1331" s="1">
        <v>45747</v>
      </c>
      <c r="C1331" t="s">
        <v>958</v>
      </c>
      <c r="D1331" t="s">
        <v>90</v>
      </c>
      <c r="E1331" t="s">
        <v>26</v>
      </c>
      <c r="F1331" t="s">
        <v>37</v>
      </c>
      <c r="G1331" t="s">
        <v>38</v>
      </c>
      <c r="H1331">
        <v>3</v>
      </c>
      <c r="I1331">
        <v>7502</v>
      </c>
      <c r="J1331">
        <v>0</v>
      </c>
      <c r="K1331">
        <v>0</v>
      </c>
      <c r="L1331">
        <v>22506</v>
      </c>
      <c r="M1331">
        <v>13788.81</v>
      </c>
      <c r="N1331">
        <v>8717.19</v>
      </c>
      <c r="O1331" t="s">
        <v>29</v>
      </c>
      <c r="P1331">
        <v>1180.6099999999999</v>
      </c>
      <c r="Q1331" t="s">
        <v>73</v>
      </c>
      <c r="R1331" t="s">
        <v>41</v>
      </c>
      <c r="S1331">
        <v>2</v>
      </c>
      <c r="T1331">
        <v>3</v>
      </c>
      <c r="U1331" t="s">
        <v>56</v>
      </c>
      <c r="V1331" t="s">
        <v>33</v>
      </c>
      <c r="W1331">
        <v>3</v>
      </c>
      <c r="Z1331" t="b">
        <f t="shared" si="20"/>
        <v>0</v>
      </c>
    </row>
    <row r="1332" spans="1:26" x14ac:dyDescent="0.25">
      <c r="A1332" t="s">
        <v>1947</v>
      </c>
      <c r="B1332" s="1">
        <v>45760</v>
      </c>
      <c r="C1332" t="s">
        <v>362</v>
      </c>
      <c r="D1332" t="s">
        <v>45</v>
      </c>
      <c r="E1332" t="s">
        <v>46</v>
      </c>
      <c r="F1332" t="s">
        <v>86</v>
      </c>
      <c r="G1332" t="s">
        <v>127</v>
      </c>
      <c r="H1332">
        <v>2</v>
      </c>
      <c r="I1332">
        <v>62003</v>
      </c>
      <c r="J1332">
        <v>0</v>
      </c>
      <c r="K1332">
        <v>0</v>
      </c>
      <c r="L1332">
        <v>124006</v>
      </c>
      <c r="M1332">
        <v>82667.570000000007</v>
      </c>
      <c r="N1332">
        <v>41338.43</v>
      </c>
      <c r="O1332" t="s">
        <v>39</v>
      </c>
      <c r="P1332">
        <v>702.85</v>
      </c>
      <c r="Q1332" t="s">
        <v>30</v>
      </c>
      <c r="R1332" t="s">
        <v>41</v>
      </c>
      <c r="S1332">
        <v>2</v>
      </c>
      <c r="T1332">
        <v>5</v>
      </c>
      <c r="U1332" t="s">
        <v>56</v>
      </c>
      <c r="V1332" t="s">
        <v>33</v>
      </c>
      <c r="W1332">
        <v>4</v>
      </c>
      <c r="Z1332" t="b">
        <f t="shared" si="20"/>
        <v>0</v>
      </c>
    </row>
    <row r="1333" spans="1:26" x14ac:dyDescent="0.25">
      <c r="A1333" t="s">
        <v>1948</v>
      </c>
      <c r="B1333" s="1">
        <v>45725</v>
      </c>
      <c r="C1333" t="s">
        <v>1891</v>
      </c>
      <c r="D1333" t="s">
        <v>25</v>
      </c>
      <c r="E1333" t="s">
        <v>36</v>
      </c>
      <c r="F1333" t="s">
        <v>37</v>
      </c>
      <c r="G1333" t="s">
        <v>161</v>
      </c>
      <c r="H1333">
        <v>1</v>
      </c>
      <c r="I1333">
        <v>13653</v>
      </c>
      <c r="J1333">
        <v>20</v>
      </c>
      <c r="K1333">
        <v>2730.6</v>
      </c>
      <c r="L1333">
        <v>10922.4</v>
      </c>
      <c r="M1333">
        <v>6695.99</v>
      </c>
      <c r="N1333">
        <v>4226.41</v>
      </c>
      <c r="O1333" t="s">
        <v>29</v>
      </c>
      <c r="P1333">
        <v>1980.25</v>
      </c>
      <c r="Q1333" t="s">
        <v>68</v>
      </c>
      <c r="R1333" t="s">
        <v>41</v>
      </c>
      <c r="S1333">
        <v>2</v>
      </c>
      <c r="T1333">
        <v>4</v>
      </c>
      <c r="U1333" t="s">
        <v>32</v>
      </c>
      <c r="V1333" t="s">
        <v>42</v>
      </c>
      <c r="Z1333" t="b">
        <f t="shared" si="20"/>
        <v>0</v>
      </c>
    </row>
    <row r="1334" spans="1:26" x14ac:dyDescent="0.25">
      <c r="A1334" t="s">
        <v>1949</v>
      </c>
      <c r="B1334" s="1">
        <v>45934</v>
      </c>
      <c r="C1334" t="s">
        <v>1023</v>
      </c>
      <c r="D1334" t="s">
        <v>79</v>
      </c>
      <c r="E1334" t="s">
        <v>26</v>
      </c>
      <c r="F1334" t="s">
        <v>53</v>
      </c>
      <c r="G1334" t="s">
        <v>268</v>
      </c>
      <c r="H1334">
        <v>3</v>
      </c>
      <c r="I1334">
        <v>95755</v>
      </c>
      <c r="J1334">
        <v>0</v>
      </c>
      <c r="K1334">
        <v>0</v>
      </c>
      <c r="L1334">
        <v>287265</v>
      </c>
      <c r="M1334">
        <v>181270.88</v>
      </c>
      <c r="N1334">
        <v>105994.12</v>
      </c>
      <c r="O1334" t="s">
        <v>39</v>
      </c>
      <c r="P1334">
        <v>1464.98</v>
      </c>
      <c r="Q1334" t="s">
        <v>73</v>
      </c>
      <c r="R1334" t="s">
        <v>41</v>
      </c>
      <c r="S1334">
        <v>2</v>
      </c>
      <c r="T1334">
        <v>1</v>
      </c>
      <c r="U1334" t="s">
        <v>32</v>
      </c>
      <c r="V1334" t="s">
        <v>33</v>
      </c>
      <c r="W1334">
        <v>1</v>
      </c>
      <c r="Z1334" t="b">
        <f t="shared" si="20"/>
        <v>0</v>
      </c>
    </row>
    <row r="1335" spans="1:26" x14ac:dyDescent="0.25">
      <c r="A1335" t="s">
        <v>1950</v>
      </c>
      <c r="B1335" s="1">
        <v>45845</v>
      </c>
      <c r="C1335" t="s">
        <v>945</v>
      </c>
      <c r="D1335" t="s">
        <v>71</v>
      </c>
      <c r="E1335" t="s">
        <v>46</v>
      </c>
      <c r="F1335" t="s">
        <v>37</v>
      </c>
      <c r="G1335" t="s">
        <v>161</v>
      </c>
      <c r="H1335">
        <v>1</v>
      </c>
      <c r="I1335">
        <v>29185</v>
      </c>
      <c r="J1335">
        <v>20</v>
      </c>
      <c r="K1335">
        <v>5837</v>
      </c>
      <c r="L1335">
        <v>23348</v>
      </c>
      <c r="M1335">
        <v>17311.03</v>
      </c>
      <c r="N1335">
        <v>6036.97</v>
      </c>
      <c r="O1335" t="s">
        <v>60</v>
      </c>
      <c r="P1335">
        <v>481.36</v>
      </c>
      <c r="Q1335" t="s">
        <v>40</v>
      </c>
      <c r="R1335" t="s">
        <v>31</v>
      </c>
      <c r="S1335">
        <v>5</v>
      </c>
      <c r="T1335">
        <v>7</v>
      </c>
      <c r="U1335" t="s">
        <v>56</v>
      </c>
      <c r="V1335" t="s">
        <v>33</v>
      </c>
      <c r="W1335">
        <v>5</v>
      </c>
      <c r="Z1335" t="b">
        <f t="shared" si="20"/>
        <v>0</v>
      </c>
    </row>
    <row r="1336" spans="1:26" x14ac:dyDescent="0.25">
      <c r="A1336" t="s">
        <v>1951</v>
      </c>
      <c r="B1336" s="1">
        <v>45929</v>
      </c>
      <c r="C1336" t="s">
        <v>1952</v>
      </c>
      <c r="D1336" t="s">
        <v>79</v>
      </c>
      <c r="E1336" t="s">
        <v>26</v>
      </c>
      <c r="F1336" t="s">
        <v>86</v>
      </c>
      <c r="G1336" t="s">
        <v>110</v>
      </c>
      <c r="H1336">
        <v>2</v>
      </c>
      <c r="I1336">
        <v>61665</v>
      </c>
      <c r="J1336">
        <v>0</v>
      </c>
      <c r="K1336">
        <v>0</v>
      </c>
      <c r="L1336">
        <v>123330</v>
      </c>
      <c r="M1336">
        <v>79042.31</v>
      </c>
      <c r="N1336">
        <v>44287.69</v>
      </c>
      <c r="O1336" t="s">
        <v>49</v>
      </c>
      <c r="P1336">
        <v>281.13</v>
      </c>
      <c r="Q1336" t="s">
        <v>83</v>
      </c>
      <c r="R1336" t="s">
        <v>31</v>
      </c>
      <c r="S1336">
        <v>5</v>
      </c>
      <c r="T1336">
        <v>5</v>
      </c>
      <c r="U1336" t="s">
        <v>32</v>
      </c>
      <c r="V1336" t="s">
        <v>33</v>
      </c>
      <c r="W1336">
        <v>1</v>
      </c>
      <c r="Z1336" t="b">
        <f t="shared" si="20"/>
        <v>0</v>
      </c>
    </row>
    <row r="1337" spans="1:26" x14ac:dyDescent="0.25">
      <c r="A1337" t="s">
        <v>1953</v>
      </c>
      <c r="B1337" s="1">
        <v>45914</v>
      </c>
      <c r="C1337" t="s">
        <v>1954</v>
      </c>
      <c r="D1337" t="s">
        <v>79</v>
      </c>
      <c r="E1337" t="s">
        <v>36</v>
      </c>
      <c r="F1337" t="s">
        <v>27</v>
      </c>
      <c r="G1337" t="s">
        <v>28</v>
      </c>
      <c r="H1337">
        <v>1</v>
      </c>
      <c r="I1337">
        <v>12460</v>
      </c>
      <c r="J1337">
        <v>15</v>
      </c>
      <c r="K1337">
        <v>1869</v>
      </c>
      <c r="L1337">
        <v>10591</v>
      </c>
      <c r="M1337">
        <v>7824.03</v>
      </c>
      <c r="N1337">
        <v>2766.97</v>
      </c>
      <c r="O1337" t="s">
        <v>49</v>
      </c>
      <c r="P1337">
        <v>303.10000000000002</v>
      </c>
      <c r="Q1337" t="s">
        <v>30</v>
      </c>
      <c r="R1337" t="s">
        <v>41</v>
      </c>
      <c r="S1337">
        <v>2</v>
      </c>
      <c r="T1337">
        <v>1</v>
      </c>
      <c r="U1337" t="s">
        <v>32</v>
      </c>
      <c r="V1337" t="s">
        <v>33</v>
      </c>
      <c r="W1337">
        <v>5</v>
      </c>
      <c r="Z1337" t="b">
        <f t="shared" si="20"/>
        <v>0</v>
      </c>
    </row>
    <row r="1338" spans="1:26" x14ac:dyDescent="0.25">
      <c r="A1338" t="s">
        <v>1955</v>
      </c>
      <c r="B1338" s="1">
        <v>45797</v>
      </c>
      <c r="C1338" t="s">
        <v>286</v>
      </c>
      <c r="D1338" t="s">
        <v>154</v>
      </c>
      <c r="E1338" t="s">
        <v>36</v>
      </c>
      <c r="F1338" t="s">
        <v>27</v>
      </c>
      <c r="G1338" t="s">
        <v>72</v>
      </c>
      <c r="H1338">
        <v>3</v>
      </c>
      <c r="I1338">
        <v>25272</v>
      </c>
      <c r="J1338">
        <v>5</v>
      </c>
      <c r="K1338">
        <v>3790.8</v>
      </c>
      <c r="L1338">
        <v>72025.2</v>
      </c>
      <c r="M1338">
        <v>54600.55</v>
      </c>
      <c r="N1338">
        <v>17424.650000000001</v>
      </c>
      <c r="O1338" t="s">
        <v>29</v>
      </c>
      <c r="P1338">
        <v>2412.0100000000002</v>
      </c>
      <c r="Q1338" t="s">
        <v>73</v>
      </c>
      <c r="R1338" t="s">
        <v>31</v>
      </c>
      <c r="S1338">
        <v>5</v>
      </c>
      <c r="T1338">
        <v>3</v>
      </c>
      <c r="U1338" t="s">
        <v>32</v>
      </c>
      <c r="V1338" t="s">
        <v>33</v>
      </c>
      <c r="W1338">
        <v>4</v>
      </c>
      <c r="Z1338" t="b">
        <f t="shared" si="20"/>
        <v>0</v>
      </c>
    </row>
    <row r="1339" spans="1:26" x14ac:dyDescent="0.25">
      <c r="A1339" t="s">
        <v>1956</v>
      </c>
      <c r="B1339" s="1">
        <v>45742</v>
      </c>
      <c r="C1339" t="s">
        <v>199</v>
      </c>
      <c r="D1339" t="s">
        <v>71</v>
      </c>
      <c r="E1339" t="s">
        <v>36</v>
      </c>
      <c r="F1339" t="s">
        <v>53</v>
      </c>
      <c r="G1339" t="s">
        <v>82</v>
      </c>
      <c r="H1339">
        <v>1</v>
      </c>
      <c r="I1339">
        <v>33721</v>
      </c>
      <c r="J1339">
        <v>0</v>
      </c>
      <c r="K1339">
        <v>0</v>
      </c>
      <c r="L1339">
        <v>33721</v>
      </c>
      <c r="M1339">
        <v>24007.38</v>
      </c>
      <c r="N1339">
        <v>9713.6200000000008</v>
      </c>
      <c r="O1339" t="s">
        <v>49</v>
      </c>
      <c r="P1339">
        <v>245.98</v>
      </c>
      <c r="Q1339" t="s">
        <v>83</v>
      </c>
      <c r="R1339" t="s">
        <v>41</v>
      </c>
      <c r="S1339">
        <v>2</v>
      </c>
      <c r="T1339">
        <v>1</v>
      </c>
      <c r="U1339" t="s">
        <v>32</v>
      </c>
      <c r="V1339" t="s">
        <v>33</v>
      </c>
      <c r="W1339">
        <v>4</v>
      </c>
      <c r="Z1339" t="b">
        <f t="shared" si="20"/>
        <v>0</v>
      </c>
    </row>
    <row r="1340" spans="1:26" x14ac:dyDescent="0.25">
      <c r="A1340" t="s">
        <v>1957</v>
      </c>
      <c r="B1340" s="1">
        <v>45789</v>
      </c>
      <c r="C1340" t="s">
        <v>123</v>
      </c>
      <c r="D1340" t="s">
        <v>71</v>
      </c>
      <c r="E1340" t="s">
        <v>46</v>
      </c>
      <c r="F1340" t="s">
        <v>53</v>
      </c>
      <c r="G1340" t="s">
        <v>268</v>
      </c>
      <c r="H1340">
        <v>2</v>
      </c>
      <c r="I1340">
        <v>13203</v>
      </c>
      <c r="J1340">
        <v>10</v>
      </c>
      <c r="K1340">
        <v>2640.6</v>
      </c>
      <c r="L1340">
        <v>23765.4</v>
      </c>
      <c r="M1340">
        <v>17008.990000000002</v>
      </c>
      <c r="N1340">
        <v>6756.41</v>
      </c>
      <c r="O1340" t="s">
        <v>91</v>
      </c>
      <c r="P1340">
        <v>2269.1799999999998</v>
      </c>
      <c r="Q1340" t="s">
        <v>68</v>
      </c>
      <c r="R1340" t="s">
        <v>31</v>
      </c>
      <c r="S1340">
        <v>5</v>
      </c>
      <c r="T1340">
        <v>0</v>
      </c>
      <c r="U1340" t="s">
        <v>32</v>
      </c>
      <c r="V1340" t="s">
        <v>42</v>
      </c>
      <c r="Z1340" t="b">
        <f t="shared" si="20"/>
        <v>0</v>
      </c>
    </row>
    <row r="1341" spans="1:26" x14ac:dyDescent="0.25">
      <c r="A1341" t="s">
        <v>1958</v>
      </c>
      <c r="B1341" s="1">
        <v>45904</v>
      </c>
      <c r="C1341" t="s">
        <v>1421</v>
      </c>
      <c r="D1341" t="s">
        <v>124</v>
      </c>
      <c r="E1341" t="s">
        <v>26</v>
      </c>
      <c r="F1341" t="s">
        <v>27</v>
      </c>
      <c r="G1341" t="s">
        <v>113</v>
      </c>
      <c r="H1341">
        <v>2</v>
      </c>
      <c r="I1341">
        <v>18322</v>
      </c>
      <c r="J1341">
        <v>10</v>
      </c>
      <c r="K1341">
        <v>3664.4</v>
      </c>
      <c r="L1341">
        <v>32979.599999999999</v>
      </c>
      <c r="M1341">
        <v>19471.96</v>
      </c>
      <c r="N1341">
        <v>13507.64</v>
      </c>
      <c r="O1341" t="s">
        <v>60</v>
      </c>
      <c r="P1341">
        <v>1128.29</v>
      </c>
      <c r="Q1341" t="s">
        <v>73</v>
      </c>
      <c r="R1341" t="s">
        <v>41</v>
      </c>
      <c r="S1341">
        <v>2</v>
      </c>
      <c r="T1341">
        <v>2</v>
      </c>
      <c r="U1341" t="s">
        <v>32</v>
      </c>
      <c r="V1341" t="s">
        <v>33</v>
      </c>
      <c r="W1341">
        <v>5</v>
      </c>
      <c r="Z1341" t="b">
        <f t="shared" si="20"/>
        <v>0</v>
      </c>
    </row>
    <row r="1342" spans="1:26" x14ac:dyDescent="0.25">
      <c r="A1342" t="s">
        <v>1959</v>
      </c>
      <c r="B1342" s="1">
        <v>45809</v>
      </c>
      <c r="C1342" t="s">
        <v>274</v>
      </c>
      <c r="D1342" t="s">
        <v>124</v>
      </c>
      <c r="E1342" t="s">
        <v>26</v>
      </c>
      <c r="F1342" t="s">
        <v>86</v>
      </c>
      <c r="G1342" t="s">
        <v>180</v>
      </c>
      <c r="H1342">
        <v>1</v>
      </c>
      <c r="I1342">
        <v>57832</v>
      </c>
      <c r="J1342">
        <v>10</v>
      </c>
      <c r="K1342">
        <v>5783.2</v>
      </c>
      <c r="L1342">
        <v>52048.800000000003</v>
      </c>
      <c r="M1342">
        <v>30595.87</v>
      </c>
      <c r="N1342">
        <v>21452.93</v>
      </c>
      <c r="O1342" t="s">
        <v>91</v>
      </c>
      <c r="P1342">
        <v>1464.05</v>
      </c>
      <c r="Q1342" t="s">
        <v>68</v>
      </c>
      <c r="R1342" t="s">
        <v>31</v>
      </c>
      <c r="S1342">
        <v>5</v>
      </c>
      <c r="T1342">
        <v>5</v>
      </c>
      <c r="U1342" t="s">
        <v>32</v>
      </c>
      <c r="V1342" t="s">
        <v>33</v>
      </c>
      <c r="W1342">
        <v>1</v>
      </c>
      <c r="Z1342" t="b">
        <f t="shared" si="20"/>
        <v>0</v>
      </c>
    </row>
    <row r="1343" spans="1:26" x14ac:dyDescent="0.25">
      <c r="A1343" t="s">
        <v>1960</v>
      </c>
      <c r="B1343" s="1">
        <v>45831</v>
      </c>
      <c r="C1343" t="s">
        <v>1961</v>
      </c>
      <c r="D1343" t="s">
        <v>124</v>
      </c>
      <c r="E1343" t="s">
        <v>26</v>
      </c>
      <c r="F1343" t="s">
        <v>27</v>
      </c>
      <c r="G1343" t="s">
        <v>76</v>
      </c>
      <c r="H1343">
        <v>2</v>
      </c>
      <c r="I1343">
        <v>23565</v>
      </c>
      <c r="J1343">
        <v>10</v>
      </c>
      <c r="K1343">
        <v>4713</v>
      </c>
      <c r="L1343">
        <v>42417</v>
      </c>
      <c r="M1343">
        <v>30002.18</v>
      </c>
      <c r="N1343">
        <v>12414.82</v>
      </c>
      <c r="O1343" t="s">
        <v>55</v>
      </c>
      <c r="P1343">
        <v>1776.21</v>
      </c>
      <c r="Q1343" t="s">
        <v>30</v>
      </c>
      <c r="R1343" t="s">
        <v>31</v>
      </c>
      <c r="S1343">
        <v>5</v>
      </c>
      <c r="T1343">
        <v>5</v>
      </c>
      <c r="U1343" t="s">
        <v>32</v>
      </c>
      <c r="V1343" t="s">
        <v>33</v>
      </c>
      <c r="W1343">
        <v>4</v>
      </c>
      <c r="Z1343" t="b">
        <f t="shared" si="20"/>
        <v>0</v>
      </c>
    </row>
    <row r="1344" spans="1:26" x14ac:dyDescent="0.25">
      <c r="A1344" t="s">
        <v>1962</v>
      </c>
      <c r="B1344" s="1">
        <v>45716</v>
      </c>
      <c r="C1344" t="s">
        <v>150</v>
      </c>
      <c r="D1344" t="s">
        <v>45</v>
      </c>
      <c r="E1344" t="s">
        <v>46</v>
      </c>
      <c r="F1344" t="s">
        <v>86</v>
      </c>
      <c r="G1344" t="s">
        <v>180</v>
      </c>
      <c r="H1344">
        <v>3</v>
      </c>
      <c r="I1344">
        <v>48385</v>
      </c>
      <c r="J1344">
        <v>10</v>
      </c>
      <c r="K1344">
        <v>14515.5</v>
      </c>
      <c r="L1344">
        <v>130639.5</v>
      </c>
      <c r="M1344">
        <v>83959.95</v>
      </c>
      <c r="N1344">
        <v>46679.55</v>
      </c>
      <c r="O1344" t="s">
        <v>55</v>
      </c>
      <c r="P1344">
        <v>2427.65</v>
      </c>
      <c r="Q1344" t="s">
        <v>73</v>
      </c>
      <c r="R1344" t="s">
        <v>31</v>
      </c>
      <c r="S1344">
        <v>5</v>
      </c>
      <c r="T1344">
        <v>6</v>
      </c>
      <c r="U1344" t="s">
        <v>32</v>
      </c>
      <c r="V1344" t="s">
        <v>50</v>
      </c>
      <c r="W1344">
        <v>5</v>
      </c>
      <c r="Z1344" t="b">
        <f t="shared" si="20"/>
        <v>0</v>
      </c>
    </row>
    <row r="1345" spans="1:26" x14ac:dyDescent="0.25">
      <c r="A1345" t="s">
        <v>1963</v>
      </c>
      <c r="B1345" s="1">
        <v>45897</v>
      </c>
      <c r="C1345" t="s">
        <v>1558</v>
      </c>
      <c r="D1345" t="s">
        <v>67</v>
      </c>
      <c r="E1345" t="s">
        <v>46</v>
      </c>
      <c r="F1345" t="s">
        <v>86</v>
      </c>
      <c r="G1345" t="s">
        <v>110</v>
      </c>
      <c r="H1345">
        <v>3</v>
      </c>
      <c r="I1345">
        <v>6104</v>
      </c>
      <c r="J1345">
        <v>5</v>
      </c>
      <c r="K1345">
        <v>915.6</v>
      </c>
      <c r="L1345">
        <v>17396.400000000001</v>
      </c>
      <c r="M1345">
        <v>14061.68</v>
      </c>
      <c r="N1345">
        <v>3334.72</v>
      </c>
      <c r="O1345" t="s">
        <v>91</v>
      </c>
      <c r="P1345">
        <v>834.78</v>
      </c>
      <c r="Q1345" t="s">
        <v>83</v>
      </c>
      <c r="R1345" t="s">
        <v>41</v>
      </c>
      <c r="S1345">
        <v>2</v>
      </c>
      <c r="T1345">
        <v>4</v>
      </c>
      <c r="U1345" t="s">
        <v>56</v>
      </c>
      <c r="V1345" t="s">
        <v>33</v>
      </c>
      <c r="W1345">
        <v>3</v>
      </c>
      <c r="Z1345" t="b">
        <f t="shared" si="20"/>
        <v>0</v>
      </c>
    </row>
    <row r="1346" spans="1:26" x14ac:dyDescent="0.25">
      <c r="A1346" t="s">
        <v>1964</v>
      </c>
      <c r="B1346" s="1">
        <v>45696</v>
      </c>
      <c r="C1346" t="s">
        <v>717</v>
      </c>
      <c r="D1346" t="s">
        <v>45</v>
      </c>
      <c r="E1346" t="s">
        <v>46</v>
      </c>
      <c r="F1346" t="s">
        <v>86</v>
      </c>
      <c r="G1346" t="s">
        <v>127</v>
      </c>
      <c r="H1346">
        <v>1</v>
      </c>
      <c r="I1346">
        <v>83117</v>
      </c>
      <c r="J1346">
        <v>25</v>
      </c>
      <c r="K1346">
        <v>20779.25</v>
      </c>
      <c r="L1346">
        <v>62337.75</v>
      </c>
      <c r="M1346">
        <v>42138.47</v>
      </c>
      <c r="N1346">
        <v>20199.28</v>
      </c>
      <c r="O1346" t="s">
        <v>91</v>
      </c>
      <c r="P1346">
        <v>508.23</v>
      </c>
      <c r="Q1346" t="s">
        <v>83</v>
      </c>
      <c r="R1346" t="s">
        <v>31</v>
      </c>
      <c r="S1346">
        <v>5</v>
      </c>
      <c r="T1346">
        <v>6</v>
      </c>
      <c r="U1346" t="s">
        <v>56</v>
      </c>
      <c r="V1346" t="s">
        <v>33</v>
      </c>
      <c r="W1346">
        <v>1</v>
      </c>
      <c r="Z1346" t="b">
        <f t="shared" si="20"/>
        <v>0</v>
      </c>
    </row>
    <row r="1347" spans="1:26" x14ac:dyDescent="0.25">
      <c r="A1347" t="s">
        <v>1965</v>
      </c>
      <c r="B1347" s="1">
        <v>45730</v>
      </c>
      <c r="C1347" t="s">
        <v>945</v>
      </c>
      <c r="D1347" t="s">
        <v>25</v>
      </c>
      <c r="E1347" t="s">
        <v>46</v>
      </c>
      <c r="F1347" t="s">
        <v>86</v>
      </c>
      <c r="G1347" t="s">
        <v>180</v>
      </c>
      <c r="H1347">
        <v>1</v>
      </c>
      <c r="I1347">
        <v>18420</v>
      </c>
      <c r="J1347">
        <v>0</v>
      </c>
      <c r="K1347">
        <v>0</v>
      </c>
      <c r="L1347">
        <v>18420</v>
      </c>
      <c r="M1347">
        <v>13604.25</v>
      </c>
      <c r="N1347">
        <v>4815.75</v>
      </c>
      <c r="O1347" t="s">
        <v>39</v>
      </c>
      <c r="P1347">
        <v>429.78</v>
      </c>
      <c r="Q1347" t="s">
        <v>40</v>
      </c>
      <c r="R1347" t="s">
        <v>31</v>
      </c>
      <c r="S1347">
        <v>5</v>
      </c>
      <c r="T1347">
        <v>2</v>
      </c>
      <c r="U1347" t="s">
        <v>32</v>
      </c>
      <c r="V1347" t="s">
        <v>33</v>
      </c>
      <c r="W1347">
        <v>1</v>
      </c>
      <c r="Z1347" t="b">
        <f t="shared" ref="Z1347:Z1410" si="21">COUNTIF($A:$A, A1347)&gt;1</f>
        <v>0</v>
      </c>
    </row>
    <row r="1348" spans="1:26" x14ac:dyDescent="0.25">
      <c r="A1348" t="s">
        <v>1966</v>
      </c>
      <c r="B1348" s="1">
        <v>45773</v>
      </c>
      <c r="C1348" t="s">
        <v>758</v>
      </c>
      <c r="D1348" t="s">
        <v>63</v>
      </c>
      <c r="E1348" t="s">
        <v>26</v>
      </c>
      <c r="F1348" t="s">
        <v>27</v>
      </c>
      <c r="G1348" t="s">
        <v>76</v>
      </c>
      <c r="H1348">
        <v>1</v>
      </c>
      <c r="I1348">
        <v>17692</v>
      </c>
      <c r="J1348">
        <v>25</v>
      </c>
      <c r="K1348">
        <v>4423</v>
      </c>
      <c r="L1348">
        <v>13269</v>
      </c>
      <c r="M1348">
        <v>8775.9699999999993</v>
      </c>
      <c r="N1348">
        <v>4493.03</v>
      </c>
      <c r="O1348" t="s">
        <v>91</v>
      </c>
      <c r="P1348">
        <v>1317.54</v>
      </c>
      <c r="Q1348" t="s">
        <v>40</v>
      </c>
      <c r="R1348" t="s">
        <v>31</v>
      </c>
      <c r="S1348">
        <v>5</v>
      </c>
      <c r="T1348">
        <v>6</v>
      </c>
      <c r="U1348" t="s">
        <v>32</v>
      </c>
      <c r="V1348" t="s">
        <v>50</v>
      </c>
      <c r="W1348">
        <v>1</v>
      </c>
      <c r="Z1348" t="b">
        <f t="shared" si="21"/>
        <v>0</v>
      </c>
    </row>
    <row r="1349" spans="1:26" x14ac:dyDescent="0.25">
      <c r="A1349" t="s">
        <v>1967</v>
      </c>
      <c r="B1349" s="1">
        <v>46004</v>
      </c>
      <c r="C1349" t="s">
        <v>792</v>
      </c>
      <c r="D1349" t="s">
        <v>79</v>
      </c>
      <c r="E1349" t="s">
        <v>26</v>
      </c>
      <c r="F1349" t="s">
        <v>53</v>
      </c>
      <c r="G1349" t="s">
        <v>82</v>
      </c>
      <c r="H1349">
        <v>1</v>
      </c>
      <c r="I1349">
        <v>77747</v>
      </c>
      <c r="J1349">
        <v>10</v>
      </c>
      <c r="K1349">
        <v>7774.7</v>
      </c>
      <c r="L1349">
        <v>69972.3</v>
      </c>
      <c r="M1349">
        <v>52861.71</v>
      </c>
      <c r="N1349">
        <v>17110.59</v>
      </c>
      <c r="O1349" t="s">
        <v>55</v>
      </c>
      <c r="P1349">
        <v>1460.21</v>
      </c>
      <c r="Q1349" t="s">
        <v>83</v>
      </c>
      <c r="R1349" t="s">
        <v>41</v>
      </c>
      <c r="S1349">
        <v>2</v>
      </c>
      <c r="T1349">
        <v>3</v>
      </c>
      <c r="U1349" t="s">
        <v>56</v>
      </c>
      <c r="V1349" t="s">
        <v>33</v>
      </c>
      <c r="W1349">
        <v>5</v>
      </c>
      <c r="Z1349" t="b">
        <f t="shared" si="21"/>
        <v>0</v>
      </c>
    </row>
    <row r="1350" spans="1:26" x14ac:dyDescent="0.25">
      <c r="A1350" t="s">
        <v>1968</v>
      </c>
      <c r="B1350" s="1">
        <v>46003</v>
      </c>
      <c r="C1350" t="s">
        <v>766</v>
      </c>
      <c r="D1350" t="s">
        <v>124</v>
      </c>
      <c r="E1350" t="s">
        <v>36</v>
      </c>
      <c r="F1350" t="s">
        <v>47</v>
      </c>
      <c r="G1350" t="s">
        <v>105</v>
      </c>
      <c r="H1350">
        <v>2</v>
      </c>
      <c r="I1350">
        <v>24254</v>
      </c>
      <c r="J1350">
        <v>0</v>
      </c>
      <c r="K1350">
        <v>0</v>
      </c>
      <c r="L1350">
        <v>48508</v>
      </c>
      <c r="M1350">
        <v>31973.85</v>
      </c>
      <c r="N1350">
        <v>16534.150000000001</v>
      </c>
      <c r="O1350" t="s">
        <v>91</v>
      </c>
      <c r="P1350">
        <v>324.73</v>
      </c>
      <c r="Q1350" t="s">
        <v>40</v>
      </c>
      <c r="R1350" t="s">
        <v>31</v>
      </c>
      <c r="S1350">
        <v>5</v>
      </c>
      <c r="T1350">
        <v>2</v>
      </c>
      <c r="U1350" t="s">
        <v>32</v>
      </c>
      <c r="V1350" t="s">
        <v>33</v>
      </c>
      <c r="W1350">
        <v>2</v>
      </c>
      <c r="Z1350" t="b">
        <f t="shared" si="21"/>
        <v>0</v>
      </c>
    </row>
    <row r="1351" spans="1:26" x14ac:dyDescent="0.25">
      <c r="A1351" t="s">
        <v>1969</v>
      </c>
      <c r="B1351" s="1">
        <v>45861</v>
      </c>
      <c r="C1351" t="s">
        <v>259</v>
      </c>
      <c r="D1351" t="s">
        <v>90</v>
      </c>
      <c r="E1351" t="s">
        <v>46</v>
      </c>
      <c r="F1351" t="s">
        <v>27</v>
      </c>
      <c r="G1351" t="s">
        <v>72</v>
      </c>
      <c r="H1351">
        <v>2</v>
      </c>
      <c r="I1351">
        <v>6640</v>
      </c>
      <c r="J1351">
        <v>0</v>
      </c>
      <c r="K1351">
        <v>0</v>
      </c>
      <c r="L1351">
        <v>13280</v>
      </c>
      <c r="M1351">
        <v>7401.92</v>
      </c>
      <c r="N1351">
        <v>5878.08</v>
      </c>
      <c r="O1351" t="s">
        <v>49</v>
      </c>
      <c r="P1351">
        <v>96.39</v>
      </c>
      <c r="Q1351" t="s">
        <v>83</v>
      </c>
      <c r="R1351" t="s">
        <v>41</v>
      </c>
      <c r="S1351">
        <v>2</v>
      </c>
      <c r="T1351">
        <v>1</v>
      </c>
      <c r="U1351" t="s">
        <v>32</v>
      </c>
      <c r="V1351" t="s">
        <v>33</v>
      </c>
      <c r="W1351">
        <v>1</v>
      </c>
      <c r="Z1351" t="b">
        <f t="shared" si="21"/>
        <v>0</v>
      </c>
    </row>
    <row r="1352" spans="1:26" x14ac:dyDescent="0.25">
      <c r="A1352" t="s">
        <v>1970</v>
      </c>
      <c r="B1352" s="1">
        <v>45943</v>
      </c>
      <c r="C1352" t="s">
        <v>1177</v>
      </c>
      <c r="D1352" t="s">
        <v>154</v>
      </c>
      <c r="E1352" t="s">
        <v>46</v>
      </c>
      <c r="F1352" t="s">
        <v>86</v>
      </c>
      <c r="G1352" t="s">
        <v>94</v>
      </c>
      <c r="H1352">
        <v>3</v>
      </c>
      <c r="I1352">
        <v>32975</v>
      </c>
      <c r="J1352">
        <v>0</v>
      </c>
      <c r="K1352">
        <v>0</v>
      </c>
      <c r="L1352">
        <v>98925</v>
      </c>
      <c r="M1352">
        <v>57846.96</v>
      </c>
      <c r="N1352">
        <v>41078.04</v>
      </c>
      <c r="O1352" t="s">
        <v>55</v>
      </c>
      <c r="P1352">
        <v>272.47000000000003</v>
      </c>
      <c r="Q1352" t="s">
        <v>73</v>
      </c>
      <c r="R1352" t="s">
        <v>41</v>
      </c>
      <c r="S1352">
        <v>2</v>
      </c>
      <c r="T1352">
        <v>1</v>
      </c>
      <c r="U1352" t="s">
        <v>32</v>
      </c>
      <c r="V1352" t="s">
        <v>33</v>
      </c>
      <c r="W1352">
        <v>1</v>
      </c>
      <c r="Z1352" t="b">
        <f t="shared" si="21"/>
        <v>0</v>
      </c>
    </row>
    <row r="1353" spans="1:26" x14ac:dyDescent="0.25">
      <c r="A1353" t="s">
        <v>1971</v>
      </c>
      <c r="B1353" s="1">
        <v>45845</v>
      </c>
      <c r="C1353" t="s">
        <v>1972</v>
      </c>
      <c r="D1353" t="s">
        <v>154</v>
      </c>
      <c r="E1353" t="s">
        <v>46</v>
      </c>
      <c r="F1353" t="s">
        <v>47</v>
      </c>
      <c r="G1353" t="s">
        <v>64</v>
      </c>
      <c r="H1353">
        <v>1</v>
      </c>
      <c r="I1353">
        <v>49927</v>
      </c>
      <c r="J1353">
        <v>0</v>
      </c>
      <c r="K1353">
        <v>0</v>
      </c>
      <c r="L1353">
        <v>49927</v>
      </c>
      <c r="M1353">
        <v>28994.87</v>
      </c>
      <c r="N1353">
        <v>20932.13</v>
      </c>
      <c r="O1353" t="s">
        <v>49</v>
      </c>
      <c r="P1353">
        <v>188.04</v>
      </c>
      <c r="Q1353" t="s">
        <v>68</v>
      </c>
      <c r="R1353" t="s">
        <v>41</v>
      </c>
      <c r="S1353">
        <v>2</v>
      </c>
      <c r="T1353">
        <v>1</v>
      </c>
      <c r="U1353" t="s">
        <v>32</v>
      </c>
      <c r="V1353" t="s">
        <v>33</v>
      </c>
      <c r="W1353">
        <v>5</v>
      </c>
      <c r="Z1353" t="b">
        <f t="shared" si="21"/>
        <v>0</v>
      </c>
    </row>
    <row r="1354" spans="1:26" x14ac:dyDescent="0.25">
      <c r="A1354" t="s">
        <v>1973</v>
      </c>
      <c r="B1354" s="1">
        <v>45704</v>
      </c>
      <c r="C1354" t="s">
        <v>533</v>
      </c>
      <c r="D1354" t="s">
        <v>124</v>
      </c>
      <c r="E1354" t="s">
        <v>46</v>
      </c>
      <c r="F1354" t="s">
        <v>37</v>
      </c>
      <c r="G1354" t="s">
        <v>224</v>
      </c>
      <c r="H1354">
        <v>1</v>
      </c>
      <c r="I1354">
        <v>19942</v>
      </c>
      <c r="J1354">
        <v>10</v>
      </c>
      <c r="K1354">
        <v>1994.2</v>
      </c>
      <c r="L1354">
        <v>17947.8</v>
      </c>
      <c r="M1354">
        <v>11497.26</v>
      </c>
      <c r="N1354">
        <v>6450.54</v>
      </c>
      <c r="O1354" t="s">
        <v>49</v>
      </c>
      <c r="P1354">
        <v>106.81</v>
      </c>
      <c r="Q1354" t="s">
        <v>73</v>
      </c>
      <c r="R1354" t="s">
        <v>41</v>
      </c>
      <c r="S1354">
        <v>2</v>
      </c>
      <c r="T1354">
        <v>3</v>
      </c>
      <c r="U1354" t="s">
        <v>56</v>
      </c>
      <c r="V1354" t="s">
        <v>33</v>
      </c>
      <c r="W1354">
        <v>3</v>
      </c>
      <c r="Z1354" t="b">
        <f t="shared" si="21"/>
        <v>0</v>
      </c>
    </row>
    <row r="1355" spans="1:26" x14ac:dyDescent="0.25">
      <c r="A1355" t="s">
        <v>1974</v>
      </c>
      <c r="B1355" s="1">
        <v>45860</v>
      </c>
      <c r="C1355" t="s">
        <v>1975</v>
      </c>
      <c r="D1355" t="s">
        <v>63</v>
      </c>
      <c r="E1355" t="s">
        <v>26</v>
      </c>
      <c r="F1355" t="s">
        <v>47</v>
      </c>
      <c r="G1355" t="s">
        <v>64</v>
      </c>
      <c r="H1355">
        <v>1</v>
      </c>
      <c r="I1355">
        <v>18354</v>
      </c>
      <c r="J1355">
        <v>15</v>
      </c>
      <c r="K1355">
        <v>2753.1</v>
      </c>
      <c r="L1355">
        <v>15600.9</v>
      </c>
      <c r="M1355">
        <v>10389.23</v>
      </c>
      <c r="N1355">
        <v>5211.67</v>
      </c>
      <c r="O1355" t="s">
        <v>39</v>
      </c>
      <c r="P1355">
        <v>325.37</v>
      </c>
      <c r="Q1355" t="s">
        <v>40</v>
      </c>
      <c r="R1355" t="s">
        <v>31</v>
      </c>
      <c r="S1355">
        <v>5</v>
      </c>
      <c r="T1355">
        <v>6</v>
      </c>
      <c r="U1355" t="s">
        <v>56</v>
      </c>
      <c r="V1355" t="s">
        <v>33</v>
      </c>
      <c r="Z1355" t="b">
        <f t="shared" si="21"/>
        <v>0</v>
      </c>
    </row>
    <row r="1356" spans="1:26" x14ac:dyDescent="0.25">
      <c r="A1356" t="s">
        <v>1976</v>
      </c>
      <c r="B1356" s="1">
        <v>45665</v>
      </c>
      <c r="C1356" t="s">
        <v>1977</v>
      </c>
      <c r="D1356" t="s">
        <v>67</v>
      </c>
      <c r="E1356" t="s">
        <v>26</v>
      </c>
      <c r="F1356" t="s">
        <v>86</v>
      </c>
      <c r="G1356" t="s">
        <v>87</v>
      </c>
      <c r="H1356">
        <v>2</v>
      </c>
      <c r="I1356">
        <v>42271</v>
      </c>
      <c r="J1356">
        <v>0</v>
      </c>
      <c r="K1356">
        <v>0</v>
      </c>
      <c r="L1356">
        <v>84542</v>
      </c>
      <c r="M1356">
        <v>60692.21</v>
      </c>
      <c r="N1356">
        <v>23849.79</v>
      </c>
      <c r="O1356" t="s">
        <v>49</v>
      </c>
      <c r="P1356">
        <v>425.68</v>
      </c>
      <c r="Q1356" t="s">
        <v>83</v>
      </c>
      <c r="R1356" t="s">
        <v>41</v>
      </c>
      <c r="S1356">
        <v>2</v>
      </c>
      <c r="T1356">
        <v>1</v>
      </c>
      <c r="U1356" t="s">
        <v>32</v>
      </c>
      <c r="V1356" t="s">
        <v>33</v>
      </c>
      <c r="W1356">
        <v>4</v>
      </c>
      <c r="Z1356" t="b">
        <f t="shared" si="21"/>
        <v>0</v>
      </c>
    </row>
    <row r="1357" spans="1:26" x14ac:dyDescent="0.25">
      <c r="A1357" t="s">
        <v>1978</v>
      </c>
      <c r="B1357" s="1">
        <v>45793</v>
      </c>
      <c r="C1357" t="s">
        <v>606</v>
      </c>
      <c r="D1357" t="s">
        <v>71</v>
      </c>
      <c r="E1357" t="s">
        <v>36</v>
      </c>
      <c r="F1357" t="s">
        <v>86</v>
      </c>
      <c r="G1357" t="s">
        <v>87</v>
      </c>
      <c r="H1357">
        <v>2</v>
      </c>
      <c r="I1357">
        <v>69953</v>
      </c>
      <c r="J1357">
        <v>0</v>
      </c>
      <c r="K1357">
        <v>0</v>
      </c>
      <c r="L1357">
        <v>139906</v>
      </c>
      <c r="M1357">
        <v>90914.78</v>
      </c>
      <c r="N1357">
        <v>48991.22</v>
      </c>
      <c r="O1357" t="s">
        <v>39</v>
      </c>
      <c r="P1357">
        <v>2307.08</v>
      </c>
      <c r="Q1357" t="s">
        <v>30</v>
      </c>
      <c r="R1357" t="s">
        <v>31</v>
      </c>
      <c r="S1357">
        <v>5</v>
      </c>
      <c r="T1357">
        <v>1</v>
      </c>
      <c r="U1357" t="s">
        <v>32</v>
      </c>
      <c r="V1357" t="s">
        <v>33</v>
      </c>
      <c r="W1357">
        <v>5</v>
      </c>
      <c r="Z1357" t="b">
        <f t="shared" si="21"/>
        <v>0</v>
      </c>
    </row>
    <row r="1358" spans="1:26" x14ac:dyDescent="0.25">
      <c r="A1358" t="s">
        <v>1979</v>
      </c>
      <c r="B1358" s="1">
        <v>45932</v>
      </c>
      <c r="C1358" t="s">
        <v>1291</v>
      </c>
      <c r="D1358" t="s">
        <v>67</v>
      </c>
      <c r="E1358" t="s">
        <v>46</v>
      </c>
      <c r="F1358" t="s">
        <v>86</v>
      </c>
      <c r="G1358" t="s">
        <v>180</v>
      </c>
      <c r="H1358">
        <v>1</v>
      </c>
      <c r="I1358">
        <v>54610</v>
      </c>
      <c r="J1358">
        <v>20</v>
      </c>
      <c r="K1358">
        <v>10922</v>
      </c>
      <c r="L1358">
        <v>43688</v>
      </c>
      <c r="M1358">
        <v>33199.07</v>
      </c>
      <c r="N1358">
        <v>10488.93</v>
      </c>
      <c r="O1358" t="s">
        <v>39</v>
      </c>
      <c r="P1358">
        <v>1855.26</v>
      </c>
      <c r="Q1358" t="s">
        <v>68</v>
      </c>
      <c r="R1358" t="s">
        <v>41</v>
      </c>
      <c r="S1358">
        <v>2</v>
      </c>
      <c r="T1358">
        <v>1</v>
      </c>
      <c r="U1358" t="s">
        <v>32</v>
      </c>
      <c r="V1358" t="s">
        <v>33</v>
      </c>
      <c r="W1358">
        <v>4</v>
      </c>
      <c r="Z1358" t="b">
        <f t="shared" si="21"/>
        <v>0</v>
      </c>
    </row>
    <row r="1359" spans="1:26" x14ac:dyDescent="0.25">
      <c r="A1359" t="s">
        <v>1980</v>
      </c>
      <c r="B1359" s="1">
        <v>45721</v>
      </c>
      <c r="C1359" t="s">
        <v>1981</v>
      </c>
      <c r="D1359" t="s">
        <v>45</v>
      </c>
      <c r="E1359" t="s">
        <v>26</v>
      </c>
      <c r="F1359" t="s">
        <v>86</v>
      </c>
      <c r="G1359" t="s">
        <v>87</v>
      </c>
      <c r="H1359">
        <v>3</v>
      </c>
      <c r="I1359">
        <v>81574</v>
      </c>
      <c r="J1359">
        <v>5</v>
      </c>
      <c r="K1359">
        <v>12236.1</v>
      </c>
      <c r="L1359">
        <v>232485.9</v>
      </c>
      <c r="M1359">
        <v>137540.03</v>
      </c>
      <c r="N1359">
        <v>94945.87</v>
      </c>
      <c r="O1359" t="s">
        <v>49</v>
      </c>
      <c r="P1359">
        <v>465.7</v>
      </c>
      <c r="Q1359" t="s">
        <v>68</v>
      </c>
      <c r="R1359" t="s">
        <v>41</v>
      </c>
      <c r="S1359">
        <v>2</v>
      </c>
      <c r="T1359">
        <v>2</v>
      </c>
      <c r="U1359" t="s">
        <v>32</v>
      </c>
      <c r="V1359" t="s">
        <v>33</v>
      </c>
      <c r="W1359">
        <v>4</v>
      </c>
      <c r="Z1359" t="b">
        <f t="shared" si="21"/>
        <v>0</v>
      </c>
    </row>
    <row r="1360" spans="1:26" x14ac:dyDescent="0.25">
      <c r="A1360" t="s">
        <v>1982</v>
      </c>
      <c r="B1360" s="1">
        <v>45890</v>
      </c>
      <c r="C1360" t="s">
        <v>772</v>
      </c>
      <c r="D1360" t="s">
        <v>67</v>
      </c>
      <c r="E1360" t="s">
        <v>46</v>
      </c>
      <c r="F1360" t="s">
        <v>86</v>
      </c>
      <c r="G1360" t="s">
        <v>180</v>
      </c>
      <c r="H1360">
        <v>1</v>
      </c>
      <c r="I1360">
        <v>60833</v>
      </c>
      <c r="J1360">
        <v>5</v>
      </c>
      <c r="K1360">
        <v>3041.65</v>
      </c>
      <c r="L1360">
        <v>57791.35</v>
      </c>
      <c r="M1360">
        <v>36840.54</v>
      </c>
      <c r="N1360">
        <v>20950.810000000001</v>
      </c>
      <c r="O1360" t="s">
        <v>55</v>
      </c>
      <c r="P1360">
        <v>1461.62</v>
      </c>
      <c r="Q1360" t="s">
        <v>40</v>
      </c>
      <c r="R1360" t="s">
        <v>41</v>
      </c>
      <c r="S1360">
        <v>2</v>
      </c>
      <c r="T1360">
        <v>1</v>
      </c>
      <c r="U1360" t="s">
        <v>32</v>
      </c>
      <c r="V1360" t="s">
        <v>33</v>
      </c>
      <c r="W1360">
        <v>4</v>
      </c>
      <c r="Z1360" t="b">
        <f t="shared" si="21"/>
        <v>0</v>
      </c>
    </row>
    <row r="1361" spans="1:26" x14ac:dyDescent="0.25">
      <c r="A1361" t="s">
        <v>1983</v>
      </c>
      <c r="B1361" s="1">
        <v>45846</v>
      </c>
      <c r="C1361" t="s">
        <v>239</v>
      </c>
      <c r="D1361" t="s">
        <v>90</v>
      </c>
      <c r="E1361" t="s">
        <v>26</v>
      </c>
      <c r="F1361" t="s">
        <v>27</v>
      </c>
      <c r="G1361" t="s">
        <v>76</v>
      </c>
      <c r="H1361">
        <v>1</v>
      </c>
      <c r="I1361">
        <v>22030</v>
      </c>
      <c r="J1361">
        <v>5</v>
      </c>
      <c r="K1361">
        <v>1101.5</v>
      </c>
      <c r="L1361">
        <v>20928.5</v>
      </c>
      <c r="M1361">
        <v>14991</v>
      </c>
      <c r="N1361">
        <v>5937.5</v>
      </c>
      <c r="O1361" t="s">
        <v>60</v>
      </c>
      <c r="P1361">
        <v>421.22</v>
      </c>
      <c r="Q1361" t="s">
        <v>68</v>
      </c>
      <c r="R1361" t="s">
        <v>31</v>
      </c>
      <c r="S1361">
        <v>5</v>
      </c>
      <c r="T1361">
        <v>3</v>
      </c>
      <c r="U1361" t="s">
        <v>32</v>
      </c>
      <c r="V1361" t="s">
        <v>42</v>
      </c>
      <c r="Z1361" t="b">
        <f t="shared" si="21"/>
        <v>0</v>
      </c>
    </row>
    <row r="1362" spans="1:26" x14ac:dyDescent="0.25">
      <c r="A1362" t="s">
        <v>1984</v>
      </c>
      <c r="B1362" s="1">
        <v>46002</v>
      </c>
      <c r="C1362" t="s">
        <v>742</v>
      </c>
      <c r="D1362" t="s">
        <v>71</v>
      </c>
      <c r="E1362" t="s">
        <v>26</v>
      </c>
      <c r="F1362" t="s">
        <v>37</v>
      </c>
      <c r="G1362" t="s">
        <v>224</v>
      </c>
      <c r="H1362">
        <v>2</v>
      </c>
      <c r="I1362">
        <v>36578</v>
      </c>
      <c r="J1362">
        <v>5</v>
      </c>
      <c r="K1362">
        <v>3657.8</v>
      </c>
      <c r="L1362">
        <v>69498.2</v>
      </c>
      <c r="M1362">
        <v>47118.09</v>
      </c>
      <c r="N1362">
        <v>22380.11</v>
      </c>
      <c r="O1362" t="s">
        <v>29</v>
      </c>
      <c r="P1362">
        <v>1789.61</v>
      </c>
      <c r="Q1362" t="s">
        <v>83</v>
      </c>
      <c r="R1362" t="s">
        <v>31</v>
      </c>
      <c r="S1362">
        <v>5</v>
      </c>
      <c r="T1362">
        <v>4</v>
      </c>
      <c r="U1362" t="s">
        <v>32</v>
      </c>
      <c r="V1362" t="s">
        <v>33</v>
      </c>
      <c r="W1362">
        <v>4</v>
      </c>
      <c r="Z1362" t="b">
        <f t="shared" si="21"/>
        <v>0</v>
      </c>
    </row>
    <row r="1363" spans="1:26" x14ac:dyDescent="0.25">
      <c r="A1363" t="s">
        <v>1985</v>
      </c>
      <c r="B1363" s="1">
        <v>46002</v>
      </c>
      <c r="C1363" t="s">
        <v>223</v>
      </c>
      <c r="D1363" t="s">
        <v>45</v>
      </c>
      <c r="E1363" t="s">
        <v>36</v>
      </c>
      <c r="F1363" t="s">
        <v>53</v>
      </c>
      <c r="G1363" t="s">
        <v>59</v>
      </c>
      <c r="H1363">
        <v>3</v>
      </c>
      <c r="I1363">
        <v>102268</v>
      </c>
      <c r="J1363">
        <v>10</v>
      </c>
      <c r="K1363">
        <v>30680.400000000001</v>
      </c>
      <c r="L1363">
        <v>276123.59999999998</v>
      </c>
      <c r="M1363">
        <v>194649.75</v>
      </c>
      <c r="N1363">
        <v>81473.850000000006</v>
      </c>
      <c r="O1363" t="s">
        <v>60</v>
      </c>
      <c r="P1363">
        <v>2451.81</v>
      </c>
      <c r="Q1363" t="s">
        <v>30</v>
      </c>
      <c r="R1363" t="s">
        <v>31</v>
      </c>
      <c r="S1363">
        <v>5</v>
      </c>
      <c r="T1363">
        <v>6</v>
      </c>
      <c r="U1363" t="s">
        <v>56</v>
      </c>
      <c r="V1363" t="s">
        <v>33</v>
      </c>
      <c r="W1363">
        <v>1</v>
      </c>
      <c r="Z1363" t="b">
        <f t="shared" si="21"/>
        <v>0</v>
      </c>
    </row>
    <row r="1364" spans="1:26" x14ac:dyDescent="0.25">
      <c r="A1364" t="s">
        <v>1986</v>
      </c>
      <c r="B1364" s="1">
        <v>45792</v>
      </c>
      <c r="C1364" t="s">
        <v>226</v>
      </c>
      <c r="D1364" t="s">
        <v>67</v>
      </c>
      <c r="E1364" t="s">
        <v>46</v>
      </c>
      <c r="F1364" t="s">
        <v>47</v>
      </c>
      <c r="G1364" t="s">
        <v>64</v>
      </c>
      <c r="H1364">
        <v>2</v>
      </c>
      <c r="I1364">
        <v>16447</v>
      </c>
      <c r="J1364">
        <v>15</v>
      </c>
      <c r="K1364">
        <v>4934.1000000000004</v>
      </c>
      <c r="L1364">
        <v>27959.9</v>
      </c>
      <c r="M1364">
        <v>21737.73</v>
      </c>
      <c r="N1364">
        <v>6222.17</v>
      </c>
      <c r="O1364" t="s">
        <v>60</v>
      </c>
      <c r="P1364">
        <v>1132.56</v>
      </c>
      <c r="Q1364" t="s">
        <v>68</v>
      </c>
      <c r="R1364" t="s">
        <v>41</v>
      </c>
      <c r="S1364">
        <v>2</v>
      </c>
      <c r="T1364">
        <v>2</v>
      </c>
      <c r="U1364" t="s">
        <v>32</v>
      </c>
      <c r="V1364" t="s">
        <v>33</v>
      </c>
      <c r="W1364">
        <v>5</v>
      </c>
      <c r="Z1364" t="b">
        <f t="shared" si="21"/>
        <v>0</v>
      </c>
    </row>
    <row r="1365" spans="1:26" x14ac:dyDescent="0.25">
      <c r="A1365" t="s">
        <v>1987</v>
      </c>
      <c r="B1365" s="1">
        <v>45957</v>
      </c>
      <c r="C1365" t="s">
        <v>1483</v>
      </c>
      <c r="D1365" t="s">
        <v>154</v>
      </c>
      <c r="E1365" t="s">
        <v>36</v>
      </c>
      <c r="F1365" t="s">
        <v>37</v>
      </c>
      <c r="G1365" t="s">
        <v>224</v>
      </c>
      <c r="H1365">
        <v>3</v>
      </c>
      <c r="I1365">
        <v>18105</v>
      </c>
      <c r="J1365">
        <v>15</v>
      </c>
      <c r="K1365">
        <v>8147.25</v>
      </c>
      <c r="L1365">
        <v>46167.75</v>
      </c>
      <c r="M1365">
        <v>35622.019999999997</v>
      </c>
      <c r="N1365">
        <v>10545.73</v>
      </c>
      <c r="O1365" t="s">
        <v>49</v>
      </c>
      <c r="P1365">
        <v>99.43</v>
      </c>
      <c r="Q1365" t="s">
        <v>30</v>
      </c>
      <c r="R1365" t="s">
        <v>31</v>
      </c>
      <c r="S1365">
        <v>5</v>
      </c>
      <c r="T1365">
        <v>3</v>
      </c>
      <c r="U1365" t="s">
        <v>32</v>
      </c>
      <c r="V1365" t="s">
        <v>33</v>
      </c>
      <c r="W1365">
        <v>5</v>
      </c>
      <c r="Z1365" t="b">
        <f t="shared" si="21"/>
        <v>0</v>
      </c>
    </row>
    <row r="1366" spans="1:26" x14ac:dyDescent="0.25">
      <c r="A1366" t="s">
        <v>1988</v>
      </c>
      <c r="B1366" s="1">
        <v>45853</v>
      </c>
      <c r="C1366" t="s">
        <v>1989</v>
      </c>
      <c r="D1366" t="s">
        <v>67</v>
      </c>
      <c r="E1366" t="s">
        <v>26</v>
      </c>
      <c r="F1366" t="s">
        <v>27</v>
      </c>
      <c r="G1366" t="s">
        <v>72</v>
      </c>
      <c r="H1366">
        <v>1</v>
      </c>
      <c r="I1366">
        <v>25845</v>
      </c>
      <c r="J1366">
        <v>5</v>
      </c>
      <c r="K1366">
        <v>1292.25</v>
      </c>
      <c r="L1366">
        <v>24552.75</v>
      </c>
      <c r="M1366">
        <v>15682.62</v>
      </c>
      <c r="N1366">
        <v>8870.1299999999992</v>
      </c>
      <c r="O1366" t="s">
        <v>55</v>
      </c>
      <c r="P1366">
        <v>441.22</v>
      </c>
      <c r="Q1366" t="s">
        <v>30</v>
      </c>
      <c r="R1366" t="s">
        <v>31</v>
      </c>
      <c r="S1366">
        <v>5</v>
      </c>
      <c r="T1366">
        <v>0</v>
      </c>
      <c r="U1366" t="s">
        <v>32</v>
      </c>
      <c r="V1366" t="s">
        <v>42</v>
      </c>
      <c r="Z1366" t="b">
        <f t="shared" si="21"/>
        <v>0</v>
      </c>
    </row>
    <row r="1367" spans="1:26" x14ac:dyDescent="0.25">
      <c r="A1367" t="s">
        <v>1990</v>
      </c>
      <c r="B1367" s="1">
        <v>45984</v>
      </c>
      <c r="C1367" t="s">
        <v>1326</v>
      </c>
      <c r="D1367" t="s">
        <v>45</v>
      </c>
      <c r="E1367" t="s">
        <v>46</v>
      </c>
      <c r="F1367" t="s">
        <v>53</v>
      </c>
      <c r="G1367" t="s">
        <v>268</v>
      </c>
      <c r="H1367">
        <v>2</v>
      </c>
      <c r="I1367">
        <v>41361</v>
      </c>
      <c r="J1367">
        <v>0</v>
      </c>
      <c r="K1367">
        <v>0</v>
      </c>
      <c r="L1367">
        <v>82722</v>
      </c>
      <c r="M1367">
        <v>49845.43</v>
      </c>
      <c r="N1367">
        <v>32876.57</v>
      </c>
      <c r="O1367" t="s">
        <v>55</v>
      </c>
      <c r="P1367">
        <v>695.52</v>
      </c>
      <c r="Q1367" t="s">
        <v>30</v>
      </c>
      <c r="R1367" t="s">
        <v>41</v>
      </c>
      <c r="S1367">
        <v>2</v>
      </c>
      <c r="T1367">
        <v>1</v>
      </c>
      <c r="U1367" t="s">
        <v>32</v>
      </c>
      <c r="V1367" t="s">
        <v>33</v>
      </c>
      <c r="W1367">
        <v>3</v>
      </c>
      <c r="Z1367" t="b">
        <f t="shared" si="21"/>
        <v>0</v>
      </c>
    </row>
    <row r="1368" spans="1:26" x14ac:dyDescent="0.25">
      <c r="A1368" t="s">
        <v>1991</v>
      </c>
      <c r="B1368" s="1">
        <v>45848</v>
      </c>
      <c r="C1368" t="s">
        <v>402</v>
      </c>
      <c r="D1368" t="s">
        <v>97</v>
      </c>
      <c r="E1368" t="s">
        <v>46</v>
      </c>
      <c r="F1368" t="s">
        <v>27</v>
      </c>
      <c r="G1368" t="s">
        <v>76</v>
      </c>
      <c r="H1368">
        <v>2</v>
      </c>
      <c r="I1368">
        <v>6403</v>
      </c>
      <c r="J1368">
        <v>0</v>
      </c>
      <c r="K1368">
        <v>0</v>
      </c>
      <c r="L1368">
        <v>12806</v>
      </c>
      <c r="M1368">
        <v>10034.06</v>
      </c>
      <c r="N1368">
        <v>2771.94</v>
      </c>
      <c r="O1368" t="s">
        <v>55</v>
      </c>
      <c r="P1368">
        <v>370</v>
      </c>
      <c r="Q1368" t="s">
        <v>73</v>
      </c>
      <c r="R1368" t="s">
        <v>31</v>
      </c>
      <c r="S1368">
        <v>5</v>
      </c>
      <c r="T1368">
        <v>4</v>
      </c>
      <c r="U1368" t="s">
        <v>32</v>
      </c>
      <c r="V1368" t="s">
        <v>33</v>
      </c>
      <c r="W1368">
        <v>1</v>
      </c>
      <c r="Z1368" t="b">
        <f t="shared" si="21"/>
        <v>0</v>
      </c>
    </row>
    <row r="1369" spans="1:26" x14ac:dyDescent="0.25">
      <c r="A1369" t="s">
        <v>1992</v>
      </c>
      <c r="B1369" s="1">
        <v>45713</v>
      </c>
      <c r="C1369" t="s">
        <v>85</v>
      </c>
      <c r="D1369" t="s">
        <v>71</v>
      </c>
      <c r="E1369" t="s">
        <v>36</v>
      </c>
      <c r="F1369" t="s">
        <v>37</v>
      </c>
      <c r="G1369" t="s">
        <v>224</v>
      </c>
      <c r="H1369">
        <v>2</v>
      </c>
      <c r="I1369">
        <v>5632</v>
      </c>
      <c r="J1369">
        <v>0</v>
      </c>
      <c r="K1369">
        <v>0</v>
      </c>
      <c r="L1369">
        <v>11264</v>
      </c>
      <c r="M1369">
        <v>8775.49</v>
      </c>
      <c r="N1369">
        <v>2488.5100000000002</v>
      </c>
      <c r="O1369" t="s">
        <v>55</v>
      </c>
      <c r="P1369">
        <v>1418.16</v>
      </c>
      <c r="Q1369" t="s">
        <v>30</v>
      </c>
      <c r="R1369" t="s">
        <v>31</v>
      </c>
      <c r="S1369">
        <v>5</v>
      </c>
      <c r="T1369">
        <v>0</v>
      </c>
      <c r="U1369" t="s">
        <v>32</v>
      </c>
      <c r="V1369" t="s">
        <v>50</v>
      </c>
      <c r="W1369">
        <v>2</v>
      </c>
      <c r="Z1369" t="b">
        <f t="shared" si="21"/>
        <v>0</v>
      </c>
    </row>
    <row r="1370" spans="1:26" x14ac:dyDescent="0.25">
      <c r="A1370" t="s">
        <v>1993</v>
      </c>
      <c r="B1370" s="1">
        <v>46003</v>
      </c>
      <c r="C1370" t="s">
        <v>425</v>
      </c>
      <c r="D1370" t="s">
        <v>97</v>
      </c>
      <c r="E1370" t="s">
        <v>26</v>
      </c>
      <c r="F1370" t="s">
        <v>27</v>
      </c>
      <c r="G1370" t="s">
        <v>164</v>
      </c>
      <c r="H1370">
        <v>1</v>
      </c>
      <c r="I1370">
        <v>11575</v>
      </c>
      <c r="J1370">
        <v>0</v>
      </c>
      <c r="K1370">
        <v>0</v>
      </c>
      <c r="L1370">
        <v>11575</v>
      </c>
      <c r="M1370">
        <v>6747.51</v>
      </c>
      <c r="N1370">
        <v>4827.49</v>
      </c>
      <c r="O1370" t="s">
        <v>55</v>
      </c>
      <c r="P1370">
        <v>2259.23</v>
      </c>
      <c r="Q1370" t="s">
        <v>73</v>
      </c>
      <c r="R1370" t="s">
        <v>41</v>
      </c>
      <c r="S1370">
        <v>2</v>
      </c>
      <c r="T1370">
        <v>1</v>
      </c>
      <c r="U1370" t="s">
        <v>32</v>
      </c>
      <c r="V1370" t="s">
        <v>33</v>
      </c>
      <c r="W1370">
        <v>5</v>
      </c>
      <c r="Z1370" t="b">
        <f t="shared" si="21"/>
        <v>0</v>
      </c>
    </row>
    <row r="1371" spans="1:26" x14ac:dyDescent="0.25">
      <c r="A1371" t="s">
        <v>1994</v>
      </c>
      <c r="B1371" s="1">
        <v>45777</v>
      </c>
      <c r="C1371" t="s">
        <v>415</v>
      </c>
      <c r="D1371" t="s">
        <v>154</v>
      </c>
      <c r="E1371" t="s">
        <v>46</v>
      </c>
      <c r="F1371" t="s">
        <v>86</v>
      </c>
      <c r="G1371" t="s">
        <v>110</v>
      </c>
      <c r="H1371">
        <v>1</v>
      </c>
      <c r="I1371">
        <v>68659</v>
      </c>
      <c r="J1371">
        <v>20</v>
      </c>
      <c r="K1371">
        <v>13731.8</v>
      </c>
      <c r="L1371">
        <v>54927.199999999997</v>
      </c>
      <c r="M1371">
        <v>42627.9</v>
      </c>
      <c r="N1371">
        <v>12299.3</v>
      </c>
      <c r="O1371" t="s">
        <v>55</v>
      </c>
      <c r="P1371">
        <v>2317.8000000000002</v>
      </c>
      <c r="Q1371" t="s">
        <v>30</v>
      </c>
      <c r="R1371" t="s">
        <v>31</v>
      </c>
      <c r="S1371">
        <v>5</v>
      </c>
      <c r="T1371">
        <v>1</v>
      </c>
      <c r="U1371" t="s">
        <v>32</v>
      </c>
      <c r="V1371" t="s">
        <v>42</v>
      </c>
      <c r="Z1371" t="b">
        <f t="shared" si="21"/>
        <v>0</v>
      </c>
    </row>
    <row r="1372" spans="1:26" x14ac:dyDescent="0.25">
      <c r="A1372" t="s">
        <v>1995</v>
      </c>
      <c r="B1372" s="1">
        <v>45899</v>
      </c>
      <c r="C1372" t="s">
        <v>1154</v>
      </c>
      <c r="D1372" t="s">
        <v>67</v>
      </c>
      <c r="E1372" t="s">
        <v>36</v>
      </c>
      <c r="F1372" t="s">
        <v>53</v>
      </c>
      <c r="G1372" t="s">
        <v>151</v>
      </c>
      <c r="H1372">
        <v>3</v>
      </c>
      <c r="I1372">
        <v>112640</v>
      </c>
      <c r="J1372">
        <v>0</v>
      </c>
      <c r="K1372">
        <v>0</v>
      </c>
      <c r="L1372">
        <v>337920</v>
      </c>
      <c r="M1372">
        <v>239044.96</v>
      </c>
      <c r="N1372">
        <v>98875.04</v>
      </c>
      <c r="O1372" t="s">
        <v>55</v>
      </c>
      <c r="P1372">
        <v>897.95</v>
      </c>
      <c r="Q1372" t="s">
        <v>30</v>
      </c>
      <c r="R1372" t="s">
        <v>31</v>
      </c>
      <c r="S1372">
        <v>5</v>
      </c>
      <c r="T1372">
        <v>4</v>
      </c>
      <c r="U1372" t="s">
        <v>32</v>
      </c>
      <c r="V1372" t="s">
        <v>33</v>
      </c>
      <c r="W1372">
        <v>2</v>
      </c>
      <c r="Z1372" t="b">
        <f t="shared" si="21"/>
        <v>0</v>
      </c>
    </row>
    <row r="1373" spans="1:26" x14ac:dyDescent="0.25">
      <c r="A1373" t="s">
        <v>1996</v>
      </c>
      <c r="B1373" s="1">
        <v>45670</v>
      </c>
      <c r="C1373" t="s">
        <v>1295</v>
      </c>
      <c r="D1373" t="s">
        <v>97</v>
      </c>
      <c r="E1373" t="s">
        <v>46</v>
      </c>
      <c r="F1373" t="s">
        <v>53</v>
      </c>
      <c r="G1373" t="s">
        <v>268</v>
      </c>
      <c r="H1373">
        <v>1</v>
      </c>
      <c r="I1373">
        <v>26369</v>
      </c>
      <c r="J1373">
        <v>10</v>
      </c>
      <c r="K1373">
        <v>2636.9</v>
      </c>
      <c r="L1373">
        <v>23732.1</v>
      </c>
      <c r="M1373">
        <v>13928.69</v>
      </c>
      <c r="N1373">
        <v>9803.41</v>
      </c>
      <c r="O1373" t="s">
        <v>49</v>
      </c>
      <c r="P1373">
        <v>468.25</v>
      </c>
      <c r="Q1373" t="s">
        <v>68</v>
      </c>
      <c r="R1373" t="s">
        <v>31</v>
      </c>
      <c r="S1373">
        <v>5</v>
      </c>
      <c r="T1373">
        <v>8</v>
      </c>
      <c r="U1373" t="s">
        <v>56</v>
      </c>
      <c r="V1373" t="s">
        <v>33</v>
      </c>
      <c r="W1373">
        <v>5</v>
      </c>
      <c r="Z1373" t="b">
        <f t="shared" si="21"/>
        <v>0</v>
      </c>
    </row>
    <row r="1374" spans="1:26" x14ac:dyDescent="0.25">
      <c r="A1374" t="s">
        <v>1997</v>
      </c>
      <c r="B1374" s="1">
        <v>45975</v>
      </c>
      <c r="C1374" t="s">
        <v>1554</v>
      </c>
      <c r="D1374" t="s">
        <v>25</v>
      </c>
      <c r="E1374" t="s">
        <v>46</v>
      </c>
      <c r="F1374" t="s">
        <v>27</v>
      </c>
      <c r="G1374" t="s">
        <v>113</v>
      </c>
      <c r="H1374">
        <v>3</v>
      </c>
      <c r="I1374">
        <v>11326</v>
      </c>
      <c r="J1374">
        <v>0</v>
      </c>
      <c r="K1374">
        <v>0</v>
      </c>
      <c r="L1374">
        <v>33978</v>
      </c>
      <c r="M1374">
        <v>27109.42</v>
      </c>
      <c r="N1374">
        <v>6868.58</v>
      </c>
      <c r="O1374" t="s">
        <v>60</v>
      </c>
      <c r="P1374">
        <v>2432.44</v>
      </c>
      <c r="Q1374" t="s">
        <v>30</v>
      </c>
      <c r="R1374" t="s">
        <v>41</v>
      </c>
      <c r="S1374">
        <v>2</v>
      </c>
      <c r="T1374">
        <v>1</v>
      </c>
      <c r="U1374" t="s">
        <v>32</v>
      </c>
      <c r="V1374" t="s">
        <v>33</v>
      </c>
      <c r="W1374">
        <v>5</v>
      </c>
      <c r="Z1374" t="b">
        <f t="shared" si="21"/>
        <v>0</v>
      </c>
    </row>
    <row r="1375" spans="1:26" x14ac:dyDescent="0.25">
      <c r="A1375" t="s">
        <v>1998</v>
      </c>
      <c r="B1375" s="1">
        <v>45945</v>
      </c>
      <c r="C1375" t="s">
        <v>719</v>
      </c>
      <c r="D1375" t="s">
        <v>154</v>
      </c>
      <c r="E1375" t="s">
        <v>26</v>
      </c>
      <c r="F1375" t="s">
        <v>53</v>
      </c>
      <c r="G1375" t="s">
        <v>82</v>
      </c>
      <c r="H1375">
        <v>1</v>
      </c>
      <c r="I1375">
        <v>46219</v>
      </c>
      <c r="J1375">
        <v>0</v>
      </c>
      <c r="K1375">
        <v>0</v>
      </c>
      <c r="L1375">
        <v>46219</v>
      </c>
      <c r="M1375">
        <v>36902.26</v>
      </c>
      <c r="N1375">
        <v>9316.74</v>
      </c>
      <c r="O1375" t="s">
        <v>91</v>
      </c>
      <c r="P1375">
        <v>1145.22</v>
      </c>
      <c r="Q1375" t="s">
        <v>30</v>
      </c>
      <c r="R1375" t="s">
        <v>41</v>
      </c>
      <c r="S1375">
        <v>2</v>
      </c>
      <c r="T1375">
        <v>1</v>
      </c>
      <c r="U1375" t="s">
        <v>32</v>
      </c>
      <c r="V1375" t="s">
        <v>33</v>
      </c>
      <c r="W1375">
        <v>1</v>
      </c>
      <c r="Z1375" t="b">
        <f t="shared" si="21"/>
        <v>0</v>
      </c>
    </row>
    <row r="1376" spans="1:26" x14ac:dyDescent="0.25">
      <c r="A1376" t="s">
        <v>1999</v>
      </c>
      <c r="B1376" s="1">
        <v>45825</v>
      </c>
      <c r="C1376" t="s">
        <v>172</v>
      </c>
      <c r="D1376" t="s">
        <v>71</v>
      </c>
      <c r="E1376" t="s">
        <v>46</v>
      </c>
      <c r="F1376" t="s">
        <v>47</v>
      </c>
      <c r="G1376" t="s">
        <v>105</v>
      </c>
      <c r="H1376">
        <v>1</v>
      </c>
      <c r="I1376">
        <v>28179</v>
      </c>
      <c r="J1376">
        <v>10</v>
      </c>
      <c r="K1376">
        <v>2817.9</v>
      </c>
      <c r="L1376">
        <v>25361.1</v>
      </c>
      <c r="M1376">
        <v>20066.3</v>
      </c>
      <c r="N1376">
        <v>5294.8</v>
      </c>
      <c r="O1376" t="s">
        <v>29</v>
      </c>
      <c r="P1376">
        <v>1035.55</v>
      </c>
      <c r="Q1376" t="s">
        <v>30</v>
      </c>
      <c r="R1376" t="s">
        <v>31</v>
      </c>
      <c r="S1376">
        <v>5</v>
      </c>
      <c r="T1376">
        <v>7</v>
      </c>
      <c r="U1376" t="s">
        <v>56</v>
      </c>
      <c r="V1376" t="s">
        <v>33</v>
      </c>
      <c r="W1376">
        <v>5</v>
      </c>
      <c r="Z1376" t="b">
        <f t="shared" si="21"/>
        <v>0</v>
      </c>
    </row>
    <row r="1377" spans="1:26" x14ac:dyDescent="0.25">
      <c r="A1377" t="s">
        <v>2000</v>
      </c>
      <c r="B1377" s="1">
        <v>45970</v>
      </c>
      <c r="C1377" t="s">
        <v>945</v>
      </c>
      <c r="D1377" t="s">
        <v>97</v>
      </c>
      <c r="E1377" t="s">
        <v>26</v>
      </c>
      <c r="F1377" t="s">
        <v>53</v>
      </c>
      <c r="G1377" t="s">
        <v>54</v>
      </c>
      <c r="H1377">
        <v>1</v>
      </c>
      <c r="I1377">
        <v>77906</v>
      </c>
      <c r="J1377">
        <v>25</v>
      </c>
      <c r="K1377">
        <v>19476.5</v>
      </c>
      <c r="L1377">
        <v>58429.5</v>
      </c>
      <c r="M1377">
        <v>41131.89</v>
      </c>
      <c r="N1377">
        <v>17297.61</v>
      </c>
      <c r="O1377" t="s">
        <v>29</v>
      </c>
      <c r="P1377">
        <v>270.44</v>
      </c>
      <c r="Q1377" t="s">
        <v>83</v>
      </c>
      <c r="R1377" t="s">
        <v>31</v>
      </c>
      <c r="S1377">
        <v>5</v>
      </c>
      <c r="T1377">
        <v>0</v>
      </c>
      <c r="U1377" t="s">
        <v>32</v>
      </c>
      <c r="V1377" t="s">
        <v>42</v>
      </c>
      <c r="Z1377" t="b">
        <f t="shared" si="21"/>
        <v>0</v>
      </c>
    </row>
    <row r="1378" spans="1:26" x14ac:dyDescent="0.25">
      <c r="A1378" t="s">
        <v>2001</v>
      </c>
      <c r="B1378" s="1">
        <v>45771</v>
      </c>
      <c r="C1378" t="s">
        <v>2002</v>
      </c>
      <c r="D1378" t="s">
        <v>67</v>
      </c>
      <c r="E1378" t="s">
        <v>36</v>
      </c>
      <c r="F1378" t="s">
        <v>37</v>
      </c>
      <c r="G1378" t="s">
        <v>313</v>
      </c>
      <c r="H1378">
        <v>3</v>
      </c>
      <c r="I1378">
        <v>37086</v>
      </c>
      <c r="J1378">
        <v>10</v>
      </c>
      <c r="K1378">
        <v>11125.8</v>
      </c>
      <c r="L1378">
        <v>100132.2</v>
      </c>
      <c r="M1378">
        <v>79040.2</v>
      </c>
      <c r="N1378">
        <v>21092</v>
      </c>
      <c r="O1378" t="s">
        <v>39</v>
      </c>
      <c r="P1378">
        <v>1866.15</v>
      </c>
      <c r="Q1378" t="s">
        <v>30</v>
      </c>
      <c r="R1378" t="s">
        <v>41</v>
      </c>
      <c r="S1378">
        <v>2</v>
      </c>
      <c r="T1378">
        <v>1</v>
      </c>
      <c r="U1378" t="s">
        <v>32</v>
      </c>
      <c r="V1378" t="s">
        <v>33</v>
      </c>
      <c r="W1378">
        <v>5</v>
      </c>
      <c r="Z1378" t="b">
        <f t="shared" si="21"/>
        <v>0</v>
      </c>
    </row>
    <row r="1379" spans="1:26" x14ac:dyDescent="0.25">
      <c r="A1379" t="s">
        <v>2003</v>
      </c>
      <c r="B1379" s="1">
        <v>45989</v>
      </c>
      <c r="C1379" t="s">
        <v>425</v>
      </c>
      <c r="D1379" t="s">
        <v>154</v>
      </c>
      <c r="E1379" t="s">
        <v>46</v>
      </c>
      <c r="F1379" t="s">
        <v>47</v>
      </c>
      <c r="G1379" t="s">
        <v>105</v>
      </c>
      <c r="H1379">
        <v>1</v>
      </c>
      <c r="I1379">
        <v>32085</v>
      </c>
      <c r="J1379">
        <v>0</v>
      </c>
      <c r="K1379">
        <v>0</v>
      </c>
      <c r="L1379">
        <v>32085</v>
      </c>
      <c r="M1379">
        <v>18365.8</v>
      </c>
      <c r="N1379">
        <v>13719.2</v>
      </c>
      <c r="O1379" t="s">
        <v>49</v>
      </c>
      <c r="P1379">
        <v>150.12</v>
      </c>
      <c r="Q1379" t="s">
        <v>30</v>
      </c>
      <c r="R1379" t="s">
        <v>41</v>
      </c>
      <c r="S1379">
        <v>2</v>
      </c>
      <c r="T1379">
        <v>0</v>
      </c>
      <c r="U1379" t="s">
        <v>32</v>
      </c>
      <c r="V1379" t="s">
        <v>50</v>
      </c>
      <c r="W1379">
        <v>5</v>
      </c>
      <c r="Z1379" t="b">
        <f t="shared" si="21"/>
        <v>0</v>
      </c>
    </row>
    <row r="1380" spans="1:26" x14ac:dyDescent="0.25">
      <c r="A1380" t="s">
        <v>2004</v>
      </c>
      <c r="B1380" s="1">
        <v>45690</v>
      </c>
      <c r="C1380" t="s">
        <v>96</v>
      </c>
      <c r="D1380" t="s">
        <v>63</v>
      </c>
      <c r="E1380" t="s">
        <v>26</v>
      </c>
      <c r="F1380" t="s">
        <v>37</v>
      </c>
      <c r="G1380" t="s">
        <v>100</v>
      </c>
      <c r="H1380">
        <v>1</v>
      </c>
      <c r="I1380">
        <v>30991</v>
      </c>
      <c r="J1380">
        <v>15</v>
      </c>
      <c r="K1380">
        <v>4648.6499999999996</v>
      </c>
      <c r="L1380">
        <v>26342.35</v>
      </c>
      <c r="M1380">
        <v>18339.64</v>
      </c>
      <c r="N1380">
        <v>8002.71</v>
      </c>
      <c r="O1380" t="s">
        <v>55</v>
      </c>
      <c r="P1380">
        <v>1947.3</v>
      </c>
      <c r="Q1380" t="s">
        <v>30</v>
      </c>
      <c r="R1380" t="s">
        <v>41</v>
      </c>
      <c r="S1380">
        <v>2</v>
      </c>
      <c r="T1380">
        <v>1</v>
      </c>
      <c r="U1380" t="s">
        <v>32</v>
      </c>
      <c r="V1380" t="s">
        <v>33</v>
      </c>
      <c r="W1380">
        <v>5</v>
      </c>
      <c r="Z1380" t="b">
        <f t="shared" si="21"/>
        <v>0</v>
      </c>
    </row>
    <row r="1381" spans="1:26" x14ac:dyDescent="0.25">
      <c r="A1381" t="s">
        <v>2005</v>
      </c>
      <c r="B1381" s="1">
        <v>45983</v>
      </c>
      <c r="C1381" t="s">
        <v>535</v>
      </c>
      <c r="D1381" t="s">
        <v>90</v>
      </c>
      <c r="E1381" t="s">
        <v>46</v>
      </c>
      <c r="F1381" t="s">
        <v>47</v>
      </c>
      <c r="G1381" t="s">
        <v>64</v>
      </c>
      <c r="H1381">
        <v>1</v>
      </c>
      <c r="I1381">
        <v>14295</v>
      </c>
      <c r="J1381">
        <v>0</v>
      </c>
      <c r="K1381">
        <v>0</v>
      </c>
      <c r="L1381">
        <v>14295</v>
      </c>
      <c r="M1381">
        <v>8747.5300000000007</v>
      </c>
      <c r="N1381">
        <v>5547.47</v>
      </c>
      <c r="O1381" t="s">
        <v>60</v>
      </c>
      <c r="P1381">
        <v>602.48</v>
      </c>
      <c r="Q1381" t="s">
        <v>68</v>
      </c>
      <c r="R1381" t="s">
        <v>31</v>
      </c>
      <c r="S1381">
        <v>5</v>
      </c>
      <c r="T1381">
        <v>1</v>
      </c>
      <c r="U1381" t="s">
        <v>32</v>
      </c>
      <c r="V1381" t="s">
        <v>42</v>
      </c>
      <c r="Z1381" t="b">
        <f t="shared" si="21"/>
        <v>0</v>
      </c>
    </row>
    <row r="1382" spans="1:26" x14ac:dyDescent="0.25">
      <c r="A1382" t="s">
        <v>2006</v>
      </c>
      <c r="B1382" s="1">
        <v>45895</v>
      </c>
      <c r="C1382" t="s">
        <v>179</v>
      </c>
      <c r="D1382" t="s">
        <v>63</v>
      </c>
      <c r="E1382" t="s">
        <v>46</v>
      </c>
      <c r="F1382" t="s">
        <v>86</v>
      </c>
      <c r="G1382" t="s">
        <v>180</v>
      </c>
      <c r="H1382">
        <v>1</v>
      </c>
      <c r="I1382">
        <v>83470</v>
      </c>
      <c r="J1382">
        <v>0</v>
      </c>
      <c r="K1382">
        <v>0</v>
      </c>
      <c r="L1382">
        <v>83470</v>
      </c>
      <c r="M1382">
        <v>45937.55</v>
      </c>
      <c r="N1382">
        <v>37532.449999999997</v>
      </c>
      <c r="O1382" t="s">
        <v>60</v>
      </c>
      <c r="P1382">
        <v>1928.01</v>
      </c>
      <c r="Q1382" t="s">
        <v>73</v>
      </c>
      <c r="R1382" t="s">
        <v>31</v>
      </c>
      <c r="S1382">
        <v>5</v>
      </c>
      <c r="T1382">
        <v>6</v>
      </c>
      <c r="U1382" t="s">
        <v>56</v>
      </c>
      <c r="V1382" t="s">
        <v>33</v>
      </c>
      <c r="W1382">
        <v>5</v>
      </c>
      <c r="Z1382" t="b">
        <f t="shared" si="21"/>
        <v>0</v>
      </c>
    </row>
    <row r="1383" spans="1:26" x14ac:dyDescent="0.25">
      <c r="A1383" t="s">
        <v>2007</v>
      </c>
      <c r="B1383" s="1">
        <v>46016</v>
      </c>
      <c r="C1383" t="s">
        <v>643</v>
      </c>
      <c r="D1383" t="s">
        <v>124</v>
      </c>
      <c r="E1383" t="s">
        <v>36</v>
      </c>
      <c r="F1383" t="s">
        <v>27</v>
      </c>
      <c r="G1383" t="s">
        <v>28</v>
      </c>
      <c r="H1383">
        <v>1</v>
      </c>
      <c r="I1383">
        <v>25356</v>
      </c>
      <c r="J1383">
        <v>10</v>
      </c>
      <c r="K1383">
        <v>2535.6</v>
      </c>
      <c r="L1383">
        <v>22820.400000000001</v>
      </c>
      <c r="M1383">
        <v>13748.03</v>
      </c>
      <c r="N1383">
        <v>9072.3700000000008</v>
      </c>
      <c r="O1383" t="s">
        <v>39</v>
      </c>
      <c r="P1383">
        <v>1962.13</v>
      </c>
      <c r="Q1383" t="s">
        <v>40</v>
      </c>
      <c r="R1383" t="s">
        <v>31</v>
      </c>
      <c r="S1383">
        <v>5</v>
      </c>
      <c r="T1383">
        <v>4</v>
      </c>
      <c r="U1383" t="s">
        <v>32</v>
      </c>
      <c r="V1383" t="s">
        <v>33</v>
      </c>
      <c r="W1383">
        <v>2</v>
      </c>
      <c r="Z1383" t="b">
        <f t="shared" si="21"/>
        <v>0</v>
      </c>
    </row>
    <row r="1384" spans="1:26" x14ac:dyDescent="0.25">
      <c r="A1384" t="s">
        <v>2008</v>
      </c>
      <c r="B1384" s="1">
        <v>45812</v>
      </c>
      <c r="C1384" t="s">
        <v>587</v>
      </c>
      <c r="D1384" t="s">
        <v>71</v>
      </c>
      <c r="E1384" t="s">
        <v>46</v>
      </c>
      <c r="F1384" t="s">
        <v>37</v>
      </c>
      <c r="G1384" t="s">
        <v>161</v>
      </c>
      <c r="H1384">
        <v>2</v>
      </c>
      <c r="I1384">
        <v>6682</v>
      </c>
      <c r="J1384">
        <v>20</v>
      </c>
      <c r="K1384">
        <v>2672.8</v>
      </c>
      <c r="L1384">
        <v>10691.2</v>
      </c>
      <c r="M1384">
        <v>7393.3</v>
      </c>
      <c r="N1384">
        <v>3297.9</v>
      </c>
      <c r="O1384" t="s">
        <v>39</v>
      </c>
      <c r="P1384">
        <v>239.55</v>
      </c>
      <c r="Q1384" t="s">
        <v>83</v>
      </c>
      <c r="R1384" t="s">
        <v>31</v>
      </c>
      <c r="S1384">
        <v>5</v>
      </c>
      <c r="T1384">
        <v>9</v>
      </c>
      <c r="U1384" t="s">
        <v>56</v>
      </c>
      <c r="V1384" t="s">
        <v>33</v>
      </c>
      <c r="W1384">
        <v>5</v>
      </c>
      <c r="Z1384" t="b">
        <f t="shared" si="21"/>
        <v>0</v>
      </c>
    </row>
    <row r="1385" spans="1:26" x14ac:dyDescent="0.25">
      <c r="A1385" t="s">
        <v>2009</v>
      </c>
      <c r="B1385" s="1">
        <v>45990</v>
      </c>
      <c r="C1385" t="s">
        <v>1872</v>
      </c>
      <c r="D1385" t="s">
        <v>45</v>
      </c>
      <c r="E1385" t="s">
        <v>36</v>
      </c>
      <c r="F1385" t="s">
        <v>53</v>
      </c>
      <c r="G1385" t="s">
        <v>59</v>
      </c>
      <c r="H1385">
        <v>2</v>
      </c>
      <c r="I1385">
        <v>52178</v>
      </c>
      <c r="J1385">
        <v>0</v>
      </c>
      <c r="K1385">
        <v>0</v>
      </c>
      <c r="L1385">
        <v>104356</v>
      </c>
      <c r="M1385">
        <v>79560.36</v>
      </c>
      <c r="N1385">
        <v>24795.64</v>
      </c>
      <c r="O1385" t="s">
        <v>39</v>
      </c>
      <c r="P1385">
        <v>804.07</v>
      </c>
      <c r="Q1385" t="s">
        <v>30</v>
      </c>
      <c r="R1385" t="s">
        <v>31</v>
      </c>
      <c r="S1385">
        <v>5</v>
      </c>
      <c r="T1385">
        <v>5</v>
      </c>
      <c r="U1385" t="s">
        <v>32</v>
      </c>
      <c r="V1385" t="s">
        <v>42</v>
      </c>
      <c r="Z1385" t="b">
        <f t="shared" si="21"/>
        <v>0</v>
      </c>
    </row>
    <row r="1386" spans="1:26" x14ac:dyDescent="0.25">
      <c r="A1386" t="s">
        <v>2010</v>
      </c>
      <c r="B1386" s="1">
        <v>45867</v>
      </c>
      <c r="C1386" t="s">
        <v>595</v>
      </c>
      <c r="D1386" t="s">
        <v>63</v>
      </c>
      <c r="E1386" t="s">
        <v>36</v>
      </c>
      <c r="F1386" t="s">
        <v>37</v>
      </c>
      <c r="G1386" t="s">
        <v>100</v>
      </c>
      <c r="H1386">
        <v>1</v>
      </c>
      <c r="I1386">
        <v>37419</v>
      </c>
      <c r="J1386">
        <v>25</v>
      </c>
      <c r="K1386">
        <v>9354.75</v>
      </c>
      <c r="L1386">
        <v>28064.25</v>
      </c>
      <c r="M1386">
        <v>22454.53</v>
      </c>
      <c r="N1386">
        <v>5609.72</v>
      </c>
      <c r="O1386" t="s">
        <v>49</v>
      </c>
      <c r="P1386">
        <v>149.91</v>
      </c>
      <c r="Q1386" t="s">
        <v>73</v>
      </c>
      <c r="R1386" t="s">
        <v>31</v>
      </c>
      <c r="S1386">
        <v>5</v>
      </c>
      <c r="T1386">
        <v>6</v>
      </c>
      <c r="U1386" t="s">
        <v>56</v>
      </c>
      <c r="V1386" t="s">
        <v>33</v>
      </c>
      <c r="W1386">
        <v>4</v>
      </c>
      <c r="Z1386" t="b">
        <f t="shared" si="21"/>
        <v>0</v>
      </c>
    </row>
    <row r="1387" spans="1:26" x14ac:dyDescent="0.25">
      <c r="A1387" t="s">
        <v>2011</v>
      </c>
      <c r="B1387" s="1">
        <v>45717</v>
      </c>
      <c r="C1387" t="s">
        <v>2012</v>
      </c>
      <c r="D1387" t="s">
        <v>124</v>
      </c>
      <c r="E1387" t="s">
        <v>26</v>
      </c>
      <c r="F1387" t="s">
        <v>27</v>
      </c>
      <c r="G1387" t="s">
        <v>28</v>
      </c>
      <c r="H1387">
        <v>2</v>
      </c>
      <c r="I1387">
        <v>10771</v>
      </c>
      <c r="J1387">
        <v>10</v>
      </c>
      <c r="K1387">
        <v>2154.1999999999998</v>
      </c>
      <c r="L1387">
        <v>19387.8</v>
      </c>
      <c r="M1387">
        <v>15537.65</v>
      </c>
      <c r="N1387">
        <v>3850.15</v>
      </c>
      <c r="O1387" t="s">
        <v>60</v>
      </c>
      <c r="P1387">
        <v>1524.13</v>
      </c>
      <c r="Q1387" t="s">
        <v>73</v>
      </c>
      <c r="R1387" t="s">
        <v>41</v>
      </c>
      <c r="S1387">
        <v>2</v>
      </c>
      <c r="T1387">
        <v>2</v>
      </c>
      <c r="U1387" t="s">
        <v>32</v>
      </c>
      <c r="V1387" t="s">
        <v>33</v>
      </c>
      <c r="W1387">
        <v>5</v>
      </c>
      <c r="Z1387" t="b">
        <f t="shared" si="21"/>
        <v>0</v>
      </c>
    </row>
    <row r="1388" spans="1:26" x14ac:dyDescent="0.25">
      <c r="A1388" t="s">
        <v>2013</v>
      </c>
      <c r="B1388" s="1">
        <v>45729</v>
      </c>
      <c r="C1388" t="s">
        <v>1260</v>
      </c>
      <c r="D1388" t="s">
        <v>25</v>
      </c>
      <c r="E1388" t="s">
        <v>26</v>
      </c>
      <c r="F1388" t="s">
        <v>86</v>
      </c>
      <c r="G1388" t="s">
        <v>110</v>
      </c>
      <c r="H1388">
        <v>2</v>
      </c>
      <c r="I1388">
        <v>8733</v>
      </c>
      <c r="J1388">
        <v>0</v>
      </c>
      <c r="K1388">
        <v>0</v>
      </c>
      <c r="L1388">
        <v>17466</v>
      </c>
      <c r="M1388">
        <v>12322.2</v>
      </c>
      <c r="N1388">
        <v>5143.8</v>
      </c>
      <c r="O1388" t="s">
        <v>60</v>
      </c>
      <c r="P1388">
        <v>1586.31</v>
      </c>
      <c r="Q1388" t="s">
        <v>30</v>
      </c>
      <c r="R1388" t="s">
        <v>31</v>
      </c>
      <c r="S1388">
        <v>5</v>
      </c>
      <c r="T1388">
        <v>6</v>
      </c>
      <c r="U1388" t="s">
        <v>32</v>
      </c>
      <c r="V1388" t="s">
        <v>50</v>
      </c>
      <c r="W1388">
        <v>4</v>
      </c>
      <c r="Z1388" t="b">
        <f t="shared" si="21"/>
        <v>0</v>
      </c>
    </row>
    <row r="1389" spans="1:26" x14ac:dyDescent="0.25">
      <c r="A1389" t="s">
        <v>2014</v>
      </c>
      <c r="B1389" s="1">
        <v>45681</v>
      </c>
      <c r="C1389" t="s">
        <v>150</v>
      </c>
      <c r="D1389" t="s">
        <v>25</v>
      </c>
      <c r="E1389" t="s">
        <v>26</v>
      </c>
      <c r="F1389" t="s">
        <v>37</v>
      </c>
      <c r="G1389" t="s">
        <v>224</v>
      </c>
      <c r="H1389">
        <v>2</v>
      </c>
      <c r="I1389">
        <v>7176</v>
      </c>
      <c r="J1389">
        <v>15</v>
      </c>
      <c r="K1389">
        <v>2152.8000000000002</v>
      </c>
      <c r="L1389">
        <v>12199.2</v>
      </c>
      <c r="M1389">
        <v>7801.65</v>
      </c>
      <c r="N1389">
        <v>4397.55</v>
      </c>
      <c r="O1389" t="s">
        <v>91</v>
      </c>
      <c r="P1389">
        <v>1240.4000000000001</v>
      </c>
      <c r="Q1389" t="s">
        <v>73</v>
      </c>
      <c r="R1389" t="s">
        <v>31</v>
      </c>
      <c r="S1389">
        <v>5</v>
      </c>
      <c r="T1389">
        <v>8</v>
      </c>
      <c r="U1389" t="s">
        <v>56</v>
      </c>
      <c r="V1389" t="s">
        <v>33</v>
      </c>
      <c r="W1389">
        <v>2</v>
      </c>
      <c r="Z1389" t="b">
        <f t="shared" si="21"/>
        <v>0</v>
      </c>
    </row>
    <row r="1390" spans="1:26" x14ac:dyDescent="0.25">
      <c r="A1390" t="s">
        <v>2015</v>
      </c>
      <c r="B1390" s="1">
        <v>45677</v>
      </c>
      <c r="C1390" t="s">
        <v>270</v>
      </c>
      <c r="D1390" t="s">
        <v>79</v>
      </c>
      <c r="E1390" t="s">
        <v>46</v>
      </c>
      <c r="F1390" t="s">
        <v>86</v>
      </c>
      <c r="G1390" t="s">
        <v>127</v>
      </c>
      <c r="H1390">
        <v>1</v>
      </c>
      <c r="I1390">
        <v>60821</v>
      </c>
      <c r="J1390">
        <v>10</v>
      </c>
      <c r="K1390">
        <v>6082.1</v>
      </c>
      <c r="L1390">
        <v>54738.9</v>
      </c>
      <c r="M1390">
        <v>38792.99</v>
      </c>
      <c r="N1390">
        <v>15945.91</v>
      </c>
      <c r="O1390" t="s">
        <v>60</v>
      </c>
      <c r="P1390">
        <v>1022.74</v>
      </c>
      <c r="Q1390" t="s">
        <v>83</v>
      </c>
      <c r="R1390" t="s">
        <v>31</v>
      </c>
      <c r="S1390">
        <v>5</v>
      </c>
      <c r="T1390">
        <v>1</v>
      </c>
      <c r="U1390" t="s">
        <v>32</v>
      </c>
      <c r="V1390" t="s">
        <v>42</v>
      </c>
      <c r="Z1390" t="b">
        <f t="shared" si="21"/>
        <v>0</v>
      </c>
    </row>
    <row r="1391" spans="1:26" x14ac:dyDescent="0.25">
      <c r="A1391" t="s">
        <v>2016</v>
      </c>
      <c r="B1391" s="1">
        <v>45813</v>
      </c>
      <c r="C1391" t="s">
        <v>230</v>
      </c>
      <c r="D1391" t="s">
        <v>67</v>
      </c>
      <c r="E1391" t="s">
        <v>46</v>
      </c>
      <c r="F1391" t="s">
        <v>37</v>
      </c>
      <c r="G1391" t="s">
        <v>313</v>
      </c>
      <c r="H1391">
        <v>2</v>
      </c>
      <c r="I1391">
        <v>21652</v>
      </c>
      <c r="J1391">
        <v>10</v>
      </c>
      <c r="K1391">
        <v>4330.3999999999996</v>
      </c>
      <c r="L1391">
        <v>38973.599999999999</v>
      </c>
      <c r="M1391">
        <v>26274.23</v>
      </c>
      <c r="N1391">
        <v>12699.37</v>
      </c>
      <c r="O1391" t="s">
        <v>49</v>
      </c>
      <c r="P1391">
        <v>411.22</v>
      </c>
      <c r="Q1391" t="s">
        <v>83</v>
      </c>
      <c r="R1391" t="s">
        <v>31</v>
      </c>
      <c r="S1391">
        <v>5</v>
      </c>
      <c r="T1391">
        <v>3</v>
      </c>
      <c r="U1391" t="s">
        <v>32</v>
      </c>
      <c r="V1391" t="s">
        <v>33</v>
      </c>
      <c r="W1391">
        <v>3</v>
      </c>
      <c r="Z1391" t="b">
        <f t="shared" si="21"/>
        <v>0</v>
      </c>
    </row>
    <row r="1392" spans="1:26" x14ac:dyDescent="0.25">
      <c r="A1392" t="s">
        <v>2017</v>
      </c>
      <c r="B1392" s="1">
        <v>45910</v>
      </c>
      <c r="C1392" t="s">
        <v>221</v>
      </c>
      <c r="D1392" t="s">
        <v>124</v>
      </c>
      <c r="E1392" t="s">
        <v>46</v>
      </c>
      <c r="F1392" t="s">
        <v>37</v>
      </c>
      <c r="G1392" t="s">
        <v>313</v>
      </c>
      <c r="H1392">
        <v>1</v>
      </c>
      <c r="I1392">
        <v>6091</v>
      </c>
      <c r="J1392">
        <v>10</v>
      </c>
      <c r="K1392">
        <v>609.1</v>
      </c>
      <c r="L1392">
        <v>5481.9</v>
      </c>
      <c r="M1392">
        <v>3133.48</v>
      </c>
      <c r="N1392">
        <v>2348.42</v>
      </c>
      <c r="O1392" t="s">
        <v>49</v>
      </c>
      <c r="P1392">
        <v>374.07</v>
      </c>
      <c r="Q1392" t="s">
        <v>73</v>
      </c>
      <c r="R1392" t="s">
        <v>31</v>
      </c>
      <c r="S1392">
        <v>5</v>
      </c>
      <c r="T1392">
        <v>2</v>
      </c>
      <c r="U1392" t="s">
        <v>32</v>
      </c>
      <c r="V1392" t="s">
        <v>50</v>
      </c>
      <c r="W1392">
        <v>1</v>
      </c>
      <c r="Z1392" t="b">
        <f t="shared" si="21"/>
        <v>0</v>
      </c>
    </row>
    <row r="1393" spans="1:26" x14ac:dyDescent="0.25">
      <c r="A1393" t="s">
        <v>2018</v>
      </c>
      <c r="B1393" s="1">
        <v>45717</v>
      </c>
      <c r="C1393" t="s">
        <v>327</v>
      </c>
      <c r="D1393" t="s">
        <v>25</v>
      </c>
      <c r="E1393" t="s">
        <v>46</v>
      </c>
      <c r="F1393" t="s">
        <v>47</v>
      </c>
      <c r="G1393" t="s">
        <v>105</v>
      </c>
      <c r="H1393">
        <v>1</v>
      </c>
      <c r="I1393">
        <v>45335</v>
      </c>
      <c r="J1393">
        <v>20</v>
      </c>
      <c r="K1393">
        <v>9067</v>
      </c>
      <c r="L1393">
        <v>36268</v>
      </c>
      <c r="M1393">
        <v>25461.47</v>
      </c>
      <c r="N1393">
        <v>10806.53</v>
      </c>
      <c r="O1393" t="s">
        <v>29</v>
      </c>
      <c r="P1393">
        <v>838.37</v>
      </c>
      <c r="Q1393" t="s">
        <v>73</v>
      </c>
      <c r="R1393" t="s">
        <v>31</v>
      </c>
      <c r="S1393">
        <v>5</v>
      </c>
      <c r="T1393">
        <v>3</v>
      </c>
      <c r="U1393" t="s">
        <v>32</v>
      </c>
      <c r="V1393" t="s">
        <v>33</v>
      </c>
      <c r="W1393">
        <v>2</v>
      </c>
      <c r="Z1393" t="b">
        <f t="shared" si="21"/>
        <v>0</v>
      </c>
    </row>
    <row r="1394" spans="1:26" x14ac:dyDescent="0.25">
      <c r="A1394" t="s">
        <v>2019</v>
      </c>
      <c r="B1394" s="1">
        <v>45707</v>
      </c>
      <c r="C1394" t="s">
        <v>62</v>
      </c>
      <c r="D1394" t="s">
        <v>124</v>
      </c>
      <c r="E1394" t="s">
        <v>26</v>
      </c>
      <c r="F1394" t="s">
        <v>27</v>
      </c>
      <c r="G1394" t="s">
        <v>164</v>
      </c>
      <c r="H1394">
        <v>2</v>
      </c>
      <c r="I1394">
        <v>13039</v>
      </c>
      <c r="J1394">
        <v>0</v>
      </c>
      <c r="K1394">
        <v>0</v>
      </c>
      <c r="L1394">
        <v>26078</v>
      </c>
      <c r="M1394">
        <v>20897.55</v>
      </c>
      <c r="N1394">
        <v>5180.45</v>
      </c>
      <c r="O1394" t="s">
        <v>91</v>
      </c>
      <c r="P1394">
        <v>1436.99</v>
      </c>
      <c r="Q1394" t="s">
        <v>68</v>
      </c>
      <c r="R1394" t="s">
        <v>41</v>
      </c>
      <c r="S1394">
        <v>2</v>
      </c>
      <c r="T1394">
        <v>6</v>
      </c>
      <c r="U1394" t="s">
        <v>56</v>
      </c>
      <c r="V1394" t="s">
        <v>33</v>
      </c>
      <c r="W1394">
        <v>5</v>
      </c>
      <c r="Z1394" t="b">
        <f t="shared" si="21"/>
        <v>0</v>
      </c>
    </row>
    <row r="1395" spans="1:26" x14ac:dyDescent="0.25">
      <c r="A1395" t="s">
        <v>2020</v>
      </c>
      <c r="B1395" s="1">
        <v>45778</v>
      </c>
      <c r="C1395" t="s">
        <v>661</v>
      </c>
      <c r="D1395" t="s">
        <v>90</v>
      </c>
      <c r="E1395" t="s">
        <v>46</v>
      </c>
      <c r="F1395" t="s">
        <v>37</v>
      </c>
      <c r="G1395" t="s">
        <v>100</v>
      </c>
      <c r="H1395">
        <v>2</v>
      </c>
      <c r="I1395">
        <v>9940</v>
      </c>
      <c r="J1395">
        <v>20</v>
      </c>
      <c r="K1395">
        <v>3976</v>
      </c>
      <c r="L1395">
        <v>15904</v>
      </c>
      <c r="M1395">
        <v>9425.3700000000008</v>
      </c>
      <c r="N1395">
        <v>6478.63</v>
      </c>
      <c r="O1395" t="s">
        <v>39</v>
      </c>
      <c r="P1395">
        <v>1580.55</v>
      </c>
      <c r="Q1395" t="s">
        <v>68</v>
      </c>
      <c r="R1395" t="s">
        <v>41</v>
      </c>
      <c r="S1395">
        <v>2</v>
      </c>
      <c r="T1395">
        <v>2</v>
      </c>
      <c r="U1395" t="s">
        <v>32</v>
      </c>
      <c r="V1395" t="s">
        <v>33</v>
      </c>
      <c r="W1395">
        <v>2</v>
      </c>
      <c r="Z1395" t="b">
        <f t="shared" si="21"/>
        <v>0</v>
      </c>
    </row>
    <row r="1396" spans="1:26" x14ac:dyDescent="0.25">
      <c r="A1396" t="s">
        <v>2021</v>
      </c>
      <c r="B1396" s="1">
        <v>45933</v>
      </c>
      <c r="C1396" t="s">
        <v>1288</v>
      </c>
      <c r="D1396" t="s">
        <v>71</v>
      </c>
      <c r="E1396" t="s">
        <v>26</v>
      </c>
      <c r="F1396" t="s">
        <v>53</v>
      </c>
      <c r="G1396" t="s">
        <v>59</v>
      </c>
      <c r="H1396">
        <v>2</v>
      </c>
      <c r="I1396">
        <v>24626</v>
      </c>
      <c r="J1396">
        <v>15</v>
      </c>
      <c r="K1396">
        <v>7387.8</v>
      </c>
      <c r="L1396">
        <v>41864.199999999997</v>
      </c>
      <c r="M1396">
        <v>27348.27</v>
      </c>
      <c r="N1396">
        <v>14515.93</v>
      </c>
      <c r="O1396" t="s">
        <v>60</v>
      </c>
      <c r="P1396">
        <v>2478.19</v>
      </c>
      <c r="Q1396" t="s">
        <v>83</v>
      </c>
      <c r="R1396" t="s">
        <v>41</v>
      </c>
      <c r="S1396">
        <v>2</v>
      </c>
      <c r="T1396">
        <v>1</v>
      </c>
      <c r="U1396" t="s">
        <v>32</v>
      </c>
      <c r="V1396" t="s">
        <v>33</v>
      </c>
      <c r="W1396">
        <v>5</v>
      </c>
      <c r="Z1396" t="b">
        <f t="shared" si="21"/>
        <v>0</v>
      </c>
    </row>
    <row r="1397" spans="1:26" x14ac:dyDescent="0.25">
      <c r="A1397" t="s">
        <v>2022</v>
      </c>
      <c r="B1397" s="1">
        <v>45727</v>
      </c>
      <c r="C1397" t="s">
        <v>1591</v>
      </c>
      <c r="D1397" t="s">
        <v>25</v>
      </c>
      <c r="E1397" t="s">
        <v>36</v>
      </c>
      <c r="F1397" t="s">
        <v>27</v>
      </c>
      <c r="G1397" t="s">
        <v>76</v>
      </c>
      <c r="H1397">
        <v>1</v>
      </c>
      <c r="I1397">
        <v>19887</v>
      </c>
      <c r="J1397">
        <v>10</v>
      </c>
      <c r="K1397">
        <v>1988.7</v>
      </c>
      <c r="L1397">
        <v>17898.3</v>
      </c>
      <c r="M1397">
        <v>12413.23</v>
      </c>
      <c r="N1397">
        <v>5485.07</v>
      </c>
      <c r="O1397" t="s">
        <v>55</v>
      </c>
      <c r="P1397">
        <v>547.80999999999995</v>
      </c>
      <c r="Q1397" t="s">
        <v>30</v>
      </c>
      <c r="R1397" t="s">
        <v>31</v>
      </c>
      <c r="S1397">
        <v>5</v>
      </c>
      <c r="T1397">
        <v>5</v>
      </c>
      <c r="U1397" t="s">
        <v>32</v>
      </c>
      <c r="V1397" t="s">
        <v>33</v>
      </c>
      <c r="W1397">
        <v>2</v>
      </c>
      <c r="Z1397" t="b">
        <f t="shared" si="21"/>
        <v>0</v>
      </c>
    </row>
    <row r="1398" spans="1:26" x14ac:dyDescent="0.25">
      <c r="A1398" t="s">
        <v>2023</v>
      </c>
      <c r="B1398" s="1">
        <v>45856</v>
      </c>
      <c r="C1398" t="s">
        <v>631</v>
      </c>
      <c r="D1398" t="s">
        <v>79</v>
      </c>
      <c r="E1398" t="s">
        <v>46</v>
      </c>
      <c r="F1398" t="s">
        <v>53</v>
      </c>
      <c r="G1398" t="s">
        <v>82</v>
      </c>
      <c r="H1398">
        <v>1</v>
      </c>
      <c r="I1398">
        <v>57977</v>
      </c>
      <c r="J1398">
        <v>0</v>
      </c>
      <c r="K1398">
        <v>0</v>
      </c>
      <c r="L1398">
        <v>57977</v>
      </c>
      <c r="M1398">
        <v>41337.589999999997</v>
      </c>
      <c r="N1398">
        <v>16639.41</v>
      </c>
      <c r="O1398" t="s">
        <v>29</v>
      </c>
      <c r="P1398">
        <v>249.86</v>
      </c>
      <c r="Q1398" t="s">
        <v>40</v>
      </c>
      <c r="R1398" t="s">
        <v>31</v>
      </c>
      <c r="S1398">
        <v>5</v>
      </c>
      <c r="T1398">
        <v>2</v>
      </c>
      <c r="U1398" t="s">
        <v>32</v>
      </c>
      <c r="V1398" t="s">
        <v>33</v>
      </c>
      <c r="W1398">
        <v>5</v>
      </c>
      <c r="Z1398" t="b">
        <f t="shared" si="21"/>
        <v>0</v>
      </c>
    </row>
    <row r="1399" spans="1:26" x14ac:dyDescent="0.25">
      <c r="A1399" t="s">
        <v>2024</v>
      </c>
      <c r="B1399" s="1">
        <v>45890</v>
      </c>
      <c r="C1399" t="s">
        <v>875</v>
      </c>
      <c r="D1399" t="s">
        <v>71</v>
      </c>
      <c r="E1399" t="s">
        <v>46</v>
      </c>
      <c r="F1399" t="s">
        <v>86</v>
      </c>
      <c r="G1399" t="s">
        <v>127</v>
      </c>
      <c r="H1399">
        <v>1</v>
      </c>
      <c r="I1399">
        <v>42801</v>
      </c>
      <c r="J1399">
        <v>0</v>
      </c>
      <c r="K1399">
        <v>0</v>
      </c>
      <c r="L1399">
        <v>42801</v>
      </c>
      <c r="M1399">
        <v>29481.89</v>
      </c>
      <c r="N1399">
        <v>13319.11</v>
      </c>
      <c r="O1399" t="s">
        <v>91</v>
      </c>
      <c r="P1399">
        <v>910.94</v>
      </c>
      <c r="Q1399" t="s">
        <v>30</v>
      </c>
      <c r="R1399" t="s">
        <v>41</v>
      </c>
      <c r="S1399">
        <v>2</v>
      </c>
      <c r="T1399">
        <v>1</v>
      </c>
      <c r="U1399" t="s">
        <v>32</v>
      </c>
      <c r="V1399" t="s">
        <v>33</v>
      </c>
      <c r="W1399">
        <v>5</v>
      </c>
      <c r="Z1399" t="b">
        <f t="shared" si="21"/>
        <v>0</v>
      </c>
    </row>
    <row r="1400" spans="1:26" x14ac:dyDescent="0.25">
      <c r="A1400" t="s">
        <v>2025</v>
      </c>
      <c r="B1400" s="1">
        <v>45847</v>
      </c>
      <c r="C1400" t="s">
        <v>2026</v>
      </c>
      <c r="D1400" t="s">
        <v>124</v>
      </c>
      <c r="E1400" t="s">
        <v>46</v>
      </c>
      <c r="F1400" t="s">
        <v>37</v>
      </c>
      <c r="G1400" t="s">
        <v>38</v>
      </c>
      <c r="H1400">
        <v>2</v>
      </c>
      <c r="I1400">
        <v>19357</v>
      </c>
      <c r="J1400">
        <v>0</v>
      </c>
      <c r="K1400">
        <v>0</v>
      </c>
      <c r="L1400">
        <v>38714</v>
      </c>
      <c r="M1400">
        <v>31352.17</v>
      </c>
      <c r="N1400">
        <v>7361.83</v>
      </c>
      <c r="O1400" t="s">
        <v>55</v>
      </c>
      <c r="P1400">
        <v>1429.29</v>
      </c>
      <c r="Q1400" t="s">
        <v>83</v>
      </c>
      <c r="R1400" t="s">
        <v>41</v>
      </c>
      <c r="S1400">
        <v>2</v>
      </c>
      <c r="T1400">
        <v>3</v>
      </c>
      <c r="U1400" t="s">
        <v>32</v>
      </c>
      <c r="V1400" t="s">
        <v>50</v>
      </c>
      <c r="W1400">
        <v>5</v>
      </c>
      <c r="Z1400" t="b">
        <f t="shared" si="21"/>
        <v>0</v>
      </c>
    </row>
    <row r="1401" spans="1:26" x14ac:dyDescent="0.25">
      <c r="A1401" t="s">
        <v>2027</v>
      </c>
      <c r="B1401" s="1">
        <v>46001</v>
      </c>
      <c r="C1401" t="s">
        <v>1549</v>
      </c>
      <c r="D1401" t="s">
        <v>63</v>
      </c>
      <c r="E1401" t="s">
        <v>26</v>
      </c>
      <c r="F1401" t="s">
        <v>86</v>
      </c>
      <c r="G1401" t="s">
        <v>94</v>
      </c>
      <c r="H1401">
        <v>2</v>
      </c>
      <c r="I1401">
        <v>21501</v>
      </c>
      <c r="J1401">
        <v>10</v>
      </c>
      <c r="K1401">
        <v>4300.2</v>
      </c>
      <c r="L1401">
        <v>38701.800000000003</v>
      </c>
      <c r="M1401">
        <v>23332.12</v>
      </c>
      <c r="N1401">
        <v>15369.68</v>
      </c>
      <c r="O1401" t="s">
        <v>60</v>
      </c>
      <c r="P1401">
        <v>1741.18</v>
      </c>
      <c r="Q1401" t="s">
        <v>30</v>
      </c>
      <c r="R1401" t="s">
        <v>31</v>
      </c>
      <c r="S1401">
        <v>5</v>
      </c>
      <c r="T1401">
        <v>0</v>
      </c>
      <c r="U1401" t="s">
        <v>32</v>
      </c>
      <c r="V1401" t="s">
        <v>42</v>
      </c>
      <c r="Z1401" t="b">
        <f t="shared" si="21"/>
        <v>0</v>
      </c>
    </row>
    <row r="1402" spans="1:26" x14ac:dyDescent="0.25">
      <c r="A1402" t="s">
        <v>2028</v>
      </c>
      <c r="B1402" s="1">
        <v>46014</v>
      </c>
      <c r="C1402" t="s">
        <v>1832</v>
      </c>
      <c r="D1402" t="s">
        <v>25</v>
      </c>
      <c r="E1402" t="s">
        <v>46</v>
      </c>
      <c r="F1402" t="s">
        <v>27</v>
      </c>
      <c r="G1402" t="s">
        <v>113</v>
      </c>
      <c r="H1402">
        <v>2</v>
      </c>
      <c r="I1402">
        <v>7596</v>
      </c>
      <c r="J1402">
        <v>0</v>
      </c>
      <c r="K1402">
        <v>0</v>
      </c>
      <c r="L1402">
        <v>15192</v>
      </c>
      <c r="M1402">
        <v>10627.09</v>
      </c>
      <c r="N1402">
        <v>4564.91</v>
      </c>
      <c r="O1402" t="s">
        <v>55</v>
      </c>
      <c r="P1402">
        <v>326.37</v>
      </c>
      <c r="Q1402" t="s">
        <v>83</v>
      </c>
      <c r="R1402" t="s">
        <v>41</v>
      </c>
      <c r="S1402">
        <v>2</v>
      </c>
      <c r="T1402">
        <v>3</v>
      </c>
      <c r="U1402" t="s">
        <v>32</v>
      </c>
      <c r="V1402" t="s">
        <v>50</v>
      </c>
      <c r="W1402">
        <v>5</v>
      </c>
      <c r="Z1402" t="b">
        <f t="shared" si="21"/>
        <v>0</v>
      </c>
    </row>
    <row r="1403" spans="1:26" x14ac:dyDescent="0.25">
      <c r="A1403" t="s">
        <v>2029</v>
      </c>
      <c r="B1403" s="1">
        <v>45934</v>
      </c>
      <c r="C1403" t="s">
        <v>1223</v>
      </c>
      <c r="D1403" t="s">
        <v>154</v>
      </c>
      <c r="E1403" t="s">
        <v>46</v>
      </c>
      <c r="F1403" t="s">
        <v>37</v>
      </c>
      <c r="G1403" t="s">
        <v>224</v>
      </c>
      <c r="H1403">
        <v>1</v>
      </c>
      <c r="I1403">
        <v>32953</v>
      </c>
      <c r="J1403">
        <v>0</v>
      </c>
      <c r="K1403">
        <v>0</v>
      </c>
      <c r="L1403">
        <v>32953</v>
      </c>
      <c r="M1403">
        <v>21561.91</v>
      </c>
      <c r="N1403">
        <v>11391.09</v>
      </c>
      <c r="O1403" t="s">
        <v>91</v>
      </c>
      <c r="P1403">
        <v>971.19</v>
      </c>
      <c r="Q1403" t="s">
        <v>68</v>
      </c>
      <c r="R1403" t="s">
        <v>41</v>
      </c>
      <c r="S1403">
        <v>2</v>
      </c>
      <c r="T1403">
        <v>3</v>
      </c>
      <c r="U1403" t="s">
        <v>56</v>
      </c>
      <c r="V1403" t="s">
        <v>33</v>
      </c>
      <c r="W1403">
        <v>2</v>
      </c>
      <c r="Z1403" t="b">
        <f t="shared" si="21"/>
        <v>0</v>
      </c>
    </row>
    <row r="1404" spans="1:26" x14ac:dyDescent="0.25">
      <c r="A1404" t="s">
        <v>2030</v>
      </c>
      <c r="B1404" s="1">
        <v>45872</v>
      </c>
      <c r="C1404" t="s">
        <v>2031</v>
      </c>
      <c r="D1404" t="s">
        <v>79</v>
      </c>
      <c r="E1404" t="s">
        <v>46</v>
      </c>
      <c r="F1404" t="s">
        <v>47</v>
      </c>
      <c r="G1404" t="s">
        <v>146</v>
      </c>
      <c r="H1404">
        <v>1</v>
      </c>
      <c r="I1404">
        <v>31808</v>
      </c>
      <c r="J1404">
        <v>25</v>
      </c>
      <c r="K1404">
        <v>7952</v>
      </c>
      <c r="L1404">
        <v>23856</v>
      </c>
      <c r="M1404">
        <v>15488.78</v>
      </c>
      <c r="N1404">
        <v>8367.2199999999993</v>
      </c>
      <c r="O1404" t="s">
        <v>29</v>
      </c>
      <c r="P1404">
        <v>391.19</v>
      </c>
      <c r="Q1404" t="s">
        <v>68</v>
      </c>
      <c r="R1404" t="s">
        <v>41</v>
      </c>
      <c r="S1404">
        <v>2</v>
      </c>
      <c r="T1404">
        <v>4</v>
      </c>
      <c r="U1404" t="s">
        <v>56</v>
      </c>
      <c r="V1404" t="s">
        <v>33</v>
      </c>
      <c r="W1404">
        <v>1</v>
      </c>
      <c r="Z1404" t="b">
        <f t="shared" si="21"/>
        <v>0</v>
      </c>
    </row>
    <row r="1405" spans="1:26" x14ac:dyDescent="0.25">
      <c r="A1405" t="s">
        <v>2032</v>
      </c>
      <c r="B1405" s="1">
        <v>45958</v>
      </c>
      <c r="C1405" t="s">
        <v>533</v>
      </c>
      <c r="D1405" t="s">
        <v>90</v>
      </c>
      <c r="E1405" t="s">
        <v>46</v>
      </c>
      <c r="F1405" t="s">
        <v>37</v>
      </c>
      <c r="G1405" t="s">
        <v>313</v>
      </c>
      <c r="H1405">
        <v>2</v>
      </c>
      <c r="I1405">
        <v>39250</v>
      </c>
      <c r="J1405">
        <v>0</v>
      </c>
      <c r="K1405">
        <v>0</v>
      </c>
      <c r="L1405">
        <v>78500</v>
      </c>
      <c r="M1405">
        <v>61693.1</v>
      </c>
      <c r="N1405">
        <v>16806.900000000001</v>
      </c>
      <c r="O1405" t="s">
        <v>55</v>
      </c>
      <c r="P1405">
        <v>797.2</v>
      </c>
      <c r="Q1405" t="s">
        <v>73</v>
      </c>
      <c r="R1405" t="s">
        <v>31</v>
      </c>
      <c r="S1405">
        <v>5</v>
      </c>
      <c r="T1405">
        <v>1</v>
      </c>
      <c r="U1405" t="s">
        <v>32</v>
      </c>
      <c r="V1405" t="s">
        <v>50</v>
      </c>
      <c r="W1405">
        <v>2</v>
      </c>
      <c r="Z1405" t="b">
        <f t="shared" si="21"/>
        <v>0</v>
      </c>
    </row>
    <row r="1406" spans="1:26" x14ac:dyDescent="0.25">
      <c r="A1406" t="s">
        <v>2033</v>
      </c>
      <c r="B1406" s="1">
        <v>45737</v>
      </c>
      <c r="C1406" t="s">
        <v>657</v>
      </c>
      <c r="D1406" t="s">
        <v>71</v>
      </c>
      <c r="E1406" t="s">
        <v>46</v>
      </c>
      <c r="F1406" t="s">
        <v>37</v>
      </c>
      <c r="G1406" t="s">
        <v>38</v>
      </c>
      <c r="H1406">
        <v>4</v>
      </c>
      <c r="I1406">
        <v>36170</v>
      </c>
      <c r="J1406">
        <v>25</v>
      </c>
      <c r="K1406">
        <v>36170</v>
      </c>
      <c r="L1406">
        <v>108510</v>
      </c>
      <c r="M1406">
        <v>65590.009999999995</v>
      </c>
      <c r="N1406">
        <v>42919.99</v>
      </c>
      <c r="O1406" t="s">
        <v>29</v>
      </c>
      <c r="P1406">
        <v>1511.29</v>
      </c>
      <c r="Q1406" t="s">
        <v>73</v>
      </c>
      <c r="R1406" t="s">
        <v>41</v>
      </c>
      <c r="S1406">
        <v>2</v>
      </c>
      <c r="T1406">
        <v>3</v>
      </c>
      <c r="U1406" t="s">
        <v>32</v>
      </c>
      <c r="V1406" t="s">
        <v>50</v>
      </c>
      <c r="W1406">
        <v>3</v>
      </c>
      <c r="Z1406" t="b">
        <f t="shared" si="21"/>
        <v>0</v>
      </c>
    </row>
    <row r="1407" spans="1:26" x14ac:dyDescent="0.25">
      <c r="A1407" t="s">
        <v>2034</v>
      </c>
      <c r="B1407" s="1">
        <v>45870</v>
      </c>
      <c r="C1407" t="s">
        <v>1300</v>
      </c>
      <c r="D1407" t="s">
        <v>90</v>
      </c>
      <c r="E1407" t="s">
        <v>46</v>
      </c>
      <c r="F1407" t="s">
        <v>47</v>
      </c>
      <c r="G1407" t="s">
        <v>64</v>
      </c>
      <c r="H1407">
        <v>1</v>
      </c>
      <c r="I1407">
        <v>32417</v>
      </c>
      <c r="J1407">
        <v>15</v>
      </c>
      <c r="K1407">
        <v>4862.55</v>
      </c>
      <c r="L1407">
        <v>27554.45</v>
      </c>
      <c r="M1407">
        <v>17333.57</v>
      </c>
      <c r="N1407">
        <v>10220.879999999999</v>
      </c>
      <c r="O1407" t="s">
        <v>55</v>
      </c>
      <c r="P1407">
        <v>2023.94</v>
      </c>
      <c r="Q1407" t="s">
        <v>68</v>
      </c>
      <c r="R1407" t="s">
        <v>41</v>
      </c>
      <c r="S1407">
        <v>2</v>
      </c>
      <c r="T1407">
        <v>1</v>
      </c>
      <c r="U1407" t="s">
        <v>32</v>
      </c>
      <c r="V1407" t="s">
        <v>33</v>
      </c>
      <c r="W1407">
        <v>5</v>
      </c>
      <c r="Z1407" t="b">
        <f t="shared" si="21"/>
        <v>0</v>
      </c>
    </row>
    <row r="1408" spans="1:26" x14ac:dyDescent="0.25">
      <c r="A1408" t="s">
        <v>2035</v>
      </c>
      <c r="B1408" s="1">
        <v>45993</v>
      </c>
      <c r="C1408" t="s">
        <v>2036</v>
      </c>
      <c r="D1408" t="s">
        <v>67</v>
      </c>
      <c r="E1408" t="s">
        <v>36</v>
      </c>
      <c r="F1408" t="s">
        <v>86</v>
      </c>
      <c r="G1408" t="s">
        <v>180</v>
      </c>
      <c r="H1408">
        <v>1</v>
      </c>
      <c r="I1408">
        <v>38624</v>
      </c>
      <c r="J1408">
        <v>15</v>
      </c>
      <c r="K1408">
        <v>5793.6</v>
      </c>
      <c r="L1408">
        <v>32830.400000000001</v>
      </c>
      <c r="M1408">
        <v>20840.22</v>
      </c>
      <c r="N1408">
        <v>11990.18</v>
      </c>
      <c r="O1408" t="s">
        <v>91</v>
      </c>
      <c r="P1408">
        <v>798.41</v>
      </c>
      <c r="Q1408" t="s">
        <v>30</v>
      </c>
      <c r="R1408" t="s">
        <v>41</v>
      </c>
      <c r="S1408">
        <v>2</v>
      </c>
      <c r="T1408">
        <v>1</v>
      </c>
      <c r="U1408" t="s">
        <v>32</v>
      </c>
      <c r="V1408" t="s">
        <v>33</v>
      </c>
      <c r="W1408">
        <v>4</v>
      </c>
      <c r="Z1408" t="b">
        <f t="shared" si="21"/>
        <v>0</v>
      </c>
    </row>
    <row r="1409" spans="1:26" x14ac:dyDescent="0.25">
      <c r="A1409" t="s">
        <v>2037</v>
      </c>
      <c r="B1409" s="1">
        <v>45708</v>
      </c>
      <c r="C1409" t="s">
        <v>282</v>
      </c>
      <c r="D1409" t="s">
        <v>154</v>
      </c>
      <c r="E1409" t="s">
        <v>46</v>
      </c>
      <c r="F1409" t="s">
        <v>37</v>
      </c>
      <c r="G1409" t="s">
        <v>313</v>
      </c>
      <c r="H1409">
        <v>2</v>
      </c>
      <c r="I1409">
        <v>5420</v>
      </c>
      <c r="J1409">
        <v>10</v>
      </c>
      <c r="K1409">
        <v>1084</v>
      </c>
      <c r="L1409">
        <v>9756</v>
      </c>
      <c r="M1409">
        <v>6437.35</v>
      </c>
      <c r="N1409">
        <v>3318.65</v>
      </c>
      <c r="O1409" t="s">
        <v>91</v>
      </c>
      <c r="P1409">
        <v>2404.7199999999998</v>
      </c>
      <c r="Q1409" t="s">
        <v>40</v>
      </c>
      <c r="R1409" t="s">
        <v>41</v>
      </c>
      <c r="S1409">
        <v>2</v>
      </c>
      <c r="T1409">
        <v>5</v>
      </c>
      <c r="U1409" t="s">
        <v>56</v>
      </c>
      <c r="V1409" t="s">
        <v>33</v>
      </c>
      <c r="W1409">
        <v>1</v>
      </c>
      <c r="Z1409" t="b">
        <f t="shared" si="21"/>
        <v>0</v>
      </c>
    </row>
    <row r="1410" spans="1:26" x14ac:dyDescent="0.25">
      <c r="A1410" t="s">
        <v>2038</v>
      </c>
      <c r="B1410" s="1">
        <v>45908</v>
      </c>
      <c r="C1410" t="s">
        <v>1026</v>
      </c>
      <c r="D1410" t="s">
        <v>25</v>
      </c>
      <c r="E1410" t="s">
        <v>26</v>
      </c>
      <c r="F1410" t="s">
        <v>47</v>
      </c>
      <c r="G1410" t="s">
        <v>64</v>
      </c>
      <c r="H1410">
        <v>1</v>
      </c>
      <c r="I1410">
        <v>16371</v>
      </c>
      <c r="J1410">
        <v>20</v>
      </c>
      <c r="K1410">
        <v>3274.2</v>
      </c>
      <c r="L1410">
        <v>13096.8</v>
      </c>
      <c r="M1410">
        <v>10300.24</v>
      </c>
      <c r="N1410">
        <v>2796.56</v>
      </c>
      <c r="O1410" t="s">
        <v>60</v>
      </c>
      <c r="P1410">
        <v>2372.71</v>
      </c>
      <c r="Q1410" t="s">
        <v>73</v>
      </c>
      <c r="R1410" t="s">
        <v>41</v>
      </c>
      <c r="S1410">
        <v>2</v>
      </c>
      <c r="T1410">
        <v>1</v>
      </c>
      <c r="U1410" t="s">
        <v>32</v>
      </c>
      <c r="V1410" t="s">
        <v>50</v>
      </c>
      <c r="W1410">
        <v>5</v>
      </c>
      <c r="Z1410" t="b">
        <f t="shared" si="21"/>
        <v>0</v>
      </c>
    </row>
    <row r="1411" spans="1:26" x14ac:dyDescent="0.25">
      <c r="A1411" t="s">
        <v>2039</v>
      </c>
      <c r="B1411" s="1">
        <v>45973</v>
      </c>
      <c r="C1411" t="s">
        <v>137</v>
      </c>
      <c r="D1411" t="s">
        <v>45</v>
      </c>
      <c r="E1411" t="s">
        <v>46</v>
      </c>
      <c r="F1411" t="s">
        <v>53</v>
      </c>
      <c r="G1411" t="s">
        <v>82</v>
      </c>
      <c r="H1411">
        <v>3</v>
      </c>
      <c r="I1411">
        <v>27151</v>
      </c>
      <c r="J1411">
        <v>10</v>
      </c>
      <c r="K1411">
        <v>8145.3</v>
      </c>
      <c r="L1411">
        <v>73307.7</v>
      </c>
      <c r="M1411">
        <v>48970.52</v>
      </c>
      <c r="N1411">
        <v>24337.18</v>
      </c>
      <c r="O1411" t="s">
        <v>91</v>
      </c>
      <c r="P1411">
        <v>538.89</v>
      </c>
      <c r="Q1411" t="s">
        <v>68</v>
      </c>
      <c r="R1411" t="s">
        <v>41</v>
      </c>
      <c r="S1411">
        <v>2</v>
      </c>
      <c r="T1411">
        <v>0</v>
      </c>
      <c r="U1411" t="s">
        <v>32</v>
      </c>
      <c r="V1411" t="s">
        <v>50</v>
      </c>
      <c r="W1411">
        <v>2</v>
      </c>
      <c r="Z1411" t="b">
        <f t="shared" ref="Z1411:Z1474" si="22">COUNTIF($A:$A, A1411)&gt;1</f>
        <v>0</v>
      </c>
    </row>
    <row r="1412" spans="1:26" x14ac:dyDescent="0.25">
      <c r="A1412" t="s">
        <v>2040</v>
      </c>
      <c r="B1412" s="1">
        <v>45866</v>
      </c>
      <c r="C1412" t="s">
        <v>961</v>
      </c>
      <c r="D1412" t="s">
        <v>97</v>
      </c>
      <c r="E1412" t="s">
        <v>36</v>
      </c>
      <c r="F1412" t="s">
        <v>86</v>
      </c>
      <c r="G1412" t="s">
        <v>127</v>
      </c>
      <c r="H1412">
        <v>2</v>
      </c>
      <c r="I1412">
        <v>6819</v>
      </c>
      <c r="J1412">
        <v>20</v>
      </c>
      <c r="K1412">
        <v>2727.6</v>
      </c>
      <c r="L1412">
        <v>10910.4</v>
      </c>
      <c r="M1412">
        <v>8130.66</v>
      </c>
      <c r="N1412">
        <v>2779.74</v>
      </c>
      <c r="O1412" t="s">
        <v>49</v>
      </c>
      <c r="P1412">
        <v>102.3</v>
      </c>
      <c r="Q1412" t="s">
        <v>40</v>
      </c>
      <c r="R1412" t="s">
        <v>31</v>
      </c>
      <c r="S1412">
        <v>5</v>
      </c>
      <c r="T1412">
        <v>7</v>
      </c>
      <c r="U1412" t="s">
        <v>56</v>
      </c>
      <c r="V1412" t="s">
        <v>33</v>
      </c>
      <c r="W1412">
        <v>3</v>
      </c>
      <c r="Z1412" t="b">
        <f t="shared" si="22"/>
        <v>0</v>
      </c>
    </row>
    <row r="1413" spans="1:26" x14ac:dyDescent="0.25">
      <c r="A1413" t="s">
        <v>2041</v>
      </c>
      <c r="B1413" s="1">
        <v>45801</v>
      </c>
      <c r="C1413" t="s">
        <v>618</v>
      </c>
      <c r="D1413" t="s">
        <v>90</v>
      </c>
      <c r="E1413" t="s">
        <v>46</v>
      </c>
      <c r="F1413" t="s">
        <v>86</v>
      </c>
      <c r="G1413" t="s">
        <v>180</v>
      </c>
      <c r="H1413">
        <v>2</v>
      </c>
      <c r="I1413">
        <v>44352</v>
      </c>
      <c r="J1413">
        <v>5</v>
      </c>
      <c r="K1413">
        <v>4435.2</v>
      </c>
      <c r="L1413">
        <v>84268.800000000003</v>
      </c>
      <c r="M1413">
        <v>50740.63</v>
      </c>
      <c r="N1413">
        <v>33528.17</v>
      </c>
      <c r="O1413" t="s">
        <v>91</v>
      </c>
      <c r="P1413">
        <v>2330.87</v>
      </c>
      <c r="Q1413" t="s">
        <v>73</v>
      </c>
      <c r="R1413" t="s">
        <v>31</v>
      </c>
      <c r="S1413">
        <v>5</v>
      </c>
      <c r="T1413">
        <v>5</v>
      </c>
      <c r="U1413" t="s">
        <v>32</v>
      </c>
      <c r="V1413" t="s">
        <v>50</v>
      </c>
      <c r="W1413">
        <v>1</v>
      </c>
      <c r="Z1413" t="b">
        <f t="shared" si="22"/>
        <v>0</v>
      </c>
    </row>
    <row r="1414" spans="1:26" x14ac:dyDescent="0.25">
      <c r="A1414" t="s">
        <v>2042</v>
      </c>
      <c r="B1414" s="1">
        <v>45674</v>
      </c>
      <c r="C1414" t="s">
        <v>702</v>
      </c>
      <c r="D1414" t="s">
        <v>67</v>
      </c>
      <c r="E1414" t="s">
        <v>26</v>
      </c>
      <c r="F1414" t="s">
        <v>86</v>
      </c>
      <c r="G1414" t="s">
        <v>180</v>
      </c>
      <c r="H1414">
        <v>1</v>
      </c>
      <c r="I1414">
        <v>59345</v>
      </c>
      <c r="J1414">
        <v>0</v>
      </c>
      <c r="K1414">
        <v>0</v>
      </c>
      <c r="L1414">
        <v>59345</v>
      </c>
      <c r="M1414">
        <v>46238.64</v>
      </c>
      <c r="N1414">
        <v>13106.36</v>
      </c>
      <c r="O1414" t="s">
        <v>60</v>
      </c>
      <c r="P1414">
        <v>209.99</v>
      </c>
      <c r="Q1414" t="s">
        <v>83</v>
      </c>
      <c r="R1414" t="s">
        <v>41</v>
      </c>
      <c r="S1414">
        <v>2</v>
      </c>
      <c r="T1414">
        <v>1</v>
      </c>
      <c r="U1414" t="s">
        <v>32</v>
      </c>
      <c r="V1414" t="s">
        <v>42</v>
      </c>
      <c r="Z1414" t="b">
        <f t="shared" si="22"/>
        <v>0</v>
      </c>
    </row>
    <row r="1415" spans="1:26" x14ac:dyDescent="0.25">
      <c r="A1415" t="s">
        <v>2043</v>
      </c>
      <c r="B1415" s="1">
        <v>46011</v>
      </c>
      <c r="C1415" t="s">
        <v>70</v>
      </c>
      <c r="D1415" t="s">
        <v>90</v>
      </c>
      <c r="E1415" t="s">
        <v>26</v>
      </c>
      <c r="F1415" t="s">
        <v>47</v>
      </c>
      <c r="G1415" t="s">
        <v>146</v>
      </c>
      <c r="H1415">
        <v>1</v>
      </c>
      <c r="I1415">
        <v>15290</v>
      </c>
      <c r="J1415">
        <v>5</v>
      </c>
      <c r="K1415">
        <v>764.5</v>
      </c>
      <c r="L1415">
        <v>14525.5</v>
      </c>
      <c r="M1415">
        <v>8791.41</v>
      </c>
      <c r="N1415">
        <v>5734.09</v>
      </c>
      <c r="O1415" t="s">
        <v>49</v>
      </c>
      <c r="P1415">
        <v>253.11</v>
      </c>
      <c r="Q1415" t="s">
        <v>40</v>
      </c>
      <c r="R1415" t="s">
        <v>41</v>
      </c>
      <c r="S1415">
        <v>2</v>
      </c>
      <c r="T1415">
        <v>6</v>
      </c>
      <c r="U1415" t="s">
        <v>56</v>
      </c>
      <c r="V1415" t="s">
        <v>33</v>
      </c>
      <c r="W1415">
        <v>5</v>
      </c>
      <c r="Z1415" t="b">
        <f t="shared" si="22"/>
        <v>0</v>
      </c>
    </row>
    <row r="1416" spans="1:26" x14ac:dyDescent="0.25">
      <c r="A1416" t="s">
        <v>2044</v>
      </c>
      <c r="B1416" s="1">
        <v>45847</v>
      </c>
      <c r="C1416" t="s">
        <v>1729</v>
      </c>
      <c r="D1416" t="s">
        <v>154</v>
      </c>
      <c r="E1416" t="s">
        <v>26</v>
      </c>
      <c r="F1416" t="s">
        <v>27</v>
      </c>
      <c r="G1416" t="s">
        <v>164</v>
      </c>
      <c r="H1416">
        <v>1</v>
      </c>
      <c r="I1416">
        <v>26349</v>
      </c>
      <c r="J1416">
        <v>15</v>
      </c>
      <c r="K1416">
        <v>3952.35</v>
      </c>
      <c r="L1416">
        <v>22396.65</v>
      </c>
      <c r="M1416">
        <v>12370.93</v>
      </c>
      <c r="N1416">
        <v>10025.719999999999</v>
      </c>
      <c r="O1416" t="s">
        <v>49</v>
      </c>
      <c r="P1416">
        <v>462.81</v>
      </c>
      <c r="Q1416" t="s">
        <v>30</v>
      </c>
      <c r="R1416" t="s">
        <v>41</v>
      </c>
      <c r="S1416">
        <v>2</v>
      </c>
      <c r="T1416">
        <v>1</v>
      </c>
      <c r="U1416" t="s">
        <v>32</v>
      </c>
      <c r="V1416" t="s">
        <v>33</v>
      </c>
      <c r="W1416">
        <v>5</v>
      </c>
      <c r="Z1416" t="b">
        <f t="shared" si="22"/>
        <v>0</v>
      </c>
    </row>
    <row r="1417" spans="1:26" x14ac:dyDescent="0.25">
      <c r="A1417" t="s">
        <v>2045</v>
      </c>
      <c r="B1417" s="1">
        <v>45769</v>
      </c>
      <c r="C1417" t="s">
        <v>1744</v>
      </c>
      <c r="D1417" t="s">
        <v>97</v>
      </c>
      <c r="E1417" t="s">
        <v>36</v>
      </c>
      <c r="F1417" t="s">
        <v>37</v>
      </c>
      <c r="G1417" t="s">
        <v>161</v>
      </c>
      <c r="H1417">
        <v>1</v>
      </c>
      <c r="I1417">
        <v>13540</v>
      </c>
      <c r="J1417">
        <v>10</v>
      </c>
      <c r="K1417">
        <v>1354</v>
      </c>
      <c r="L1417">
        <v>12186</v>
      </c>
      <c r="M1417">
        <v>8747.6</v>
      </c>
      <c r="N1417">
        <v>3438.4</v>
      </c>
      <c r="O1417" t="s">
        <v>39</v>
      </c>
      <c r="P1417">
        <v>314.81</v>
      </c>
      <c r="Q1417" t="s">
        <v>83</v>
      </c>
      <c r="R1417" t="s">
        <v>31</v>
      </c>
      <c r="S1417">
        <v>5</v>
      </c>
      <c r="T1417">
        <v>6</v>
      </c>
      <c r="U1417" t="s">
        <v>56</v>
      </c>
      <c r="V1417" t="s">
        <v>33</v>
      </c>
      <c r="W1417">
        <v>3</v>
      </c>
      <c r="Z1417" t="b">
        <f t="shared" si="22"/>
        <v>0</v>
      </c>
    </row>
    <row r="1418" spans="1:26" x14ac:dyDescent="0.25">
      <c r="A1418" t="s">
        <v>2046</v>
      </c>
      <c r="B1418" s="1">
        <v>45885</v>
      </c>
      <c r="C1418" t="s">
        <v>316</v>
      </c>
      <c r="D1418" t="s">
        <v>63</v>
      </c>
      <c r="E1418" t="s">
        <v>46</v>
      </c>
      <c r="F1418" t="s">
        <v>53</v>
      </c>
      <c r="G1418" t="s">
        <v>151</v>
      </c>
      <c r="H1418">
        <v>1</v>
      </c>
      <c r="I1418">
        <v>78546</v>
      </c>
      <c r="J1418">
        <v>5</v>
      </c>
      <c r="K1418">
        <v>3927.3</v>
      </c>
      <c r="L1418">
        <v>74618.7</v>
      </c>
      <c r="M1418">
        <v>60213.4</v>
      </c>
      <c r="N1418">
        <v>14405.3</v>
      </c>
      <c r="O1418" t="s">
        <v>60</v>
      </c>
      <c r="P1418">
        <v>1667.53</v>
      </c>
      <c r="Q1418" t="s">
        <v>83</v>
      </c>
      <c r="R1418" t="s">
        <v>31</v>
      </c>
      <c r="S1418">
        <v>5</v>
      </c>
      <c r="T1418">
        <v>2</v>
      </c>
      <c r="U1418" t="s">
        <v>32</v>
      </c>
      <c r="V1418" t="s">
        <v>50</v>
      </c>
      <c r="W1418">
        <v>3</v>
      </c>
      <c r="Z1418" t="b">
        <f t="shared" si="22"/>
        <v>0</v>
      </c>
    </row>
    <row r="1419" spans="1:26" x14ac:dyDescent="0.25">
      <c r="A1419" t="s">
        <v>2047</v>
      </c>
      <c r="B1419" s="1">
        <v>45885</v>
      </c>
      <c r="C1419" t="s">
        <v>451</v>
      </c>
      <c r="D1419" t="s">
        <v>124</v>
      </c>
      <c r="E1419" t="s">
        <v>46</v>
      </c>
      <c r="F1419" t="s">
        <v>86</v>
      </c>
      <c r="G1419" t="s">
        <v>180</v>
      </c>
      <c r="H1419">
        <v>1</v>
      </c>
      <c r="I1419">
        <v>15941</v>
      </c>
      <c r="J1419">
        <v>10</v>
      </c>
      <c r="K1419">
        <v>1594.1</v>
      </c>
      <c r="L1419">
        <v>14346.9</v>
      </c>
      <c r="M1419">
        <v>8630.4</v>
      </c>
      <c r="N1419">
        <v>5716.5</v>
      </c>
      <c r="O1419" t="s">
        <v>55</v>
      </c>
      <c r="P1419">
        <v>1685.17</v>
      </c>
      <c r="Q1419" t="s">
        <v>30</v>
      </c>
      <c r="R1419" t="s">
        <v>31</v>
      </c>
      <c r="S1419">
        <v>5</v>
      </c>
      <c r="T1419">
        <v>2</v>
      </c>
      <c r="U1419" t="s">
        <v>32</v>
      </c>
      <c r="V1419" t="s">
        <v>50</v>
      </c>
      <c r="W1419">
        <v>5</v>
      </c>
      <c r="Z1419" t="b">
        <f t="shared" si="22"/>
        <v>0</v>
      </c>
    </row>
    <row r="1420" spans="1:26" x14ac:dyDescent="0.25">
      <c r="A1420" t="s">
        <v>2048</v>
      </c>
      <c r="B1420" s="1">
        <v>45778</v>
      </c>
      <c r="C1420" t="s">
        <v>312</v>
      </c>
      <c r="D1420" t="s">
        <v>25</v>
      </c>
      <c r="E1420" t="s">
        <v>46</v>
      </c>
      <c r="F1420" t="s">
        <v>86</v>
      </c>
      <c r="G1420" t="s">
        <v>127</v>
      </c>
      <c r="H1420">
        <v>1</v>
      </c>
      <c r="I1420">
        <v>19514</v>
      </c>
      <c r="J1420">
        <v>10</v>
      </c>
      <c r="K1420">
        <v>1951.4</v>
      </c>
      <c r="L1420">
        <v>17562.599999999999</v>
      </c>
      <c r="M1420">
        <v>11468.15</v>
      </c>
      <c r="N1420">
        <v>6094.45</v>
      </c>
      <c r="O1420" t="s">
        <v>29</v>
      </c>
      <c r="P1420">
        <v>2133.83</v>
      </c>
      <c r="Q1420" t="s">
        <v>30</v>
      </c>
      <c r="R1420" t="s">
        <v>31</v>
      </c>
      <c r="S1420">
        <v>5</v>
      </c>
      <c r="T1420">
        <v>8</v>
      </c>
      <c r="U1420" t="s">
        <v>56</v>
      </c>
      <c r="V1420" t="s">
        <v>33</v>
      </c>
      <c r="W1420">
        <v>4</v>
      </c>
      <c r="Z1420" t="b">
        <f t="shared" si="22"/>
        <v>0</v>
      </c>
    </row>
    <row r="1421" spans="1:26" x14ac:dyDescent="0.25">
      <c r="A1421" t="s">
        <v>2049</v>
      </c>
      <c r="B1421" s="1">
        <v>45843</v>
      </c>
      <c r="C1421" t="s">
        <v>1449</v>
      </c>
      <c r="D1421" t="s">
        <v>79</v>
      </c>
      <c r="E1421" t="s">
        <v>46</v>
      </c>
      <c r="F1421" t="s">
        <v>37</v>
      </c>
      <c r="G1421" t="s">
        <v>313</v>
      </c>
      <c r="H1421">
        <v>3</v>
      </c>
      <c r="I1421">
        <v>38545</v>
      </c>
      <c r="J1421">
        <v>25</v>
      </c>
      <c r="K1421">
        <v>28908.75</v>
      </c>
      <c r="L1421">
        <v>86726.25</v>
      </c>
      <c r="M1421">
        <v>62822.44</v>
      </c>
      <c r="N1421">
        <v>23903.81</v>
      </c>
      <c r="O1421" t="s">
        <v>29</v>
      </c>
      <c r="P1421">
        <v>436.51</v>
      </c>
      <c r="Q1421" t="s">
        <v>83</v>
      </c>
      <c r="R1421" t="s">
        <v>41</v>
      </c>
      <c r="S1421">
        <v>2</v>
      </c>
      <c r="T1421">
        <v>3</v>
      </c>
      <c r="U1421" t="s">
        <v>56</v>
      </c>
      <c r="V1421" t="s">
        <v>33</v>
      </c>
      <c r="W1421">
        <v>5</v>
      </c>
      <c r="Z1421" t="b">
        <f t="shared" si="22"/>
        <v>0</v>
      </c>
    </row>
    <row r="1422" spans="1:26" x14ac:dyDescent="0.25">
      <c r="A1422" t="s">
        <v>2050</v>
      </c>
      <c r="B1422" s="1">
        <v>45708</v>
      </c>
      <c r="C1422" t="s">
        <v>2051</v>
      </c>
      <c r="D1422" t="s">
        <v>71</v>
      </c>
      <c r="E1422" t="s">
        <v>36</v>
      </c>
      <c r="F1422" t="s">
        <v>53</v>
      </c>
      <c r="G1422" t="s">
        <v>59</v>
      </c>
      <c r="H1422">
        <v>1</v>
      </c>
      <c r="I1422">
        <v>64364</v>
      </c>
      <c r="J1422">
        <v>15</v>
      </c>
      <c r="K1422">
        <v>9654.6</v>
      </c>
      <c r="L1422">
        <v>54709.4</v>
      </c>
      <c r="M1422">
        <v>36568.089999999997</v>
      </c>
      <c r="N1422">
        <v>18141.310000000001</v>
      </c>
      <c r="O1422" t="s">
        <v>60</v>
      </c>
      <c r="P1422">
        <v>658.17</v>
      </c>
      <c r="Q1422" t="s">
        <v>30</v>
      </c>
      <c r="R1422" t="s">
        <v>31</v>
      </c>
      <c r="S1422">
        <v>5</v>
      </c>
      <c r="T1422">
        <v>5</v>
      </c>
      <c r="U1422" t="s">
        <v>32</v>
      </c>
      <c r="V1422" t="s">
        <v>42</v>
      </c>
      <c r="Z1422" t="b">
        <f t="shared" si="22"/>
        <v>0</v>
      </c>
    </row>
    <row r="1423" spans="1:26" x14ac:dyDescent="0.25">
      <c r="A1423" t="s">
        <v>2052</v>
      </c>
      <c r="B1423" s="1">
        <v>46009</v>
      </c>
      <c r="C1423" t="s">
        <v>1281</v>
      </c>
      <c r="D1423" t="s">
        <v>25</v>
      </c>
      <c r="E1423" t="s">
        <v>46</v>
      </c>
      <c r="F1423" t="s">
        <v>53</v>
      </c>
      <c r="G1423" t="s">
        <v>54</v>
      </c>
      <c r="H1423">
        <v>4</v>
      </c>
      <c r="I1423">
        <v>36181</v>
      </c>
      <c r="J1423">
        <v>25</v>
      </c>
      <c r="K1423">
        <v>36181</v>
      </c>
      <c r="L1423">
        <v>108543</v>
      </c>
      <c r="M1423">
        <v>61661.43</v>
      </c>
      <c r="N1423">
        <v>46881.57</v>
      </c>
      <c r="O1423" t="s">
        <v>55</v>
      </c>
      <c r="P1423">
        <v>1211.3800000000001</v>
      </c>
      <c r="Q1423" t="s">
        <v>68</v>
      </c>
      <c r="R1423" t="s">
        <v>41</v>
      </c>
      <c r="S1423">
        <v>2</v>
      </c>
      <c r="T1423">
        <v>4</v>
      </c>
      <c r="U1423" t="s">
        <v>56</v>
      </c>
      <c r="V1423" t="s">
        <v>33</v>
      </c>
      <c r="W1423">
        <v>3</v>
      </c>
      <c r="Z1423" t="b">
        <f t="shared" si="22"/>
        <v>0</v>
      </c>
    </row>
    <row r="1424" spans="1:26" x14ac:dyDescent="0.25">
      <c r="A1424" t="s">
        <v>2053</v>
      </c>
      <c r="B1424" s="1">
        <v>45846</v>
      </c>
      <c r="C1424" t="s">
        <v>2054</v>
      </c>
      <c r="D1424" t="s">
        <v>25</v>
      </c>
      <c r="E1424" t="s">
        <v>36</v>
      </c>
      <c r="F1424" t="s">
        <v>37</v>
      </c>
      <c r="G1424" t="s">
        <v>313</v>
      </c>
      <c r="H1424">
        <v>2</v>
      </c>
      <c r="I1424">
        <v>14434</v>
      </c>
      <c r="J1424">
        <v>15</v>
      </c>
      <c r="K1424">
        <v>4330.2</v>
      </c>
      <c r="L1424">
        <v>24537.8</v>
      </c>
      <c r="M1424">
        <v>16147.06</v>
      </c>
      <c r="N1424">
        <v>8390.74</v>
      </c>
      <c r="O1424" t="s">
        <v>91</v>
      </c>
      <c r="P1424">
        <v>2282.4699999999998</v>
      </c>
      <c r="Q1424" t="s">
        <v>30</v>
      </c>
      <c r="R1424" t="s">
        <v>31</v>
      </c>
      <c r="S1424">
        <v>5</v>
      </c>
      <c r="T1424">
        <v>4</v>
      </c>
      <c r="U1424" t="s">
        <v>32</v>
      </c>
      <c r="V1424" t="s">
        <v>33</v>
      </c>
      <c r="W1424">
        <v>4</v>
      </c>
      <c r="Z1424" t="b">
        <f t="shared" si="22"/>
        <v>0</v>
      </c>
    </row>
    <row r="1425" spans="1:26" x14ac:dyDescent="0.25">
      <c r="A1425" t="s">
        <v>2055</v>
      </c>
      <c r="B1425" s="1">
        <v>45936</v>
      </c>
      <c r="C1425" t="s">
        <v>270</v>
      </c>
      <c r="D1425" t="s">
        <v>79</v>
      </c>
      <c r="E1425" t="s">
        <v>46</v>
      </c>
      <c r="F1425" t="s">
        <v>86</v>
      </c>
      <c r="G1425" t="s">
        <v>110</v>
      </c>
      <c r="H1425">
        <v>2</v>
      </c>
      <c r="I1425">
        <v>77834</v>
      </c>
      <c r="J1425">
        <v>0</v>
      </c>
      <c r="K1425">
        <v>0</v>
      </c>
      <c r="L1425">
        <v>155668</v>
      </c>
      <c r="M1425">
        <v>119863.2</v>
      </c>
      <c r="N1425">
        <v>35804.800000000003</v>
      </c>
      <c r="O1425" t="s">
        <v>49</v>
      </c>
      <c r="P1425">
        <v>404.91</v>
      </c>
      <c r="Q1425" t="s">
        <v>73</v>
      </c>
      <c r="R1425" t="s">
        <v>31</v>
      </c>
      <c r="S1425">
        <v>5</v>
      </c>
      <c r="T1425">
        <v>3</v>
      </c>
      <c r="U1425" t="s">
        <v>32</v>
      </c>
      <c r="V1425" t="s">
        <v>33</v>
      </c>
      <c r="W1425">
        <v>2</v>
      </c>
      <c r="Z1425" t="b">
        <f t="shared" si="22"/>
        <v>0</v>
      </c>
    </row>
    <row r="1426" spans="1:26" x14ac:dyDescent="0.25">
      <c r="A1426" t="s">
        <v>2056</v>
      </c>
      <c r="B1426" s="1">
        <v>45988</v>
      </c>
      <c r="C1426" t="s">
        <v>2057</v>
      </c>
      <c r="D1426" t="s">
        <v>154</v>
      </c>
      <c r="E1426" t="s">
        <v>26</v>
      </c>
      <c r="F1426" t="s">
        <v>47</v>
      </c>
      <c r="G1426" t="s">
        <v>146</v>
      </c>
      <c r="H1426">
        <v>1</v>
      </c>
      <c r="I1426">
        <v>49424</v>
      </c>
      <c r="J1426">
        <v>0</v>
      </c>
      <c r="K1426">
        <v>0</v>
      </c>
      <c r="L1426">
        <v>49424</v>
      </c>
      <c r="M1426">
        <v>35696.6</v>
      </c>
      <c r="N1426">
        <v>13727.4</v>
      </c>
      <c r="O1426" t="s">
        <v>60</v>
      </c>
      <c r="P1426">
        <v>489.3</v>
      </c>
      <c r="Q1426" t="s">
        <v>40</v>
      </c>
      <c r="R1426" t="s">
        <v>31</v>
      </c>
      <c r="S1426">
        <v>5</v>
      </c>
      <c r="T1426">
        <v>1</v>
      </c>
      <c r="U1426" t="s">
        <v>32</v>
      </c>
      <c r="V1426" t="s">
        <v>50</v>
      </c>
      <c r="W1426">
        <v>3</v>
      </c>
      <c r="Z1426" t="b">
        <f t="shared" si="22"/>
        <v>0</v>
      </c>
    </row>
    <row r="1427" spans="1:26" x14ac:dyDescent="0.25">
      <c r="A1427" t="s">
        <v>2058</v>
      </c>
      <c r="B1427" s="1">
        <v>45841</v>
      </c>
      <c r="C1427" t="s">
        <v>282</v>
      </c>
      <c r="D1427" t="s">
        <v>79</v>
      </c>
      <c r="E1427" t="s">
        <v>46</v>
      </c>
      <c r="F1427" t="s">
        <v>86</v>
      </c>
      <c r="G1427" t="s">
        <v>94</v>
      </c>
      <c r="H1427">
        <v>1</v>
      </c>
      <c r="I1427">
        <v>7003</v>
      </c>
      <c r="J1427">
        <v>0</v>
      </c>
      <c r="K1427">
        <v>0</v>
      </c>
      <c r="L1427">
        <v>7003</v>
      </c>
      <c r="M1427">
        <v>5526.91</v>
      </c>
      <c r="N1427">
        <v>1476.09</v>
      </c>
      <c r="O1427" t="s">
        <v>91</v>
      </c>
      <c r="P1427">
        <v>2105.9</v>
      </c>
      <c r="Q1427" t="s">
        <v>40</v>
      </c>
      <c r="R1427" t="s">
        <v>41</v>
      </c>
      <c r="S1427">
        <v>2</v>
      </c>
      <c r="T1427">
        <v>1</v>
      </c>
      <c r="U1427" t="s">
        <v>32</v>
      </c>
      <c r="V1427" t="s">
        <v>33</v>
      </c>
      <c r="W1427">
        <v>5</v>
      </c>
      <c r="Z1427" t="b">
        <f t="shared" si="22"/>
        <v>0</v>
      </c>
    </row>
    <row r="1428" spans="1:26" x14ac:dyDescent="0.25">
      <c r="A1428" t="s">
        <v>2059</v>
      </c>
      <c r="B1428" s="1">
        <v>45689</v>
      </c>
      <c r="C1428" t="s">
        <v>1637</v>
      </c>
      <c r="D1428" t="s">
        <v>67</v>
      </c>
      <c r="E1428" t="s">
        <v>36</v>
      </c>
      <c r="F1428" t="s">
        <v>47</v>
      </c>
      <c r="G1428" t="s">
        <v>105</v>
      </c>
      <c r="H1428">
        <v>3</v>
      </c>
      <c r="I1428">
        <v>14921</v>
      </c>
      <c r="J1428">
        <v>10</v>
      </c>
      <c r="K1428">
        <v>4476.3</v>
      </c>
      <c r="L1428">
        <v>40286.699999999997</v>
      </c>
      <c r="M1428">
        <v>23552.95</v>
      </c>
      <c r="N1428">
        <v>16733.75</v>
      </c>
      <c r="O1428" t="s">
        <v>60</v>
      </c>
      <c r="P1428">
        <v>2319.5500000000002</v>
      </c>
      <c r="Q1428" t="s">
        <v>68</v>
      </c>
      <c r="R1428" t="s">
        <v>41</v>
      </c>
      <c r="S1428">
        <v>2</v>
      </c>
      <c r="T1428">
        <v>5</v>
      </c>
      <c r="U1428" t="s">
        <v>32</v>
      </c>
      <c r="V1428" t="s">
        <v>50</v>
      </c>
      <c r="W1428">
        <v>5</v>
      </c>
      <c r="Z1428" t="b">
        <f t="shared" si="22"/>
        <v>0</v>
      </c>
    </row>
    <row r="1429" spans="1:26" x14ac:dyDescent="0.25">
      <c r="A1429" t="s">
        <v>2060</v>
      </c>
      <c r="B1429" s="1">
        <v>45861</v>
      </c>
      <c r="C1429" t="s">
        <v>1238</v>
      </c>
      <c r="D1429" t="s">
        <v>90</v>
      </c>
      <c r="E1429" t="s">
        <v>36</v>
      </c>
      <c r="F1429" t="s">
        <v>53</v>
      </c>
      <c r="G1429" t="s">
        <v>82</v>
      </c>
      <c r="H1429">
        <v>1</v>
      </c>
      <c r="I1429">
        <v>15298</v>
      </c>
      <c r="J1429">
        <v>10</v>
      </c>
      <c r="K1429">
        <v>1529.8</v>
      </c>
      <c r="L1429">
        <v>13768.2</v>
      </c>
      <c r="M1429">
        <v>10082.27</v>
      </c>
      <c r="N1429">
        <v>3685.93</v>
      </c>
      <c r="O1429" t="s">
        <v>60</v>
      </c>
      <c r="P1429">
        <v>2417.92</v>
      </c>
      <c r="Q1429" t="s">
        <v>73</v>
      </c>
      <c r="R1429" t="s">
        <v>31</v>
      </c>
      <c r="S1429">
        <v>5</v>
      </c>
      <c r="T1429">
        <v>2</v>
      </c>
      <c r="U1429" t="s">
        <v>32</v>
      </c>
      <c r="V1429" t="s">
        <v>33</v>
      </c>
      <c r="W1429">
        <v>5</v>
      </c>
      <c r="Z1429" t="b">
        <f t="shared" si="22"/>
        <v>0</v>
      </c>
    </row>
    <row r="1430" spans="1:26" x14ac:dyDescent="0.25">
      <c r="A1430" t="s">
        <v>2061</v>
      </c>
      <c r="B1430" s="1">
        <v>45799</v>
      </c>
      <c r="C1430" t="s">
        <v>75</v>
      </c>
      <c r="D1430" t="s">
        <v>79</v>
      </c>
      <c r="E1430" t="s">
        <v>36</v>
      </c>
      <c r="F1430" t="s">
        <v>27</v>
      </c>
      <c r="G1430" t="s">
        <v>113</v>
      </c>
      <c r="H1430">
        <v>2</v>
      </c>
      <c r="I1430">
        <v>22589</v>
      </c>
      <c r="J1430">
        <v>0</v>
      </c>
      <c r="K1430">
        <v>0</v>
      </c>
      <c r="L1430">
        <v>45178</v>
      </c>
      <c r="M1430">
        <v>29436.79</v>
      </c>
      <c r="N1430">
        <v>15741.21</v>
      </c>
      <c r="O1430" t="s">
        <v>29</v>
      </c>
      <c r="P1430">
        <v>1117.1500000000001</v>
      </c>
      <c r="Q1430" t="s">
        <v>30</v>
      </c>
      <c r="R1430" t="s">
        <v>41</v>
      </c>
      <c r="S1430">
        <v>2</v>
      </c>
      <c r="T1430">
        <v>2</v>
      </c>
      <c r="U1430" t="s">
        <v>32</v>
      </c>
      <c r="V1430" t="s">
        <v>50</v>
      </c>
      <c r="W1430">
        <v>5</v>
      </c>
      <c r="Z1430" t="b">
        <f t="shared" si="22"/>
        <v>0</v>
      </c>
    </row>
    <row r="1431" spans="1:26" x14ac:dyDescent="0.25">
      <c r="A1431" t="s">
        <v>2062</v>
      </c>
      <c r="B1431" s="1">
        <v>45755</v>
      </c>
      <c r="C1431" t="s">
        <v>400</v>
      </c>
      <c r="D1431" t="s">
        <v>45</v>
      </c>
      <c r="E1431" t="s">
        <v>26</v>
      </c>
      <c r="F1431" t="s">
        <v>27</v>
      </c>
      <c r="G1431" t="s">
        <v>72</v>
      </c>
      <c r="H1431">
        <v>1</v>
      </c>
      <c r="I1431">
        <v>29025</v>
      </c>
      <c r="J1431">
        <v>0</v>
      </c>
      <c r="K1431">
        <v>0</v>
      </c>
      <c r="L1431">
        <v>29025</v>
      </c>
      <c r="M1431">
        <v>16100.62</v>
      </c>
      <c r="N1431">
        <v>12924.38</v>
      </c>
      <c r="O1431" t="s">
        <v>29</v>
      </c>
      <c r="P1431">
        <v>2353.19</v>
      </c>
      <c r="Q1431" t="s">
        <v>73</v>
      </c>
      <c r="R1431" t="s">
        <v>41</v>
      </c>
      <c r="S1431">
        <v>2</v>
      </c>
      <c r="T1431">
        <v>1</v>
      </c>
      <c r="U1431" t="s">
        <v>32</v>
      </c>
      <c r="V1431" t="s">
        <v>50</v>
      </c>
      <c r="W1431">
        <v>2</v>
      </c>
      <c r="Z1431" t="b">
        <f t="shared" si="22"/>
        <v>0</v>
      </c>
    </row>
    <row r="1432" spans="1:26" x14ac:dyDescent="0.25">
      <c r="A1432" t="s">
        <v>2063</v>
      </c>
      <c r="B1432" s="1">
        <v>45720</v>
      </c>
      <c r="C1432" t="s">
        <v>1783</v>
      </c>
      <c r="D1432" t="s">
        <v>124</v>
      </c>
      <c r="E1432" t="s">
        <v>26</v>
      </c>
      <c r="F1432" t="s">
        <v>47</v>
      </c>
      <c r="G1432" t="s">
        <v>105</v>
      </c>
      <c r="H1432">
        <v>3</v>
      </c>
      <c r="I1432">
        <v>15335</v>
      </c>
      <c r="J1432">
        <v>10</v>
      </c>
      <c r="K1432">
        <v>4600.5</v>
      </c>
      <c r="L1432">
        <v>41404.5</v>
      </c>
      <c r="M1432">
        <v>25498.83</v>
      </c>
      <c r="N1432">
        <v>15905.67</v>
      </c>
      <c r="O1432" t="s">
        <v>60</v>
      </c>
      <c r="P1432">
        <v>248.88</v>
      </c>
      <c r="Q1432" t="s">
        <v>73</v>
      </c>
      <c r="R1432" t="s">
        <v>31</v>
      </c>
      <c r="S1432">
        <v>5</v>
      </c>
      <c r="T1432">
        <v>3</v>
      </c>
      <c r="U1432" t="s">
        <v>32</v>
      </c>
      <c r="V1432" t="s">
        <v>42</v>
      </c>
      <c r="Z1432" t="b">
        <f t="shared" si="22"/>
        <v>0</v>
      </c>
    </row>
    <row r="1433" spans="1:26" x14ac:dyDescent="0.25">
      <c r="A1433" t="s">
        <v>2064</v>
      </c>
      <c r="B1433" s="1">
        <v>45890</v>
      </c>
      <c r="C1433" t="s">
        <v>1252</v>
      </c>
      <c r="D1433" t="s">
        <v>90</v>
      </c>
      <c r="E1433" t="s">
        <v>46</v>
      </c>
      <c r="F1433" t="s">
        <v>27</v>
      </c>
      <c r="G1433" t="s">
        <v>76</v>
      </c>
      <c r="H1433">
        <v>2</v>
      </c>
      <c r="I1433">
        <v>14272</v>
      </c>
      <c r="J1433">
        <v>0</v>
      </c>
      <c r="K1433">
        <v>0</v>
      </c>
      <c r="L1433">
        <v>28544</v>
      </c>
      <c r="M1433">
        <v>16037.19</v>
      </c>
      <c r="N1433">
        <v>12506.81</v>
      </c>
      <c r="O1433" t="s">
        <v>55</v>
      </c>
      <c r="P1433">
        <v>220.5</v>
      </c>
      <c r="Q1433" t="s">
        <v>40</v>
      </c>
      <c r="R1433" t="s">
        <v>31</v>
      </c>
      <c r="S1433">
        <v>5</v>
      </c>
      <c r="T1433">
        <v>6</v>
      </c>
      <c r="U1433" t="s">
        <v>56</v>
      </c>
      <c r="V1433" t="s">
        <v>33</v>
      </c>
      <c r="W1433">
        <v>4</v>
      </c>
      <c r="Z1433" t="b">
        <f t="shared" si="22"/>
        <v>0</v>
      </c>
    </row>
    <row r="1434" spans="1:26" x14ac:dyDescent="0.25">
      <c r="A1434" t="s">
        <v>2065</v>
      </c>
      <c r="B1434" s="1">
        <v>45704</v>
      </c>
      <c r="C1434" t="s">
        <v>576</v>
      </c>
      <c r="D1434" t="s">
        <v>25</v>
      </c>
      <c r="E1434" t="s">
        <v>26</v>
      </c>
      <c r="F1434" t="s">
        <v>53</v>
      </c>
      <c r="G1434" t="s">
        <v>268</v>
      </c>
      <c r="H1434">
        <v>1</v>
      </c>
      <c r="I1434">
        <v>43295</v>
      </c>
      <c r="J1434">
        <v>25</v>
      </c>
      <c r="K1434">
        <v>10823.75</v>
      </c>
      <c r="L1434">
        <v>32471.25</v>
      </c>
      <c r="M1434">
        <v>25912.02</v>
      </c>
      <c r="N1434">
        <v>6559.23</v>
      </c>
      <c r="O1434" t="s">
        <v>29</v>
      </c>
      <c r="P1434">
        <v>864.75</v>
      </c>
      <c r="Q1434" t="s">
        <v>40</v>
      </c>
      <c r="R1434" t="s">
        <v>31</v>
      </c>
      <c r="S1434">
        <v>5</v>
      </c>
      <c r="T1434">
        <v>6</v>
      </c>
      <c r="U1434" t="s">
        <v>56</v>
      </c>
      <c r="V1434" t="s">
        <v>33</v>
      </c>
      <c r="W1434">
        <v>3</v>
      </c>
      <c r="Z1434" t="b">
        <f t="shared" si="22"/>
        <v>0</v>
      </c>
    </row>
    <row r="1435" spans="1:26" x14ac:dyDescent="0.25">
      <c r="A1435" t="s">
        <v>2066</v>
      </c>
      <c r="B1435" s="1">
        <v>45997</v>
      </c>
      <c r="C1435" t="s">
        <v>653</v>
      </c>
      <c r="D1435" t="s">
        <v>79</v>
      </c>
      <c r="E1435" t="s">
        <v>46</v>
      </c>
      <c r="F1435" t="s">
        <v>47</v>
      </c>
      <c r="G1435" t="s">
        <v>48</v>
      </c>
      <c r="H1435">
        <v>1</v>
      </c>
      <c r="I1435">
        <v>37932</v>
      </c>
      <c r="J1435">
        <v>15</v>
      </c>
      <c r="K1435">
        <v>5689.8</v>
      </c>
      <c r="L1435">
        <v>32242.2</v>
      </c>
      <c r="M1435">
        <v>19843.97</v>
      </c>
      <c r="N1435">
        <v>12398.23</v>
      </c>
      <c r="O1435" t="s">
        <v>29</v>
      </c>
      <c r="P1435">
        <v>2162.0500000000002</v>
      </c>
      <c r="Q1435" t="s">
        <v>68</v>
      </c>
      <c r="R1435" t="s">
        <v>41</v>
      </c>
      <c r="S1435">
        <v>2</v>
      </c>
      <c r="T1435">
        <v>5</v>
      </c>
      <c r="U1435" t="s">
        <v>32</v>
      </c>
      <c r="V1435" t="s">
        <v>50</v>
      </c>
      <c r="W1435">
        <v>4</v>
      </c>
      <c r="Z1435" t="b">
        <f t="shared" si="22"/>
        <v>0</v>
      </c>
    </row>
    <row r="1436" spans="1:26" x14ac:dyDescent="0.25">
      <c r="A1436" t="s">
        <v>2067</v>
      </c>
      <c r="B1436" s="1">
        <v>45766</v>
      </c>
      <c r="C1436" t="s">
        <v>2068</v>
      </c>
      <c r="D1436" t="s">
        <v>79</v>
      </c>
      <c r="E1436" t="s">
        <v>26</v>
      </c>
      <c r="F1436" t="s">
        <v>47</v>
      </c>
      <c r="G1436" t="s">
        <v>138</v>
      </c>
      <c r="H1436">
        <v>2</v>
      </c>
      <c r="I1436">
        <v>34740</v>
      </c>
      <c r="J1436">
        <v>0</v>
      </c>
      <c r="K1436">
        <v>0</v>
      </c>
      <c r="L1436">
        <v>69480</v>
      </c>
      <c r="M1436">
        <v>44036.57</v>
      </c>
      <c r="N1436">
        <v>25443.43</v>
      </c>
      <c r="O1436" t="s">
        <v>60</v>
      </c>
      <c r="P1436">
        <v>2174.12</v>
      </c>
      <c r="Q1436" t="s">
        <v>40</v>
      </c>
      <c r="R1436" t="s">
        <v>41</v>
      </c>
      <c r="S1436">
        <v>2</v>
      </c>
      <c r="T1436">
        <v>2</v>
      </c>
      <c r="U1436" t="s">
        <v>32</v>
      </c>
      <c r="V1436" t="s">
        <v>42</v>
      </c>
      <c r="Z1436" t="b">
        <f t="shared" si="22"/>
        <v>0</v>
      </c>
    </row>
    <row r="1437" spans="1:26" x14ac:dyDescent="0.25">
      <c r="A1437" t="s">
        <v>2069</v>
      </c>
      <c r="B1437" s="1">
        <v>45986</v>
      </c>
      <c r="C1437" t="s">
        <v>2070</v>
      </c>
      <c r="D1437" t="s">
        <v>63</v>
      </c>
      <c r="E1437" t="s">
        <v>46</v>
      </c>
      <c r="F1437" t="s">
        <v>47</v>
      </c>
      <c r="G1437" t="s">
        <v>105</v>
      </c>
      <c r="H1437">
        <v>1</v>
      </c>
      <c r="I1437">
        <v>51256</v>
      </c>
      <c r="J1437">
        <v>15</v>
      </c>
      <c r="K1437">
        <v>7688.4</v>
      </c>
      <c r="L1437">
        <v>43567.6</v>
      </c>
      <c r="M1437">
        <v>31773.81</v>
      </c>
      <c r="N1437">
        <v>11793.79</v>
      </c>
      <c r="O1437" t="s">
        <v>55</v>
      </c>
      <c r="P1437">
        <v>1916.45</v>
      </c>
      <c r="Q1437" t="s">
        <v>83</v>
      </c>
      <c r="R1437" t="s">
        <v>41</v>
      </c>
      <c r="S1437">
        <v>2</v>
      </c>
      <c r="T1437">
        <v>2</v>
      </c>
      <c r="U1437" t="s">
        <v>32</v>
      </c>
      <c r="V1437" t="s">
        <v>33</v>
      </c>
      <c r="W1437">
        <v>5</v>
      </c>
      <c r="Z1437" t="b">
        <f t="shared" si="22"/>
        <v>0</v>
      </c>
    </row>
    <row r="1438" spans="1:26" x14ac:dyDescent="0.25">
      <c r="A1438" t="s">
        <v>2071</v>
      </c>
      <c r="B1438" s="1">
        <v>45985</v>
      </c>
      <c r="C1438" t="s">
        <v>1744</v>
      </c>
      <c r="D1438" t="s">
        <v>97</v>
      </c>
      <c r="E1438" t="s">
        <v>46</v>
      </c>
      <c r="F1438" t="s">
        <v>86</v>
      </c>
      <c r="G1438" t="s">
        <v>180</v>
      </c>
      <c r="H1438">
        <v>2</v>
      </c>
      <c r="I1438">
        <v>58513</v>
      </c>
      <c r="J1438">
        <v>0</v>
      </c>
      <c r="K1438">
        <v>0</v>
      </c>
      <c r="L1438">
        <v>117026</v>
      </c>
      <c r="M1438">
        <v>92141.5</v>
      </c>
      <c r="N1438">
        <v>24884.5</v>
      </c>
      <c r="O1438" t="s">
        <v>39</v>
      </c>
      <c r="P1438">
        <v>2266.7800000000002</v>
      </c>
      <c r="Q1438" t="s">
        <v>68</v>
      </c>
      <c r="R1438" t="s">
        <v>31</v>
      </c>
      <c r="S1438">
        <v>5</v>
      </c>
      <c r="T1438">
        <v>1</v>
      </c>
      <c r="U1438" t="s">
        <v>32</v>
      </c>
      <c r="V1438" t="s">
        <v>50</v>
      </c>
      <c r="W1438">
        <v>3</v>
      </c>
      <c r="Z1438" t="b">
        <f t="shared" si="22"/>
        <v>0</v>
      </c>
    </row>
    <row r="1439" spans="1:26" x14ac:dyDescent="0.25">
      <c r="A1439" t="s">
        <v>2072</v>
      </c>
      <c r="B1439" s="1">
        <v>45963</v>
      </c>
      <c r="C1439" t="s">
        <v>1378</v>
      </c>
      <c r="D1439" t="s">
        <v>90</v>
      </c>
      <c r="E1439" t="s">
        <v>36</v>
      </c>
      <c r="F1439" t="s">
        <v>27</v>
      </c>
      <c r="G1439" t="s">
        <v>28</v>
      </c>
      <c r="H1439">
        <v>1</v>
      </c>
      <c r="I1439">
        <v>20746</v>
      </c>
      <c r="J1439">
        <v>0</v>
      </c>
      <c r="K1439">
        <v>0</v>
      </c>
      <c r="L1439">
        <v>20746</v>
      </c>
      <c r="M1439">
        <v>14508.13</v>
      </c>
      <c r="N1439">
        <v>6237.87</v>
      </c>
      <c r="O1439" t="s">
        <v>55</v>
      </c>
      <c r="P1439">
        <v>208.17</v>
      </c>
      <c r="Q1439" t="s">
        <v>73</v>
      </c>
      <c r="R1439" t="s">
        <v>31</v>
      </c>
      <c r="S1439">
        <v>5</v>
      </c>
      <c r="T1439">
        <v>5</v>
      </c>
      <c r="U1439" t="s">
        <v>32</v>
      </c>
      <c r="V1439" t="s">
        <v>42</v>
      </c>
      <c r="Z1439" t="b">
        <f t="shared" si="22"/>
        <v>0</v>
      </c>
    </row>
    <row r="1440" spans="1:26" x14ac:dyDescent="0.25">
      <c r="A1440" t="s">
        <v>2073</v>
      </c>
      <c r="B1440" s="1">
        <v>45668</v>
      </c>
      <c r="C1440" t="s">
        <v>802</v>
      </c>
      <c r="D1440" t="s">
        <v>97</v>
      </c>
      <c r="E1440" t="s">
        <v>36</v>
      </c>
      <c r="F1440" t="s">
        <v>37</v>
      </c>
      <c r="G1440" t="s">
        <v>224</v>
      </c>
      <c r="H1440">
        <v>1</v>
      </c>
      <c r="I1440">
        <v>39635</v>
      </c>
      <c r="J1440">
        <v>0</v>
      </c>
      <c r="K1440">
        <v>0</v>
      </c>
      <c r="L1440">
        <v>39635</v>
      </c>
      <c r="M1440">
        <v>28487.58</v>
      </c>
      <c r="N1440">
        <v>11147.42</v>
      </c>
      <c r="O1440" t="s">
        <v>49</v>
      </c>
      <c r="P1440">
        <v>465.56</v>
      </c>
      <c r="Q1440" t="s">
        <v>68</v>
      </c>
      <c r="R1440" t="s">
        <v>31</v>
      </c>
      <c r="S1440">
        <v>5</v>
      </c>
      <c r="T1440">
        <v>5</v>
      </c>
      <c r="U1440" t="s">
        <v>32</v>
      </c>
      <c r="V1440" t="s">
        <v>33</v>
      </c>
      <c r="W1440">
        <v>1</v>
      </c>
      <c r="Z1440" t="b">
        <f t="shared" si="22"/>
        <v>0</v>
      </c>
    </row>
    <row r="1441" spans="1:26" x14ac:dyDescent="0.25">
      <c r="A1441" t="s">
        <v>2074</v>
      </c>
      <c r="B1441" s="1">
        <v>45683</v>
      </c>
      <c r="C1441" t="s">
        <v>817</v>
      </c>
      <c r="D1441" t="s">
        <v>79</v>
      </c>
      <c r="E1441" t="s">
        <v>26</v>
      </c>
      <c r="F1441" t="s">
        <v>27</v>
      </c>
      <c r="G1441" t="s">
        <v>113</v>
      </c>
      <c r="H1441">
        <v>1</v>
      </c>
      <c r="I1441">
        <v>20272</v>
      </c>
      <c r="J1441">
        <v>0</v>
      </c>
      <c r="K1441">
        <v>0</v>
      </c>
      <c r="L1441">
        <v>20272</v>
      </c>
      <c r="M1441">
        <v>16541.189999999999</v>
      </c>
      <c r="N1441">
        <v>3730.81</v>
      </c>
      <c r="O1441" t="s">
        <v>91</v>
      </c>
      <c r="P1441">
        <v>1002.22</v>
      </c>
      <c r="Q1441" t="s">
        <v>40</v>
      </c>
      <c r="R1441" t="s">
        <v>41</v>
      </c>
      <c r="S1441">
        <v>2</v>
      </c>
      <c r="T1441">
        <v>4</v>
      </c>
      <c r="U1441" t="s">
        <v>32</v>
      </c>
      <c r="V1441" t="s">
        <v>50</v>
      </c>
      <c r="W1441">
        <v>1</v>
      </c>
      <c r="Z1441" t="b">
        <f t="shared" si="22"/>
        <v>0</v>
      </c>
    </row>
    <row r="1442" spans="1:26" x14ac:dyDescent="0.25">
      <c r="A1442" t="s">
        <v>2075</v>
      </c>
      <c r="B1442" s="1">
        <v>45828</v>
      </c>
      <c r="C1442" t="s">
        <v>1862</v>
      </c>
      <c r="D1442" t="s">
        <v>67</v>
      </c>
      <c r="E1442" t="s">
        <v>36</v>
      </c>
      <c r="F1442" t="s">
        <v>86</v>
      </c>
      <c r="G1442" t="s">
        <v>127</v>
      </c>
      <c r="H1442">
        <v>3</v>
      </c>
      <c r="I1442">
        <v>17570</v>
      </c>
      <c r="J1442">
        <v>25</v>
      </c>
      <c r="K1442">
        <v>13177.5</v>
      </c>
      <c r="L1442">
        <v>39532.5</v>
      </c>
      <c r="M1442">
        <v>31849.63</v>
      </c>
      <c r="N1442">
        <v>7682.87</v>
      </c>
      <c r="O1442" t="s">
        <v>55</v>
      </c>
      <c r="P1442">
        <v>1609.61</v>
      </c>
      <c r="Q1442" t="s">
        <v>30</v>
      </c>
      <c r="R1442" t="s">
        <v>31</v>
      </c>
      <c r="S1442">
        <v>5</v>
      </c>
      <c r="T1442">
        <v>0</v>
      </c>
      <c r="U1442" t="s">
        <v>32</v>
      </c>
      <c r="V1442" t="s">
        <v>50</v>
      </c>
      <c r="W1442">
        <v>5</v>
      </c>
      <c r="Z1442" t="b">
        <f t="shared" si="22"/>
        <v>0</v>
      </c>
    </row>
    <row r="1443" spans="1:26" x14ac:dyDescent="0.25">
      <c r="A1443" t="s">
        <v>2076</v>
      </c>
      <c r="B1443" s="1">
        <v>45782</v>
      </c>
      <c r="C1443" t="s">
        <v>476</v>
      </c>
      <c r="D1443" t="s">
        <v>45</v>
      </c>
      <c r="E1443" t="s">
        <v>46</v>
      </c>
      <c r="F1443" t="s">
        <v>47</v>
      </c>
      <c r="G1443" t="s">
        <v>64</v>
      </c>
      <c r="H1443">
        <v>1</v>
      </c>
      <c r="I1443">
        <v>45307</v>
      </c>
      <c r="J1443">
        <v>0</v>
      </c>
      <c r="K1443">
        <v>0</v>
      </c>
      <c r="L1443">
        <v>45307</v>
      </c>
      <c r="M1443">
        <v>33081.440000000002</v>
      </c>
      <c r="N1443">
        <v>12225.56</v>
      </c>
      <c r="O1443" t="s">
        <v>29</v>
      </c>
      <c r="P1443">
        <v>2497.0100000000002</v>
      </c>
      <c r="Q1443" t="s">
        <v>73</v>
      </c>
      <c r="R1443" t="s">
        <v>31</v>
      </c>
      <c r="S1443">
        <v>5</v>
      </c>
      <c r="T1443">
        <v>3</v>
      </c>
      <c r="U1443" t="s">
        <v>32</v>
      </c>
      <c r="V1443" t="s">
        <v>42</v>
      </c>
      <c r="Z1443" t="b">
        <f t="shared" si="22"/>
        <v>0</v>
      </c>
    </row>
    <row r="1444" spans="1:26" x14ac:dyDescent="0.25">
      <c r="A1444" t="s">
        <v>2077</v>
      </c>
      <c r="B1444" s="1">
        <v>45722</v>
      </c>
      <c r="C1444" t="s">
        <v>119</v>
      </c>
      <c r="D1444" t="s">
        <v>67</v>
      </c>
      <c r="E1444" t="s">
        <v>26</v>
      </c>
      <c r="F1444" t="s">
        <v>53</v>
      </c>
      <c r="G1444" t="s">
        <v>151</v>
      </c>
      <c r="H1444">
        <v>3</v>
      </c>
      <c r="I1444">
        <v>75727</v>
      </c>
      <c r="J1444">
        <v>25</v>
      </c>
      <c r="K1444">
        <v>56795.25</v>
      </c>
      <c r="L1444">
        <v>170385.75</v>
      </c>
      <c r="M1444">
        <v>118678.29</v>
      </c>
      <c r="N1444">
        <v>51707.46</v>
      </c>
      <c r="O1444" t="s">
        <v>60</v>
      </c>
      <c r="P1444">
        <v>1194.6199999999999</v>
      </c>
      <c r="Q1444" t="s">
        <v>40</v>
      </c>
      <c r="R1444" t="s">
        <v>41</v>
      </c>
      <c r="S1444">
        <v>2</v>
      </c>
      <c r="T1444">
        <v>2</v>
      </c>
      <c r="U1444" t="s">
        <v>32</v>
      </c>
      <c r="V1444" t="s">
        <v>33</v>
      </c>
      <c r="W1444">
        <v>2</v>
      </c>
      <c r="Z1444" t="b">
        <f t="shared" si="22"/>
        <v>0</v>
      </c>
    </row>
    <row r="1445" spans="1:26" x14ac:dyDescent="0.25">
      <c r="A1445" t="s">
        <v>2078</v>
      </c>
      <c r="B1445" s="1">
        <v>45947</v>
      </c>
      <c r="C1445" t="s">
        <v>1288</v>
      </c>
      <c r="E1445" t="s">
        <v>46</v>
      </c>
      <c r="F1445" t="s">
        <v>86</v>
      </c>
      <c r="G1445" t="s">
        <v>180</v>
      </c>
      <c r="H1445">
        <v>3</v>
      </c>
      <c r="I1445">
        <v>26829</v>
      </c>
      <c r="J1445">
        <v>15</v>
      </c>
      <c r="K1445">
        <v>12073.05</v>
      </c>
      <c r="L1445">
        <v>68413.95</v>
      </c>
      <c r="M1445">
        <v>45662.55</v>
      </c>
      <c r="N1445">
        <v>22751.4</v>
      </c>
      <c r="O1445" t="s">
        <v>49</v>
      </c>
      <c r="P1445">
        <v>364.66</v>
      </c>
      <c r="Q1445" t="s">
        <v>68</v>
      </c>
      <c r="R1445" t="s">
        <v>31</v>
      </c>
      <c r="S1445">
        <v>5</v>
      </c>
      <c r="T1445">
        <v>4</v>
      </c>
      <c r="U1445" t="s">
        <v>32</v>
      </c>
      <c r="V1445" t="s">
        <v>42</v>
      </c>
      <c r="Z1445" t="b">
        <f t="shared" si="22"/>
        <v>0</v>
      </c>
    </row>
    <row r="1446" spans="1:26" x14ac:dyDescent="0.25">
      <c r="A1446" t="s">
        <v>2079</v>
      </c>
      <c r="B1446" s="1">
        <v>45763</v>
      </c>
      <c r="C1446" t="s">
        <v>758</v>
      </c>
      <c r="D1446" t="s">
        <v>71</v>
      </c>
      <c r="E1446" t="s">
        <v>46</v>
      </c>
      <c r="F1446" t="s">
        <v>27</v>
      </c>
      <c r="G1446" t="s">
        <v>113</v>
      </c>
      <c r="H1446">
        <v>2</v>
      </c>
      <c r="I1446">
        <v>23462</v>
      </c>
      <c r="J1446">
        <v>20</v>
      </c>
      <c r="K1446">
        <v>9384.7999999999993</v>
      </c>
      <c r="L1446">
        <v>37539.199999999997</v>
      </c>
      <c r="M1446">
        <v>23600.41</v>
      </c>
      <c r="N1446">
        <v>13938.79</v>
      </c>
      <c r="O1446" t="s">
        <v>39</v>
      </c>
      <c r="P1446">
        <v>931.38</v>
      </c>
      <c r="Q1446" t="s">
        <v>40</v>
      </c>
      <c r="R1446" t="s">
        <v>31</v>
      </c>
      <c r="S1446">
        <v>5</v>
      </c>
      <c r="T1446">
        <v>6</v>
      </c>
      <c r="U1446" t="s">
        <v>32</v>
      </c>
      <c r="V1446" t="s">
        <v>42</v>
      </c>
      <c r="Z1446" t="b">
        <f t="shared" si="22"/>
        <v>0</v>
      </c>
    </row>
    <row r="1447" spans="1:26" x14ac:dyDescent="0.25">
      <c r="A1447" t="s">
        <v>2080</v>
      </c>
      <c r="B1447" s="1">
        <v>45693</v>
      </c>
      <c r="C1447" t="s">
        <v>1154</v>
      </c>
      <c r="D1447" t="s">
        <v>25</v>
      </c>
      <c r="E1447" t="s">
        <v>26</v>
      </c>
      <c r="F1447" t="s">
        <v>53</v>
      </c>
      <c r="G1447" t="s">
        <v>268</v>
      </c>
      <c r="H1447">
        <v>1</v>
      </c>
      <c r="I1447">
        <v>65863</v>
      </c>
      <c r="J1447">
        <v>0</v>
      </c>
      <c r="K1447">
        <v>0</v>
      </c>
      <c r="L1447">
        <v>65863</v>
      </c>
      <c r="M1447">
        <v>45988.32</v>
      </c>
      <c r="N1447">
        <v>19874.68</v>
      </c>
      <c r="O1447" t="s">
        <v>29</v>
      </c>
      <c r="P1447">
        <v>1424.06</v>
      </c>
      <c r="Q1447" t="s">
        <v>73</v>
      </c>
      <c r="R1447" t="s">
        <v>41</v>
      </c>
      <c r="S1447">
        <v>2</v>
      </c>
      <c r="T1447">
        <v>1</v>
      </c>
      <c r="U1447" t="s">
        <v>32</v>
      </c>
      <c r="V1447" t="s">
        <v>33</v>
      </c>
      <c r="W1447">
        <v>5</v>
      </c>
      <c r="Z1447" t="b">
        <f t="shared" si="22"/>
        <v>0</v>
      </c>
    </row>
    <row r="1448" spans="1:26" x14ac:dyDescent="0.25">
      <c r="A1448" t="s">
        <v>2081</v>
      </c>
      <c r="B1448" s="1">
        <v>45941</v>
      </c>
      <c r="C1448" t="s">
        <v>912</v>
      </c>
      <c r="D1448" t="s">
        <v>79</v>
      </c>
      <c r="E1448" t="s">
        <v>46</v>
      </c>
      <c r="F1448" t="s">
        <v>53</v>
      </c>
      <c r="G1448" t="s">
        <v>151</v>
      </c>
      <c r="H1448">
        <v>3</v>
      </c>
      <c r="I1448">
        <v>59794</v>
      </c>
      <c r="J1448">
        <v>0</v>
      </c>
      <c r="K1448">
        <v>0</v>
      </c>
      <c r="L1448">
        <v>179382</v>
      </c>
      <c r="M1448">
        <v>144836.13</v>
      </c>
      <c r="N1448">
        <v>34545.870000000003</v>
      </c>
      <c r="O1448" t="s">
        <v>60</v>
      </c>
      <c r="P1448">
        <v>1111.9100000000001</v>
      </c>
      <c r="Q1448" t="s">
        <v>83</v>
      </c>
      <c r="R1448" t="s">
        <v>41</v>
      </c>
      <c r="S1448">
        <v>2</v>
      </c>
      <c r="T1448">
        <v>1</v>
      </c>
      <c r="U1448" t="s">
        <v>32</v>
      </c>
      <c r="V1448" t="s">
        <v>33</v>
      </c>
      <c r="W1448">
        <v>5</v>
      </c>
      <c r="Z1448" t="b">
        <f t="shared" si="22"/>
        <v>0</v>
      </c>
    </row>
    <row r="1449" spans="1:26" x14ac:dyDescent="0.25">
      <c r="A1449" t="s">
        <v>2082</v>
      </c>
      <c r="B1449" s="1">
        <v>45764</v>
      </c>
      <c r="C1449" t="s">
        <v>137</v>
      </c>
      <c r="D1449" t="s">
        <v>79</v>
      </c>
      <c r="E1449" t="s">
        <v>46</v>
      </c>
      <c r="F1449" t="s">
        <v>37</v>
      </c>
      <c r="G1449" t="s">
        <v>38</v>
      </c>
      <c r="H1449">
        <v>4</v>
      </c>
      <c r="I1449">
        <v>27662</v>
      </c>
      <c r="J1449">
        <v>0</v>
      </c>
      <c r="K1449">
        <v>0</v>
      </c>
      <c r="L1449">
        <v>110648</v>
      </c>
      <c r="M1449">
        <v>60986.74</v>
      </c>
      <c r="N1449">
        <v>49661.26</v>
      </c>
      <c r="O1449" t="s">
        <v>49</v>
      </c>
      <c r="P1449">
        <v>171.4</v>
      </c>
      <c r="Q1449" t="s">
        <v>68</v>
      </c>
      <c r="R1449" t="s">
        <v>31</v>
      </c>
      <c r="S1449">
        <v>5</v>
      </c>
      <c r="T1449">
        <v>2</v>
      </c>
      <c r="U1449" t="s">
        <v>32</v>
      </c>
      <c r="V1449" t="s">
        <v>42</v>
      </c>
      <c r="Z1449" t="b">
        <f t="shared" si="22"/>
        <v>0</v>
      </c>
    </row>
    <row r="1450" spans="1:26" x14ac:dyDescent="0.25">
      <c r="A1450" t="s">
        <v>2083</v>
      </c>
      <c r="B1450" s="1">
        <v>45958</v>
      </c>
      <c r="C1450" t="s">
        <v>1981</v>
      </c>
      <c r="D1450" t="s">
        <v>67</v>
      </c>
      <c r="E1450" t="s">
        <v>26</v>
      </c>
      <c r="F1450" t="s">
        <v>37</v>
      </c>
      <c r="G1450" t="s">
        <v>100</v>
      </c>
      <c r="H1450">
        <v>4</v>
      </c>
      <c r="I1450">
        <v>13259</v>
      </c>
      <c r="J1450">
        <v>5</v>
      </c>
      <c r="K1450">
        <v>2651.8</v>
      </c>
      <c r="L1450">
        <v>50384.2</v>
      </c>
      <c r="M1450">
        <v>27956.42</v>
      </c>
      <c r="N1450">
        <v>22427.78</v>
      </c>
      <c r="O1450" t="s">
        <v>39</v>
      </c>
      <c r="P1450">
        <v>1657.33</v>
      </c>
      <c r="Q1450" t="s">
        <v>83</v>
      </c>
      <c r="R1450" t="s">
        <v>31</v>
      </c>
      <c r="S1450">
        <v>5</v>
      </c>
      <c r="T1450">
        <v>7</v>
      </c>
      <c r="U1450" t="s">
        <v>56</v>
      </c>
      <c r="V1450" t="s">
        <v>33</v>
      </c>
      <c r="W1450">
        <v>3</v>
      </c>
      <c r="Z1450" t="b">
        <f t="shared" si="22"/>
        <v>0</v>
      </c>
    </row>
    <row r="1451" spans="1:26" x14ac:dyDescent="0.25">
      <c r="A1451" t="s">
        <v>2084</v>
      </c>
      <c r="B1451" s="1">
        <v>45768</v>
      </c>
      <c r="C1451" t="s">
        <v>1449</v>
      </c>
      <c r="D1451" t="s">
        <v>67</v>
      </c>
      <c r="E1451" t="s">
        <v>46</v>
      </c>
      <c r="F1451" t="s">
        <v>37</v>
      </c>
      <c r="G1451" t="s">
        <v>100</v>
      </c>
      <c r="H1451">
        <v>2</v>
      </c>
      <c r="I1451">
        <v>13780</v>
      </c>
      <c r="J1451">
        <v>0</v>
      </c>
      <c r="K1451">
        <v>0</v>
      </c>
      <c r="L1451">
        <v>27560</v>
      </c>
      <c r="M1451">
        <v>16363.85</v>
      </c>
      <c r="N1451">
        <v>11196.15</v>
      </c>
      <c r="O1451" t="s">
        <v>39</v>
      </c>
      <c r="P1451">
        <v>684.89</v>
      </c>
      <c r="Q1451" t="s">
        <v>83</v>
      </c>
      <c r="R1451" t="s">
        <v>41</v>
      </c>
      <c r="S1451">
        <v>2</v>
      </c>
      <c r="T1451">
        <v>2</v>
      </c>
      <c r="U1451" t="s">
        <v>32</v>
      </c>
      <c r="V1451" t="s">
        <v>33</v>
      </c>
      <c r="W1451">
        <v>5</v>
      </c>
      <c r="Z1451" t="b">
        <f t="shared" si="22"/>
        <v>0</v>
      </c>
    </row>
    <row r="1452" spans="1:26" x14ac:dyDescent="0.25">
      <c r="A1452" t="s">
        <v>2085</v>
      </c>
      <c r="B1452" s="1">
        <v>45777</v>
      </c>
      <c r="C1452" t="s">
        <v>249</v>
      </c>
      <c r="D1452" t="s">
        <v>154</v>
      </c>
      <c r="E1452" t="s">
        <v>46</v>
      </c>
      <c r="F1452" t="s">
        <v>37</v>
      </c>
      <c r="G1452" t="s">
        <v>224</v>
      </c>
      <c r="H1452">
        <v>3</v>
      </c>
      <c r="I1452">
        <v>21149</v>
      </c>
      <c r="J1452">
        <v>0</v>
      </c>
      <c r="K1452">
        <v>0</v>
      </c>
      <c r="L1452">
        <v>63447</v>
      </c>
      <c r="M1452">
        <v>50393.96</v>
      </c>
      <c r="N1452">
        <v>13053.04</v>
      </c>
      <c r="O1452" t="s">
        <v>55</v>
      </c>
      <c r="P1452">
        <v>1814.02</v>
      </c>
      <c r="Q1452" t="s">
        <v>40</v>
      </c>
      <c r="R1452" t="s">
        <v>41</v>
      </c>
      <c r="S1452">
        <v>2</v>
      </c>
      <c r="T1452">
        <v>1</v>
      </c>
      <c r="U1452" t="s">
        <v>32</v>
      </c>
      <c r="V1452" t="s">
        <v>50</v>
      </c>
      <c r="W1452">
        <v>3</v>
      </c>
      <c r="Z1452" t="b">
        <f t="shared" si="22"/>
        <v>0</v>
      </c>
    </row>
    <row r="1453" spans="1:26" x14ac:dyDescent="0.25">
      <c r="A1453" t="s">
        <v>2086</v>
      </c>
      <c r="B1453" s="1">
        <v>45826</v>
      </c>
      <c r="C1453" t="s">
        <v>62</v>
      </c>
      <c r="D1453" t="s">
        <v>67</v>
      </c>
      <c r="E1453" t="s">
        <v>26</v>
      </c>
      <c r="F1453" t="s">
        <v>27</v>
      </c>
      <c r="G1453" t="s">
        <v>72</v>
      </c>
      <c r="H1453">
        <v>4</v>
      </c>
      <c r="I1453">
        <v>29121</v>
      </c>
      <c r="J1453">
        <v>10</v>
      </c>
      <c r="K1453">
        <v>11648.4</v>
      </c>
      <c r="L1453">
        <v>104835.6</v>
      </c>
      <c r="M1453">
        <v>66294.929999999993</v>
      </c>
      <c r="N1453">
        <v>38540.67</v>
      </c>
      <c r="O1453" t="s">
        <v>49</v>
      </c>
      <c r="P1453">
        <v>399.64</v>
      </c>
      <c r="Q1453" t="s">
        <v>30</v>
      </c>
      <c r="R1453" t="s">
        <v>41</v>
      </c>
      <c r="S1453">
        <v>2</v>
      </c>
      <c r="T1453">
        <v>3</v>
      </c>
      <c r="U1453" t="s">
        <v>32</v>
      </c>
      <c r="V1453" t="s">
        <v>50</v>
      </c>
      <c r="W1453">
        <v>5</v>
      </c>
      <c r="Z1453" t="b">
        <f t="shared" si="22"/>
        <v>0</v>
      </c>
    </row>
    <row r="1454" spans="1:26" x14ac:dyDescent="0.25">
      <c r="A1454" t="s">
        <v>2087</v>
      </c>
      <c r="B1454" s="1">
        <v>45733</v>
      </c>
      <c r="C1454" t="s">
        <v>657</v>
      </c>
      <c r="D1454" t="s">
        <v>97</v>
      </c>
      <c r="E1454" t="s">
        <v>26</v>
      </c>
      <c r="F1454" t="s">
        <v>86</v>
      </c>
      <c r="G1454" t="s">
        <v>180</v>
      </c>
      <c r="H1454">
        <v>1</v>
      </c>
      <c r="I1454">
        <v>54847</v>
      </c>
      <c r="J1454">
        <v>10</v>
      </c>
      <c r="K1454">
        <v>5484.7</v>
      </c>
      <c r="L1454">
        <v>49362.3</v>
      </c>
      <c r="M1454">
        <v>36805.99</v>
      </c>
      <c r="N1454">
        <v>12556.31</v>
      </c>
      <c r="O1454" t="s">
        <v>60</v>
      </c>
      <c r="P1454">
        <v>1187.02</v>
      </c>
      <c r="Q1454" t="s">
        <v>40</v>
      </c>
      <c r="R1454" t="s">
        <v>41</v>
      </c>
      <c r="S1454">
        <v>2</v>
      </c>
      <c r="T1454">
        <v>2</v>
      </c>
      <c r="U1454" t="s">
        <v>32</v>
      </c>
      <c r="V1454" t="s">
        <v>33</v>
      </c>
      <c r="W1454">
        <v>5</v>
      </c>
      <c r="Z1454" t="b">
        <f t="shared" si="22"/>
        <v>0</v>
      </c>
    </row>
    <row r="1455" spans="1:26" x14ac:dyDescent="0.25">
      <c r="A1455" t="s">
        <v>2088</v>
      </c>
      <c r="B1455" s="1">
        <v>45963</v>
      </c>
      <c r="C1455" t="s">
        <v>526</v>
      </c>
      <c r="D1455" t="s">
        <v>97</v>
      </c>
      <c r="E1455" t="s">
        <v>26</v>
      </c>
      <c r="F1455" t="s">
        <v>37</v>
      </c>
      <c r="G1455" t="s">
        <v>100</v>
      </c>
      <c r="H1455">
        <v>3</v>
      </c>
      <c r="I1455">
        <v>18984</v>
      </c>
      <c r="J1455">
        <v>10</v>
      </c>
      <c r="K1455">
        <v>5695.2</v>
      </c>
      <c r="L1455">
        <v>51256.800000000003</v>
      </c>
      <c r="M1455">
        <v>37254.82</v>
      </c>
      <c r="N1455">
        <v>14001.98</v>
      </c>
      <c r="O1455" t="s">
        <v>91</v>
      </c>
      <c r="P1455">
        <v>1157.93</v>
      </c>
      <c r="Q1455" t="s">
        <v>30</v>
      </c>
      <c r="R1455" t="s">
        <v>31</v>
      </c>
      <c r="S1455">
        <v>5</v>
      </c>
      <c r="T1455">
        <v>10</v>
      </c>
      <c r="U1455" t="s">
        <v>56</v>
      </c>
      <c r="V1455" t="s">
        <v>33</v>
      </c>
      <c r="W1455">
        <v>5</v>
      </c>
      <c r="Z1455" t="b">
        <f t="shared" si="22"/>
        <v>0</v>
      </c>
    </row>
    <row r="1456" spans="1:26" x14ac:dyDescent="0.25">
      <c r="A1456" t="s">
        <v>2089</v>
      </c>
      <c r="B1456" s="1">
        <v>45659</v>
      </c>
      <c r="C1456" t="s">
        <v>840</v>
      </c>
      <c r="D1456" t="s">
        <v>63</v>
      </c>
      <c r="E1456" t="s">
        <v>46</v>
      </c>
      <c r="F1456" t="s">
        <v>47</v>
      </c>
      <c r="G1456" t="s">
        <v>105</v>
      </c>
      <c r="H1456">
        <v>1</v>
      </c>
      <c r="I1456">
        <v>37193</v>
      </c>
      <c r="J1456">
        <v>20</v>
      </c>
      <c r="K1456">
        <v>7438.6</v>
      </c>
      <c r="L1456">
        <v>29754.400000000001</v>
      </c>
      <c r="M1456">
        <v>16401.68</v>
      </c>
      <c r="N1456">
        <v>13352.72</v>
      </c>
      <c r="O1456" t="s">
        <v>29</v>
      </c>
      <c r="P1456">
        <v>565.86</v>
      </c>
      <c r="Q1456" t="s">
        <v>30</v>
      </c>
      <c r="R1456" t="s">
        <v>41</v>
      </c>
      <c r="S1456">
        <v>2</v>
      </c>
      <c r="T1456">
        <v>1</v>
      </c>
      <c r="U1456" t="s">
        <v>32</v>
      </c>
      <c r="V1456" t="s">
        <v>42</v>
      </c>
      <c r="Z1456" t="b">
        <f t="shared" si="22"/>
        <v>0</v>
      </c>
    </row>
    <row r="1457" spans="1:26" x14ac:dyDescent="0.25">
      <c r="A1457" t="s">
        <v>2090</v>
      </c>
      <c r="B1457" s="1">
        <v>45799</v>
      </c>
      <c r="C1457" t="s">
        <v>233</v>
      </c>
      <c r="D1457" t="s">
        <v>63</v>
      </c>
      <c r="E1457" t="s">
        <v>46</v>
      </c>
      <c r="F1457" t="s">
        <v>37</v>
      </c>
      <c r="G1457" t="s">
        <v>38</v>
      </c>
      <c r="H1457">
        <v>4</v>
      </c>
      <c r="I1457">
        <v>6075</v>
      </c>
      <c r="J1457">
        <v>10</v>
      </c>
      <c r="K1457">
        <v>2430</v>
      </c>
      <c r="L1457">
        <v>21870</v>
      </c>
      <c r="M1457">
        <v>12168.91</v>
      </c>
      <c r="N1457">
        <v>9701.09</v>
      </c>
      <c r="O1457" t="s">
        <v>39</v>
      </c>
      <c r="P1457">
        <v>337.02</v>
      </c>
      <c r="Q1457" t="s">
        <v>83</v>
      </c>
      <c r="R1457" t="s">
        <v>41</v>
      </c>
      <c r="S1457">
        <v>2</v>
      </c>
      <c r="T1457">
        <v>2</v>
      </c>
      <c r="U1457" t="s">
        <v>32</v>
      </c>
      <c r="V1457" t="s">
        <v>50</v>
      </c>
      <c r="W1457">
        <v>5</v>
      </c>
      <c r="Z1457" t="b">
        <f t="shared" si="22"/>
        <v>0</v>
      </c>
    </row>
    <row r="1458" spans="1:26" x14ac:dyDescent="0.25">
      <c r="A1458" t="s">
        <v>2091</v>
      </c>
      <c r="B1458" s="1">
        <v>45732</v>
      </c>
      <c r="C1458" t="s">
        <v>494</v>
      </c>
      <c r="D1458" t="s">
        <v>63</v>
      </c>
      <c r="E1458" t="s">
        <v>26</v>
      </c>
      <c r="F1458" t="s">
        <v>37</v>
      </c>
      <c r="G1458" t="s">
        <v>161</v>
      </c>
      <c r="H1458">
        <v>2</v>
      </c>
      <c r="I1458">
        <v>22373</v>
      </c>
      <c r="J1458">
        <v>0</v>
      </c>
      <c r="K1458">
        <v>0</v>
      </c>
      <c r="L1458">
        <v>44746</v>
      </c>
      <c r="M1458">
        <v>35698.22</v>
      </c>
      <c r="N1458">
        <v>9047.7800000000007</v>
      </c>
      <c r="O1458" t="s">
        <v>60</v>
      </c>
      <c r="P1458">
        <v>305.06</v>
      </c>
      <c r="Q1458" t="s">
        <v>30</v>
      </c>
      <c r="R1458" t="s">
        <v>31</v>
      </c>
      <c r="S1458">
        <v>5</v>
      </c>
      <c r="T1458">
        <v>4</v>
      </c>
      <c r="U1458" t="s">
        <v>32</v>
      </c>
      <c r="V1458" t="s">
        <v>42</v>
      </c>
      <c r="Z1458" t="b">
        <f t="shared" si="22"/>
        <v>0</v>
      </c>
    </row>
    <row r="1459" spans="1:26" x14ac:dyDescent="0.25">
      <c r="A1459" t="s">
        <v>2092</v>
      </c>
      <c r="B1459" s="1">
        <v>45724</v>
      </c>
      <c r="C1459" t="s">
        <v>468</v>
      </c>
      <c r="D1459" t="s">
        <v>154</v>
      </c>
      <c r="E1459" t="s">
        <v>46</v>
      </c>
      <c r="F1459" t="s">
        <v>27</v>
      </c>
      <c r="G1459" t="s">
        <v>76</v>
      </c>
      <c r="H1459">
        <v>2</v>
      </c>
      <c r="I1459">
        <v>11419</v>
      </c>
      <c r="J1459">
        <v>0</v>
      </c>
      <c r="K1459">
        <v>0</v>
      </c>
      <c r="L1459">
        <v>22838</v>
      </c>
      <c r="M1459">
        <v>15161.27</v>
      </c>
      <c r="N1459">
        <v>7676.73</v>
      </c>
      <c r="O1459" t="s">
        <v>29</v>
      </c>
      <c r="P1459">
        <v>1015</v>
      </c>
      <c r="Q1459" t="s">
        <v>68</v>
      </c>
      <c r="R1459" t="s">
        <v>41</v>
      </c>
      <c r="S1459">
        <v>2</v>
      </c>
      <c r="T1459">
        <v>2</v>
      </c>
      <c r="U1459" t="s">
        <v>32</v>
      </c>
      <c r="V1459" t="s">
        <v>33</v>
      </c>
      <c r="W1459">
        <v>1</v>
      </c>
      <c r="Z1459" t="b">
        <f t="shared" si="22"/>
        <v>0</v>
      </c>
    </row>
    <row r="1460" spans="1:26" x14ac:dyDescent="0.25">
      <c r="A1460" t="s">
        <v>2093</v>
      </c>
      <c r="B1460" s="1">
        <v>45934</v>
      </c>
      <c r="C1460" t="s">
        <v>245</v>
      </c>
      <c r="D1460" t="s">
        <v>90</v>
      </c>
      <c r="E1460" t="s">
        <v>46</v>
      </c>
      <c r="F1460" t="s">
        <v>53</v>
      </c>
      <c r="G1460" t="s">
        <v>59</v>
      </c>
      <c r="H1460">
        <v>2</v>
      </c>
      <c r="I1460">
        <v>49848</v>
      </c>
      <c r="J1460">
        <v>0</v>
      </c>
      <c r="K1460">
        <v>0</v>
      </c>
      <c r="L1460">
        <v>99696</v>
      </c>
      <c r="M1460">
        <v>79297.31</v>
      </c>
      <c r="N1460">
        <v>20398.689999999999</v>
      </c>
      <c r="O1460" t="s">
        <v>49</v>
      </c>
      <c r="P1460">
        <v>357.7</v>
      </c>
      <c r="Q1460" t="s">
        <v>68</v>
      </c>
      <c r="R1460" t="s">
        <v>41</v>
      </c>
      <c r="S1460">
        <v>2</v>
      </c>
      <c r="T1460">
        <v>6</v>
      </c>
      <c r="U1460" t="s">
        <v>32</v>
      </c>
      <c r="V1460" t="s">
        <v>42</v>
      </c>
      <c r="Z1460" t="b">
        <f t="shared" si="22"/>
        <v>0</v>
      </c>
    </row>
    <row r="1461" spans="1:26" x14ac:dyDescent="0.25">
      <c r="A1461" t="s">
        <v>2094</v>
      </c>
      <c r="B1461" s="1">
        <v>45786</v>
      </c>
      <c r="C1461" t="s">
        <v>2095</v>
      </c>
      <c r="D1461" t="s">
        <v>124</v>
      </c>
      <c r="E1461" t="s">
        <v>26</v>
      </c>
      <c r="F1461" t="s">
        <v>47</v>
      </c>
      <c r="G1461" t="s">
        <v>105</v>
      </c>
      <c r="H1461">
        <v>2</v>
      </c>
      <c r="I1461">
        <v>14318</v>
      </c>
      <c r="J1461">
        <v>0</v>
      </c>
      <c r="K1461">
        <v>0</v>
      </c>
      <c r="L1461">
        <v>28636</v>
      </c>
      <c r="M1461">
        <v>17874.25</v>
      </c>
      <c r="N1461">
        <v>10761.75</v>
      </c>
      <c r="O1461" t="s">
        <v>55</v>
      </c>
      <c r="P1461">
        <v>624.70000000000005</v>
      </c>
      <c r="Q1461" t="s">
        <v>30</v>
      </c>
      <c r="R1461" t="s">
        <v>41</v>
      </c>
      <c r="S1461">
        <v>2</v>
      </c>
      <c r="T1461">
        <v>3</v>
      </c>
      <c r="U1461" t="s">
        <v>56</v>
      </c>
      <c r="V1461" t="s">
        <v>33</v>
      </c>
      <c r="W1461">
        <v>3</v>
      </c>
      <c r="Z1461" t="b">
        <f t="shared" si="22"/>
        <v>0</v>
      </c>
    </row>
    <row r="1462" spans="1:26" x14ac:dyDescent="0.25">
      <c r="A1462" t="s">
        <v>2096</v>
      </c>
      <c r="B1462" s="1">
        <v>45747</v>
      </c>
      <c r="C1462" t="s">
        <v>620</v>
      </c>
      <c r="D1462" t="s">
        <v>71</v>
      </c>
      <c r="E1462" t="s">
        <v>46</v>
      </c>
      <c r="F1462" t="s">
        <v>86</v>
      </c>
      <c r="G1462" t="s">
        <v>87</v>
      </c>
      <c r="H1462">
        <v>1</v>
      </c>
      <c r="I1462">
        <v>20550</v>
      </c>
      <c r="J1462">
        <v>25</v>
      </c>
      <c r="K1462">
        <v>5137.5</v>
      </c>
      <c r="L1462">
        <v>15412.5</v>
      </c>
      <c r="M1462">
        <v>9989.44</v>
      </c>
      <c r="N1462">
        <v>5423.06</v>
      </c>
      <c r="O1462" t="s">
        <v>49</v>
      </c>
      <c r="P1462">
        <v>371.71</v>
      </c>
      <c r="Q1462" t="s">
        <v>73</v>
      </c>
      <c r="R1462" t="s">
        <v>31</v>
      </c>
      <c r="S1462">
        <v>5</v>
      </c>
      <c r="T1462">
        <v>4</v>
      </c>
      <c r="U1462" t="s">
        <v>32</v>
      </c>
      <c r="V1462" t="s">
        <v>33</v>
      </c>
      <c r="W1462">
        <v>5</v>
      </c>
      <c r="Z1462" t="b">
        <f t="shared" si="22"/>
        <v>0</v>
      </c>
    </row>
    <row r="1463" spans="1:26" x14ac:dyDescent="0.25">
      <c r="A1463" t="s">
        <v>2097</v>
      </c>
      <c r="B1463" s="1">
        <v>45714</v>
      </c>
      <c r="C1463" t="s">
        <v>2098</v>
      </c>
      <c r="D1463" t="s">
        <v>79</v>
      </c>
      <c r="E1463" t="s">
        <v>26</v>
      </c>
      <c r="F1463" t="s">
        <v>86</v>
      </c>
      <c r="G1463" t="s">
        <v>94</v>
      </c>
      <c r="H1463">
        <v>1</v>
      </c>
      <c r="I1463">
        <v>16593</v>
      </c>
      <c r="J1463">
        <v>10</v>
      </c>
      <c r="K1463">
        <v>1659.3</v>
      </c>
      <c r="L1463">
        <v>14933.7</v>
      </c>
      <c r="M1463">
        <v>8591.61</v>
      </c>
      <c r="N1463">
        <v>6342.09</v>
      </c>
      <c r="O1463" t="s">
        <v>39</v>
      </c>
      <c r="P1463">
        <v>2106.23</v>
      </c>
      <c r="Q1463" t="s">
        <v>73</v>
      </c>
      <c r="R1463" t="s">
        <v>41</v>
      </c>
      <c r="S1463">
        <v>2</v>
      </c>
      <c r="T1463">
        <v>1</v>
      </c>
      <c r="U1463" t="s">
        <v>32</v>
      </c>
      <c r="V1463" t="s">
        <v>33</v>
      </c>
      <c r="W1463">
        <v>3</v>
      </c>
      <c r="Z1463" t="b">
        <f t="shared" si="22"/>
        <v>0</v>
      </c>
    </row>
    <row r="1464" spans="1:26" x14ac:dyDescent="0.25">
      <c r="A1464" t="s">
        <v>2099</v>
      </c>
      <c r="B1464" s="1">
        <v>45996</v>
      </c>
      <c r="C1464" t="s">
        <v>1346</v>
      </c>
      <c r="D1464" t="s">
        <v>71</v>
      </c>
      <c r="E1464" t="s">
        <v>26</v>
      </c>
      <c r="F1464" t="s">
        <v>47</v>
      </c>
      <c r="G1464" t="s">
        <v>105</v>
      </c>
      <c r="H1464">
        <v>1</v>
      </c>
      <c r="I1464">
        <v>34245</v>
      </c>
      <c r="J1464">
        <v>20</v>
      </c>
      <c r="K1464">
        <v>6849</v>
      </c>
      <c r="L1464">
        <v>27396</v>
      </c>
      <c r="M1464">
        <v>16918.36</v>
      </c>
      <c r="N1464">
        <v>10477.64</v>
      </c>
      <c r="O1464" t="s">
        <v>91</v>
      </c>
      <c r="P1464">
        <v>399.8</v>
      </c>
      <c r="Q1464" t="s">
        <v>73</v>
      </c>
      <c r="R1464" t="s">
        <v>31</v>
      </c>
      <c r="S1464">
        <v>5</v>
      </c>
      <c r="T1464">
        <v>4</v>
      </c>
      <c r="U1464" t="s">
        <v>32</v>
      </c>
      <c r="V1464" t="s">
        <v>33</v>
      </c>
      <c r="W1464">
        <v>5</v>
      </c>
      <c r="Z1464" t="b">
        <f t="shared" si="22"/>
        <v>0</v>
      </c>
    </row>
    <row r="1465" spans="1:26" x14ac:dyDescent="0.25">
      <c r="A1465" t="s">
        <v>2100</v>
      </c>
      <c r="B1465" s="1">
        <v>45671</v>
      </c>
      <c r="C1465" t="s">
        <v>905</v>
      </c>
      <c r="D1465" t="s">
        <v>154</v>
      </c>
      <c r="E1465" t="s">
        <v>46</v>
      </c>
      <c r="F1465" t="s">
        <v>27</v>
      </c>
      <c r="G1465" t="s">
        <v>72</v>
      </c>
      <c r="H1465">
        <v>1</v>
      </c>
      <c r="I1465">
        <v>20332</v>
      </c>
      <c r="J1465">
        <v>25</v>
      </c>
      <c r="K1465">
        <v>5083</v>
      </c>
      <c r="L1465">
        <v>15249</v>
      </c>
      <c r="M1465">
        <v>8874.9599999999991</v>
      </c>
      <c r="N1465">
        <v>6374.04</v>
      </c>
      <c r="O1465" t="s">
        <v>60</v>
      </c>
      <c r="P1465">
        <v>232.47</v>
      </c>
      <c r="Q1465" t="s">
        <v>40</v>
      </c>
      <c r="R1465" t="s">
        <v>41</v>
      </c>
      <c r="S1465">
        <v>2</v>
      </c>
      <c r="T1465">
        <v>3</v>
      </c>
      <c r="U1465" t="s">
        <v>32</v>
      </c>
      <c r="V1465" t="s">
        <v>50</v>
      </c>
      <c r="W1465">
        <v>2</v>
      </c>
      <c r="Z1465" t="b">
        <f t="shared" si="22"/>
        <v>0</v>
      </c>
    </row>
    <row r="1466" spans="1:26" x14ac:dyDescent="0.25">
      <c r="A1466" t="s">
        <v>2101</v>
      </c>
      <c r="B1466" s="1">
        <v>45725</v>
      </c>
      <c r="C1466" t="s">
        <v>370</v>
      </c>
      <c r="D1466" t="s">
        <v>124</v>
      </c>
      <c r="E1466" t="s">
        <v>26</v>
      </c>
      <c r="F1466" t="s">
        <v>53</v>
      </c>
      <c r="G1466" t="s">
        <v>54</v>
      </c>
      <c r="H1466">
        <v>1</v>
      </c>
      <c r="I1466">
        <v>11644</v>
      </c>
      <c r="J1466">
        <v>15</v>
      </c>
      <c r="K1466">
        <v>1746.6</v>
      </c>
      <c r="L1466">
        <v>9897.4</v>
      </c>
      <c r="M1466">
        <v>7433.71</v>
      </c>
      <c r="N1466">
        <v>2463.69</v>
      </c>
      <c r="O1466" t="s">
        <v>55</v>
      </c>
      <c r="P1466">
        <v>274.72000000000003</v>
      </c>
      <c r="Q1466" t="s">
        <v>73</v>
      </c>
      <c r="R1466" t="s">
        <v>41</v>
      </c>
      <c r="S1466">
        <v>2</v>
      </c>
      <c r="T1466">
        <v>1</v>
      </c>
      <c r="U1466" t="s">
        <v>32</v>
      </c>
      <c r="V1466" t="s">
        <v>33</v>
      </c>
      <c r="W1466">
        <v>3</v>
      </c>
      <c r="Z1466" t="b">
        <f t="shared" si="22"/>
        <v>0</v>
      </c>
    </row>
    <row r="1467" spans="1:26" x14ac:dyDescent="0.25">
      <c r="A1467" t="s">
        <v>2102</v>
      </c>
      <c r="B1467" s="1">
        <v>45665</v>
      </c>
      <c r="C1467" t="s">
        <v>1695</v>
      </c>
      <c r="D1467" t="s">
        <v>154</v>
      </c>
      <c r="E1467" t="s">
        <v>36</v>
      </c>
      <c r="F1467" t="s">
        <v>37</v>
      </c>
      <c r="G1467" t="s">
        <v>38</v>
      </c>
      <c r="H1467">
        <v>2</v>
      </c>
      <c r="I1467">
        <v>10550</v>
      </c>
      <c r="J1467">
        <v>0</v>
      </c>
      <c r="K1467">
        <v>0</v>
      </c>
      <c r="L1467">
        <v>21100</v>
      </c>
      <c r="M1467">
        <v>17030.07</v>
      </c>
      <c r="N1467">
        <v>4069.93</v>
      </c>
      <c r="O1467" t="s">
        <v>91</v>
      </c>
      <c r="P1467">
        <v>727.05</v>
      </c>
      <c r="Q1467" t="s">
        <v>40</v>
      </c>
      <c r="R1467" t="s">
        <v>41</v>
      </c>
      <c r="S1467">
        <v>2</v>
      </c>
      <c r="T1467">
        <v>3</v>
      </c>
      <c r="U1467" t="s">
        <v>56</v>
      </c>
      <c r="V1467" t="s">
        <v>33</v>
      </c>
      <c r="W1467">
        <v>5</v>
      </c>
      <c r="Z1467" t="b">
        <f t="shared" si="22"/>
        <v>0</v>
      </c>
    </row>
    <row r="1468" spans="1:26" x14ac:dyDescent="0.25">
      <c r="A1468" t="s">
        <v>2103</v>
      </c>
      <c r="B1468" s="1">
        <v>45841</v>
      </c>
      <c r="C1468" t="s">
        <v>1860</v>
      </c>
      <c r="D1468" t="s">
        <v>63</v>
      </c>
      <c r="E1468" t="s">
        <v>46</v>
      </c>
      <c r="F1468" t="s">
        <v>37</v>
      </c>
      <c r="G1468" t="s">
        <v>38</v>
      </c>
      <c r="H1468">
        <v>3</v>
      </c>
      <c r="I1468">
        <v>13519</v>
      </c>
      <c r="J1468">
        <v>10</v>
      </c>
      <c r="K1468">
        <v>4055.7</v>
      </c>
      <c r="L1468">
        <v>36501.300000000003</v>
      </c>
      <c r="M1468">
        <v>26065.86</v>
      </c>
      <c r="N1468">
        <v>10435.44</v>
      </c>
      <c r="O1468" t="s">
        <v>29</v>
      </c>
      <c r="P1468">
        <v>1042.42</v>
      </c>
      <c r="Q1468" t="s">
        <v>68</v>
      </c>
      <c r="R1468" t="s">
        <v>41</v>
      </c>
      <c r="S1468">
        <v>2</v>
      </c>
      <c r="T1468">
        <v>5</v>
      </c>
      <c r="U1468" t="s">
        <v>56</v>
      </c>
      <c r="V1468" t="s">
        <v>33</v>
      </c>
      <c r="W1468">
        <v>3</v>
      </c>
      <c r="Z1468" t="b">
        <f t="shared" si="22"/>
        <v>0</v>
      </c>
    </row>
    <row r="1469" spans="1:26" x14ac:dyDescent="0.25">
      <c r="A1469" t="s">
        <v>2104</v>
      </c>
      <c r="B1469" s="1">
        <v>45779</v>
      </c>
      <c r="C1469" t="s">
        <v>528</v>
      </c>
      <c r="D1469" t="s">
        <v>79</v>
      </c>
      <c r="E1469" t="s">
        <v>46</v>
      </c>
      <c r="F1469" t="s">
        <v>37</v>
      </c>
      <c r="G1469" t="s">
        <v>161</v>
      </c>
      <c r="H1469">
        <v>1</v>
      </c>
      <c r="I1469">
        <v>34576</v>
      </c>
      <c r="J1469">
        <v>0</v>
      </c>
      <c r="K1469">
        <v>0</v>
      </c>
      <c r="L1469">
        <v>34576</v>
      </c>
      <c r="M1469">
        <v>24677.66</v>
      </c>
      <c r="N1469">
        <v>9898.34</v>
      </c>
      <c r="O1469" t="s">
        <v>91</v>
      </c>
      <c r="P1469">
        <v>961.84</v>
      </c>
      <c r="Q1469" t="s">
        <v>40</v>
      </c>
      <c r="R1469" t="s">
        <v>31</v>
      </c>
      <c r="S1469">
        <v>5</v>
      </c>
      <c r="T1469">
        <v>5</v>
      </c>
      <c r="U1469" t="s">
        <v>32</v>
      </c>
      <c r="V1469" t="s">
        <v>33</v>
      </c>
      <c r="W1469">
        <v>5</v>
      </c>
      <c r="Z1469" t="b">
        <f t="shared" si="22"/>
        <v>0</v>
      </c>
    </row>
    <row r="1470" spans="1:26" x14ac:dyDescent="0.25">
      <c r="A1470" t="s">
        <v>2105</v>
      </c>
      <c r="B1470" s="1">
        <v>45959</v>
      </c>
      <c r="C1470" t="s">
        <v>570</v>
      </c>
      <c r="D1470" t="s">
        <v>124</v>
      </c>
      <c r="E1470" t="s">
        <v>26</v>
      </c>
      <c r="F1470" t="s">
        <v>53</v>
      </c>
      <c r="G1470" t="s">
        <v>59</v>
      </c>
      <c r="H1470">
        <v>2</v>
      </c>
      <c r="I1470">
        <v>93790</v>
      </c>
      <c r="J1470">
        <v>5</v>
      </c>
      <c r="K1470">
        <v>9379</v>
      </c>
      <c r="L1470">
        <v>178201</v>
      </c>
      <c r="M1470">
        <v>142052.01999999999</v>
      </c>
      <c r="N1470">
        <v>36148.980000000003</v>
      </c>
      <c r="O1470" t="s">
        <v>55</v>
      </c>
      <c r="P1470">
        <v>1702.3</v>
      </c>
      <c r="Q1470" t="s">
        <v>68</v>
      </c>
      <c r="R1470" t="s">
        <v>31</v>
      </c>
      <c r="S1470">
        <v>5</v>
      </c>
      <c r="T1470">
        <v>2</v>
      </c>
      <c r="U1470" t="s">
        <v>32</v>
      </c>
      <c r="V1470" t="s">
        <v>33</v>
      </c>
      <c r="W1470">
        <v>5</v>
      </c>
      <c r="Z1470" t="b">
        <f t="shared" si="22"/>
        <v>0</v>
      </c>
    </row>
    <row r="1471" spans="1:26" x14ac:dyDescent="0.25">
      <c r="A1471" t="s">
        <v>2106</v>
      </c>
      <c r="B1471" s="1">
        <v>45823</v>
      </c>
      <c r="C1471" t="s">
        <v>637</v>
      </c>
      <c r="D1471" t="s">
        <v>79</v>
      </c>
      <c r="E1471" t="s">
        <v>26</v>
      </c>
      <c r="F1471" t="s">
        <v>37</v>
      </c>
      <c r="G1471" t="s">
        <v>100</v>
      </c>
      <c r="H1471">
        <v>1</v>
      </c>
      <c r="I1471">
        <v>34651</v>
      </c>
      <c r="J1471">
        <v>0</v>
      </c>
      <c r="K1471">
        <v>0</v>
      </c>
      <c r="L1471">
        <v>34651</v>
      </c>
      <c r="M1471">
        <v>22705.18</v>
      </c>
      <c r="N1471">
        <v>11945.82</v>
      </c>
      <c r="O1471" t="s">
        <v>49</v>
      </c>
      <c r="P1471">
        <v>146.13</v>
      </c>
      <c r="Q1471" t="s">
        <v>68</v>
      </c>
      <c r="R1471" t="s">
        <v>31</v>
      </c>
      <c r="S1471">
        <v>5</v>
      </c>
      <c r="T1471">
        <v>5</v>
      </c>
      <c r="U1471" t="s">
        <v>32</v>
      </c>
      <c r="V1471" t="s">
        <v>33</v>
      </c>
      <c r="W1471">
        <v>4</v>
      </c>
      <c r="Z1471" t="b">
        <f t="shared" si="22"/>
        <v>0</v>
      </c>
    </row>
    <row r="1472" spans="1:26" x14ac:dyDescent="0.25">
      <c r="A1472" t="s">
        <v>2107</v>
      </c>
      <c r="B1472" s="1">
        <v>45666</v>
      </c>
      <c r="C1472" t="s">
        <v>1332</v>
      </c>
      <c r="D1472" t="s">
        <v>154</v>
      </c>
      <c r="E1472" t="s">
        <v>26</v>
      </c>
      <c r="F1472" t="s">
        <v>37</v>
      </c>
      <c r="G1472" t="s">
        <v>224</v>
      </c>
      <c r="H1472">
        <v>2</v>
      </c>
      <c r="I1472">
        <v>14198</v>
      </c>
      <c r="J1472">
        <v>0</v>
      </c>
      <c r="K1472">
        <v>0</v>
      </c>
      <c r="L1472">
        <v>28396</v>
      </c>
      <c r="M1472">
        <v>16368.78</v>
      </c>
      <c r="N1472">
        <v>12027.22</v>
      </c>
      <c r="O1472" t="s">
        <v>49</v>
      </c>
      <c r="P1472">
        <v>305.24</v>
      </c>
      <c r="Q1472" t="s">
        <v>83</v>
      </c>
      <c r="R1472" t="s">
        <v>31</v>
      </c>
      <c r="S1472">
        <v>5</v>
      </c>
      <c r="T1472">
        <v>3</v>
      </c>
      <c r="U1472" t="s">
        <v>32</v>
      </c>
      <c r="V1472" t="s">
        <v>42</v>
      </c>
      <c r="Z1472" t="b">
        <f t="shared" si="22"/>
        <v>0</v>
      </c>
    </row>
    <row r="1473" spans="1:26" x14ac:dyDescent="0.25">
      <c r="A1473" t="s">
        <v>2108</v>
      </c>
      <c r="B1473" s="1">
        <v>45747</v>
      </c>
      <c r="C1473" t="s">
        <v>233</v>
      </c>
      <c r="D1473" t="s">
        <v>67</v>
      </c>
      <c r="E1473" t="s">
        <v>26</v>
      </c>
      <c r="F1473" t="s">
        <v>86</v>
      </c>
      <c r="G1473" t="s">
        <v>127</v>
      </c>
      <c r="H1473">
        <v>1</v>
      </c>
      <c r="I1473">
        <v>23944</v>
      </c>
      <c r="J1473">
        <v>20</v>
      </c>
      <c r="K1473">
        <v>4788.8</v>
      </c>
      <c r="L1473">
        <v>19155.2</v>
      </c>
      <c r="M1473">
        <v>13055.75</v>
      </c>
      <c r="N1473">
        <v>6099.45</v>
      </c>
      <c r="O1473" t="s">
        <v>60</v>
      </c>
      <c r="P1473">
        <v>2156.02</v>
      </c>
      <c r="Q1473" t="s">
        <v>40</v>
      </c>
      <c r="R1473" t="s">
        <v>41</v>
      </c>
      <c r="S1473">
        <v>2</v>
      </c>
      <c r="T1473">
        <v>1</v>
      </c>
      <c r="U1473" t="s">
        <v>32</v>
      </c>
      <c r="V1473" t="s">
        <v>33</v>
      </c>
      <c r="W1473">
        <v>3</v>
      </c>
      <c r="Z1473" t="b">
        <f t="shared" si="22"/>
        <v>0</v>
      </c>
    </row>
    <row r="1474" spans="1:26" x14ac:dyDescent="0.25">
      <c r="A1474" t="s">
        <v>2109</v>
      </c>
      <c r="B1474" s="1">
        <v>45793</v>
      </c>
      <c r="C1474" t="s">
        <v>1350</v>
      </c>
      <c r="D1474" t="s">
        <v>90</v>
      </c>
      <c r="E1474" t="s">
        <v>46</v>
      </c>
      <c r="F1474" t="s">
        <v>53</v>
      </c>
      <c r="G1474" t="s">
        <v>59</v>
      </c>
      <c r="H1474">
        <v>1</v>
      </c>
      <c r="I1474">
        <v>115019</v>
      </c>
      <c r="J1474">
        <v>25</v>
      </c>
      <c r="K1474">
        <v>28754.75</v>
      </c>
      <c r="L1474">
        <v>86264.25</v>
      </c>
      <c r="M1474">
        <v>53129.26</v>
      </c>
      <c r="N1474">
        <v>33134.99</v>
      </c>
      <c r="O1474" t="s">
        <v>39</v>
      </c>
      <c r="P1474">
        <v>1912.99</v>
      </c>
      <c r="Q1474" t="s">
        <v>73</v>
      </c>
      <c r="R1474" t="s">
        <v>31</v>
      </c>
      <c r="S1474">
        <v>5</v>
      </c>
      <c r="T1474">
        <v>4</v>
      </c>
      <c r="U1474" t="s">
        <v>32</v>
      </c>
      <c r="V1474" t="s">
        <v>33</v>
      </c>
      <c r="W1474">
        <v>2</v>
      </c>
      <c r="Z1474" t="b">
        <f t="shared" si="22"/>
        <v>0</v>
      </c>
    </row>
    <row r="1475" spans="1:26" x14ac:dyDescent="0.25">
      <c r="A1475" t="s">
        <v>2110</v>
      </c>
      <c r="B1475" s="1">
        <v>45684</v>
      </c>
      <c r="C1475" t="s">
        <v>301</v>
      </c>
      <c r="D1475" t="s">
        <v>45</v>
      </c>
      <c r="E1475" t="s">
        <v>26</v>
      </c>
      <c r="F1475" t="s">
        <v>86</v>
      </c>
      <c r="G1475" t="s">
        <v>180</v>
      </c>
      <c r="H1475">
        <v>1</v>
      </c>
      <c r="I1475">
        <v>37161</v>
      </c>
      <c r="J1475">
        <v>10</v>
      </c>
      <c r="K1475">
        <v>3716.1</v>
      </c>
      <c r="L1475">
        <v>33444.9</v>
      </c>
      <c r="M1475">
        <v>18471.53</v>
      </c>
      <c r="N1475">
        <v>14973.37</v>
      </c>
      <c r="O1475" t="s">
        <v>39</v>
      </c>
      <c r="P1475">
        <v>1775.14</v>
      </c>
      <c r="Q1475" t="s">
        <v>30</v>
      </c>
      <c r="R1475" t="s">
        <v>31</v>
      </c>
      <c r="S1475">
        <v>5</v>
      </c>
      <c r="T1475">
        <v>2</v>
      </c>
      <c r="U1475" t="s">
        <v>32</v>
      </c>
      <c r="V1475" t="s">
        <v>50</v>
      </c>
      <c r="W1475">
        <v>4</v>
      </c>
      <c r="Z1475" t="b">
        <f t="shared" ref="Z1475:Z1538" si="23">COUNTIF($A:$A, A1475)&gt;1</f>
        <v>0</v>
      </c>
    </row>
    <row r="1476" spans="1:26" x14ac:dyDescent="0.25">
      <c r="A1476" t="s">
        <v>2111</v>
      </c>
      <c r="B1476" s="1">
        <v>45722</v>
      </c>
      <c r="C1476" t="s">
        <v>211</v>
      </c>
      <c r="D1476" t="s">
        <v>97</v>
      </c>
      <c r="E1476" t="s">
        <v>26</v>
      </c>
      <c r="F1476" t="s">
        <v>86</v>
      </c>
      <c r="G1476" t="s">
        <v>94</v>
      </c>
      <c r="H1476">
        <v>1</v>
      </c>
      <c r="I1476">
        <v>72189</v>
      </c>
      <c r="J1476">
        <v>0</v>
      </c>
      <c r="K1476">
        <v>0</v>
      </c>
      <c r="L1476">
        <v>72189</v>
      </c>
      <c r="M1476">
        <v>57024.959999999999</v>
      </c>
      <c r="N1476">
        <v>15164.04</v>
      </c>
      <c r="O1476" t="s">
        <v>49</v>
      </c>
      <c r="P1476">
        <v>127.64</v>
      </c>
      <c r="Q1476" t="s">
        <v>83</v>
      </c>
      <c r="R1476" t="s">
        <v>31</v>
      </c>
      <c r="S1476">
        <v>5</v>
      </c>
      <c r="T1476">
        <v>3</v>
      </c>
      <c r="U1476" t="s">
        <v>32</v>
      </c>
      <c r="V1476" t="s">
        <v>42</v>
      </c>
      <c r="Z1476" t="b">
        <f t="shared" si="23"/>
        <v>0</v>
      </c>
    </row>
    <row r="1477" spans="1:26" x14ac:dyDescent="0.25">
      <c r="A1477" t="s">
        <v>2112</v>
      </c>
      <c r="B1477" s="1">
        <v>45873</v>
      </c>
      <c r="C1477" t="s">
        <v>191</v>
      </c>
      <c r="D1477" t="s">
        <v>124</v>
      </c>
      <c r="E1477" t="s">
        <v>46</v>
      </c>
      <c r="F1477" t="s">
        <v>86</v>
      </c>
      <c r="G1477" t="s">
        <v>180</v>
      </c>
      <c r="H1477">
        <v>1</v>
      </c>
      <c r="I1477">
        <v>25516</v>
      </c>
      <c r="J1477">
        <v>5</v>
      </c>
      <c r="K1477">
        <v>1275.8</v>
      </c>
      <c r="L1477">
        <v>24240.2</v>
      </c>
      <c r="M1477">
        <v>16836.34</v>
      </c>
      <c r="N1477">
        <v>7403.86</v>
      </c>
      <c r="O1477" t="s">
        <v>39</v>
      </c>
      <c r="P1477">
        <v>2031.02</v>
      </c>
      <c r="Q1477" t="s">
        <v>68</v>
      </c>
      <c r="R1477" t="s">
        <v>31</v>
      </c>
      <c r="S1477">
        <v>5</v>
      </c>
      <c r="T1477">
        <v>2</v>
      </c>
      <c r="U1477" t="s">
        <v>32</v>
      </c>
      <c r="V1477" t="s">
        <v>42</v>
      </c>
      <c r="Z1477" t="b">
        <f t="shared" si="23"/>
        <v>0</v>
      </c>
    </row>
    <row r="1478" spans="1:26" x14ac:dyDescent="0.25">
      <c r="A1478" t="s">
        <v>2113</v>
      </c>
      <c r="B1478" s="1">
        <v>45927</v>
      </c>
      <c r="C1478" t="s">
        <v>1350</v>
      </c>
      <c r="D1478" t="s">
        <v>79</v>
      </c>
      <c r="E1478" t="s">
        <v>46</v>
      </c>
      <c r="F1478" t="s">
        <v>53</v>
      </c>
      <c r="G1478" t="s">
        <v>82</v>
      </c>
      <c r="H1478">
        <v>1</v>
      </c>
      <c r="I1478">
        <v>111201</v>
      </c>
      <c r="J1478">
        <v>0</v>
      </c>
      <c r="K1478">
        <v>0</v>
      </c>
      <c r="L1478">
        <v>111201</v>
      </c>
      <c r="M1478">
        <v>68293.09</v>
      </c>
      <c r="N1478">
        <v>42907.91</v>
      </c>
      <c r="O1478" t="s">
        <v>49</v>
      </c>
      <c r="P1478">
        <v>472.29</v>
      </c>
      <c r="Q1478" t="s">
        <v>30</v>
      </c>
      <c r="R1478" t="s">
        <v>31</v>
      </c>
      <c r="S1478">
        <v>5</v>
      </c>
      <c r="T1478">
        <v>5</v>
      </c>
      <c r="U1478" t="s">
        <v>32</v>
      </c>
      <c r="V1478" t="s">
        <v>42</v>
      </c>
      <c r="Z1478" t="b">
        <f t="shared" si="23"/>
        <v>0</v>
      </c>
    </row>
    <row r="1479" spans="1:26" x14ac:dyDescent="0.25">
      <c r="A1479" t="s">
        <v>2114</v>
      </c>
      <c r="B1479" s="1">
        <v>45716</v>
      </c>
      <c r="C1479" t="s">
        <v>203</v>
      </c>
      <c r="D1479" t="s">
        <v>67</v>
      </c>
      <c r="E1479" t="s">
        <v>26</v>
      </c>
      <c r="F1479" t="s">
        <v>47</v>
      </c>
      <c r="G1479" t="s">
        <v>105</v>
      </c>
      <c r="H1479">
        <v>2</v>
      </c>
      <c r="I1479">
        <v>38856</v>
      </c>
      <c r="J1479">
        <v>0</v>
      </c>
      <c r="K1479">
        <v>0</v>
      </c>
      <c r="L1479">
        <v>77712</v>
      </c>
      <c r="M1479">
        <v>43638.42</v>
      </c>
      <c r="N1479">
        <v>34073.58</v>
      </c>
      <c r="O1479" t="s">
        <v>49</v>
      </c>
      <c r="P1479">
        <v>165.64</v>
      </c>
      <c r="Q1479" t="s">
        <v>83</v>
      </c>
      <c r="R1479" t="s">
        <v>31</v>
      </c>
      <c r="S1479">
        <v>5</v>
      </c>
      <c r="T1479">
        <v>5</v>
      </c>
      <c r="U1479" t="s">
        <v>32</v>
      </c>
      <c r="V1479" t="s">
        <v>33</v>
      </c>
      <c r="W1479">
        <v>1</v>
      </c>
      <c r="Z1479" t="b">
        <f t="shared" si="23"/>
        <v>0</v>
      </c>
    </row>
    <row r="1480" spans="1:26" x14ac:dyDescent="0.25">
      <c r="A1480" t="s">
        <v>2115</v>
      </c>
      <c r="B1480" s="1">
        <v>45690</v>
      </c>
      <c r="C1480" t="s">
        <v>1063</v>
      </c>
      <c r="D1480" t="s">
        <v>67</v>
      </c>
      <c r="E1480" t="s">
        <v>46</v>
      </c>
      <c r="F1480" t="s">
        <v>53</v>
      </c>
      <c r="G1480" t="s">
        <v>54</v>
      </c>
      <c r="H1480">
        <v>1</v>
      </c>
      <c r="I1480">
        <v>56865</v>
      </c>
      <c r="J1480">
        <v>0</v>
      </c>
      <c r="K1480">
        <v>0</v>
      </c>
      <c r="L1480">
        <v>56865</v>
      </c>
      <c r="M1480">
        <v>34044.050000000003</v>
      </c>
      <c r="N1480">
        <v>22820.95</v>
      </c>
      <c r="O1480" t="s">
        <v>55</v>
      </c>
      <c r="P1480">
        <v>1054.02</v>
      </c>
      <c r="Q1480" t="s">
        <v>83</v>
      </c>
      <c r="R1480" t="s">
        <v>31</v>
      </c>
      <c r="S1480">
        <v>5</v>
      </c>
      <c r="T1480">
        <v>3</v>
      </c>
      <c r="U1480" t="s">
        <v>32</v>
      </c>
      <c r="V1480" t="s">
        <v>33</v>
      </c>
      <c r="W1480">
        <v>5</v>
      </c>
      <c r="Z1480" t="b">
        <f t="shared" si="23"/>
        <v>0</v>
      </c>
    </row>
    <row r="1481" spans="1:26" x14ac:dyDescent="0.25">
      <c r="A1481" t="s">
        <v>2116</v>
      </c>
      <c r="B1481" s="1">
        <v>45901</v>
      </c>
      <c r="C1481" t="s">
        <v>135</v>
      </c>
      <c r="D1481" t="s">
        <v>63</v>
      </c>
      <c r="E1481" t="s">
        <v>46</v>
      </c>
      <c r="F1481" t="s">
        <v>37</v>
      </c>
      <c r="G1481" t="s">
        <v>224</v>
      </c>
      <c r="H1481">
        <v>1</v>
      </c>
      <c r="I1481">
        <v>29914</v>
      </c>
      <c r="J1481">
        <v>10</v>
      </c>
      <c r="K1481">
        <v>2991.4</v>
      </c>
      <c r="L1481">
        <v>26922.6</v>
      </c>
      <c r="M1481">
        <v>17267.52</v>
      </c>
      <c r="N1481">
        <v>9655.08</v>
      </c>
      <c r="O1481" t="s">
        <v>39</v>
      </c>
      <c r="P1481">
        <v>1183.9100000000001</v>
      </c>
      <c r="Q1481" t="s">
        <v>83</v>
      </c>
      <c r="R1481" t="s">
        <v>31</v>
      </c>
      <c r="S1481">
        <v>5</v>
      </c>
      <c r="T1481">
        <v>4</v>
      </c>
      <c r="U1481" t="s">
        <v>32</v>
      </c>
      <c r="V1481" t="s">
        <v>33</v>
      </c>
      <c r="W1481">
        <v>4</v>
      </c>
      <c r="Z1481" t="b">
        <f t="shared" si="23"/>
        <v>0</v>
      </c>
    </row>
    <row r="1482" spans="1:26" x14ac:dyDescent="0.25">
      <c r="A1482" t="s">
        <v>2117</v>
      </c>
      <c r="B1482" s="1">
        <v>45887</v>
      </c>
      <c r="C1482" t="s">
        <v>380</v>
      </c>
      <c r="D1482" t="s">
        <v>79</v>
      </c>
      <c r="E1482" t="s">
        <v>26</v>
      </c>
      <c r="F1482" t="s">
        <v>47</v>
      </c>
      <c r="G1482" t="s">
        <v>105</v>
      </c>
      <c r="H1482">
        <v>1</v>
      </c>
      <c r="I1482">
        <v>16264</v>
      </c>
      <c r="J1482">
        <v>15</v>
      </c>
      <c r="K1482">
        <v>2439.6</v>
      </c>
      <c r="L1482">
        <v>13824.4</v>
      </c>
      <c r="M1482">
        <v>8001.13</v>
      </c>
      <c r="N1482">
        <v>5823.27</v>
      </c>
      <c r="O1482" t="s">
        <v>49</v>
      </c>
      <c r="P1482">
        <v>221.76</v>
      </c>
      <c r="Q1482" t="s">
        <v>30</v>
      </c>
      <c r="R1482" t="s">
        <v>41</v>
      </c>
      <c r="S1482">
        <v>2</v>
      </c>
      <c r="T1482">
        <v>6</v>
      </c>
      <c r="U1482" t="s">
        <v>32</v>
      </c>
      <c r="V1482" t="s">
        <v>50</v>
      </c>
      <c r="W1482">
        <v>5</v>
      </c>
      <c r="Z1482" t="b">
        <f t="shared" si="23"/>
        <v>0</v>
      </c>
    </row>
    <row r="1483" spans="1:26" x14ac:dyDescent="0.25">
      <c r="A1483" t="s">
        <v>2118</v>
      </c>
      <c r="B1483" s="1">
        <v>45843</v>
      </c>
      <c r="C1483" t="s">
        <v>2012</v>
      </c>
      <c r="D1483" t="s">
        <v>25</v>
      </c>
      <c r="E1483" t="s">
        <v>26</v>
      </c>
      <c r="F1483" t="s">
        <v>37</v>
      </c>
      <c r="G1483" t="s">
        <v>161</v>
      </c>
      <c r="H1483">
        <v>1</v>
      </c>
      <c r="I1483">
        <v>22775</v>
      </c>
      <c r="J1483">
        <v>0</v>
      </c>
      <c r="K1483">
        <v>0</v>
      </c>
      <c r="L1483">
        <v>22775</v>
      </c>
      <c r="M1483">
        <v>13546.25</v>
      </c>
      <c r="N1483">
        <v>9228.75</v>
      </c>
      <c r="O1483" t="s">
        <v>39</v>
      </c>
      <c r="P1483">
        <v>1707.14</v>
      </c>
      <c r="Q1483" t="s">
        <v>73</v>
      </c>
      <c r="R1483" t="s">
        <v>31</v>
      </c>
      <c r="S1483">
        <v>5</v>
      </c>
      <c r="T1483">
        <v>4</v>
      </c>
      <c r="U1483" t="s">
        <v>32</v>
      </c>
      <c r="V1483" t="s">
        <v>33</v>
      </c>
      <c r="W1483">
        <v>5</v>
      </c>
      <c r="Z1483" t="b">
        <f t="shared" si="23"/>
        <v>0</v>
      </c>
    </row>
    <row r="1484" spans="1:26" x14ac:dyDescent="0.25">
      <c r="A1484" t="s">
        <v>2119</v>
      </c>
      <c r="B1484" s="1">
        <v>45920</v>
      </c>
      <c r="C1484" t="s">
        <v>496</v>
      </c>
      <c r="D1484" t="s">
        <v>63</v>
      </c>
      <c r="E1484" t="s">
        <v>36</v>
      </c>
      <c r="F1484" t="s">
        <v>27</v>
      </c>
      <c r="G1484" t="s">
        <v>164</v>
      </c>
      <c r="H1484">
        <v>1</v>
      </c>
      <c r="I1484">
        <v>3527</v>
      </c>
      <c r="J1484">
        <v>0</v>
      </c>
      <c r="K1484">
        <v>0</v>
      </c>
      <c r="L1484">
        <v>3527</v>
      </c>
      <c r="M1484">
        <v>2008.05</v>
      </c>
      <c r="N1484">
        <v>1518.95</v>
      </c>
      <c r="O1484" t="s">
        <v>60</v>
      </c>
      <c r="P1484">
        <v>422.55</v>
      </c>
      <c r="Q1484" t="s">
        <v>73</v>
      </c>
      <c r="R1484" t="s">
        <v>41</v>
      </c>
      <c r="S1484">
        <v>2</v>
      </c>
      <c r="T1484">
        <v>5</v>
      </c>
      <c r="U1484" t="s">
        <v>56</v>
      </c>
      <c r="V1484" t="s">
        <v>33</v>
      </c>
      <c r="W1484">
        <v>5</v>
      </c>
      <c r="Z1484" t="b">
        <f t="shared" si="23"/>
        <v>0</v>
      </c>
    </row>
    <row r="1485" spans="1:26" x14ac:dyDescent="0.25">
      <c r="A1485" t="s">
        <v>2120</v>
      </c>
      <c r="B1485" s="1">
        <v>45961</v>
      </c>
      <c r="C1485" t="s">
        <v>1106</v>
      </c>
      <c r="D1485" t="s">
        <v>154</v>
      </c>
      <c r="E1485" t="s">
        <v>26</v>
      </c>
      <c r="F1485" t="s">
        <v>47</v>
      </c>
      <c r="G1485" t="s">
        <v>138</v>
      </c>
      <c r="H1485">
        <v>1</v>
      </c>
      <c r="I1485">
        <v>41856</v>
      </c>
      <c r="J1485">
        <v>10</v>
      </c>
      <c r="K1485">
        <v>4185.6000000000004</v>
      </c>
      <c r="L1485">
        <v>37670.400000000001</v>
      </c>
      <c r="M1485">
        <v>25592.639999999999</v>
      </c>
      <c r="N1485">
        <v>12077.76</v>
      </c>
      <c r="O1485" t="s">
        <v>39</v>
      </c>
      <c r="P1485">
        <v>1067.3499999999999</v>
      </c>
      <c r="Q1485" t="s">
        <v>40</v>
      </c>
      <c r="R1485" t="s">
        <v>41</v>
      </c>
      <c r="S1485">
        <v>2</v>
      </c>
      <c r="T1485">
        <v>1</v>
      </c>
      <c r="U1485" t="s">
        <v>32</v>
      </c>
      <c r="V1485" t="s">
        <v>33</v>
      </c>
      <c r="W1485">
        <v>3</v>
      </c>
      <c r="Z1485" t="b">
        <f t="shared" si="23"/>
        <v>0</v>
      </c>
    </row>
    <row r="1486" spans="1:26" x14ac:dyDescent="0.25">
      <c r="A1486" t="s">
        <v>2121</v>
      </c>
      <c r="B1486" s="1">
        <v>45713</v>
      </c>
      <c r="C1486" t="s">
        <v>1554</v>
      </c>
      <c r="D1486" t="s">
        <v>67</v>
      </c>
      <c r="E1486" t="s">
        <v>46</v>
      </c>
      <c r="F1486" t="s">
        <v>27</v>
      </c>
      <c r="G1486" t="s">
        <v>28</v>
      </c>
      <c r="H1486">
        <v>2</v>
      </c>
      <c r="I1486">
        <v>4427</v>
      </c>
      <c r="J1486">
        <v>25</v>
      </c>
      <c r="K1486">
        <v>2213.5</v>
      </c>
      <c r="L1486">
        <v>6640.5</v>
      </c>
      <c r="M1486">
        <v>4046.52</v>
      </c>
      <c r="N1486">
        <v>2593.98</v>
      </c>
      <c r="O1486" t="s">
        <v>55</v>
      </c>
      <c r="P1486">
        <v>722.13</v>
      </c>
      <c r="Q1486" t="s">
        <v>83</v>
      </c>
      <c r="R1486" t="s">
        <v>31</v>
      </c>
      <c r="S1486">
        <v>5</v>
      </c>
      <c r="T1486">
        <v>3</v>
      </c>
      <c r="U1486" t="s">
        <v>32</v>
      </c>
      <c r="V1486" t="s">
        <v>50</v>
      </c>
      <c r="W1486">
        <v>5</v>
      </c>
      <c r="Z1486" t="b">
        <f t="shared" si="23"/>
        <v>0</v>
      </c>
    </row>
    <row r="1487" spans="1:26" x14ac:dyDescent="0.25">
      <c r="A1487" t="s">
        <v>2122</v>
      </c>
      <c r="B1487" s="1">
        <v>45889</v>
      </c>
      <c r="C1487" t="s">
        <v>1488</v>
      </c>
      <c r="D1487" t="s">
        <v>154</v>
      </c>
      <c r="E1487" t="s">
        <v>36</v>
      </c>
      <c r="F1487" t="s">
        <v>86</v>
      </c>
      <c r="G1487" t="s">
        <v>110</v>
      </c>
      <c r="H1487">
        <v>2</v>
      </c>
      <c r="I1487">
        <v>27976</v>
      </c>
      <c r="J1487">
        <v>15</v>
      </c>
      <c r="K1487">
        <v>8392.7999999999993</v>
      </c>
      <c r="L1487">
        <v>47559.199999999997</v>
      </c>
      <c r="M1487">
        <v>30392.91</v>
      </c>
      <c r="N1487">
        <v>17166.29</v>
      </c>
      <c r="O1487" t="s">
        <v>49</v>
      </c>
      <c r="P1487">
        <v>69.66</v>
      </c>
      <c r="Q1487" t="s">
        <v>73</v>
      </c>
      <c r="R1487" t="s">
        <v>41</v>
      </c>
      <c r="S1487">
        <v>2</v>
      </c>
      <c r="T1487">
        <v>3</v>
      </c>
      <c r="U1487" t="s">
        <v>56</v>
      </c>
      <c r="V1487" t="s">
        <v>33</v>
      </c>
      <c r="W1487">
        <v>1</v>
      </c>
      <c r="Z1487" t="b">
        <f t="shared" si="23"/>
        <v>0</v>
      </c>
    </row>
    <row r="1488" spans="1:26" x14ac:dyDescent="0.25">
      <c r="A1488" t="s">
        <v>2123</v>
      </c>
      <c r="B1488" s="1">
        <v>45915</v>
      </c>
      <c r="C1488" t="s">
        <v>500</v>
      </c>
      <c r="D1488" t="s">
        <v>45</v>
      </c>
      <c r="E1488" t="s">
        <v>46</v>
      </c>
      <c r="F1488" t="s">
        <v>53</v>
      </c>
      <c r="G1488" t="s">
        <v>54</v>
      </c>
      <c r="H1488">
        <v>1</v>
      </c>
      <c r="I1488">
        <v>25814</v>
      </c>
      <c r="J1488">
        <v>0</v>
      </c>
      <c r="K1488">
        <v>0</v>
      </c>
      <c r="L1488">
        <v>25814</v>
      </c>
      <c r="M1488">
        <v>17812.189999999999</v>
      </c>
      <c r="N1488">
        <v>8001.81</v>
      </c>
      <c r="O1488" t="s">
        <v>55</v>
      </c>
      <c r="P1488">
        <v>462.69</v>
      </c>
      <c r="Q1488" t="s">
        <v>40</v>
      </c>
      <c r="R1488" t="s">
        <v>31</v>
      </c>
      <c r="S1488">
        <v>5</v>
      </c>
      <c r="T1488">
        <v>2</v>
      </c>
      <c r="U1488" t="s">
        <v>32</v>
      </c>
      <c r="V1488" t="s">
        <v>33</v>
      </c>
      <c r="W1488">
        <v>5</v>
      </c>
      <c r="Z1488" t="b">
        <f t="shared" si="23"/>
        <v>0</v>
      </c>
    </row>
    <row r="1489" spans="1:26" x14ac:dyDescent="0.25">
      <c r="A1489" t="s">
        <v>2124</v>
      </c>
      <c r="B1489" s="1">
        <v>45771</v>
      </c>
      <c r="C1489" t="s">
        <v>1202</v>
      </c>
      <c r="D1489" t="s">
        <v>25</v>
      </c>
      <c r="E1489" t="s">
        <v>46</v>
      </c>
      <c r="F1489" t="s">
        <v>27</v>
      </c>
      <c r="G1489" t="s">
        <v>164</v>
      </c>
      <c r="H1489">
        <v>2</v>
      </c>
      <c r="I1489">
        <v>25001</v>
      </c>
      <c r="J1489">
        <v>20</v>
      </c>
      <c r="K1489">
        <v>10000.4</v>
      </c>
      <c r="L1489">
        <v>40001.599999999999</v>
      </c>
      <c r="M1489">
        <v>31660.68</v>
      </c>
      <c r="N1489">
        <v>8340.92</v>
      </c>
      <c r="O1489" t="s">
        <v>49</v>
      </c>
      <c r="P1489">
        <v>320.12</v>
      </c>
      <c r="Q1489" t="s">
        <v>73</v>
      </c>
      <c r="R1489" t="s">
        <v>41</v>
      </c>
      <c r="S1489">
        <v>2</v>
      </c>
      <c r="T1489">
        <v>4</v>
      </c>
      <c r="U1489" t="s">
        <v>32</v>
      </c>
      <c r="V1489" t="s">
        <v>42</v>
      </c>
      <c r="Z1489" t="b">
        <f t="shared" si="23"/>
        <v>0</v>
      </c>
    </row>
    <row r="1490" spans="1:26" x14ac:dyDescent="0.25">
      <c r="A1490" t="s">
        <v>2125</v>
      </c>
      <c r="B1490" s="1">
        <v>45972</v>
      </c>
      <c r="C1490" t="s">
        <v>364</v>
      </c>
      <c r="D1490" t="s">
        <v>67</v>
      </c>
      <c r="E1490" t="s">
        <v>46</v>
      </c>
      <c r="F1490" t="s">
        <v>47</v>
      </c>
      <c r="G1490" t="s">
        <v>146</v>
      </c>
      <c r="H1490">
        <v>1</v>
      </c>
      <c r="I1490">
        <v>29003</v>
      </c>
      <c r="J1490">
        <v>0</v>
      </c>
      <c r="K1490">
        <v>0</v>
      </c>
      <c r="L1490">
        <v>29003</v>
      </c>
      <c r="M1490">
        <v>20281.240000000002</v>
      </c>
      <c r="N1490">
        <v>8721.76</v>
      </c>
      <c r="O1490" t="s">
        <v>55</v>
      </c>
      <c r="P1490">
        <v>1195.1400000000001</v>
      </c>
      <c r="Q1490" t="s">
        <v>30</v>
      </c>
      <c r="R1490" t="s">
        <v>31</v>
      </c>
      <c r="S1490">
        <v>5</v>
      </c>
      <c r="T1490">
        <v>0</v>
      </c>
      <c r="U1490" t="s">
        <v>32</v>
      </c>
      <c r="V1490" t="s">
        <v>42</v>
      </c>
      <c r="Z1490" t="b">
        <f t="shared" si="23"/>
        <v>0</v>
      </c>
    </row>
    <row r="1491" spans="1:26" x14ac:dyDescent="0.25">
      <c r="A1491" t="s">
        <v>2126</v>
      </c>
      <c r="B1491" s="1">
        <v>45680</v>
      </c>
      <c r="C1491" t="s">
        <v>753</v>
      </c>
      <c r="D1491" t="s">
        <v>124</v>
      </c>
      <c r="E1491" t="s">
        <v>36</v>
      </c>
      <c r="F1491" t="s">
        <v>47</v>
      </c>
      <c r="G1491" t="s">
        <v>48</v>
      </c>
      <c r="H1491">
        <v>1</v>
      </c>
      <c r="I1491">
        <v>18020</v>
      </c>
      <c r="J1491">
        <v>10</v>
      </c>
      <c r="K1491">
        <v>1802</v>
      </c>
      <c r="L1491">
        <v>16218</v>
      </c>
      <c r="M1491">
        <v>10884.39</v>
      </c>
      <c r="N1491">
        <v>5333.61</v>
      </c>
      <c r="O1491" t="s">
        <v>55</v>
      </c>
      <c r="P1491">
        <v>1162.67</v>
      </c>
      <c r="Q1491" t="s">
        <v>73</v>
      </c>
      <c r="R1491" t="s">
        <v>41</v>
      </c>
      <c r="S1491">
        <v>2</v>
      </c>
      <c r="T1491">
        <v>4</v>
      </c>
      <c r="U1491" t="s">
        <v>56</v>
      </c>
      <c r="V1491" t="s">
        <v>33</v>
      </c>
      <c r="W1491">
        <v>1</v>
      </c>
      <c r="Z1491" t="b">
        <f t="shared" si="23"/>
        <v>0</v>
      </c>
    </row>
    <row r="1492" spans="1:26" x14ac:dyDescent="0.25">
      <c r="A1492" t="s">
        <v>2127</v>
      </c>
      <c r="B1492" s="1">
        <v>45995</v>
      </c>
      <c r="C1492" t="s">
        <v>233</v>
      </c>
      <c r="D1492" t="s">
        <v>67</v>
      </c>
      <c r="E1492" t="s">
        <v>26</v>
      </c>
      <c r="F1492" t="s">
        <v>37</v>
      </c>
      <c r="G1492" t="s">
        <v>100</v>
      </c>
      <c r="H1492">
        <v>1</v>
      </c>
      <c r="I1492">
        <v>7509</v>
      </c>
      <c r="J1492">
        <v>15</v>
      </c>
      <c r="K1492">
        <v>1126.3499999999999</v>
      </c>
      <c r="L1492">
        <v>6382.65</v>
      </c>
      <c r="M1492">
        <v>4424.51</v>
      </c>
      <c r="N1492">
        <v>1958.14</v>
      </c>
      <c r="O1492" t="s">
        <v>29</v>
      </c>
      <c r="P1492">
        <v>1956.3</v>
      </c>
      <c r="Q1492" t="s">
        <v>83</v>
      </c>
      <c r="R1492" t="s">
        <v>31</v>
      </c>
      <c r="S1492">
        <v>5</v>
      </c>
      <c r="T1492">
        <v>3</v>
      </c>
      <c r="U1492" t="s">
        <v>32</v>
      </c>
      <c r="V1492" t="s">
        <v>33</v>
      </c>
      <c r="W1492">
        <v>1</v>
      </c>
      <c r="Z1492" t="b">
        <f t="shared" si="23"/>
        <v>0</v>
      </c>
    </row>
    <row r="1493" spans="1:26" x14ac:dyDescent="0.25">
      <c r="A1493" t="s">
        <v>2128</v>
      </c>
      <c r="B1493" s="1">
        <v>45924</v>
      </c>
      <c r="C1493" t="s">
        <v>282</v>
      </c>
      <c r="D1493" t="s">
        <v>67</v>
      </c>
      <c r="E1493" t="s">
        <v>46</v>
      </c>
      <c r="F1493" t="s">
        <v>27</v>
      </c>
      <c r="G1493" t="s">
        <v>164</v>
      </c>
      <c r="H1493">
        <v>2</v>
      </c>
      <c r="I1493">
        <v>10768</v>
      </c>
      <c r="J1493">
        <v>15</v>
      </c>
      <c r="K1493">
        <v>3230.4</v>
      </c>
      <c r="L1493">
        <v>18305.599999999999</v>
      </c>
      <c r="M1493">
        <v>14619.75</v>
      </c>
      <c r="N1493">
        <v>3685.85</v>
      </c>
      <c r="O1493" t="s">
        <v>39</v>
      </c>
      <c r="P1493">
        <v>1612.02</v>
      </c>
      <c r="Q1493" t="s">
        <v>40</v>
      </c>
      <c r="R1493" t="s">
        <v>31</v>
      </c>
      <c r="S1493">
        <v>5</v>
      </c>
      <c r="T1493">
        <v>10</v>
      </c>
      <c r="U1493" t="s">
        <v>56</v>
      </c>
      <c r="V1493" t="s">
        <v>33</v>
      </c>
      <c r="W1493">
        <v>4</v>
      </c>
      <c r="Z1493" t="b">
        <f t="shared" si="23"/>
        <v>0</v>
      </c>
    </row>
    <row r="1494" spans="1:26" x14ac:dyDescent="0.25">
      <c r="A1494" t="s">
        <v>2129</v>
      </c>
      <c r="B1494" s="1">
        <v>45812</v>
      </c>
      <c r="C1494" t="s">
        <v>766</v>
      </c>
      <c r="D1494" t="s">
        <v>90</v>
      </c>
      <c r="E1494" t="s">
        <v>46</v>
      </c>
      <c r="F1494" t="s">
        <v>86</v>
      </c>
      <c r="G1494" t="s">
        <v>94</v>
      </c>
      <c r="H1494">
        <v>2</v>
      </c>
      <c r="I1494">
        <v>68419</v>
      </c>
      <c r="J1494">
        <v>10</v>
      </c>
      <c r="K1494">
        <v>13683.8</v>
      </c>
      <c r="L1494">
        <v>123154.2</v>
      </c>
      <c r="M1494">
        <v>92664.73</v>
      </c>
      <c r="N1494">
        <v>30489.47</v>
      </c>
      <c r="O1494" t="s">
        <v>55</v>
      </c>
      <c r="P1494">
        <v>717.29</v>
      </c>
      <c r="Q1494" t="s">
        <v>30</v>
      </c>
      <c r="R1494" t="s">
        <v>41</v>
      </c>
      <c r="S1494">
        <v>2</v>
      </c>
      <c r="T1494">
        <v>1</v>
      </c>
      <c r="U1494" t="s">
        <v>32</v>
      </c>
      <c r="V1494" t="s">
        <v>33</v>
      </c>
      <c r="W1494">
        <v>5</v>
      </c>
      <c r="Z1494" t="b">
        <f t="shared" si="23"/>
        <v>0</v>
      </c>
    </row>
    <row r="1495" spans="1:26" x14ac:dyDescent="0.25">
      <c r="A1495" t="s">
        <v>2130</v>
      </c>
      <c r="B1495" s="1">
        <v>45892</v>
      </c>
      <c r="C1495" t="s">
        <v>2131</v>
      </c>
      <c r="D1495" t="s">
        <v>79</v>
      </c>
      <c r="E1495" t="s">
        <v>26</v>
      </c>
      <c r="F1495" t="s">
        <v>47</v>
      </c>
      <c r="G1495" t="s">
        <v>64</v>
      </c>
      <c r="H1495">
        <v>1</v>
      </c>
      <c r="I1495">
        <v>21275</v>
      </c>
      <c r="J1495">
        <v>10</v>
      </c>
      <c r="K1495">
        <v>2127.5</v>
      </c>
      <c r="L1495">
        <v>19147.5</v>
      </c>
      <c r="M1495">
        <v>11078.31</v>
      </c>
      <c r="N1495">
        <v>8069.19</v>
      </c>
      <c r="O1495" t="s">
        <v>91</v>
      </c>
      <c r="P1495">
        <v>1580.46</v>
      </c>
      <c r="Q1495" t="s">
        <v>68</v>
      </c>
      <c r="R1495" t="s">
        <v>31</v>
      </c>
      <c r="S1495">
        <v>5</v>
      </c>
      <c r="T1495">
        <v>5</v>
      </c>
      <c r="U1495" t="s">
        <v>32</v>
      </c>
      <c r="V1495" t="s">
        <v>33</v>
      </c>
      <c r="W1495">
        <v>5</v>
      </c>
      <c r="Z1495" t="b">
        <f t="shared" si="23"/>
        <v>0</v>
      </c>
    </row>
    <row r="1496" spans="1:26" x14ac:dyDescent="0.25">
      <c r="A1496" t="s">
        <v>2132</v>
      </c>
      <c r="B1496" s="1">
        <v>45987</v>
      </c>
      <c r="C1496" t="s">
        <v>172</v>
      </c>
      <c r="D1496" t="s">
        <v>63</v>
      </c>
      <c r="E1496" t="s">
        <v>36</v>
      </c>
      <c r="F1496" t="s">
        <v>86</v>
      </c>
      <c r="G1496" t="s">
        <v>110</v>
      </c>
      <c r="H1496">
        <v>3</v>
      </c>
      <c r="I1496">
        <v>29880</v>
      </c>
      <c r="J1496">
        <v>15</v>
      </c>
      <c r="K1496">
        <v>13446</v>
      </c>
      <c r="L1496">
        <v>76194</v>
      </c>
      <c r="M1496">
        <v>58592.92</v>
      </c>
      <c r="N1496">
        <v>17601.080000000002</v>
      </c>
      <c r="O1496" t="s">
        <v>60</v>
      </c>
      <c r="P1496">
        <v>1514.33</v>
      </c>
      <c r="Q1496" t="s">
        <v>73</v>
      </c>
      <c r="R1496" t="s">
        <v>41</v>
      </c>
      <c r="S1496">
        <v>2</v>
      </c>
      <c r="T1496">
        <v>5</v>
      </c>
      <c r="U1496" t="s">
        <v>56</v>
      </c>
      <c r="V1496" t="s">
        <v>33</v>
      </c>
      <c r="W1496">
        <v>2</v>
      </c>
      <c r="Z1496" t="b">
        <f t="shared" si="23"/>
        <v>0</v>
      </c>
    </row>
    <row r="1497" spans="1:26" x14ac:dyDescent="0.25">
      <c r="A1497" t="s">
        <v>2133</v>
      </c>
      <c r="B1497" s="1">
        <v>45673</v>
      </c>
      <c r="C1497" t="s">
        <v>852</v>
      </c>
      <c r="D1497" t="s">
        <v>124</v>
      </c>
      <c r="E1497" t="s">
        <v>26</v>
      </c>
      <c r="F1497" t="s">
        <v>86</v>
      </c>
      <c r="G1497" t="s">
        <v>94</v>
      </c>
      <c r="H1497">
        <v>1</v>
      </c>
      <c r="I1497">
        <v>47150</v>
      </c>
      <c r="J1497">
        <v>0</v>
      </c>
      <c r="K1497">
        <v>0</v>
      </c>
      <c r="L1497">
        <v>47150</v>
      </c>
      <c r="M1497">
        <v>33610.36</v>
      </c>
      <c r="N1497">
        <v>13539.64</v>
      </c>
      <c r="O1497" t="s">
        <v>49</v>
      </c>
      <c r="P1497">
        <v>229.97</v>
      </c>
      <c r="Q1497" t="s">
        <v>73</v>
      </c>
      <c r="R1497" t="s">
        <v>41</v>
      </c>
      <c r="S1497">
        <v>2</v>
      </c>
      <c r="T1497">
        <v>6</v>
      </c>
      <c r="U1497" t="s">
        <v>56</v>
      </c>
      <c r="V1497" t="s">
        <v>33</v>
      </c>
      <c r="W1497">
        <v>5</v>
      </c>
      <c r="Z1497" t="b">
        <f t="shared" si="23"/>
        <v>0</v>
      </c>
    </row>
    <row r="1498" spans="1:26" x14ac:dyDescent="0.25">
      <c r="A1498" t="s">
        <v>2134</v>
      </c>
      <c r="B1498" s="1">
        <v>45689</v>
      </c>
      <c r="C1498" t="s">
        <v>1832</v>
      </c>
      <c r="D1498" t="s">
        <v>63</v>
      </c>
      <c r="E1498" t="s">
        <v>36</v>
      </c>
      <c r="F1498" t="s">
        <v>37</v>
      </c>
      <c r="G1498" t="s">
        <v>224</v>
      </c>
      <c r="H1498">
        <v>2</v>
      </c>
      <c r="I1498">
        <v>6104</v>
      </c>
      <c r="J1498">
        <v>25</v>
      </c>
      <c r="K1498">
        <v>3052</v>
      </c>
      <c r="L1498">
        <v>9156</v>
      </c>
      <c r="M1498">
        <v>7471.51</v>
      </c>
      <c r="N1498">
        <v>1684.49</v>
      </c>
      <c r="O1498" t="s">
        <v>39</v>
      </c>
      <c r="P1498">
        <v>447.51</v>
      </c>
      <c r="Q1498" t="s">
        <v>30</v>
      </c>
      <c r="R1498" t="s">
        <v>31</v>
      </c>
      <c r="S1498">
        <v>5</v>
      </c>
      <c r="T1498">
        <v>5</v>
      </c>
      <c r="U1498" t="s">
        <v>32</v>
      </c>
      <c r="V1498" t="s">
        <v>42</v>
      </c>
      <c r="Z1498" t="b">
        <f t="shared" si="23"/>
        <v>0</v>
      </c>
    </row>
    <row r="1499" spans="1:26" x14ac:dyDescent="0.25">
      <c r="A1499" t="s">
        <v>2135</v>
      </c>
      <c r="B1499" s="1">
        <v>45903</v>
      </c>
      <c r="C1499" t="s">
        <v>1386</v>
      </c>
      <c r="D1499" t="s">
        <v>71</v>
      </c>
      <c r="E1499" t="s">
        <v>26</v>
      </c>
      <c r="F1499" t="s">
        <v>47</v>
      </c>
      <c r="G1499" t="s">
        <v>48</v>
      </c>
      <c r="H1499">
        <v>1</v>
      </c>
      <c r="I1499">
        <v>21142</v>
      </c>
      <c r="J1499">
        <v>20</v>
      </c>
      <c r="K1499">
        <v>4228.3999999999996</v>
      </c>
      <c r="L1499">
        <v>16913.599999999999</v>
      </c>
      <c r="M1499">
        <v>9433.92</v>
      </c>
      <c r="N1499">
        <v>7479.68</v>
      </c>
      <c r="O1499" t="s">
        <v>60</v>
      </c>
      <c r="P1499">
        <v>1710.78</v>
      </c>
      <c r="Q1499" t="s">
        <v>73</v>
      </c>
      <c r="R1499" t="s">
        <v>31</v>
      </c>
      <c r="S1499">
        <v>5</v>
      </c>
      <c r="T1499">
        <v>0</v>
      </c>
      <c r="U1499" t="s">
        <v>32</v>
      </c>
      <c r="V1499" t="s">
        <v>50</v>
      </c>
      <c r="W1499">
        <v>4</v>
      </c>
      <c r="Z1499" t="b">
        <f t="shared" si="23"/>
        <v>0</v>
      </c>
    </row>
    <row r="1500" spans="1:26" x14ac:dyDescent="0.25">
      <c r="A1500" t="s">
        <v>2136</v>
      </c>
      <c r="B1500" s="1">
        <v>45863</v>
      </c>
      <c r="C1500" t="s">
        <v>857</v>
      </c>
      <c r="D1500" t="s">
        <v>154</v>
      </c>
      <c r="E1500" t="s">
        <v>46</v>
      </c>
      <c r="F1500" t="s">
        <v>53</v>
      </c>
      <c r="G1500" t="s">
        <v>268</v>
      </c>
      <c r="H1500">
        <v>1</v>
      </c>
      <c r="I1500">
        <v>44438</v>
      </c>
      <c r="J1500">
        <v>0</v>
      </c>
      <c r="K1500">
        <v>0</v>
      </c>
      <c r="L1500">
        <v>44438</v>
      </c>
      <c r="M1500">
        <v>29381.72</v>
      </c>
      <c r="N1500">
        <v>15056.28</v>
      </c>
      <c r="O1500" t="s">
        <v>49</v>
      </c>
      <c r="P1500">
        <v>155.61000000000001</v>
      </c>
      <c r="Q1500" t="s">
        <v>73</v>
      </c>
      <c r="R1500" t="s">
        <v>31</v>
      </c>
      <c r="S1500">
        <v>5</v>
      </c>
      <c r="T1500">
        <v>7</v>
      </c>
      <c r="U1500" t="s">
        <v>56</v>
      </c>
      <c r="V1500" t="s">
        <v>33</v>
      </c>
      <c r="W1500">
        <v>5</v>
      </c>
      <c r="Z1500" t="b">
        <f t="shared" si="23"/>
        <v>0</v>
      </c>
    </row>
    <row r="1501" spans="1:26" x14ac:dyDescent="0.25">
      <c r="A1501" t="s">
        <v>2137</v>
      </c>
      <c r="B1501" s="1">
        <v>45876</v>
      </c>
      <c r="C1501" t="s">
        <v>278</v>
      </c>
      <c r="E1501" t="s">
        <v>26</v>
      </c>
      <c r="F1501" t="s">
        <v>86</v>
      </c>
      <c r="G1501" t="s">
        <v>180</v>
      </c>
      <c r="H1501">
        <v>1</v>
      </c>
      <c r="I1501">
        <v>44866</v>
      </c>
      <c r="J1501">
        <v>0</v>
      </c>
      <c r="K1501">
        <v>0</v>
      </c>
      <c r="L1501">
        <v>44866</v>
      </c>
      <c r="M1501">
        <v>32785.32</v>
      </c>
      <c r="N1501">
        <v>12080.68</v>
      </c>
      <c r="O1501" t="s">
        <v>55</v>
      </c>
      <c r="P1501">
        <v>842.87</v>
      </c>
      <c r="Q1501" t="s">
        <v>73</v>
      </c>
      <c r="R1501" t="s">
        <v>31</v>
      </c>
      <c r="S1501">
        <v>5</v>
      </c>
      <c r="T1501">
        <v>1</v>
      </c>
      <c r="U1501" t="s">
        <v>32</v>
      </c>
      <c r="V1501" t="s">
        <v>50</v>
      </c>
      <c r="W1501">
        <v>5</v>
      </c>
      <c r="Z1501" t="b">
        <f t="shared" si="23"/>
        <v>0</v>
      </c>
    </row>
    <row r="1502" spans="1:26" x14ac:dyDescent="0.25">
      <c r="A1502" t="s">
        <v>2138</v>
      </c>
      <c r="B1502" s="1">
        <v>46009</v>
      </c>
      <c r="C1502" t="s">
        <v>201</v>
      </c>
      <c r="D1502" t="s">
        <v>67</v>
      </c>
      <c r="E1502" t="s">
        <v>46</v>
      </c>
      <c r="F1502" t="s">
        <v>53</v>
      </c>
      <c r="G1502" t="s">
        <v>82</v>
      </c>
      <c r="H1502">
        <v>3</v>
      </c>
      <c r="I1502">
        <v>20909</v>
      </c>
      <c r="J1502">
        <v>10</v>
      </c>
      <c r="K1502">
        <v>6272.7</v>
      </c>
      <c r="L1502">
        <v>56454.3</v>
      </c>
      <c r="M1502">
        <v>37398.870000000003</v>
      </c>
      <c r="N1502">
        <v>19055.43</v>
      </c>
      <c r="O1502" t="s">
        <v>60</v>
      </c>
      <c r="P1502">
        <v>2046.23</v>
      </c>
      <c r="Q1502" t="s">
        <v>73</v>
      </c>
      <c r="R1502" t="s">
        <v>31</v>
      </c>
      <c r="S1502">
        <v>5</v>
      </c>
      <c r="T1502">
        <v>6</v>
      </c>
      <c r="U1502" t="s">
        <v>56</v>
      </c>
      <c r="V1502" t="s">
        <v>33</v>
      </c>
      <c r="W1502">
        <v>5</v>
      </c>
      <c r="Z1502" t="b">
        <f t="shared" si="23"/>
        <v>0</v>
      </c>
    </row>
    <row r="1503" spans="1:26" x14ac:dyDescent="0.25">
      <c r="A1503" t="s">
        <v>2139</v>
      </c>
      <c r="B1503" s="1">
        <v>45713</v>
      </c>
      <c r="C1503" t="s">
        <v>1230</v>
      </c>
      <c r="D1503" t="s">
        <v>25</v>
      </c>
      <c r="E1503" t="s">
        <v>26</v>
      </c>
      <c r="F1503" t="s">
        <v>53</v>
      </c>
      <c r="G1503" t="s">
        <v>59</v>
      </c>
      <c r="H1503">
        <v>2</v>
      </c>
      <c r="I1503">
        <v>17513</v>
      </c>
      <c r="J1503">
        <v>10</v>
      </c>
      <c r="K1503">
        <v>3502.6</v>
      </c>
      <c r="L1503">
        <v>31523.4</v>
      </c>
      <c r="M1503">
        <v>24409.23</v>
      </c>
      <c r="N1503">
        <v>7114.17</v>
      </c>
      <c r="O1503" t="s">
        <v>91</v>
      </c>
      <c r="P1503">
        <v>947.01</v>
      </c>
      <c r="Q1503" t="s">
        <v>83</v>
      </c>
      <c r="R1503" t="s">
        <v>41</v>
      </c>
      <c r="S1503">
        <v>2</v>
      </c>
      <c r="T1503">
        <v>1</v>
      </c>
      <c r="U1503" t="s">
        <v>32</v>
      </c>
      <c r="V1503" t="s">
        <v>33</v>
      </c>
      <c r="W1503">
        <v>5</v>
      </c>
      <c r="Z1503" t="b">
        <f t="shared" si="23"/>
        <v>0</v>
      </c>
    </row>
    <row r="1504" spans="1:26" x14ac:dyDescent="0.25">
      <c r="A1504" t="s">
        <v>2140</v>
      </c>
      <c r="B1504" s="1">
        <v>45909</v>
      </c>
      <c r="C1504" t="s">
        <v>52</v>
      </c>
      <c r="D1504" t="s">
        <v>154</v>
      </c>
      <c r="E1504" t="s">
        <v>36</v>
      </c>
      <c r="F1504" t="s">
        <v>37</v>
      </c>
      <c r="G1504" t="s">
        <v>224</v>
      </c>
      <c r="H1504">
        <v>2</v>
      </c>
      <c r="I1504">
        <v>17083</v>
      </c>
      <c r="J1504">
        <v>10</v>
      </c>
      <c r="K1504">
        <v>3416.6</v>
      </c>
      <c r="L1504">
        <v>30749.4</v>
      </c>
      <c r="M1504">
        <v>20094.71</v>
      </c>
      <c r="N1504">
        <v>10654.69</v>
      </c>
      <c r="O1504" t="s">
        <v>60</v>
      </c>
      <c r="P1504">
        <v>1923.5</v>
      </c>
      <c r="Q1504" t="s">
        <v>40</v>
      </c>
      <c r="R1504" t="s">
        <v>41</v>
      </c>
      <c r="S1504">
        <v>2</v>
      </c>
      <c r="T1504">
        <v>1</v>
      </c>
      <c r="U1504" t="s">
        <v>32</v>
      </c>
      <c r="V1504" t="s">
        <v>42</v>
      </c>
      <c r="Z1504" t="b">
        <f t="shared" si="23"/>
        <v>0</v>
      </c>
    </row>
    <row r="1505" spans="1:26" x14ac:dyDescent="0.25">
      <c r="A1505" t="s">
        <v>2141</v>
      </c>
      <c r="B1505" s="1">
        <v>46022</v>
      </c>
      <c r="C1505" t="s">
        <v>714</v>
      </c>
      <c r="D1505" t="s">
        <v>124</v>
      </c>
      <c r="E1505" t="s">
        <v>46</v>
      </c>
      <c r="F1505" t="s">
        <v>47</v>
      </c>
      <c r="G1505" t="s">
        <v>138</v>
      </c>
      <c r="H1505">
        <v>1</v>
      </c>
      <c r="I1505">
        <v>50513</v>
      </c>
      <c r="J1505">
        <v>0</v>
      </c>
      <c r="K1505">
        <v>0</v>
      </c>
      <c r="L1505">
        <v>50513</v>
      </c>
      <c r="M1505">
        <v>35554.019999999997</v>
      </c>
      <c r="N1505">
        <v>14958.98</v>
      </c>
      <c r="O1505" t="s">
        <v>60</v>
      </c>
      <c r="P1505">
        <v>1082.56</v>
      </c>
      <c r="Q1505" t="s">
        <v>40</v>
      </c>
      <c r="R1505" t="s">
        <v>31</v>
      </c>
      <c r="S1505">
        <v>5</v>
      </c>
      <c r="T1505">
        <v>4</v>
      </c>
      <c r="U1505" t="s">
        <v>32</v>
      </c>
      <c r="V1505" t="s">
        <v>33</v>
      </c>
      <c r="W1505">
        <v>5</v>
      </c>
      <c r="Z1505" t="b">
        <f t="shared" si="23"/>
        <v>0</v>
      </c>
    </row>
    <row r="1506" spans="1:26" x14ac:dyDescent="0.25">
      <c r="A1506" t="s">
        <v>2142</v>
      </c>
      <c r="B1506" s="1">
        <v>45885</v>
      </c>
      <c r="C1506" t="s">
        <v>2143</v>
      </c>
      <c r="D1506" t="s">
        <v>97</v>
      </c>
      <c r="E1506" t="s">
        <v>26</v>
      </c>
      <c r="F1506" t="s">
        <v>86</v>
      </c>
      <c r="G1506" t="s">
        <v>180</v>
      </c>
      <c r="H1506">
        <v>1</v>
      </c>
      <c r="I1506">
        <v>46048</v>
      </c>
      <c r="J1506">
        <v>0</v>
      </c>
      <c r="K1506">
        <v>0</v>
      </c>
      <c r="L1506">
        <v>46048</v>
      </c>
      <c r="M1506">
        <v>28982.39</v>
      </c>
      <c r="N1506">
        <v>17065.61</v>
      </c>
      <c r="O1506" t="s">
        <v>91</v>
      </c>
      <c r="P1506">
        <v>608.65</v>
      </c>
      <c r="Q1506" t="s">
        <v>68</v>
      </c>
      <c r="R1506" t="s">
        <v>41</v>
      </c>
      <c r="S1506">
        <v>2</v>
      </c>
      <c r="T1506">
        <v>1</v>
      </c>
      <c r="U1506" t="s">
        <v>32</v>
      </c>
      <c r="V1506" t="s">
        <v>33</v>
      </c>
      <c r="W1506">
        <v>5</v>
      </c>
      <c r="Z1506" t="b">
        <f t="shared" si="23"/>
        <v>0</v>
      </c>
    </row>
    <row r="1507" spans="1:26" x14ac:dyDescent="0.25">
      <c r="A1507" t="s">
        <v>2144</v>
      </c>
      <c r="B1507" s="1">
        <v>45695</v>
      </c>
      <c r="C1507" t="s">
        <v>2145</v>
      </c>
      <c r="D1507" t="s">
        <v>124</v>
      </c>
      <c r="E1507" t="s">
        <v>26</v>
      </c>
      <c r="F1507" t="s">
        <v>86</v>
      </c>
      <c r="G1507" t="s">
        <v>127</v>
      </c>
      <c r="H1507">
        <v>1</v>
      </c>
      <c r="I1507">
        <v>39731</v>
      </c>
      <c r="J1507">
        <v>10</v>
      </c>
      <c r="K1507">
        <v>3973.1</v>
      </c>
      <c r="L1507">
        <v>35757.9</v>
      </c>
      <c r="M1507">
        <v>20656.71</v>
      </c>
      <c r="N1507">
        <v>15101.19</v>
      </c>
      <c r="O1507" t="s">
        <v>39</v>
      </c>
      <c r="P1507">
        <v>785.12</v>
      </c>
      <c r="Q1507" t="s">
        <v>83</v>
      </c>
      <c r="R1507" t="s">
        <v>41</v>
      </c>
      <c r="S1507">
        <v>2</v>
      </c>
      <c r="T1507">
        <v>3</v>
      </c>
      <c r="U1507" t="s">
        <v>32</v>
      </c>
      <c r="V1507" t="s">
        <v>50</v>
      </c>
      <c r="W1507">
        <v>5</v>
      </c>
      <c r="Z1507" t="b">
        <f t="shared" si="23"/>
        <v>0</v>
      </c>
    </row>
    <row r="1508" spans="1:26" x14ac:dyDescent="0.25">
      <c r="A1508" t="s">
        <v>2146</v>
      </c>
      <c r="B1508" s="1">
        <v>45699</v>
      </c>
      <c r="C1508" t="s">
        <v>434</v>
      </c>
      <c r="D1508" t="s">
        <v>63</v>
      </c>
      <c r="E1508" t="s">
        <v>46</v>
      </c>
      <c r="F1508" t="s">
        <v>37</v>
      </c>
      <c r="G1508" t="s">
        <v>100</v>
      </c>
      <c r="H1508">
        <v>2</v>
      </c>
      <c r="I1508">
        <v>25611</v>
      </c>
      <c r="J1508">
        <v>10</v>
      </c>
      <c r="K1508">
        <v>5122.2</v>
      </c>
      <c r="L1508">
        <v>46099.8</v>
      </c>
      <c r="M1508">
        <v>25614.080000000002</v>
      </c>
      <c r="N1508">
        <v>20485.72</v>
      </c>
      <c r="O1508" t="s">
        <v>91</v>
      </c>
      <c r="P1508">
        <v>2088.7399999999998</v>
      </c>
      <c r="Q1508" t="s">
        <v>83</v>
      </c>
      <c r="R1508" t="s">
        <v>31</v>
      </c>
      <c r="S1508">
        <v>5</v>
      </c>
      <c r="T1508">
        <v>6</v>
      </c>
      <c r="U1508" t="s">
        <v>56</v>
      </c>
      <c r="V1508" t="s">
        <v>33</v>
      </c>
      <c r="W1508">
        <v>3</v>
      </c>
      <c r="Z1508" t="b">
        <f t="shared" si="23"/>
        <v>0</v>
      </c>
    </row>
    <row r="1509" spans="1:26" x14ac:dyDescent="0.25">
      <c r="A1509" t="s">
        <v>2147</v>
      </c>
      <c r="B1509" s="1">
        <v>45822</v>
      </c>
      <c r="C1509" t="s">
        <v>2148</v>
      </c>
      <c r="D1509" t="s">
        <v>97</v>
      </c>
      <c r="E1509" t="s">
        <v>36</v>
      </c>
      <c r="F1509" t="s">
        <v>37</v>
      </c>
      <c r="G1509" t="s">
        <v>313</v>
      </c>
      <c r="H1509">
        <v>1</v>
      </c>
      <c r="I1509">
        <v>4541</v>
      </c>
      <c r="J1509">
        <v>5</v>
      </c>
      <c r="K1509">
        <v>227.05</v>
      </c>
      <c r="L1509">
        <v>4313.95</v>
      </c>
      <c r="M1509">
        <v>3035.8</v>
      </c>
      <c r="N1509">
        <v>1278.1500000000001</v>
      </c>
      <c r="O1509" t="s">
        <v>49</v>
      </c>
      <c r="P1509">
        <v>197.04</v>
      </c>
      <c r="Q1509" t="s">
        <v>73</v>
      </c>
      <c r="R1509" t="s">
        <v>41</v>
      </c>
      <c r="S1509">
        <v>2</v>
      </c>
      <c r="T1509">
        <v>2</v>
      </c>
      <c r="U1509" t="s">
        <v>32</v>
      </c>
      <c r="V1509" t="s">
        <v>42</v>
      </c>
      <c r="Z1509" t="b">
        <f t="shared" si="23"/>
        <v>0</v>
      </c>
    </row>
    <row r="1510" spans="1:26" x14ac:dyDescent="0.25">
      <c r="A1510" t="s">
        <v>2149</v>
      </c>
      <c r="B1510" s="1">
        <v>45969</v>
      </c>
      <c r="C1510" t="s">
        <v>126</v>
      </c>
      <c r="D1510" t="s">
        <v>71</v>
      </c>
      <c r="E1510" t="s">
        <v>46</v>
      </c>
      <c r="F1510" t="s">
        <v>37</v>
      </c>
      <c r="G1510" t="s">
        <v>224</v>
      </c>
      <c r="H1510">
        <v>1</v>
      </c>
      <c r="I1510">
        <v>4296</v>
      </c>
      <c r="J1510">
        <v>0</v>
      </c>
      <c r="K1510">
        <v>0</v>
      </c>
      <c r="L1510">
        <v>4296</v>
      </c>
      <c r="M1510">
        <v>3246.68</v>
      </c>
      <c r="N1510">
        <v>1049.32</v>
      </c>
      <c r="O1510" t="s">
        <v>39</v>
      </c>
      <c r="P1510">
        <v>513.66</v>
      </c>
      <c r="Q1510" t="s">
        <v>40</v>
      </c>
      <c r="R1510" t="s">
        <v>41</v>
      </c>
      <c r="S1510">
        <v>2</v>
      </c>
      <c r="T1510">
        <v>2</v>
      </c>
      <c r="U1510" t="s">
        <v>32</v>
      </c>
      <c r="V1510" t="s">
        <v>42</v>
      </c>
      <c r="Z1510" t="b">
        <f t="shared" si="23"/>
        <v>0</v>
      </c>
    </row>
    <row r="1511" spans="1:26" x14ac:dyDescent="0.25">
      <c r="A1511" t="s">
        <v>2150</v>
      </c>
      <c r="B1511" s="1">
        <v>45733</v>
      </c>
      <c r="C1511" t="s">
        <v>99</v>
      </c>
      <c r="D1511" t="s">
        <v>63</v>
      </c>
      <c r="E1511" t="s">
        <v>26</v>
      </c>
      <c r="F1511" t="s">
        <v>27</v>
      </c>
      <c r="G1511" t="s">
        <v>76</v>
      </c>
      <c r="H1511">
        <v>2</v>
      </c>
      <c r="I1511">
        <v>17709</v>
      </c>
      <c r="J1511">
        <v>20</v>
      </c>
      <c r="K1511">
        <v>7083.6</v>
      </c>
      <c r="L1511">
        <v>28334.400000000001</v>
      </c>
      <c r="M1511">
        <v>20090.27</v>
      </c>
      <c r="N1511">
        <v>8244.1299999999992</v>
      </c>
      <c r="O1511" t="s">
        <v>49</v>
      </c>
      <c r="P1511">
        <v>57.38</v>
      </c>
      <c r="Q1511" t="s">
        <v>83</v>
      </c>
      <c r="R1511" t="s">
        <v>41</v>
      </c>
      <c r="S1511">
        <v>2</v>
      </c>
      <c r="T1511">
        <v>3</v>
      </c>
      <c r="U1511" t="s">
        <v>32</v>
      </c>
      <c r="V1511" t="s">
        <v>42</v>
      </c>
      <c r="Z1511" t="b">
        <f t="shared" si="23"/>
        <v>0</v>
      </c>
    </row>
    <row r="1512" spans="1:26" x14ac:dyDescent="0.25">
      <c r="A1512" t="s">
        <v>2151</v>
      </c>
      <c r="B1512" s="1">
        <v>45691</v>
      </c>
      <c r="C1512" t="s">
        <v>2002</v>
      </c>
      <c r="D1512" t="s">
        <v>45</v>
      </c>
      <c r="E1512" t="s">
        <v>46</v>
      </c>
      <c r="F1512" t="s">
        <v>27</v>
      </c>
      <c r="G1512" t="s">
        <v>164</v>
      </c>
      <c r="H1512">
        <v>1</v>
      </c>
      <c r="I1512">
        <v>4362</v>
      </c>
      <c r="J1512">
        <v>25</v>
      </c>
      <c r="K1512">
        <v>1090.5</v>
      </c>
      <c r="L1512">
        <v>3271.5</v>
      </c>
      <c r="M1512">
        <v>2029.61</v>
      </c>
      <c r="N1512">
        <v>1241.8900000000001</v>
      </c>
      <c r="O1512" t="s">
        <v>55</v>
      </c>
      <c r="P1512">
        <v>1102.03</v>
      </c>
      <c r="Q1512" t="s">
        <v>73</v>
      </c>
      <c r="R1512" t="s">
        <v>41</v>
      </c>
      <c r="S1512">
        <v>2</v>
      </c>
      <c r="T1512">
        <v>0</v>
      </c>
      <c r="U1512" t="s">
        <v>32</v>
      </c>
      <c r="V1512" t="s">
        <v>50</v>
      </c>
      <c r="W1512">
        <v>3</v>
      </c>
      <c r="Z1512" t="b">
        <f t="shared" si="23"/>
        <v>0</v>
      </c>
    </row>
    <row r="1513" spans="1:26" x14ac:dyDescent="0.25">
      <c r="A1513" t="s">
        <v>2152</v>
      </c>
      <c r="B1513" s="1">
        <v>45722</v>
      </c>
      <c r="C1513" t="s">
        <v>209</v>
      </c>
      <c r="D1513" t="s">
        <v>90</v>
      </c>
      <c r="E1513" t="s">
        <v>46</v>
      </c>
      <c r="F1513" t="s">
        <v>27</v>
      </c>
      <c r="G1513" t="s">
        <v>113</v>
      </c>
      <c r="H1513">
        <v>1</v>
      </c>
      <c r="I1513">
        <v>25986</v>
      </c>
      <c r="J1513">
        <v>15</v>
      </c>
      <c r="K1513">
        <v>3897.9</v>
      </c>
      <c r="L1513">
        <v>22088.1</v>
      </c>
      <c r="M1513">
        <v>15079.03</v>
      </c>
      <c r="N1513">
        <v>7009.07</v>
      </c>
      <c r="O1513" t="s">
        <v>49</v>
      </c>
      <c r="P1513">
        <v>449.07</v>
      </c>
      <c r="Q1513" t="s">
        <v>68</v>
      </c>
      <c r="R1513" t="s">
        <v>41</v>
      </c>
      <c r="S1513">
        <v>2</v>
      </c>
      <c r="T1513">
        <v>1</v>
      </c>
      <c r="U1513" t="s">
        <v>32</v>
      </c>
      <c r="V1513" t="s">
        <v>33</v>
      </c>
      <c r="W1513">
        <v>5</v>
      </c>
      <c r="Z1513" t="b">
        <f t="shared" si="23"/>
        <v>0</v>
      </c>
    </row>
    <row r="1514" spans="1:26" x14ac:dyDescent="0.25">
      <c r="A1514" t="s">
        <v>2153</v>
      </c>
      <c r="B1514" s="1">
        <v>45798</v>
      </c>
      <c r="C1514" t="s">
        <v>2068</v>
      </c>
      <c r="D1514" t="s">
        <v>25</v>
      </c>
      <c r="E1514" t="s">
        <v>36</v>
      </c>
      <c r="F1514" t="s">
        <v>47</v>
      </c>
      <c r="G1514" t="s">
        <v>48</v>
      </c>
      <c r="H1514">
        <v>4</v>
      </c>
      <c r="I1514">
        <v>40890</v>
      </c>
      <c r="J1514">
        <v>10</v>
      </c>
      <c r="K1514">
        <v>16356</v>
      </c>
      <c r="L1514">
        <v>147204</v>
      </c>
      <c r="M1514">
        <v>111147.35</v>
      </c>
      <c r="N1514">
        <v>36056.65</v>
      </c>
      <c r="O1514" t="s">
        <v>29</v>
      </c>
      <c r="P1514">
        <v>1140.6099999999999</v>
      </c>
      <c r="Q1514" t="s">
        <v>40</v>
      </c>
      <c r="R1514" t="s">
        <v>41</v>
      </c>
      <c r="S1514">
        <v>2</v>
      </c>
      <c r="T1514">
        <v>1</v>
      </c>
      <c r="U1514" t="s">
        <v>32</v>
      </c>
      <c r="V1514" t="s">
        <v>33</v>
      </c>
      <c r="W1514">
        <v>5</v>
      </c>
      <c r="Z1514" t="b">
        <f t="shared" si="23"/>
        <v>0</v>
      </c>
    </row>
    <row r="1515" spans="1:26" x14ac:dyDescent="0.25">
      <c r="A1515" t="s">
        <v>2154</v>
      </c>
      <c r="B1515" s="1">
        <v>45977</v>
      </c>
      <c r="C1515" t="s">
        <v>245</v>
      </c>
      <c r="D1515" t="s">
        <v>63</v>
      </c>
      <c r="E1515" t="s">
        <v>46</v>
      </c>
      <c r="F1515" t="s">
        <v>47</v>
      </c>
      <c r="G1515" t="s">
        <v>105</v>
      </c>
      <c r="H1515">
        <v>2</v>
      </c>
      <c r="I1515">
        <v>18661</v>
      </c>
      <c r="J1515">
        <v>20</v>
      </c>
      <c r="K1515">
        <v>7464.4</v>
      </c>
      <c r="L1515">
        <v>29857.599999999999</v>
      </c>
      <c r="M1515">
        <v>23124.37</v>
      </c>
      <c r="N1515">
        <v>6733.23</v>
      </c>
      <c r="O1515" t="s">
        <v>55</v>
      </c>
      <c r="P1515">
        <v>2043.54</v>
      </c>
      <c r="Q1515" t="s">
        <v>83</v>
      </c>
      <c r="R1515" t="s">
        <v>31</v>
      </c>
      <c r="S1515">
        <v>5</v>
      </c>
      <c r="T1515">
        <v>2</v>
      </c>
      <c r="U1515" t="s">
        <v>32</v>
      </c>
      <c r="V1515" t="s">
        <v>42</v>
      </c>
      <c r="Z1515" t="b">
        <f t="shared" si="23"/>
        <v>0</v>
      </c>
    </row>
    <row r="1516" spans="1:26" x14ac:dyDescent="0.25">
      <c r="A1516" t="s">
        <v>2155</v>
      </c>
      <c r="B1516" s="1">
        <v>45982</v>
      </c>
      <c r="C1516" t="s">
        <v>1972</v>
      </c>
      <c r="D1516" t="s">
        <v>25</v>
      </c>
      <c r="E1516" t="s">
        <v>36</v>
      </c>
      <c r="F1516" t="s">
        <v>86</v>
      </c>
      <c r="G1516" t="s">
        <v>180</v>
      </c>
      <c r="H1516">
        <v>2</v>
      </c>
      <c r="I1516">
        <v>48431</v>
      </c>
      <c r="J1516">
        <v>15</v>
      </c>
      <c r="K1516">
        <v>14529.3</v>
      </c>
      <c r="L1516">
        <v>82332.7</v>
      </c>
      <c r="M1516">
        <v>61834.61</v>
      </c>
      <c r="N1516">
        <v>20498.09</v>
      </c>
      <c r="O1516" t="s">
        <v>55</v>
      </c>
      <c r="P1516">
        <v>2483.25</v>
      </c>
      <c r="Q1516" t="s">
        <v>83</v>
      </c>
      <c r="R1516" t="s">
        <v>41</v>
      </c>
      <c r="S1516">
        <v>2</v>
      </c>
      <c r="T1516">
        <v>1</v>
      </c>
      <c r="U1516" t="s">
        <v>32</v>
      </c>
      <c r="V1516" t="s">
        <v>33</v>
      </c>
      <c r="W1516">
        <v>5</v>
      </c>
      <c r="Z1516" t="b">
        <f t="shared" si="23"/>
        <v>0</v>
      </c>
    </row>
    <row r="1517" spans="1:26" x14ac:dyDescent="0.25">
      <c r="A1517" t="s">
        <v>2156</v>
      </c>
      <c r="B1517" s="1">
        <v>45957</v>
      </c>
      <c r="C1517" t="s">
        <v>112</v>
      </c>
      <c r="D1517" t="s">
        <v>63</v>
      </c>
      <c r="E1517" t="s">
        <v>46</v>
      </c>
      <c r="F1517" t="s">
        <v>27</v>
      </c>
      <c r="G1517" t="s">
        <v>76</v>
      </c>
      <c r="H1517">
        <v>2</v>
      </c>
      <c r="I1517">
        <v>9918</v>
      </c>
      <c r="J1517">
        <v>25</v>
      </c>
      <c r="K1517">
        <v>4959</v>
      </c>
      <c r="L1517">
        <v>14877</v>
      </c>
      <c r="M1517">
        <v>9591.42</v>
      </c>
      <c r="N1517">
        <v>5285.58</v>
      </c>
      <c r="O1517" t="s">
        <v>29</v>
      </c>
      <c r="P1517">
        <v>1970.5</v>
      </c>
      <c r="Q1517" t="s">
        <v>68</v>
      </c>
      <c r="R1517" t="s">
        <v>31</v>
      </c>
      <c r="S1517">
        <v>5</v>
      </c>
      <c r="T1517">
        <v>4</v>
      </c>
      <c r="U1517" t="s">
        <v>32</v>
      </c>
      <c r="V1517" t="s">
        <v>33</v>
      </c>
      <c r="W1517">
        <v>1</v>
      </c>
      <c r="Z1517" t="b">
        <f t="shared" si="23"/>
        <v>0</v>
      </c>
    </row>
    <row r="1518" spans="1:26" x14ac:dyDescent="0.25">
      <c r="A1518" t="s">
        <v>2157</v>
      </c>
      <c r="B1518" s="1">
        <v>45938</v>
      </c>
      <c r="C1518" t="s">
        <v>239</v>
      </c>
      <c r="D1518" t="s">
        <v>71</v>
      </c>
      <c r="E1518" t="s">
        <v>46</v>
      </c>
      <c r="F1518" t="s">
        <v>27</v>
      </c>
      <c r="G1518" t="s">
        <v>28</v>
      </c>
      <c r="H1518">
        <v>3</v>
      </c>
      <c r="I1518">
        <v>3550</v>
      </c>
      <c r="J1518">
        <v>25</v>
      </c>
      <c r="K1518">
        <v>2662.5</v>
      </c>
      <c r="L1518">
        <v>7987.5</v>
      </c>
      <c r="M1518">
        <v>6247.08</v>
      </c>
      <c r="N1518">
        <v>1740.42</v>
      </c>
      <c r="O1518" t="s">
        <v>29</v>
      </c>
      <c r="P1518">
        <v>1005.64</v>
      </c>
      <c r="Q1518" t="s">
        <v>30</v>
      </c>
      <c r="R1518" t="s">
        <v>41</v>
      </c>
      <c r="S1518">
        <v>2</v>
      </c>
      <c r="T1518">
        <v>5</v>
      </c>
      <c r="U1518" t="s">
        <v>56</v>
      </c>
      <c r="V1518" t="s">
        <v>33</v>
      </c>
      <c r="W1518">
        <v>4</v>
      </c>
      <c r="Z1518" t="b">
        <f t="shared" si="23"/>
        <v>0</v>
      </c>
    </row>
    <row r="1519" spans="1:26" x14ac:dyDescent="0.25">
      <c r="A1519" t="s">
        <v>2158</v>
      </c>
      <c r="B1519" s="1">
        <v>46022</v>
      </c>
      <c r="C1519" t="s">
        <v>927</v>
      </c>
      <c r="D1519" t="s">
        <v>71</v>
      </c>
      <c r="E1519" t="s">
        <v>46</v>
      </c>
      <c r="F1519" t="s">
        <v>27</v>
      </c>
      <c r="G1519" t="s">
        <v>164</v>
      </c>
      <c r="H1519">
        <v>1</v>
      </c>
      <c r="I1519">
        <v>11814</v>
      </c>
      <c r="J1519">
        <v>10</v>
      </c>
      <c r="K1519">
        <v>1181.4000000000001</v>
      </c>
      <c r="L1519">
        <v>10632.6</v>
      </c>
      <c r="M1519">
        <v>6454.49</v>
      </c>
      <c r="N1519">
        <v>4178.1099999999997</v>
      </c>
      <c r="O1519" t="s">
        <v>39</v>
      </c>
      <c r="P1519">
        <v>1369.94</v>
      </c>
      <c r="Q1519" t="s">
        <v>40</v>
      </c>
      <c r="R1519" t="s">
        <v>41</v>
      </c>
      <c r="S1519">
        <v>2</v>
      </c>
      <c r="T1519">
        <v>3</v>
      </c>
      <c r="U1519" t="s">
        <v>32</v>
      </c>
      <c r="V1519" t="s">
        <v>42</v>
      </c>
      <c r="Z1519" t="b">
        <f t="shared" si="23"/>
        <v>0</v>
      </c>
    </row>
    <row r="1520" spans="1:26" x14ac:dyDescent="0.25">
      <c r="A1520" t="s">
        <v>2159</v>
      </c>
      <c r="B1520" s="1">
        <v>45824</v>
      </c>
      <c r="C1520" t="s">
        <v>2160</v>
      </c>
      <c r="D1520" t="s">
        <v>79</v>
      </c>
      <c r="E1520" t="s">
        <v>46</v>
      </c>
      <c r="F1520" t="s">
        <v>27</v>
      </c>
      <c r="G1520" t="s">
        <v>76</v>
      </c>
      <c r="H1520">
        <v>3</v>
      </c>
      <c r="I1520">
        <v>17909</v>
      </c>
      <c r="J1520">
        <v>0</v>
      </c>
      <c r="K1520">
        <v>0</v>
      </c>
      <c r="L1520">
        <v>53727</v>
      </c>
      <c r="M1520">
        <v>36466.129999999997</v>
      </c>
      <c r="N1520">
        <v>17260.87</v>
      </c>
      <c r="O1520" t="s">
        <v>29</v>
      </c>
      <c r="P1520">
        <v>2127.86</v>
      </c>
      <c r="Q1520" t="s">
        <v>30</v>
      </c>
      <c r="R1520" t="s">
        <v>31</v>
      </c>
      <c r="S1520">
        <v>5</v>
      </c>
      <c r="T1520">
        <v>3</v>
      </c>
      <c r="U1520" t="s">
        <v>32</v>
      </c>
      <c r="V1520" t="s">
        <v>50</v>
      </c>
      <c r="W1520">
        <v>2</v>
      </c>
      <c r="Z1520" t="b">
        <f t="shared" si="23"/>
        <v>0</v>
      </c>
    </row>
    <row r="1521" spans="1:26" x14ac:dyDescent="0.25">
      <c r="A1521" t="s">
        <v>2161</v>
      </c>
      <c r="B1521" s="1">
        <v>45853</v>
      </c>
      <c r="C1521" t="s">
        <v>689</v>
      </c>
      <c r="D1521" t="s">
        <v>67</v>
      </c>
      <c r="E1521" t="s">
        <v>36</v>
      </c>
      <c r="F1521" t="s">
        <v>86</v>
      </c>
      <c r="G1521" t="s">
        <v>94</v>
      </c>
      <c r="H1521">
        <v>1</v>
      </c>
      <c r="I1521">
        <v>56872</v>
      </c>
      <c r="J1521">
        <v>20</v>
      </c>
      <c r="K1521">
        <v>11374.4</v>
      </c>
      <c r="L1521">
        <v>45497.599999999999</v>
      </c>
      <c r="M1521">
        <v>31634.91</v>
      </c>
      <c r="N1521">
        <v>13862.69</v>
      </c>
      <c r="O1521" t="s">
        <v>60</v>
      </c>
      <c r="P1521">
        <v>2273.98</v>
      </c>
      <c r="Q1521" t="s">
        <v>40</v>
      </c>
      <c r="R1521" t="s">
        <v>31</v>
      </c>
      <c r="S1521">
        <v>5</v>
      </c>
      <c r="T1521">
        <v>4</v>
      </c>
      <c r="U1521" t="s">
        <v>32</v>
      </c>
      <c r="V1521" t="s">
        <v>50</v>
      </c>
      <c r="W1521">
        <v>5</v>
      </c>
      <c r="Z1521" t="b">
        <f t="shared" si="23"/>
        <v>0</v>
      </c>
    </row>
    <row r="1522" spans="1:26" x14ac:dyDescent="0.25">
      <c r="A1522" t="s">
        <v>2162</v>
      </c>
      <c r="B1522" s="1">
        <v>45963</v>
      </c>
      <c r="C1522" t="s">
        <v>1438</v>
      </c>
      <c r="D1522" t="s">
        <v>63</v>
      </c>
      <c r="E1522" t="s">
        <v>36</v>
      </c>
      <c r="F1522" t="s">
        <v>37</v>
      </c>
      <c r="G1522" t="s">
        <v>100</v>
      </c>
      <c r="H1522">
        <v>3</v>
      </c>
      <c r="I1522">
        <v>19691</v>
      </c>
      <c r="J1522">
        <v>10</v>
      </c>
      <c r="K1522">
        <v>5907.3</v>
      </c>
      <c r="L1522">
        <v>53165.7</v>
      </c>
      <c r="M1522">
        <v>41289.22</v>
      </c>
      <c r="N1522">
        <v>11876.48</v>
      </c>
      <c r="O1522" t="s">
        <v>60</v>
      </c>
      <c r="P1522">
        <v>1014.53</v>
      </c>
      <c r="Q1522" t="s">
        <v>68</v>
      </c>
      <c r="R1522" t="s">
        <v>41</v>
      </c>
      <c r="S1522">
        <v>2</v>
      </c>
      <c r="T1522">
        <v>1</v>
      </c>
      <c r="U1522" t="s">
        <v>32</v>
      </c>
      <c r="V1522" t="s">
        <v>50</v>
      </c>
      <c r="W1522">
        <v>5</v>
      </c>
      <c r="Z1522" t="b">
        <f t="shared" si="23"/>
        <v>0</v>
      </c>
    </row>
    <row r="1523" spans="1:26" x14ac:dyDescent="0.25">
      <c r="A1523" t="s">
        <v>2163</v>
      </c>
      <c r="B1523" s="1">
        <v>45929</v>
      </c>
      <c r="C1523" t="s">
        <v>1476</v>
      </c>
      <c r="D1523" t="s">
        <v>90</v>
      </c>
      <c r="E1523" t="s">
        <v>26</v>
      </c>
      <c r="F1523" t="s">
        <v>27</v>
      </c>
      <c r="G1523" t="s">
        <v>113</v>
      </c>
      <c r="H1523">
        <v>1</v>
      </c>
      <c r="I1523">
        <v>4319</v>
      </c>
      <c r="J1523">
        <v>0</v>
      </c>
      <c r="K1523">
        <v>0</v>
      </c>
      <c r="L1523">
        <v>4319</v>
      </c>
      <c r="M1523">
        <v>2401.7199999999998</v>
      </c>
      <c r="N1523">
        <v>1917.28</v>
      </c>
      <c r="O1523" t="s">
        <v>91</v>
      </c>
      <c r="P1523">
        <v>1015.79</v>
      </c>
      <c r="Q1523" t="s">
        <v>73</v>
      </c>
      <c r="R1523" t="s">
        <v>41</v>
      </c>
      <c r="S1523">
        <v>2</v>
      </c>
      <c r="T1523">
        <v>3</v>
      </c>
      <c r="U1523" t="s">
        <v>56</v>
      </c>
      <c r="V1523" t="s">
        <v>33</v>
      </c>
      <c r="W1523">
        <v>4</v>
      </c>
      <c r="Z1523" t="b">
        <f t="shared" si="23"/>
        <v>0</v>
      </c>
    </row>
    <row r="1524" spans="1:26" x14ac:dyDescent="0.25">
      <c r="A1524" t="s">
        <v>2164</v>
      </c>
      <c r="B1524" s="1">
        <v>45808</v>
      </c>
      <c r="C1524" t="s">
        <v>235</v>
      </c>
      <c r="D1524" t="s">
        <v>124</v>
      </c>
      <c r="E1524" t="s">
        <v>46</v>
      </c>
      <c r="F1524" t="s">
        <v>37</v>
      </c>
      <c r="G1524" t="s">
        <v>100</v>
      </c>
      <c r="H1524">
        <v>1</v>
      </c>
      <c r="I1524">
        <v>7813</v>
      </c>
      <c r="J1524">
        <v>0</v>
      </c>
      <c r="K1524">
        <v>0</v>
      </c>
      <c r="L1524">
        <v>7813</v>
      </c>
      <c r="M1524">
        <v>5654.3</v>
      </c>
      <c r="N1524">
        <v>2158.6999999999998</v>
      </c>
      <c r="O1524" t="s">
        <v>39</v>
      </c>
      <c r="P1524">
        <v>277.04000000000002</v>
      </c>
      <c r="Q1524" t="s">
        <v>30</v>
      </c>
      <c r="R1524" t="s">
        <v>41</v>
      </c>
      <c r="S1524">
        <v>2</v>
      </c>
      <c r="T1524">
        <v>1</v>
      </c>
      <c r="U1524" t="s">
        <v>32</v>
      </c>
      <c r="V1524" t="s">
        <v>33</v>
      </c>
      <c r="W1524">
        <v>5</v>
      </c>
      <c r="Z1524" t="b">
        <f t="shared" si="23"/>
        <v>0</v>
      </c>
    </row>
    <row r="1525" spans="1:26" x14ac:dyDescent="0.25">
      <c r="A1525" t="s">
        <v>2165</v>
      </c>
      <c r="B1525" s="1">
        <v>45890</v>
      </c>
      <c r="C1525" t="s">
        <v>689</v>
      </c>
      <c r="D1525" t="s">
        <v>97</v>
      </c>
      <c r="E1525" t="s">
        <v>46</v>
      </c>
      <c r="F1525" t="s">
        <v>86</v>
      </c>
      <c r="G1525" t="s">
        <v>127</v>
      </c>
      <c r="H1525">
        <v>1</v>
      </c>
      <c r="I1525">
        <v>38003</v>
      </c>
      <c r="J1525">
        <v>15</v>
      </c>
      <c r="K1525">
        <v>5700.45</v>
      </c>
      <c r="L1525">
        <v>32302.55</v>
      </c>
      <c r="M1525">
        <v>20953.8</v>
      </c>
      <c r="N1525">
        <v>11348.75</v>
      </c>
      <c r="O1525" t="s">
        <v>91</v>
      </c>
      <c r="P1525">
        <v>2189.31</v>
      </c>
      <c r="Q1525" t="s">
        <v>68</v>
      </c>
      <c r="R1525" t="s">
        <v>31</v>
      </c>
      <c r="S1525">
        <v>5</v>
      </c>
      <c r="T1525">
        <v>3</v>
      </c>
      <c r="U1525" t="s">
        <v>32</v>
      </c>
      <c r="V1525" t="s">
        <v>33</v>
      </c>
      <c r="W1525">
        <v>2</v>
      </c>
      <c r="Z1525" t="b">
        <f t="shared" si="23"/>
        <v>0</v>
      </c>
    </row>
    <row r="1526" spans="1:26" x14ac:dyDescent="0.25">
      <c r="A1526" t="s">
        <v>2166</v>
      </c>
      <c r="B1526" s="1">
        <v>45916</v>
      </c>
      <c r="C1526" t="s">
        <v>1346</v>
      </c>
      <c r="D1526" t="s">
        <v>90</v>
      </c>
      <c r="E1526" t="s">
        <v>46</v>
      </c>
      <c r="F1526" t="s">
        <v>27</v>
      </c>
      <c r="G1526" t="s">
        <v>113</v>
      </c>
      <c r="H1526">
        <v>1</v>
      </c>
      <c r="I1526">
        <v>5463</v>
      </c>
      <c r="J1526">
        <v>10</v>
      </c>
      <c r="K1526">
        <v>546.29999999999995</v>
      </c>
      <c r="L1526">
        <v>4916.7</v>
      </c>
      <c r="M1526">
        <v>3480.66</v>
      </c>
      <c r="N1526">
        <v>1436.04</v>
      </c>
      <c r="O1526" t="s">
        <v>55</v>
      </c>
      <c r="P1526">
        <v>378.93</v>
      </c>
      <c r="Q1526" t="s">
        <v>40</v>
      </c>
      <c r="R1526" t="s">
        <v>41</v>
      </c>
      <c r="S1526">
        <v>2</v>
      </c>
      <c r="T1526">
        <v>6</v>
      </c>
      <c r="U1526" t="s">
        <v>32</v>
      </c>
      <c r="V1526" t="s">
        <v>50</v>
      </c>
      <c r="Z1526" t="b">
        <f t="shared" si="23"/>
        <v>0</v>
      </c>
    </row>
    <row r="1527" spans="1:26" x14ac:dyDescent="0.25">
      <c r="A1527" t="s">
        <v>2167</v>
      </c>
      <c r="B1527" s="1">
        <v>45967</v>
      </c>
      <c r="C1527" t="s">
        <v>1003</v>
      </c>
      <c r="D1527" t="s">
        <v>45</v>
      </c>
      <c r="E1527" t="s">
        <v>46</v>
      </c>
      <c r="F1527" t="s">
        <v>37</v>
      </c>
      <c r="G1527" t="s">
        <v>38</v>
      </c>
      <c r="H1527">
        <v>1</v>
      </c>
      <c r="I1527">
        <v>24858</v>
      </c>
      <c r="J1527">
        <v>25</v>
      </c>
      <c r="K1527">
        <v>6214.5</v>
      </c>
      <c r="L1527">
        <v>18643.5</v>
      </c>
      <c r="M1527">
        <v>11336.36</v>
      </c>
      <c r="N1527">
        <v>7307.14</v>
      </c>
      <c r="O1527" t="s">
        <v>49</v>
      </c>
      <c r="P1527">
        <v>241.87</v>
      </c>
      <c r="Q1527" t="s">
        <v>73</v>
      </c>
      <c r="R1527" t="s">
        <v>41</v>
      </c>
      <c r="S1527">
        <v>2</v>
      </c>
      <c r="T1527">
        <v>4</v>
      </c>
      <c r="U1527" t="s">
        <v>56</v>
      </c>
      <c r="V1527" t="s">
        <v>33</v>
      </c>
      <c r="W1527">
        <v>4</v>
      </c>
      <c r="Z1527" t="b">
        <f t="shared" si="23"/>
        <v>0</v>
      </c>
    </row>
    <row r="1528" spans="1:26" x14ac:dyDescent="0.25">
      <c r="A1528" t="s">
        <v>2168</v>
      </c>
      <c r="B1528" s="1">
        <v>45878</v>
      </c>
      <c r="C1528" t="s">
        <v>168</v>
      </c>
      <c r="D1528" t="s">
        <v>71</v>
      </c>
      <c r="E1528" t="s">
        <v>26</v>
      </c>
      <c r="F1528" t="s">
        <v>86</v>
      </c>
      <c r="G1528" t="s">
        <v>127</v>
      </c>
      <c r="H1528">
        <v>2</v>
      </c>
      <c r="I1528">
        <v>69813</v>
      </c>
      <c r="J1528">
        <v>10</v>
      </c>
      <c r="K1528">
        <v>13962.6</v>
      </c>
      <c r="L1528">
        <v>125663.4</v>
      </c>
      <c r="M1528">
        <v>93562.4</v>
      </c>
      <c r="N1528">
        <v>32101</v>
      </c>
      <c r="O1528" t="s">
        <v>55</v>
      </c>
      <c r="P1528">
        <v>1697.07</v>
      </c>
      <c r="Q1528" t="s">
        <v>30</v>
      </c>
      <c r="R1528" t="s">
        <v>41</v>
      </c>
      <c r="S1528">
        <v>2</v>
      </c>
      <c r="T1528">
        <v>3</v>
      </c>
      <c r="U1528" t="s">
        <v>32</v>
      </c>
      <c r="V1528" t="s">
        <v>50</v>
      </c>
      <c r="W1528">
        <v>5</v>
      </c>
      <c r="Z1528" t="b">
        <f t="shared" si="23"/>
        <v>0</v>
      </c>
    </row>
    <row r="1529" spans="1:26" x14ac:dyDescent="0.25">
      <c r="A1529" t="s">
        <v>2169</v>
      </c>
      <c r="B1529" s="1">
        <v>45708</v>
      </c>
      <c r="C1529" t="s">
        <v>195</v>
      </c>
      <c r="D1529" t="s">
        <v>25</v>
      </c>
      <c r="E1529" t="s">
        <v>46</v>
      </c>
      <c r="F1529" t="s">
        <v>37</v>
      </c>
      <c r="G1529" t="s">
        <v>161</v>
      </c>
      <c r="H1529">
        <v>1</v>
      </c>
      <c r="I1529">
        <v>38521</v>
      </c>
      <c r="J1529">
        <v>0</v>
      </c>
      <c r="K1529">
        <v>0</v>
      </c>
      <c r="L1529">
        <v>38521</v>
      </c>
      <c r="M1529">
        <v>24059.49</v>
      </c>
      <c r="N1529">
        <v>14461.51</v>
      </c>
      <c r="O1529" t="s">
        <v>49</v>
      </c>
      <c r="P1529">
        <v>154.19999999999999</v>
      </c>
      <c r="Q1529" t="s">
        <v>68</v>
      </c>
      <c r="R1529" t="s">
        <v>31</v>
      </c>
      <c r="S1529">
        <v>5</v>
      </c>
      <c r="T1529">
        <v>8</v>
      </c>
      <c r="U1529" t="s">
        <v>56</v>
      </c>
      <c r="V1529" t="s">
        <v>33</v>
      </c>
      <c r="W1529">
        <v>5</v>
      </c>
      <c r="Z1529" t="b">
        <f t="shared" si="23"/>
        <v>0</v>
      </c>
    </row>
    <row r="1530" spans="1:26" x14ac:dyDescent="0.25">
      <c r="A1530" t="s">
        <v>2170</v>
      </c>
      <c r="B1530" s="1">
        <v>46017</v>
      </c>
      <c r="C1530" t="s">
        <v>1634</v>
      </c>
      <c r="D1530" t="s">
        <v>71</v>
      </c>
      <c r="E1530" t="s">
        <v>36</v>
      </c>
      <c r="F1530" t="s">
        <v>37</v>
      </c>
      <c r="G1530" t="s">
        <v>161</v>
      </c>
      <c r="H1530">
        <v>1</v>
      </c>
      <c r="I1530">
        <v>39063</v>
      </c>
      <c r="J1530">
        <v>15</v>
      </c>
      <c r="K1530">
        <v>5859.45</v>
      </c>
      <c r="L1530">
        <v>33203.550000000003</v>
      </c>
      <c r="M1530">
        <v>19828.45</v>
      </c>
      <c r="N1530">
        <v>13375.1</v>
      </c>
      <c r="O1530" t="s">
        <v>39</v>
      </c>
      <c r="P1530">
        <v>326.02999999999997</v>
      </c>
      <c r="Q1530" t="s">
        <v>83</v>
      </c>
      <c r="R1530" t="s">
        <v>31</v>
      </c>
      <c r="S1530">
        <v>5</v>
      </c>
      <c r="T1530">
        <v>4</v>
      </c>
      <c r="U1530" t="s">
        <v>32</v>
      </c>
      <c r="V1530" t="s">
        <v>33</v>
      </c>
      <c r="W1530">
        <v>3</v>
      </c>
      <c r="Z1530" t="b">
        <f t="shared" si="23"/>
        <v>0</v>
      </c>
    </row>
    <row r="1531" spans="1:26" x14ac:dyDescent="0.25">
      <c r="A1531" t="s">
        <v>2171</v>
      </c>
      <c r="B1531" s="1">
        <v>45716</v>
      </c>
      <c r="C1531" t="s">
        <v>494</v>
      </c>
      <c r="D1531" t="s">
        <v>71</v>
      </c>
      <c r="E1531" t="s">
        <v>46</v>
      </c>
      <c r="F1531" t="s">
        <v>47</v>
      </c>
      <c r="G1531" t="s">
        <v>138</v>
      </c>
      <c r="H1531">
        <v>1</v>
      </c>
      <c r="I1531">
        <v>22966</v>
      </c>
      <c r="J1531">
        <v>10</v>
      </c>
      <c r="K1531">
        <v>2296.6</v>
      </c>
      <c r="L1531">
        <v>20669.400000000001</v>
      </c>
      <c r="M1531">
        <v>13900.61</v>
      </c>
      <c r="N1531">
        <v>6768.79</v>
      </c>
      <c r="O1531" t="s">
        <v>60</v>
      </c>
      <c r="P1531">
        <v>1246.98</v>
      </c>
      <c r="Q1531" t="s">
        <v>73</v>
      </c>
      <c r="R1531" t="s">
        <v>41</v>
      </c>
      <c r="S1531">
        <v>2</v>
      </c>
      <c r="T1531">
        <v>1</v>
      </c>
      <c r="U1531" t="s">
        <v>32</v>
      </c>
      <c r="V1531" t="s">
        <v>50</v>
      </c>
      <c r="W1531">
        <v>3</v>
      </c>
      <c r="Z1531" t="b">
        <f t="shared" si="23"/>
        <v>0</v>
      </c>
    </row>
    <row r="1532" spans="1:26" x14ac:dyDescent="0.25">
      <c r="A1532" t="s">
        <v>2172</v>
      </c>
      <c r="B1532" s="1">
        <v>45993</v>
      </c>
      <c r="C1532" t="s">
        <v>24</v>
      </c>
      <c r="D1532" t="s">
        <v>25</v>
      </c>
      <c r="E1532" t="s">
        <v>46</v>
      </c>
      <c r="F1532" t="s">
        <v>47</v>
      </c>
      <c r="G1532" t="s">
        <v>138</v>
      </c>
      <c r="H1532">
        <v>1</v>
      </c>
      <c r="I1532">
        <v>51053</v>
      </c>
      <c r="J1532">
        <v>25</v>
      </c>
      <c r="K1532">
        <v>12763.25</v>
      </c>
      <c r="L1532">
        <v>38289.75</v>
      </c>
      <c r="M1532">
        <v>26030.51</v>
      </c>
      <c r="N1532">
        <v>12259.24</v>
      </c>
      <c r="O1532" t="s">
        <v>29</v>
      </c>
      <c r="P1532">
        <v>1435.72</v>
      </c>
      <c r="Q1532" t="s">
        <v>30</v>
      </c>
      <c r="R1532" t="s">
        <v>41</v>
      </c>
      <c r="S1532">
        <v>2</v>
      </c>
      <c r="T1532">
        <v>2</v>
      </c>
      <c r="U1532" t="s">
        <v>32</v>
      </c>
      <c r="V1532" t="s">
        <v>33</v>
      </c>
      <c r="W1532">
        <v>1</v>
      </c>
      <c r="Z1532" t="b">
        <f t="shared" si="23"/>
        <v>0</v>
      </c>
    </row>
    <row r="1533" spans="1:26" x14ac:dyDescent="0.25">
      <c r="A1533" t="s">
        <v>2173</v>
      </c>
      <c r="B1533" s="1">
        <v>45991</v>
      </c>
      <c r="C1533" t="s">
        <v>1634</v>
      </c>
      <c r="D1533" t="s">
        <v>67</v>
      </c>
      <c r="E1533" t="s">
        <v>46</v>
      </c>
      <c r="F1533" t="s">
        <v>27</v>
      </c>
      <c r="G1533" t="s">
        <v>72</v>
      </c>
      <c r="H1533">
        <v>1</v>
      </c>
      <c r="I1533">
        <v>20063</v>
      </c>
      <c r="J1533">
        <v>0</v>
      </c>
      <c r="K1533">
        <v>0</v>
      </c>
      <c r="L1533">
        <v>20063</v>
      </c>
      <c r="M1533">
        <v>11800.37</v>
      </c>
      <c r="N1533">
        <v>8262.6299999999992</v>
      </c>
      <c r="O1533" t="s">
        <v>39</v>
      </c>
      <c r="P1533">
        <v>815.33</v>
      </c>
      <c r="Q1533" t="s">
        <v>30</v>
      </c>
      <c r="R1533" t="s">
        <v>41</v>
      </c>
      <c r="S1533">
        <v>2</v>
      </c>
      <c r="T1533">
        <v>1</v>
      </c>
      <c r="U1533" t="s">
        <v>32</v>
      </c>
      <c r="V1533" t="s">
        <v>42</v>
      </c>
      <c r="Z1533" t="b">
        <f t="shared" si="23"/>
        <v>0</v>
      </c>
    </row>
    <row r="1534" spans="1:26" x14ac:dyDescent="0.25">
      <c r="A1534" t="s">
        <v>2174</v>
      </c>
      <c r="B1534" s="1">
        <v>45940</v>
      </c>
      <c r="C1534" t="s">
        <v>144</v>
      </c>
      <c r="D1534" t="s">
        <v>25</v>
      </c>
      <c r="E1534" t="s">
        <v>36</v>
      </c>
      <c r="F1534" t="s">
        <v>86</v>
      </c>
      <c r="G1534" t="s">
        <v>110</v>
      </c>
      <c r="H1534">
        <v>3</v>
      </c>
      <c r="I1534">
        <v>53799</v>
      </c>
      <c r="J1534">
        <v>0</v>
      </c>
      <c r="K1534">
        <v>0</v>
      </c>
      <c r="L1534">
        <v>161397</v>
      </c>
      <c r="M1534">
        <v>110075.82</v>
      </c>
      <c r="N1534">
        <v>51321.18</v>
      </c>
      <c r="O1534" t="s">
        <v>91</v>
      </c>
      <c r="P1534">
        <v>2216.6999999999998</v>
      </c>
      <c r="Q1534" t="s">
        <v>40</v>
      </c>
      <c r="R1534" t="s">
        <v>41</v>
      </c>
      <c r="S1534">
        <v>2</v>
      </c>
      <c r="T1534">
        <v>2</v>
      </c>
      <c r="U1534" t="s">
        <v>32</v>
      </c>
      <c r="V1534" t="s">
        <v>42</v>
      </c>
      <c r="Z1534" t="b">
        <f t="shared" si="23"/>
        <v>0</v>
      </c>
    </row>
    <row r="1535" spans="1:26" x14ac:dyDescent="0.25">
      <c r="A1535" t="s">
        <v>2175</v>
      </c>
      <c r="B1535" s="1">
        <v>45768</v>
      </c>
      <c r="C1535" t="s">
        <v>1277</v>
      </c>
      <c r="D1535" t="s">
        <v>63</v>
      </c>
      <c r="E1535" t="s">
        <v>36</v>
      </c>
      <c r="F1535" t="s">
        <v>53</v>
      </c>
      <c r="G1535" t="s">
        <v>82</v>
      </c>
      <c r="H1535">
        <v>2</v>
      </c>
      <c r="I1535">
        <v>18958</v>
      </c>
      <c r="J1535">
        <v>10</v>
      </c>
      <c r="K1535">
        <v>3791.6</v>
      </c>
      <c r="L1535">
        <v>34124.400000000001</v>
      </c>
      <c r="M1535">
        <v>26209.78</v>
      </c>
      <c r="N1535">
        <v>7914.62</v>
      </c>
      <c r="O1535" t="s">
        <v>49</v>
      </c>
      <c r="P1535">
        <v>205.32</v>
      </c>
      <c r="Q1535" t="s">
        <v>40</v>
      </c>
      <c r="R1535" t="s">
        <v>41</v>
      </c>
      <c r="S1535">
        <v>2</v>
      </c>
      <c r="T1535">
        <v>1</v>
      </c>
      <c r="U1535" t="s">
        <v>32</v>
      </c>
      <c r="V1535" t="s">
        <v>33</v>
      </c>
      <c r="W1535">
        <v>4</v>
      </c>
      <c r="Z1535" t="b">
        <f t="shared" si="23"/>
        <v>0</v>
      </c>
    </row>
    <row r="1536" spans="1:26" x14ac:dyDescent="0.25">
      <c r="A1536" t="s">
        <v>2176</v>
      </c>
      <c r="B1536" s="1">
        <v>45878</v>
      </c>
      <c r="C1536" t="s">
        <v>2177</v>
      </c>
      <c r="D1536" t="s">
        <v>124</v>
      </c>
      <c r="E1536" t="s">
        <v>26</v>
      </c>
      <c r="F1536" t="s">
        <v>47</v>
      </c>
      <c r="G1536" t="s">
        <v>146</v>
      </c>
      <c r="H1536">
        <v>1</v>
      </c>
      <c r="I1536">
        <v>44482</v>
      </c>
      <c r="J1536">
        <v>0</v>
      </c>
      <c r="K1536">
        <v>0</v>
      </c>
      <c r="L1536">
        <v>44482</v>
      </c>
      <c r="M1536">
        <v>36388.199999999997</v>
      </c>
      <c r="N1536">
        <v>8093.8</v>
      </c>
      <c r="O1536" t="s">
        <v>55</v>
      </c>
      <c r="P1536">
        <v>793.86</v>
      </c>
      <c r="Q1536" t="s">
        <v>30</v>
      </c>
      <c r="R1536" t="s">
        <v>31</v>
      </c>
      <c r="S1536">
        <v>5</v>
      </c>
      <c r="T1536">
        <v>6</v>
      </c>
      <c r="U1536" t="s">
        <v>32</v>
      </c>
      <c r="V1536" t="s">
        <v>42</v>
      </c>
      <c r="Z1536" t="b">
        <f t="shared" si="23"/>
        <v>0</v>
      </c>
    </row>
    <row r="1537" spans="1:26" x14ac:dyDescent="0.25">
      <c r="A1537" t="s">
        <v>2178</v>
      </c>
      <c r="B1537" s="1">
        <v>45889</v>
      </c>
      <c r="C1537" t="s">
        <v>1623</v>
      </c>
      <c r="D1537" t="s">
        <v>45</v>
      </c>
      <c r="E1537" t="s">
        <v>46</v>
      </c>
      <c r="F1537" t="s">
        <v>47</v>
      </c>
      <c r="G1537" t="s">
        <v>48</v>
      </c>
      <c r="H1537">
        <v>1</v>
      </c>
      <c r="I1537">
        <v>46863</v>
      </c>
      <c r="J1537">
        <v>5</v>
      </c>
      <c r="K1537">
        <v>2343.15</v>
      </c>
      <c r="L1537">
        <v>44519.85</v>
      </c>
      <c r="M1537">
        <v>36242.730000000003</v>
      </c>
      <c r="N1537">
        <v>8277.1200000000008</v>
      </c>
      <c r="O1537" t="s">
        <v>91</v>
      </c>
      <c r="P1537">
        <v>345.62</v>
      </c>
      <c r="Q1537" t="s">
        <v>73</v>
      </c>
      <c r="R1537" t="s">
        <v>31</v>
      </c>
      <c r="S1537">
        <v>5</v>
      </c>
      <c r="T1537">
        <v>1</v>
      </c>
      <c r="U1537" t="s">
        <v>32</v>
      </c>
      <c r="V1537" t="s">
        <v>33</v>
      </c>
      <c r="W1537">
        <v>2</v>
      </c>
      <c r="Z1537" t="b">
        <f t="shared" si="23"/>
        <v>0</v>
      </c>
    </row>
    <row r="1538" spans="1:26" x14ac:dyDescent="0.25">
      <c r="A1538" t="s">
        <v>2179</v>
      </c>
      <c r="B1538" s="1">
        <v>45774</v>
      </c>
      <c r="C1538" t="s">
        <v>533</v>
      </c>
      <c r="D1538" t="s">
        <v>63</v>
      </c>
      <c r="E1538" t="s">
        <v>36</v>
      </c>
      <c r="F1538" t="s">
        <v>47</v>
      </c>
      <c r="G1538" t="s">
        <v>105</v>
      </c>
      <c r="H1538">
        <v>1</v>
      </c>
      <c r="I1538">
        <v>12775</v>
      </c>
      <c r="J1538">
        <v>10</v>
      </c>
      <c r="K1538">
        <v>1277.5</v>
      </c>
      <c r="L1538">
        <v>11497.5</v>
      </c>
      <c r="M1538">
        <v>9063.67</v>
      </c>
      <c r="N1538">
        <v>2433.83</v>
      </c>
      <c r="O1538" t="s">
        <v>55</v>
      </c>
      <c r="P1538">
        <v>2152.64</v>
      </c>
      <c r="Q1538" t="s">
        <v>83</v>
      </c>
      <c r="R1538" t="s">
        <v>41</v>
      </c>
      <c r="S1538">
        <v>2</v>
      </c>
      <c r="T1538">
        <v>3</v>
      </c>
      <c r="U1538" t="s">
        <v>56</v>
      </c>
      <c r="V1538" t="s">
        <v>33</v>
      </c>
      <c r="W1538">
        <v>2</v>
      </c>
      <c r="Z1538" t="b">
        <f t="shared" si="23"/>
        <v>0</v>
      </c>
    </row>
    <row r="1539" spans="1:26" x14ac:dyDescent="0.25">
      <c r="A1539" t="s">
        <v>2180</v>
      </c>
      <c r="B1539" s="1">
        <v>45869</v>
      </c>
      <c r="C1539" t="s">
        <v>1860</v>
      </c>
      <c r="D1539" t="s">
        <v>124</v>
      </c>
      <c r="E1539" t="s">
        <v>36</v>
      </c>
      <c r="F1539" t="s">
        <v>86</v>
      </c>
      <c r="G1539" t="s">
        <v>87</v>
      </c>
      <c r="H1539">
        <v>1</v>
      </c>
      <c r="I1539">
        <v>75838</v>
      </c>
      <c r="J1539">
        <v>0</v>
      </c>
      <c r="K1539">
        <v>0</v>
      </c>
      <c r="L1539">
        <v>75838</v>
      </c>
      <c r="M1539">
        <v>54337.36</v>
      </c>
      <c r="N1539">
        <v>21500.639999999999</v>
      </c>
      <c r="O1539" t="s">
        <v>55</v>
      </c>
      <c r="P1539">
        <v>1462.77</v>
      </c>
      <c r="Q1539" t="s">
        <v>73</v>
      </c>
      <c r="R1539" t="s">
        <v>41</v>
      </c>
      <c r="S1539">
        <v>2</v>
      </c>
      <c r="T1539">
        <v>2</v>
      </c>
      <c r="U1539" t="s">
        <v>32</v>
      </c>
      <c r="V1539" t="s">
        <v>50</v>
      </c>
      <c r="W1539">
        <v>5</v>
      </c>
      <c r="Z1539" t="b">
        <f t="shared" ref="Z1539:Z1602" si="24">COUNTIF($A:$A, A1539)&gt;1</f>
        <v>0</v>
      </c>
    </row>
    <row r="1540" spans="1:26" x14ac:dyDescent="0.25">
      <c r="A1540" t="s">
        <v>2181</v>
      </c>
      <c r="B1540" s="1">
        <v>45831</v>
      </c>
      <c r="C1540" t="s">
        <v>753</v>
      </c>
      <c r="D1540" t="s">
        <v>71</v>
      </c>
      <c r="E1540" t="s">
        <v>26</v>
      </c>
      <c r="F1540" t="s">
        <v>86</v>
      </c>
      <c r="G1540" t="s">
        <v>127</v>
      </c>
      <c r="H1540">
        <v>1</v>
      </c>
      <c r="I1540">
        <v>79185</v>
      </c>
      <c r="J1540">
        <v>0</v>
      </c>
      <c r="K1540">
        <v>0</v>
      </c>
      <c r="L1540">
        <v>79185</v>
      </c>
      <c r="M1540">
        <v>46574</v>
      </c>
      <c r="N1540">
        <v>32611</v>
      </c>
      <c r="O1540" t="s">
        <v>91</v>
      </c>
      <c r="P1540">
        <v>551.21</v>
      </c>
      <c r="Q1540" t="s">
        <v>30</v>
      </c>
      <c r="R1540" t="s">
        <v>41</v>
      </c>
      <c r="S1540">
        <v>2</v>
      </c>
      <c r="T1540">
        <v>2</v>
      </c>
      <c r="U1540" t="s">
        <v>32</v>
      </c>
      <c r="V1540" t="s">
        <v>42</v>
      </c>
      <c r="Z1540" t="b">
        <f t="shared" si="24"/>
        <v>0</v>
      </c>
    </row>
    <row r="1541" spans="1:26" x14ac:dyDescent="0.25">
      <c r="A1541" t="s">
        <v>2182</v>
      </c>
      <c r="B1541" s="1">
        <v>45890</v>
      </c>
      <c r="C1541" t="s">
        <v>2183</v>
      </c>
      <c r="D1541" t="s">
        <v>90</v>
      </c>
      <c r="E1541" t="s">
        <v>36</v>
      </c>
      <c r="F1541" t="s">
        <v>86</v>
      </c>
      <c r="G1541" t="s">
        <v>180</v>
      </c>
      <c r="H1541">
        <v>3</v>
      </c>
      <c r="I1541">
        <v>55877</v>
      </c>
      <c r="J1541">
        <v>0</v>
      </c>
      <c r="K1541">
        <v>0</v>
      </c>
      <c r="L1541">
        <v>167631</v>
      </c>
      <c r="M1541">
        <v>94861.68</v>
      </c>
      <c r="N1541">
        <v>72769.320000000007</v>
      </c>
      <c r="O1541" t="s">
        <v>60</v>
      </c>
      <c r="P1541">
        <v>775.14</v>
      </c>
      <c r="Q1541" t="s">
        <v>83</v>
      </c>
      <c r="R1541" t="s">
        <v>31</v>
      </c>
      <c r="S1541">
        <v>5</v>
      </c>
      <c r="T1541">
        <v>1</v>
      </c>
      <c r="U1541" t="s">
        <v>32</v>
      </c>
      <c r="V1541" t="s">
        <v>50</v>
      </c>
      <c r="W1541">
        <v>5</v>
      </c>
      <c r="Z1541" t="b">
        <f t="shared" si="24"/>
        <v>0</v>
      </c>
    </row>
    <row r="1542" spans="1:26" x14ac:dyDescent="0.25">
      <c r="A1542" t="s">
        <v>2184</v>
      </c>
      <c r="B1542" s="1">
        <v>45862</v>
      </c>
      <c r="C1542" t="s">
        <v>535</v>
      </c>
      <c r="D1542" t="s">
        <v>71</v>
      </c>
      <c r="E1542" t="s">
        <v>36</v>
      </c>
      <c r="F1542" t="s">
        <v>27</v>
      </c>
      <c r="G1542" t="s">
        <v>28</v>
      </c>
      <c r="H1542">
        <v>1</v>
      </c>
      <c r="I1542">
        <v>15160</v>
      </c>
      <c r="J1542">
        <v>0</v>
      </c>
      <c r="K1542">
        <v>0</v>
      </c>
      <c r="L1542">
        <v>15160</v>
      </c>
      <c r="M1542">
        <v>11000.15</v>
      </c>
      <c r="N1542">
        <v>4159.8500000000004</v>
      </c>
      <c r="O1542" t="s">
        <v>29</v>
      </c>
      <c r="P1542">
        <v>270.10000000000002</v>
      </c>
      <c r="Q1542" t="s">
        <v>68</v>
      </c>
      <c r="R1542" t="s">
        <v>41</v>
      </c>
      <c r="S1542">
        <v>2</v>
      </c>
      <c r="T1542">
        <v>1</v>
      </c>
      <c r="U1542" t="s">
        <v>32</v>
      </c>
      <c r="V1542" t="s">
        <v>33</v>
      </c>
      <c r="W1542">
        <v>2</v>
      </c>
      <c r="Z1542" t="b">
        <f t="shared" si="24"/>
        <v>0</v>
      </c>
    </row>
    <row r="1543" spans="1:26" x14ac:dyDescent="0.25">
      <c r="A1543" t="s">
        <v>2185</v>
      </c>
      <c r="B1543" s="1">
        <v>45870</v>
      </c>
      <c r="C1543" t="s">
        <v>109</v>
      </c>
      <c r="D1543" t="s">
        <v>79</v>
      </c>
      <c r="E1543" t="s">
        <v>46</v>
      </c>
      <c r="F1543" t="s">
        <v>86</v>
      </c>
      <c r="G1543" t="s">
        <v>127</v>
      </c>
      <c r="H1543">
        <v>1</v>
      </c>
      <c r="I1543">
        <v>52097</v>
      </c>
      <c r="J1543">
        <v>0</v>
      </c>
      <c r="K1543">
        <v>0</v>
      </c>
      <c r="L1543">
        <v>52097</v>
      </c>
      <c r="M1543">
        <v>36407.589999999997</v>
      </c>
      <c r="N1543">
        <v>15689.41</v>
      </c>
      <c r="O1543" t="s">
        <v>49</v>
      </c>
      <c r="P1543">
        <v>140.56</v>
      </c>
      <c r="Q1543" t="s">
        <v>68</v>
      </c>
      <c r="R1543" t="s">
        <v>31</v>
      </c>
      <c r="S1543">
        <v>5</v>
      </c>
      <c r="T1543">
        <v>8</v>
      </c>
      <c r="U1543" t="s">
        <v>56</v>
      </c>
      <c r="V1543" t="s">
        <v>33</v>
      </c>
      <c r="Z1543" t="b">
        <f t="shared" si="24"/>
        <v>0</v>
      </c>
    </row>
    <row r="1544" spans="1:26" x14ac:dyDescent="0.25">
      <c r="A1544" t="s">
        <v>2186</v>
      </c>
      <c r="B1544" s="1">
        <v>45706</v>
      </c>
      <c r="C1544" t="s">
        <v>543</v>
      </c>
      <c r="D1544" t="s">
        <v>63</v>
      </c>
      <c r="E1544" t="s">
        <v>46</v>
      </c>
      <c r="F1544" t="s">
        <v>53</v>
      </c>
      <c r="G1544" t="s">
        <v>151</v>
      </c>
      <c r="H1544">
        <v>1</v>
      </c>
      <c r="I1544">
        <v>25884</v>
      </c>
      <c r="J1544">
        <v>0</v>
      </c>
      <c r="K1544">
        <v>0</v>
      </c>
      <c r="L1544">
        <v>25884</v>
      </c>
      <c r="M1544">
        <v>15247.8</v>
      </c>
      <c r="N1544">
        <v>10636.2</v>
      </c>
      <c r="O1544" t="s">
        <v>29</v>
      </c>
      <c r="P1544">
        <v>969.76</v>
      </c>
      <c r="Q1544" t="s">
        <v>83</v>
      </c>
      <c r="R1544" t="s">
        <v>31</v>
      </c>
      <c r="S1544">
        <v>5</v>
      </c>
      <c r="T1544">
        <v>8</v>
      </c>
      <c r="U1544" t="s">
        <v>56</v>
      </c>
      <c r="V1544" t="s">
        <v>33</v>
      </c>
      <c r="W1544">
        <v>3</v>
      </c>
      <c r="Z1544" t="b">
        <f t="shared" si="24"/>
        <v>0</v>
      </c>
    </row>
    <row r="1545" spans="1:26" x14ac:dyDescent="0.25">
      <c r="A1545" t="s">
        <v>2187</v>
      </c>
      <c r="B1545" s="1">
        <v>45818</v>
      </c>
      <c r="C1545" t="s">
        <v>679</v>
      </c>
      <c r="D1545" t="s">
        <v>154</v>
      </c>
      <c r="E1545" t="s">
        <v>36</v>
      </c>
      <c r="F1545" t="s">
        <v>86</v>
      </c>
      <c r="G1545" t="s">
        <v>110</v>
      </c>
      <c r="H1545">
        <v>1</v>
      </c>
      <c r="I1545">
        <v>11756</v>
      </c>
      <c r="J1545">
        <v>0</v>
      </c>
      <c r="K1545">
        <v>0</v>
      </c>
      <c r="L1545">
        <v>11756</v>
      </c>
      <c r="M1545">
        <v>8977.4699999999993</v>
      </c>
      <c r="N1545">
        <v>2778.53</v>
      </c>
      <c r="O1545" t="s">
        <v>49</v>
      </c>
      <c r="P1545">
        <v>238.33</v>
      </c>
      <c r="Q1545" t="s">
        <v>73</v>
      </c>
      <c r="R1545" t="s">
        <v>41</v>
      </c>
      <c r="S1545">
        <v>2</v>
      </c>
      <c r="T1545">
        <v>1</v>
      </c>
      <c r="U1545" t="s">
        <v>32</v>
      </c>
      <c r="V1545" t="s">
        <v>33</v>
      </c>
      <c r="W1545">
        <v>1</v>
      </c>
      <c r="Z1545" t="b">
        <f t="shared" si="24"/>
        <v>0</v>
      </c>
    </row>
    <row r="1546" spans="1:26" x14ac:dyDescent="0.25">
      <c r="A1546" t="s">
        <v>2188</v>
      </c>
      <c r="B1546" s="1">
        <v>45876</v>
      </c>
      <c r="C1546" t="s">
        <v>1188</v>
      </c>
      <c r="D1546" t="s">
        <v>67</v>
      </c>
      <c r="E1546" t="s">
        <v>26</v>
      </c>
      <c r="F1546" t="s">
        <v>86</v>
      </c>
      <c r="G1546" t="s">
        <v>127</v>
      </c>
      <c r="H1546">
        <v>2</v>
      </c>
      <c r="I1546">
        <v>81965</v>
      </c>
      <c r="J1546">
        <v>0</v>
      </c>
      <c r="K1546">
        <v>0</v>
      </c>
      <c r="L1546">
        <v>163930</v>
      </c>
      <c r="M1546">
        <v>118248.01</v>
      </c>
      <c r="N1546">
        <v>45681.99</v>
      </c>
      <c r="O1546" t="s">
        <v>60</v>
      </c>
      <c r="P1546">
        <v>2414.75</v>
      </c>
      <c r="Q1546" t="s">
        <v>73</v>
      </c>
      <c r="R1546" t="s">
        <v>41</v>
      </c>
      <c r="S1546">
        <v>2</v>
      </c>
      <c r="T1546">
        <v>3</v>
      </c>
      <c r="U1546" t="s">
        <v>32</v>
      </c>
      <c r="V1546" t="s">
        <v>50</v>
      </c>
      <c r="W1546">
        <v>4</v>
      </c>
      <c r="Z1546" t="b">
        <f t="shared" si="24"/>
        <v>0</v>
      </c>
    </row>
    <row r="1547" spans="1:26" x14ac:dyDescent="0.25">
      <c r="A1547" t="s">
        <v>2189</v>
      </c>
      <c r="B1547" s="1">
        <v>45818</v>
      </c>
      <c r="C1547" t="s">
        <v>278</v>
      </c>
      <c r="D1547" t="s">
        <v>71</v>
      </c>
      <c r="E1547" t="s">
        <v>26</v>
      </c>
      <c r="F1547" t="s">
        <v>47</v>
      </c>
      <c r="G1547" t="s">
        <v>138</v>
      </c>
      <c r="H1547">
        <v>1</v>
      </c>
      <c r="I1547">
        <v>15817</v>
      </c>
      <c r="J1547">
        <v>25</v>
      </c>
      <c r="K1547">
        <v>3954.25</v>
      </c>
      <c r="L1547">
        <v>11862.75</v>
      </c>
      <c r="M1547">
        <v>8153.72</v>
      </c>
      <c r="N1547">
        <v>3709.03</v>
      </c>
      <c r="O1547" t="s">
        <v>39</v>
      </c>
      <c r="P1547">
        <v>2224.17</v>
      </c>
      <c r="Q1547" t="s">
        <v>73</v>
      </c>
      <c r="R1547" t="s">
        <v>41</v>
      </c>
      <c r="S1547">
        <v>2</v>
      </c>
      <c r="T1547">
        <v>5</v>
      </c>
      <c r="U1547" t="s">
        <v>32</v>
      </c>
      <c r="V1547" t="s">
        <v>42</v>
      </c>
      <c r="Z1547" t="b">
        <f t="shared" si="24"/>
        <v>0</v>
      </c>
    </row>
    <row r="1548" spans="1:26" x14ac:dyDescent="0.25">
      <c r="A1548" t="s">
        <v>2190</v>
      </c>
      <c r="B1548" s="1">
        <v>45998</v>
      </c>
      <c r="C1548" t="s">
        <v>528</v>
      </c>
      <c r="D1548" t="s">
        <v>79</v>
      </c>
      <c r="E1548" t="s">
        <v>46</v>
      </c>
      <c r="F1548" t="s">
        <v>27</v>
      </c>
      <c r="G1548" t="s">
        <v>28</v>
      </c>
      <c r="H1548">
        <v>3</v>
      </c>
      <c r="I1548">
        <v>8023</v>
      </c>
      <c r="J1548">
        <v>0</v>
      </c>
      <c r="K1548">
        <v>0</v>
      </c>
      <c r="L1548">
        <v>24069</v>
      </c>
      <c r="M1548">
        <v>19686.48</v>
      </c>
      <c r="N1548">
        <v>4382.5200000000004</v>
      </c>
      <c r="O1548" t="s">
        <v>91</v>
      </c>
      <c r="P1548">
        <v>220.98</v>
      </c>
      <c r="Q1548" t="s">
        <v>73</v>
      </c>
      <c r="R1548" t="s">
        <v>31</v>
      </c>
      <c r="S1548">
        <v>5</v>
      </c>
      <c r="T1548">
        <v>4</v>
      </c>
      <c r="U1548" t="s">
        <v>32</v>
      </c>
      <c r="V1548" t="s">
        <v>50</v>
      </c>
      <c r="W1548">
        <v>4</v>
      </c>
      <c r="Z1548" t="b">
        <f t="shared" si="24"/>
        <v>0</v>
      </c>
    </row>
    <row r="1549" spans="1:26" x14ac:dyDescent="0.25">
      <c r="A1549" t="s">
        <v>2191</v>
      </c>
      <c r="B1549" s="1">
        <v>45788</v>
      </c>
      <c r="C1549" t="s">
        <v>1485</v>
      </c>
      <c r="D1549" t="s">
        <v>67</v>
      </c>
      <c r="E1549" t="s">
        <v>26</v>
      </c>
      <c r="F1549" t="s">
        <v>27</v>
      </c>
      <c r="G1549" t="s">
        <v>28</v>
      </c>
      <c r="H1549">
        <v>2</v>
      </c>
      <c r="I1549">
        <v>10293</v>
      </c>
      <c r="J1549">
        <v>0</v>
      </c>
      <c r="K1549">
        <v>0</v>
      </c>
      <c r="L1549">
        <v>20586</v>
      </c>
      <c r="M1549">
        <v>15546.15</v>
      </c>
      <c r="N1549">
        <v>5039.8500000000004</v>
      </c>
      <c r="O1549" t="s">
        <v>55</v>
      </c>
      <c r="P1549">
        <v>1549.79</v>
      </c>
      <c r="Q1549" t="s">
        <v>73</v>
      </c>
      <c r="R1549" t="s">
        <v>41</v>
      </c>
      <c r="S1549">
        <v>2</v>
      </c>
      <c r="T1549">
        <v>6</v>
      </c>
      <c r="U1549" t="s">
        <v>32</v>
      </c>
      <c r="V1549" t="s">
        <v>50</v>
      </c>
      <c r="W1549">
        <v>5</v>
      </c>
      <c r="Z1549" t="b">
        <f t="shared" si="24"/>
        <v>0</v>
      </c>
    </row>
    <row r="1550" spans="1:26" x14ac:dyDescent="0.25">
      <c r="A1550" t="s">
        <v>2192</v>
      </c>
      <c r="B1550" s="1">
        <v>45849</v>
      </c>
      <c r="C1550" t="s">
        <v>335</v>
      </c>
      <c r="D1550" t="s">
        <v>45</v>
      </c>
      <c r="E1550" t="s">
        <v>46</v>
      </c>
      <c r="F1550" t="s">
        <v>47</v>
      </c>
      <c r="G1550" t="s">
        <v>64</v>
      </c>
      <c r="H1550">
        <v>2</v>
      </c>
      <c r="I1550">
        <v>14997</v>
      </c>
      <c r="J1550">
        <v>10</v>
      </c>
      <c r="K1550">
        <v>2999.4</v>
      </c>
      <c r="L1550">
        <v>26994.6</v>
      </c>
      <c r="M1550">
        <v>16547.87</v>
      </c>
      <c r="N1550">
        <v>10446.73</v>
      </c>
      <c r="O1550" t="s">
        <v>39</v>
      </c>
      <c r="P1550">
        <v>750.55</v>
      </c>
      <c r="Q1550" t="s">
        <v>73</v>
      </c>
      <c r="R1550" t="s">
        <v>31</v>
      </c>
      <c r="S1550">
        <v>5</v>
      </c>
      <c r="T1550">
        <v>6</v>
      </c>
      <c r="U1550" t="s">
        <v>56</v>
      </c>
      <c r="V1550" t="s">
        <v>33</v>
      </c>
      <c r="W1550">
        <v>5</v>
      </c>
      <c r="Z1550" t="b">
        <f t="shared" si="24"/>
        <v>0</v>
      </c>
    </row>
    <row r="1551" spans="1:26" x14ac:dyDescent="0.25">
      <c r="A1551" t="s">
        <v>2193</v>
      </c>
      <c r="B1551" s="1">
        <v>45736</v>
      </c>
      <c r="C1551" t="s">
        <v>1138</v>
      </c>
      <c r="D1551" t="s">
        <v>124</v>
      </c>
      <c r="E1551" t="s">
        <v>46</v>
      </c>
      <c r="F1551" t="s">
        <v>53</v>
      </c>
      <c r="G1551" t="s">
        <v>54</v>
      </c>
      <c r="H1551">
        <v>2</v>
      </c>
      <c r="I1551">
        <v>104513</v>
      </c>
      <c r="J1551">
        <v>20</v>
      </c>
      <c r="K1551">
        <v>41805.199999999997</v>
      </c>
      <c r="L1551">
        <v>167220.79999999999</v>
      </c>
      <c r="M1551">
        <v>92324.81</v>
      </c>
      <c r="N1551">
        <v>74895.990000000005</v>
      </c>
      <c r="O1551" t="s">
        <v>49</v>
      </c>
      <c r="P1551">
        <v>279.74</v>
      </c>
      <c r="Q1551" t="s">
        <v>40</v>
      </c>
      <c r="R1551" t="s">
        <v>41</v>
      </c>
      <c r="S1551">
        <v>2</v>
      </c>
      <c r="T1551">
        <v>6</v>
      </c>
      <c r="U1551" t="s">
        <v>32</v>
      </c>
      <c r="V1551" t="s">
        <v>42</v>
      </c>
      <c r="Z1551" t="b">
        <f t="shared" si="24"/>
        <v>0</v>
      </c>
    </row>
    <row r="1552" spans="1:26" x14ac:dyDescent="0.25">
      <c r="A1552" t="s">
        <v>2194</v>
      </c>
      <c r="B1552" s="1">
        <v>46009</v>
      </c>
      <c r="C1552" t="s">
        <v>487</v>
      </c>
      <c r="D1552" t="s">
        <v>25</v>
      </c>
      <c r="E1552" t="s">
        <v>26</v>
      </c>
      <c r="F1552" t="s">
        <v>27</v>
      </c>
      <c r="G1552" t="s">
        <v>28</v>
      </c>
      <c r="H1552">
        <v>1</v>
      </c>
      <c r="I1552">
        <v>25243</v>
      </c>
      <c r="J1552">
        <v>0</v>
      </c>
      <c r="K1552">
        <v>0</v>
      </c>
      <c r="L1552">
        <v>25243</v>
      </c>
      <c r="M1552">
        <v>17465.509999999998</v>
      </c>
      <c r="N1552">
        <v>7777.49</v>
      </c>
      <c r="O1552" t="s">
        <v>60</v>
      </c>
      <c r="P1552">
        <v>1957.07</v>
      </c>
      <c r="Q1552" t="s">
        <v>40</v>
      </c>
      <c r="R1552" t="s">
        <v>31</v>
      </c>
      <c r="S1552">
        <v>5</v>
      </c>
      <c r="T1552">
        <v>4</v>
      </c>
      <c r="U1552" t="s">
        <v>32</v>
      </c>
      <c r="V1552" t="s">
        <v>33</v>
      </c>
      <c r="W1552">
        <v>5</v>
      </c>
      <c r="Z1552" t="b">
        <f t="shared" si="24"/>
        <v>0</v>
      </c>
    </row>
    <row r="1553" spans="1:26" x14ac:dyDescent="0.25">
      <c r="A1553" t="s">
        <v>2195</v>
      </c>
      <c r="B1553" s="1">
        <v>45900</v>
      </c>
      <c r="C1553" t="s">
        <v>948</v>
      </c>
      <c r="D1553" t="s">
        <v>25</v>
      </c>
      <c r="E1553" t="s">
        <v>46</v>
      </c>
      <c r="F1553" t="s">
        <v>47</v>
      </c>
      <c r="G1553" t="s">
        <v>146</v>
      </c>
      <c r="H1553">
        <v>3</v>
      </c>
      <c r="I1553">
        <v>29468</v>
      </c>
      <c r="J1553">
        <v>15</v>
      </c>
      <c r="K1553">
        <v>13260.6</v>
      </c>
      <c r="L1553">
        <v>75143.399999999994</v>
      </c>
      <c r="M1553">
        <v>51168.06</v>
      </c>
      <c r="N1553">
        <v>23975.34</v>
      </c>
      <c r="O1553" t="s">
        <v>91</v>
      </c>
      <c r="P1553">
        <v>242.49</v>
      </c>
      <c r="Q1553" t="s">
        <v>30</v>
      </c>
      <c r="R1553" t="s">
        <v>41</v>
      </c>
      <c r="S1553">
        <v>2</v>
      </c>
      <c r="T1553">
        <v>1</v>
      </c>
      <c r="U1553" t="s">
        <v>32</v>
      </c>
      <c r="V1553" t="s">
        <v>33</v>
      </c>
      <c r="W1553">
        <v>5</v>
      </c>
      <c r="Z1553" t="b">
        <f t="shared" si="24"/>
        <v>0</v>
      </c>
    </row>
    <row r="1554" spans="1:26" x14ac:dyDescent="0.25">
      <c r="A1554" t="s">
        <v>2196</v>
      </c>
      <c r="B1554" s="1">
        <v>45692</v>
      </c>
      <c r="C1554" t="s">
        <v>620</v>
      </c>
      <c r="D1554" t="s">
        <v>124</v>
      </c>
      <c r="E1554" t="s">
        <v>36</v>
      </c>
      <c r="F1554" t="s">
        <v>86</v>
      </c>
      <c r="G1554" t="s">
        <v>94</v>
      </c>
      <c r="H1554">
        <v>2</v>
      </c>
      <c r="I1554">
        <v>81345</v>
      </c>
      <c r="J1554">
        <v>0</v>
      </c>
      <c r="K1554">
        <v>0</v>
      </c>
      <c r="L1554">
        <v>162690</v>
      </c>
      <c r="M1554">
        <v>92965.03</v>
      </c>
      <c r="N1554">
        <v>69724.97</v>
      </c>
      <c r="O1554" t="s">
        <v>60</v>
      </c>
      <c r="P1554">
        <v>2356.5500000000002</v>
      </c>
      <c r="Q1554" t="s">
        <v>73</v>
      </c>
      <c r="R1554" t="s">
        <v>31</v>
      </c>
      <c r="S1554">
        <v>5</v>
      </c>
      <c r="T1554">
        <v>3</v>
      </c>
      <c r="U1554" t="s">
        <v>32</v>
      </c>
      <c r="V1554" t="s">
        <v>33</v>
      </c>
      <c r="W1554">
        <v>1</v>
      </c>
      <c r="Z1554" t="b">
        <f t="shared" si="24"/>
        <v>1</v>
      </c>
    </row>
    <row r="1555" spans="1:26" x14ac:dyDescent="0.25">
      <c r="A1555" t="s">
        <v>2197</v>
      </c>
      <c r="B1555" s="1">
        <v>45704</v>
      </c>
      <c r="C1555" t="s">
        <v>35</v>
      </c>
      <c r="D1555" t="s">
        <v>97</v>
      </c>
      <c r="E1555" t="s">
        <v>26</v>
      </c>
      <c r="F1555" t="s">
        <v>86</v>
      </c>
      <c r="G1555" t="s">
        <v>94</v>
      </c>
      <c r="H1555">
        <v>1</v>
      </c>
      <c r="I1555">
        <v>42232</v>
      </c>
      <c r="J1555">
        <v>10</v>
      </c>
      <c r="K1555">
        <v>4223.2</v>
      </c>
      <c r="L1555">
        <v>38008.800000000003</v>
      </c>
      <c r="M1555">
        <v>30866.86</v>
      </c>
      <c r="N1555">
        <v>7141.94</v>
      </c>
      <c r="O1555" t="s">
        <v>49</v>
      </c>
      <c r="P1555">
        <v>249.69</v>
      </c>
      <c r="Q1555" t="s">
        <v>83</v>
      </c>
      <c r="R1555" t="s">
        <v>31</v>
      </c>
      <c r="S1555">
        <v>5</v>
      </c>
      <c r="T1555">
        <v>3</v>
      </c>
      <c r="U1555" t="s">
        <v>32</v>
      </c>
      <c r="V1555" t="s">
        <v>33</v>
      </c>
      <c r="W1555">
        <v>4</v>
      </c>
      <c r="Z1555" t="b">
        <f t="shared" si="24"/>
        <v>0</v>
      </c>
    </row>
    <row r="1556" spans="1:26" x14ac:dyDescent="0.25">
      <c r="A1556" t="s">
        <v>2198</v>
      </c>
      <c r="B1556" s="1">
        <v>45701</v>
      </c>
      <c r="C1556" t="s">
        <v>1133</v>
      </c>
      <c r="D1556" t="s">
        <v>71</v>
      </c>
      <c r="E1556" t="s">
        <v>46</v>
      </c>
      <c r="F1556" t="s">
        <v>53</v>
      </c>
      <c r="G1556" t="s">
        <v>82</v>
      </c>
      <c r="H1556">
        <v>1</v>
      </c>
      <c r="I1556">
        <v>62249</v>
      </c>
      <c r="J1556">
        <v>15</v>
      </c>
      <c r="K1556">
        <v>9337.35</v>
      </c>
      <c r="L1556">
        <v>52911.65</v>
      </c>
      <c r="M1556">
        <v>33539.83</v>
      </c>
      <c r="N1556">
        <v>19371.82</v>
      </c>
      <c r="O1556" t="s">
        <v>39</v>
      </c>
      <c r="P1556">
        <v>1417.59</v>
      </c>
      <c r="Q1556" t="s">
        <v>30</v>
      </c>
      <c r="R1556" t="s">
        <v>41</v>
      </c>
      <c r="S1556">
        <v>2</v>
      </c>
      <c r="T1556">
        <v>1</v>
      </c>
      <c r="U1556" t="s">
        <v>32</v>
      </c>
      <c r="V1556" t="s">
        <v>33</v>
      </c>
      <c r="W1556">
        <v>4</v>
      </c>
      <c r="Z1556" t="b">
        <f t="shared" si="24"/>
        <v>0</v>
      </c>
    </row>
    <row r="1557" spans="1:26" x14ac:dyDescent="0.25">
      <c r="A1557" t="s">
        <v>2199</v>
      </c>
      <c r="B1557" s="1">
        <v>45705</v>
      </c>
      <c r="C1557" t="s">
        <v>349</v>
      </c>
      <c r="D1557" t="s">
        <v>45</v>
      </c>
      <c r="E1557" t="s">
        <v>46</v>
      </c>
      <c r="F1557" t="s">
        <v>47</v>
      </c>
      <c r="G1557" t="s">
        <v>138</v>
      </c>
      <c r="H1557">
        <v>1</v>
      </c>
      <c r="I1557">
        <v>10999</v>
      </c>
      <c r="J1557">
        <v>0</v>
      </c>
      <c r="K1557">
        <v>0</v>
      </c>
      <c r="L1557">
        <v>10999</v>
      </c>
      <c r="M1557">
        <v>6304.44</v>
      </c>
      <c r="N1557">
        <v>4694.5600000000004</v>
      </c>
      <c r="O1557" t="s">
        <v>91</v>
      </c>
      <c r="P1557">
        <v>1700.08</v>
      </c>
      <c r="Q1557" t="s">
        <v>68</v>
      </c>
      <c r="R1557" t="s">
        <v>41</v>
      </c>
      <c r="S1557">
        <v>2</v>
      </c>
      <c r="T1557">
        <v>4</v>
      </c>
      <c r="U1557" t="s">
        <v>32</v>
      </c>
      <c r="V1557" t="s">
        <v>50</v>
      </c>
      <c r="W1557">
        <v>4</v>
      </c>
      <c r="Z1557" t="b">
        <f t="shared" si="24"/>
        <v>0</v>
      </c>
    </row>
    <row r="1558" spans="1:26" x14ac:dyDescent="0.25">
      <c r="A1558" t="s">
        <v>2200</v>
      </c>
      <c r="B1558" s="1">
        <v>45879</v>
      </c>
      <c r="C1558" t="s">
        <v>500</v>
      </c>
      <c r="D1558" t="s">
        <v>154</v>
      </c>
      <c r="E1558" t="s">
        <v>46</v>
      </c>
      <c r="F1558" t="s">
        <v>47</v>
      </c>
      <c r="G1558" t="s">
        <v>48</v>
      </c>
      <c r="H1558">
        <v>1</v>
      </c>
      <c r="I1558">
        <v>21088</v>
      </c>
      <c r="J1558">
        <v>20</v>
      </c>
      <c r="K1558">
        <v>4217.6000000000004</v>
      </c>
      <c r="L1558">
        <v>16870.400000000001</v>
      </c>
      <c r="M1558">
        <v>11016.78</v>
      </c>
      <c r="N1558">
        <v>5853.62</v>
      </c>
      <c r="O1558" t="s">
        <v>29</v>
      </c>
      <c r="P1558">
        <v>1645.39</v>
      </c>
      <c r="Q1558" t="s">
        <v>73</v>
      </c>
      <c r="R1558" t="s">
        <v>31</v>
      </c>
      <c r="S1558">
        <v>5</v>
      </c>
      <c r="T1558">
        <v>4</v>
      </c>
      <c r="U1558" t="s">
        <v>32</v>
      </c>
      <c r="V1558" t="s">
        <v>42</v>
      </c>
      <c r="Z1558" t="b">
        <f t="shared" si="24"/>
        <v>0</v>
      </c>
    </row>
    <row r="1559" spans="1:26" x14ac:dyDescent="0.25">
      <c r="A1559" t="s">
        <v>2201</v>
      </c>
      <c r="B1559" s="1">
        <v>45707</v>
      </c>
      <c r="C1559" t="s">
        <v>1076</v>
      </c>
      <c r="D1559" t="s">
        <v>97</v>
      </c>
      <c r="E1559" t="s">
        <v>46</v>
      </c>
      <c r="F1559" t="s">
        <v>27</v>
      </c>
      <c r="G1559" t="s">
        <v>164</v>
      </c>
      <c r="H1559">
        <v>2</v>
      </c>
      <c r="I1559">
        <v>3664</v>
      </c>
      <c r="J1559">
        <v>10</v>
      </c>
      <c r="K1559">
        <v>732.8</v>
      </c>
      <c r="L1559">
        <v>6595.2</v>
      </c>
      <c r="M1559">
        <v>5177.3999999999996</v>
      </c>
      <c r="N1559">
        <v>1417.8</v>
      </c>
      <c r="O1559" t="s">
        <v>55</v>
      </c>
      <c r="P1559">
        <v>2027.49</v>
      </c>
      <c r="Q1559" t="s">
        <v>40</v>
      </c>
      <c r="R1559" t="s">
        <v>31</v>
      </c>
      <c r="S1559">
        <v>5</v>
      </c>
      <c r="T1559">
        <v>3</v>
      </c>
      <c r="U1559" t="s">
        <v>32</v>
      </c>
      <c r="V1559" t="s">
        <v>33</v>
      </c>
      <c r="W1559">
        <v>3</v>
      </c>
      <c r="Z1559" t="b">
        <f t="shared" si="24"/>
        <v>0</v>
      </c>
    </row>
    <row r="1560" spans="1:26" x14ac:dyDescent="0.25">
      <c r="A1560" t="s">
        <v>2202</v>
      </c>
      <c r="B1560" s="1">
        <v>45848</v>
      </c>
      <c r="C1560" t="s">
        <v>2031</v>
      </c>
      <c r="D1560" t="s">
        <v>79</v>
      </c>
      <c r="E1560" t="s">
        <v>46</v>
      </c>
      <c r="F1560" t="s">
        <v>27</v>
      </c>
      <c r="G1560" t="s">
        <v>113</v>
      </c>
      <c r="H1560">
        <v>1</v>
      </c>
      <c r="I1560">
        <v>22694</v>
      </c>
      <c r="J1560">
        <v>15</v>
      </c>
      <c r="K1560">
        <v>3404.1</v>
      </c>
      <c r="L1560">
        <v>19289.900000000001</v>
      </c>
      <c r="M1560">
        <v>10822.48</v>
      </c>
      <c r="N1560">
        <v>8467.42</v>
      </c>
      <c r="O1560" t="s">
        <v>39</v>
      </c>
      <c r="P1560">
        <v>814.84</v>
      </c>
      <c r="Q1560" t="s">
        <v>30</v>
      </c>
      <c r="R1560" t="s">
        <v>41</v>
      </c>
      <c r="S1560">
        <v>2</v>
      </c>
      <c r="T1560">
        <v>4</v>
      </c>
      <c r="U1560" t="s">
        <v>56</v>
      </c>
      <c r="V1560" t="s">
        <v>33</v>
      </c>
      <c r="W1560">
        <v>5</v>
      </c>
      <c r="Z1560" t="b">
        <f t="shared" si="24"/>
        <v>0</v>
      </c>
    </row>
    <row r="1561" spans="1:26" x14ac:dyDescent="0.25">
      <c r="A1561" t="s">
        <v>2203</v>
      </c>
      <c r="B1561" s="1">
        <v>45724</v>
      </c>
      <c r="C1561" t="s">
        <v>524</v>
      </c>
      <c r="D1561" t="s">
        <v>90</v>
      </c>
      <c r="E1561" t="s">
        <v>46</v>
      </c>
      <c r="F1561" t="s">
        <v>47</v>
      </c>
      <c r="G1561" t="s">
        <v>105</v>
      </c>
      <c r="H1561">
        <v>1</v>
      </c>
      <c r="I1561">
        <v>26589</v>
      </c>
      <c r="J1561">
        <v>0</v>
      </c>
      <c r="K1561">
        <v>0</v>
      </c>
      <c r="L1561">
        <v>26589</v>
      </c>
      <c r="M1561">
        <v>19725.349999999999</v>
      </c>
      <c r="N1561">
        <v>6863.65</v>
      </c>
      <c r="O1561" t="s">
        <v>49</v>
      </c>
      <c r="P1561">
        <v>382.5</v>
      </c>
      <c r="Q1561" t="s">
        <v>68</v>
      </c>
      <c r="R1561" t="s">
        <v>41</v>
      </c>
      <c r="S1561">
        <v>2</v>
      </c>
      <c r="T1561">
        <v>1</v>
      </c>
      <c r="U1561" t="s">
        <v>32</v>
      </c>
      <c r="V1561" t="s">
        <v>33</v>
      </c>
      <c r="W1561">
        <v>4</v>
      </c>
      <c r="Z1561" t="b">
        <f t="shared" si="24"/>
        <v>0</v>
      </c>
    </row>
    <row r="1562" spans="1:26" x14ac:dyDescent="0.25">
      <c r="A1562" t="s">
        <v>2204</v>
      </c>
      <c r="B1562" s="1">
        <v>45942</v>
      </c>
      <c r="C1562" t="s">
        <v>860</v>
      </c>
      <c r="D1562" t="s">
        <v>154</v>
      </c>
      <c r="E1562" t="s">
        <v>36</v>
      </c>
      <c r="F1562" t="s">
        <v>37</v>
      </c>
      <c r="G1562" t="s">
        <v>313</v>
      </c>
      <c r="H1562">
        <v>3</v>
      </c>
      <c r="I1562">
        <v>20115</v>
      </c>
      <c r="J1562">
        <v>0</v>
      </c>
      <c r="K1562">
        <v>0</v>
      </c>
      <c r="L1562">
        <v>60345</v>
      </c>
      <c r="M1562">
        <v>44164.45</v>
      </c>
      <c r="N1562">
        <v>16180.55</v>
      </c>
      <c r="O1562" t="s">
        <v>55</v>
      </c>
      <c r="P1562">
        <v>936.06</v>
      </c>
      <c r="Q1562" t="s">
        <v>68</v>
      </c>
      <c r="R1562" t="s">
        <v>41</v>
      </c>
      <c r="S1562">
        <v>2</v>
      </c>
      <c r="T1562">
        <v>1</v>
      </c>
      <c r="U1562" t="s">
        <v>32</v>
      </c>
      <c r="V1562" t="s">
        <v>33</v>
      </c>
      <c r="W1562">
        <v>5</v>
      </c>
      <c r="Z1562" t="b">
        <f t="shared" si="24"/>
        <v>0</v>
      </c>
    </row>
    <row r="1563" spans="1:26" x14ac:dyDescent="0.25">
      <c r="A1563" t="s">
        <v>2205</v>
      </c>
      <c r="B1563" s="1">
        <v>45688</v>
      </c>
      <c r="C1563" t="s">
        <v>1518</v>
      </c>
      <c r="D1563" t="s">
        <v>154</v>
      </c>
      <c r="E1563" t="s">
        <v>46</v>
      </c>
      <c r="F1563" t="s">
        <v>53</v>
      </c>
      <c r="G1563" t="s">
        <v>268</v>
      </c>
      <c r="H1563">
        <v>3</v>
      </c>
      <c r="I1563">
        <v>57598</v>
      </c>
      <c r="J1563">
        <v>10</v>
      </c>
      <c r="K1563">
        <v>17279.400000000001</v>
      </c>
      <c r="L1563">
        <v>155514.6</v>
      </c>
      <c r="M1563">
        <v>97649.84</v>
      </c>
      <c r="N1563">
        <v>57864.76</v>
      </c>
      <c r="O1563" t="s">
        <v>60</v>
      </c>
      <c r="P1563">
        <v>1490.71</v>
      </c>
      <c r="Q1563" t="s">
        <v>83</v>
      </c>
      <c r="R1563" t="s">
        <v>31</v>
      </c>
      <c r="S1563">
        <v>5</v>
      </c>
      <c r="T1563">
        <v>3</v>
      </c>
      <c r="U1563" t="s">
        <v>32</v>
      </c>
      <c r="V1563" t="s">
        <v>33</v>
      </c>
      <c r="W1563">
        <v>4</v>
      </c>
      <c r="Z1563" t="b">
        <f t="shared" si="24"/>
        <v>0</v>
      </c>
    </row>
    <row r="1564" spans="1:26" x14ac:dyDescent="0.25">
      <c r="A1564" t="s">
        <v>2206</v>
      </c>
      <c r="B1564" s="1">
        <v>45958</v>
      </c>
      <c r="C1564" t="s">
        <v>1076</v>
      </c>
      <c r="D1564" t="s">
        <v>45</v>
      </c>
      <c r="E1564" t="s">
        <v>26</v>
      </c>
      <c r="F1564" t="s">
        <v>27</v>
      </c>
      <c r="G1564" t="s">
        <v>72</v>
      </c>
      <c r="H1564">
        <v>1</v>
      </c>
      <c r="I1564">
        <v>19335</v>
      </c>
      <c r="J1564">
        <v>10</v>
      </c>
      <c r="K1564">
        <v>1933.5</v>
      </c>
      <c r="L1564">
        <v>17401.5</v>
      </c>
      <c r="M1564">
        <v>9892.77</v>
      </c>
      <c r="N1564">
        <v>7508.73</v>
      </c>
      <c r="O1564" t="s">
        <v>49</v>
      </c>
      <c r="P1564">
        <v>93.19</v>
      </c>
      <c r="Q1564" t="s">
        <v>73</v>
      </c>
      <c r="R1564" t="s">
        <v>41</v>
      </c>
      <c r="S1564">
        <v>2</v>
      </c>
      <c r="T1564">
        <v>2</v>
      </c>
      <c r="U1564" t="s">
        <v>32</v>
      </c>
      <c r="V1564" t="s">
        <v>42</v>
      </c>
      <c r="Z1564" t="b">
        <f t="shared" si="24"/>
        <v>0</v>
      </c>
    </row>
    <row r="1565" spans="1:26" x14ac:dyDescent="0.25">
      <c r="A1565" t="s">
        <v>2207</v>
      </c>
      <c r="B1565" s="1">
        <v>45945</v>
      </c>
      <c r="C1565" t="s">
        <v>580</v>
      </c>
      <c r="D1565" t="s">
        <v>124</v>
      </c>
      <c r="E1565" t="s">
        <v>46</v>
      </c>
      <c r="F1565" t="s">
        <v>37</v>
      </c>
      <c r="G1565" t="s">
        <v>161</v>
      </c>
      <c r="H1565">
        <v>3</v>
      </c>
      <c r="I1565">
        <v>20025</v>
      </c>
      <c r="J1565">
        <v>25</v>
      </c>
      <c r="K1565">
        <v>15018.75</v>
      </c>
      <c r="L1565">
        <v>45056.25</v>
      </c>
      <c r="M1565">
        <v>34277.370000000003</v>
      </c>
      <c r="N1565">
        <v>10778.88</v>
      </c>
      <c r="O1565" t="s">
        <v>49</v>
      </c>
      <c r="P1565">
        <v>247.99</v>
      </c>
      <c r="Q1565" t="s">
        <v>30</v>
      </c>
      <c r="R1565" t="s">
        <v>41</v>
      </c>
      <c r="S1565">
        <v>2</v>
      </c>
      <c r="T1565">
        <v>3</v>
      </c>
      <c r="U1565" t="s">
        <v>56</v>
      </c>
      <c r="V1565" t="s">
        <v>33</v>
      </c>
      <c r="W1565">
        <v>3</v>
      </c>
      <c r="Z1565" t="b">
        <f t="shared" si="24"/>
        <v>0</v>
      </c>
    </row>
    <row r="1566" spans="1:26" x14ac:dyDescent="0.25">
      <c r="A1566" t="s">
        <v>2208</v>
      </c>
      <c r="B1566" s="1">
        <v>45945</v>
      </c>
      <c r="C1566" t="s">
        <v>1007</v>
      </c>
      <c r="D1566" t="s">
        <v>45</v>
      </c>
      <c r="E1566" t="s">
        <v>26</v>
      </c>
      <c r="F1566" t="s">
        <v>86</v>
      </c>
      <c r="G1566" t="s">
        <v>127</v>
      </c>
      <c r="H1566">
        <v>1</v>
      </c>
      <c r="I1566">
        <v>40514</v>
      </c>
      <c r="J1566">
        <v>10</v>
      </c>
      <c r="K1566">
        <v>4051.4</v>
      </c>
      <c r="L1566">
        <v>36462.6</v>
      </c>
      <c r="M1566">
        <v>22246.45</v>
      </c>
      <c r="N1566">
        <v>14216.15</v>
      </c>
      <c r="O1566" t="s">
        <v>55</v>
      </c>
      <c r="P1566">
        <v>1333.05</v>
      </c>
      <c r="Q1566" t="s">
        <v>73</v>
      </c>
      <c r="R1566" t="s">
        <v>41</v>
      </c>
      <c r="S1566">
        <v>2</v>
      </c>
      <c r="T1566">
        <v>3</v>
      </c>
      <c r="U1566" t="s">
        <v>56</v>
      </c>
      <c r="V1566" t="s">
        <v>33</v>
      </c>
      <c r="W1566">
        <v>5</v>
      </c>
      <c r="Z1566" t="b">
        <f t="shared" si="24"/>
        <v>0</v>
      </c>
    </row>
    <row r="1567" spans="1:26" x14ac:dyDescent="0.25">
      <c r="A1567" t="s">
        <v>2209</v>
      </c>
      <c r="B1567" s="1">
        <v>45826</v>
      </c>
      <c r="C1567" t="s">
        <v>714</v>
      </c>
      <c r="D1567" t="s">
        <v>154</v>
      </c>
      <c r="E1567" t="s">
        <v>46</v>
      </c>
      <c r="F1567" t="s">
        <v>27</v>
      </c>
      <c r="G1567" t="s">
        <v>28</v>
      </c>
      <c r="H1567">
        <v>2</v>
      </c>
      <c r="I1567">
        <v>19453</v>
      </c>
      <c r="J1567">
        <v>5</v>
      </c>
      <c r="K1567">
        <v>1945.3</v>
      </c>
      <c r="L1567">
        <v>36960.699999999997</v>
      </c>
      <c r="M1567">
        <v>23306.82</v>
      </c>
      <c r="N1567">
        <v>13653.88</v>
      </c>
      <c r="O1567" t="s">
        <v>49</v>
      </c>
      <c r="P1567">
        <v>211.97</v>
      </c>
      <c r="Q1567" t="s">
        <v>30</v>
      </c>
      <c r="R1567" t="s">
        <v>41</v>
      </c>
      <c r="S1567">
        <v>2</v>
      </c>
      <c r="T1567">
        <v>1</v>
      </c>
      <c r="U1567" t="s">
        <v>32</v>
      </c>
      <c r="V1567" t="s">
        <v>33</v>
      </c>
      <c r="W1567">
        <v>2</v>
      </c>
      <c r="Z1567" t="b">
        <f t="shared" si="24"/>
        <v>0</v>
      </c>
    </row>
    <row r="1568" spans="1:26" x14ac:dyDescent="0.25">
      <c r="A1568" t="s">
        <v>2210</v>
      </c>
      <c r="B1568" s="1">
        <v>46001</v>
      </c>
      <c r="C1568" t="s">
        <v>882</v>
      </c>
      <c r="D1568" t="s">
        <v>90</v>
      </c>
      <c r="E1568" t="s">
        <v>46</v>
      </c>
      <c r="F1568" t="s">
        <v>27</v>
      </c>
      <c r="G1568" t="s">
        <v>164</v>
      </c>
      <c r="H1568">
        <v>1</v>
      </c>
      <c r="I1568">
        <v>10994</v>
      </c>
      <c r="J1568">
        <v>10</v>
      </c>
      <c r="K1568">
        <v>1099.4000000000001</v>
      </c>
      <c r="L1568">
        <v>9894.6</v>
      </c>
      <c r="M1568">
        <v>6084.25</v>
      </c>
      <c r="N1568">
        <v>3810.35</v>
      </c>
      <c r="O1568" t="s">
        <v>55</v>
      </c>
      <c r="P1568">
        <v>1434.09</v>
      </c>
      <c r="Q1568" t="s">
        <v>68</v>
      </c>
      <c r="R1568" t="s">
        <v>41</v>
      </c>
      <c r="S1568">
        <v>2</v>
      </c>
      <c r="T1568">
        <v>2</v>
      </c>
      <c r="U1568" t="s">
        <v>32</v>
      </c>
      <c r="V1568" t="s">
        <v>33</v>
      </c>
      <c r="W1568">
        <v>5</v>
      </c>
      <c r="Z1568" t="b">
        <f t="shared" si="24"/>
        <v>0</v>
      </c>
    </row>
    <row r="1569" spans="1:26" x14ac:dyDescent="0.25">
      <c r="A1569" t="s">
        <v>2211</v>
      </c>
      <c r="B1569" s="1">
        <v>45720</v>
      </c>
      <c r="C1569" t="s">
        <v>447</v>
      </c>
      <c r="D1569" t="s">
        <v>67</v>
      </c>
      <c r="E1569" t="s">
        <v>46</v>
      </c>
      <c r="F1569" t="s">
        <v>47</v>
      </c>
      <c r="G1569" t="s">
        <v>48</v>
      </c>
      <c r="H1569">
        <v>1</v>
      </c>
      <c r="I1569">
        <v>29453</v>
      </c>
      <c r="J1569">
        <v>10</v>
      </c>
      <c r="K1569">
        <v>2945.3</v>
      </c>
      <c r="L1569">
        <v>26507.7</v>
      </c>
      <c r="M1569">
        <v>15260.81</v>
      </c>
      <c r="N1569">
        <v>11246.89</v>
      </c>
      <c r="O1569" t="s">
        <v>29</v>
      </c>
      <c r="P1569">
        <v>1060.4100000000001</v>
      </c>
      <c r="Q1569" t="s">
        <v>68</v>
      </c>
      <c r="R1569" t="s">
        <v>41</v>
      </c>
      <c r="S1569">
        <v>2</v>
      </c>
      <c r="T1569">
        <v>5</v>
      </c>
      <c r="U1569" t="s">
        <v>32</v>
      </c>
      <c r="V1569" t="s">
        <v>42</v>
      </c>
      <c r="Z1569" t="b">
        <f t="shared" si="24"/>
        <v>0</v>
      </c>
    </row>
    <row r="1570" spans="1:26" x14ac:dyDescent="0.25">
      <c r="A1570" t="s">
        <v>2212</v>
      </c>
      <c r="B1570" s="1">
        <v>45868</v>
      </c>
      <c r="C1570" t="s">
        <v>1033</v>
      </c>
      <c r="D1570" t="s">
        <v>124</v>
      </c>
      <c r="E1570" t="s">
        <v>26</v>
      </c>
      <c r="F1570" t="s">
        <v>37</v>
      </c>
      <c r="G1570" t="s">
        <v>313</v>
      </c>
      <c r="H1570">
        <v>3</v>
      </c>
      <c r="I1570">
        <v>26545</v>
      </c>
      <c r="J1570">
        <v>20</v>
      </c>
      <c r="K1570">
        <v>15927</v>
      </c>
      <c r="L1570">
        <v>63708</v>
      </c>
      <c r="M1570">
        <v>47885.87</v>
      </c>
      <c r="N1570">
        <v>15822.13</v>
      </c>
      <c r="O1570" t="s">
        <v>91</v>
      </c>
      <c r="P1570">
        <v>2334.3200000000002</v>
      </c>
      <c r="Q1570" t="s">
        <v>83</v>
      </c>
      <c r="R1570" t="s">
        <v>41</v>
      </c>
      <c r="S1570">
        <v>2</v>
      </c>
      <c r="T1570">
        <v>1</v>
      </c>
      <c r="U1570" t="s">
        <v>32</v>
      </c>
      <c r="V1570" t="s">
        <v>33</v>
      </c>
      <c r="W1570">
        <v>3</v>
      </c>
      <c r="Z1570" t="b">
        <f t="shared" si="24"/>
        <v>0</v>
      </c>
    </row>
    <row r="1571" spans="1:26" x14ac:dyDescent="0.25">
      <c r="A1571" t="s">
        <v>2213</v>
      </c>
      <c r="B1571" s="1">
        <v>45839</v>
      </c>
      <c r="C1571" t="s">
        <v>1271</v>
      </c>
      <c r="D1571" t="s">
        <v>154</v>
      </c>
      <c r="E1571" t="s">
        <v>26</v>
      </c>
      <c r="F1571" t="s">
        <v>27</v>
      </c>
      <c r="G1571" t="s">
        <v>113</v>
      </c>
      <c r="H1571">
        <v>1</v>
      </c>
      <c r="I1571">
        <v>16952</v>
      </c>
      <c r="J1571">
        <v>5</v>
      </c>
      <c r="K1571">
        <v>847.6</v>
      </c>
      <c r="L1571">
        <v>16104.4</v>
      </c>
      <c r="M1571">
        <v>9785.34</v>
      </c>
      <c r="N1571">
        <v>6319.06</v>
      </c>
      <c r="O1571" t="s">
        <v>29</v>
      </c>
      <c r="P1571">
        <v>891.34</v>
      </c>
      <c r="Q1571" t="s">
        <v>30</v>
      </c>
      <c r="R1571" t="s">
        <v>41</v>
      </c>
      <c r="S1571">
        <v>2</v>
      </c>
      <c r="T1571">
        <v>3</v>
      </c>
      <c r="U1571" t="s">
        <v>32</v>
      </c>
      <c r="V1571" t="s">
        <v>50</v>
      </c>
      <c r="W1571">
        <v>1</v>
      </c>
      <c r="Z1571" t="b">
        <f t="shared" si="24"/>
        <v>0</v>
      </c>
    </row>
    <row r="1572" spans="1:26" x14ac:dyDescent="0.25">
      <c r="A1572" t="s">
        <v>2214</v>
      </c>
      <c r="B1572" s="1">
        <v>45998</v>
      </c>
      <c r="C1572" t="s">
        <v>576</v>
      </c>
      <c r="D1572" t="s">
        <v>45</v>
      </c>
      <c r="E1572" t="s">
        <v>26</v>
      </c>
      <c r="F1572" t="s">
        <v>53</v>
      </c>
      <c r="G1572" t="s">
        <v>59</v>
      </c>
      <c r="H1572">
        <v>1</v>
      </c>
      <c r="I1572">
        <v>104621</v>
      </c>
      <c r="J1572">
        <v>10</v>
      </c>
      <c r="K1572">
        <v>10462.1</v>
      </c>
      <c r="L1572">
        <v>94158.9</v>
      </c>
      <c r="M1572">
        <v>54952.18</v>
      </c>
      <c r="N1572">
        <v>39206.720000000001</v>
      </c>
      <c r="O1572" t="s">
        <v>60</v>
      </c>
      <c r="P1572">
        <v>982.1</v>
      </c>
      <c r="Q1572" t="s">
        <v>83</v>
      </c>
      <c r="R1572" t="s">
        <v>41</v>
      </c>
      <c r="S1572">
        <v>2</v>
      </c>
      <c r="T1572">
        <v>3</v>
      </c>
      <c r="U1572" t="s">
        <v>56</v>
      </c>
      <c r="V1572" t="s">
        <v>33</v>
      </c>
      <c r="W1572">
        <v>5</v>
      </c>
      <c r="Z1572" t="b">
        <f t="shared" si="24"/>
        <v>0</v>
      </c>
    </row>
    <row r="1573" spans="1:26" x14ac:dyDescent="0.25">
      <c r="A1573" t="s">
        <v>2215</v>
      </c>
      <c r="B1573" s="1">
        <v>45874</v>
      </c>
      <c r="C1573" t="s">
        <v>1311</v>
      </c>
      <c r="D1573" t="s">
        <v>63</v>
      </c>
      <c r="E1573" t="s">
        <v>26</v>
      </c>
      <c r="F1573" t="s">
        <v>37</v>
      </c>
      <c r="G1573" t="s">
        <v>161</v>
      </c>
      <c r="H1573">
        <v>1</v>
      </c>
      <c r="I1573">
        <v>29447</v>
      </c>
      <c r="J1573">
        <v>0</v>
      </c>
      <c r="K1573">
        <v>0</v>
      </c>
      <c r="L1573">
        <v>29447</v>
      </c>
      <c r="M1573">
        <v>16349.26</v>
      </c>
      <c r="N1573">
        <v>13097.74</v>
      </c>
      <c r="O1573" t="s">
        <v>39</v>
      </c>
      <c r="P1573">
        <v>1758.95</v>
      </c>
      <c r="Q1573" t="s">
        <v>83</v>
      </c>
      <c r="R1573" t="s">
        <v>41</v>
      </c>
      <c r="S1573">
        <v>2</v>
      </c>
      <c r="T1573">
        <v>1</v>
      </c>
      <c r="U1573" t="s">
        <v>32</v>
      </c>
      <c r="V1573" t="s">
        <v>33</v>
      </c>
      <c r="W1573">
        <v>5</v>
      </c>
      <c r="Z1573" t="b">
        <f t="shared" si="24"/>
        <v>0</v>
      </c>
    </row>
    <row r="1574" spans="1:26" x14ac:dyDescent="0.25">
      <c r="A1574" t="s">
        <v>2216</v>
      </c>
      <c r="B1574" s="1">
        <v>45684</v>
      </c>
      <c r="C1574" t="s">
        <v>1449</v>
      </c>
      <c r="D1574" t="s">
        <v>71</v>
      </c>
      <c r="E1574" t="s">
        <v>26</v>
      </c>
      <c r="F1574" t="s">
        <v>53</v>
      </c>
      <c r="G1574" t="s">
        <v>54</v>
      </c>
      <c r="H1574">
        <v>2</v>
      </c>
      <c r="I1574">
        <v>84317</v>
      </c>
      <c r="J1574">
        <v>0</v>
      </c>
      <c r="K1574">
        <v>0</v>
      </c>
      <c r="L1574">
        <v>168634</v>
      </c>
      <c r="M1574">
        <v>135737.38</v>
      </c>
      <c r="N1574">
        <v>32896.620000000003</v>
      </c>
      <c r="O1574" t="s">
        <v>60</v>
      </c>
      <c r="P1574">
        <v>425.09</v>
      </c>
      <c r="Q1574" t="s">
        <v>68</v>
      </c>
      <c r="R1574" t="s">
        <v>41</v>
      </c>
      <c r="S1574">
        <v>2</v>
      </c>
      <c r="T1574">
        <v>2</v>
      </c>
      <c r="U1574" t="s">
        <v>32</v>
      </c>
      <c r="V1574" t="s">
        <v>33</v>
      </c>
      <c r="W1574">
        <v>5</v>
      </c>
      <c r="Z1574" t="b">
        <f t="shared" si="24"/>
        <v>0</v>
      </c>
    </row>
    <row r="1575" spans="1:26" x14ac:dyDescent="0.25">
      <c r="A1575" t="s">
        <v>2217</v>
      </c>
      <c r="B1575" s="1">
        <v>45805</v>
      </c>
      <c r="C1575" t="s">
        <v>766</v>
      </c>
      <c r="D1575" t="s">
        <v>124</v>
      </c>
      <c r="E1575" t="s">
        <v>26</v>
      </c>
      <c r="F1575" t="s">
        <v>53</v>
      </c>
      <c r="G1575" t="s">
        <v>59</v>
      </c>
      <c r="H1575">
        <v>2</v>
      </c>
      <c r="I1575">
        <v>85726</v>
      </c>
      <c r="J1575">
        <v>10</v>
      </c>
      <c r="K1575">
        <v>17145.2</v>
      </c>
      <c r="L1575">
        <v>154306.79999999999</v>
      </c>
      <c r="M1575">
        <v>126457.18</v>
      </c>
      <c r="N1575">
        <v>27849.62</v>
      </c>
      <c r="O1575" t="s">
        <v>49</v>
      </c>
      <c r="P1575">
        <v>215.61</v>
      </c>
      <c r="Q1575" t="s">
        <v>73</v>
      </c>
      <c r="R1575" t="s">
        <v>41</v>
      </c>
      <c r="S1575">
        <v>2</v>
      </c>
      <c r="T1575">
        <v>1</v>
      </c>
      <c r="U1575" t="s">
        <v>32</v>
      </c>
      <c r="V1575" t="s">
        <v>33</v>
      </c>
      <c r="W1575">
        <v>2</v>
      </c>
      <c r="Z1575" t="b">
        <f t="shared" si="24"/>
        <v>0</v>
      </c>
    </row>
    <row r="1576" spans="1:26" x14ac:dyDescent="0.25">
      <c r="A1576" t="s">
        <v>2218</v>
      </c>
      <c r="B1576" s="1">
        <v>45965</v>
      </c>
      <c r="C1576" t="s">
        <v>1195</v>
      </c>
      <c r="D1576" t="s">
        <v>90</v>
      </c>
      <c r="E1576" t="s">
        <v>46</v>
      </c>
      <c r="F1576" t="s">
        <v>37</v>
      </c>
      <c r="G1576" t="s">
        <v>38</v>
      </c>
      <c r="H1576">
        <v>1</v>
      </c>
      <c r="I1576">
        <v>9595</v>
      </c>
      <c r="J1576">
        <v>5</v>
      </c>
      <c r="K1576">
        <v>479.75</v>
      </c>
      <c r="L1576">
        <v>9115.25</v>
      </c>
      <c r="M1576">
        <v>5580.64</v>
      </c>
      <c r="N1576">
        <v>3534.61</v>
      </c>
      <c r="O1576" t="s">
        <v>60</v>
      </c>
      <c r="P1576">
        <v>645.85</v>
      </c>
      <c r="Q1576" t="s">
        <v>83</v>
      </c>
      <c r="R1576" t="s">
        <v>31</v>
      </c>
      <c r="S1576">
        <v>5</v>
      </c>
      <c r="T1576">
        <v>5</v>
      </c>
      <c r="U1576" t="s">
        <v>32</v>
      </c>
      <c r="V1576" t="s">
        <v>33</v>
      </c>
      <c r="W1576">
        <v>5</v>
      </c>
      <c r="Z1576" t="b">
        <f t="shared" si="24"/>
        <v>0</v>
      </c>
    </row>
    <row r="1577" spans="1:26" x14ac:dyDescent="0.25">
      <c r="A1577" t="s">
        <v>2219</v>
      </c>
      <c r="B1577" s="1">
        <v>45817</v>
      </c>
      <c r="C1577" t="s">
        <v>303</v>
      </c>
      <c r="D1577" t="s">
        <v>90</v>
      </c>
      <c r="E1577" t="s">
        <v>26</v>
      </c>
      <c r="F1577" t="s">
        <v>53</v>
      </c>
      <c r="G1577" t="s">
        <v>59</v>
      </c>
      <c r="H1577">
        <v>3</v>
      </c>
      <c r="I1577">
        <v>30622</v>
      </c>
      <c r="J1577">
        <v>15</v>
      </c>
      <c r="K1577">
        <v>13779.9</v>
      </c>
      <c r="L1577">
        <v>78086.100000000006</v>
      </c>
      <c r="M1577">
        <v>51490.05</v>
      </c>
      <c r="N1577">
        <v>26596.05</v>
      </c>
      <c r="O1577" t="s">
        <v>29</v>
      </c>
      <c r="P1577">
        <v>1838.22</v>
      </c>
      <c r="Q1577" t="s">
        <v>40</v>
      </c>
      <c r="R1577" t="s">
        <v>31</v>
      </c>
      <c r="S1577">
        <v>5</v>
      </c>
      <c r="T1577">
        <v>2</v>
      </c>
      <c r="U1577" t="s">
        <v>32</v>
      </c>
      <c r="V1577" t="s">
        <v>50</v>
      </c>
      <c r="W1577">
        <v>4</v>
      </c>
      <c r="Z1577" t="b">
        <f t="shared" si="24"/>
        <v>0</v>
      </c>
    </row>
    <row r="1578" spans="1:26" x14ac:dyDescent="0.25">
      <c r="A1578" t="s">
        <v>2220</v>
      </c>
      <c r="B1578" s="1">
        <v>45838</v>
      </c>
      <c r="C1578" t="s">
        <v>241</v>
      </c>
      <c r="D1578" t="s">
        <v>63</v>
      </c>
      <c r="E1578" t="s">
        <v>36</v>
      </c>
      <c r="F1578" t="s">
        <v>27</v>
      </c>
      <c r="G1578" t="s">
        <v>113</v>
      </c>
      <c r="H1578">
        <v>1</v>
      </c>
      <c r="I1578">
        <v>25264</v>
      </c>
      <c r="J1578">
        <v>20</v>
      </c>
      <c r="K1578">
        <v>5052.8</v>
      </c>
      <c r="L1578">
        <v>20211.2</v>
      </c>
      <c r="M1578">
        <v>14791.71</v>
      </c>
      <c r="N1578">
        <v>5419.49</v>
      </c>
      <c r="O1578" t="s">
        <v>29</v>
      </c>
      <c r="P1578">
        <v>1646.45</v>
      </c>
      <c r="Q1578" t="s">
        <v>73</v>
      </c>
      <c r="R1578" t="s">
        <v>41</v>
      </c>
      <c r="S1578">
        <v>2</v>
      </c>
      <c r="T1578">
        <v>1</v>
      </c>
      <c r="U1578" t="s">
        <v>32</v>
      </c>
      <c r="V1578" t="s">
        <v>33</v>
      </c>
      <c r="W1578">
        <v>5</v>
      </c>
      <c r="Z1578" t="b">
        <f t="shared" si="24"/>
        <v>0</v>
      </c>
    </row>
    <row r="1579" spans="1:26" x14ac:dyDescent="0.25">
      <c r="A1579" t="s">
        <v>2221</v>
      </c>
      <c r="B1579" s="1">
        <v>45711</v>
      </c>
      <c r="C1579" t="s">
        <v>668</v>
      </c>
      <c r="D1579" t="s">
        <v>90</v>
      </c>
      <c r="E1579" t="s">
        <v>46</v>
      </c>
      <c r="F1579" t="s">
        <v>37</v>
      </c>
      <c r="G1579" t="s">
        <v>161</v>
      </c>
      <c r="H1579">
        <v>2</v>
      </c>
      <c r="I1579">
        <v>34859</v>
      </c>
      <c r="J1579">
        <v>10</v>
      </c>
      <c r="K1579">
        <v>6971.8</v>
      </c>
      <c r="L1579">
        <v>62746.2</v>
      </c>
      <c r="M1579">
        <v>46497.21</v>
      </c>
      <c r="N1579">
        <v>16248.99</v>
      </c>
      <c r="O1579" t="s">
        <v>29</v>
      </c>
      <c r="P1579">
        <v>2187.16</v>
      </c>
      <c r="Q1579" t="s">
        <v>40</v>
      </c>
      <c r="R1579" t="s">
        <v>31</v>
      </c>
      <c r="S1579">
        <v>5</v>
      </c>
      <c r="T1579">
        <v>7</v>
      </c>
      <c r="U1579" t="s">
        <v>56</v>
      </c>
      <c r="V1579" t="s">
        <v>33</v>
      </c>
      <c r="W1579">
        <v>5</v>
      </c>
      <c r="Z1579" t="b">
        <f t="shared" si="24"/>
        <v>0</v>
      </c>
    </row>
    <row r="1580" spans="1:26" x14ac:dyDescent="0.25">
      <c r="A1580" t="s">
        <v>2222</v>
      </c>
      <c r="B1580" s="1">
        <v>45953</v>
      </c>
      <c r="C1580" t="s">
        <v>945</v>
      </c>
      <c r="D1580" t="s">
        <v>79</v>
      </c>
      <c r="E1580" t="s">
        <v>36</v>
      </c>
      <c r="F1580" t="s">
        <v>27</v>
      </c>
      <c r="G1580" t="s">
        <v>113</v>
      </c>
      <c r="H1580">
        <v>2</v>
      </c>
      <c r="I1580">
        <v>12145</v>
      </c>
      <c r="J1580">
        <v>10</v>
      </c>
      <c r="K1580">
        <v>2429</v>
      </c>
      <c r="L1580">
        <v>21861</v>
      </c>
      <c r="M1580">
        <v>17139.439999999999</v>
      </c>
      <c r="N1580">
        <v>4721.5600000000004</v>
      </c>
      <c r="O1580" t="s">
        <v>55</v>
      </c>
      <c r="P1580">
        <v>1546.84</v>
      </c>
      <c r="Q1580" t="s">
        <v>40</v>
      </c>
      <c r="R1580" t="s">
        <v>31</v>
      </c>
      <c r="S1580">
        <v>5</v>
      </c>
      <c r="T1580">
        <v>3</v>
      </c>
      <c r="U1580" t="s">
        <v>32</v>
      </c>
      <c r="V1580" t="s">
        <v>33</v>
      </c>
      <c r="W1580">
        <v>1</v>
      </c>
      <c r="Z1580" t="b">
        <f t="shared" si="24"/>
        <v>0</v>
      </c>
    </row>
    <row r="1581" spans="1:26" x14ac:dyDescent="0.25">
      <c r="A1581" t="s">
        <v>2223</v>
      </c>
      <c r="B1581" s="1">
        <v>45917</v>
      </c>
      <c r="C1581" t="s">
        <v>814</v>
      </c>
      <c r="D1581" t="s">
        <v>45</v>
      </c>
      <c r="E1581" t="s">
        <v>46</v>
      </c>
      <c r="F1581" t="s">
        <v>37</v>
      </c>
      <c r="G1581" t="s">
        <v>161</v>
      </c>
      <c r="H1581">
        <v>2</v>
      </c>
      <c r="I1581">
        <v>21881</v>
      </c>
      <c r="J1581">
        <v>15</v>
      </c>
      <c r="K1581">
        <v>6564.3</v>
      </c>
      <c r="L1581">
        <v>37197.699999999997</v>
      </c>
      <c r="M1581">
        <v>29645.55</v>
      </c>
      <c r="N1581">
        <v>7552.15</v>
      </c>
      <c r="O1581" t="s">
        <v>39</v>
      </c>
      <c r="P1581">
        <v>1778.81</v>
      </c>
      <c r="Q1581" t="s">
        <v>73</v>
      </c>
      <c r="R1581" t="s">
        <v>31</v>
      </c>
      <c r="S1581">
        <v>5</v>
      </c>
      <c r="T1581">
        <v>1</v>
      </c>
      <c r="U1581" t="s">
        <v>32</v>
      </c>
      <c r="V1581" t="s">
        <v>50</v>
      </c>
      <c r="W1581">
        <v>3</v>
      </c>
      <c r="Z1581" t="b">
        <f t="shared" si="24"/>
        <v>0</v>
      </c>
    </row>
    <row r="1582" spans="1:26" x14ac:dyDescent="0.25">
      <c r="A1582" t="s">
        <v>2224</v>
      </c>
      <c r="B1582" s="1">
        <v>45766</v>
      </c>
      <c r="C1582" t="s">
        <v>1663</v>
      </c>
      <c r="D1582" t="s">
        <v>79</v>
      </c>
      <c r="E1582" t="s">
        <v>46</v>
      </c>
      <c r="F1582" t="s">
        <v>86</v>
      </c>
      <c r="G1582" t="s">
        <v>94</v>
      </c>
      <c r="H1582">
        <v>2</v>
      </c>
      <c r="I1582">
        <v>50906</v>
      </c>
      <c r="J1582">
        <v>15</v>
      </c>
      <c r="K1582">
        <v>15271.8</v>
      </c>
      <c r="L1582">
        <v>86540.2</v>
      </c>
      <c r="M1582">
        <v>69125.62</v>
      </c>
      <c r="N1582">
        <v>17414.580000000002</v>
      </c>
      <c r="O1582" t="s">
        <v>29</v>
      </c>
      <c r="P1582">
        <v>977.69</v>
      </c>
      <c r="Q1582" t="s">
        <v>83</v>
      </c>
      <c r="R1582" t="s">
        <v>31</v>
      </c>
      <c r="S1582">
        <v>5</v>
      </c>
      <c r="T1582">
        <v>5</v>
      </c>
      <c r="U1582" t="s">
        <v>32</v>
      </c>
      <c r="V1582" t="s">
        <v>33</v>
      </c>
      <c r="W1582">
        <v>5</v>
      </c>
      <c r="Z1582" t="b">
        <f t="shared" si="24"/>
        <v>0</v>
      </c>
    </row>
    <row r="1583" spans="1:26" x14ac:dyDescent="0.25">
      <c r="A1583" t="s">
        <v>2225</v>
      </c>
      <c r="B1583" s="1">
        <v>45737</v>
      </c>
      <c r="C1583" t="s">
        <v>1695</v>
      </c>
      <c r="D1583" t="s">
        <v>79</v>
      </c>
      <c r="E1583" t="s">
        <v>26</v>
      </c>
      <c r="F1583" t="s">
        <v>47</v>
      </c>
      <c r="G1583" t="s">
        <v>64</v>
      </c>
      <c r="H1583">
        <v>1</v>
      </c>
      <c r="I1583">
        <v>35104</v>
      </c>
      <c r="J1583">
        <v>25</v>
      </c>
      <c r="K1583">
        <v>8776</v>
      </c>
      <c r="L1583">
        <v>26328</v>
      </c>
      <c r="M1583">
        <v>20015.080000000002</v>
      </c>
      <c r="N1583">
        <v>6312.92</v>
      </c>
      <c r="O1583" t="s">
        <v>49</v>
      </c>
      <c r="P1583">
        <v>167.08</v>
      </c>
      <c r="Q1583" t="s">
        <v>68</v>
      </c>
      <c r="R1583" t="s">
        <v>41</v>
      </c>
      <c r="S1583">
        <v>2</v>
      </c>
      <c r="T1583">
        <v>4</v>
      </c>
      <c r="U1583" t="s">
        <v>56</v>
      </c>
      <c r="V1583" t="s">
        <v>33</v>
      </c>
      <c r="W1583">
        <v>1</v>
      </c>
      <c r="Z1583" t="b">
        <f t="shared" si="24"/>
        <v>0</v>
      </c>
    </row>
    <row r="1584" spans="1:26" x14ac:dyDescent="0.25">
      <c r="A1584" t="s">
        <v>2226</v>
      </c>
      <c r="B1584" s="1">
        <v>45994</v>
      </c>
      <c r="C1584" t="s">
        <v>958</v>
      </c>
      <c r="D1584" t="s">
        <v>63</v>
      </c>
      <c r="E1584" t="s">
        <v>26</v>
      </c>
      <c r="F1584" t="s">
        <v>47</v>
      </c>
      <c r="G1584" t="s">
        <v>138</v>
      </c>
      <c r="H1584">
        <v>1</v>
      </c>
      <c r="I1584">
        <v>24495</v>
      </c>
      <c r="J1584">
        <v>0</v>
      </c>
      <c r="K1584">
        <v>0</v>
      </c>
      <c r="L1584">
        <v>24495</v>
      </c>
      <c r="M1584">
        <v>16401.54</v>
      </c>
      <c r="N1584">
        <v>8093.46</v>
      </c>
      <c r="O1584" t="s">
        <v>49</v>
      </c>
      <c r="P1584">
        <v>55.14</v>
      </c>
      <c r="Q1584" t="s">
        <v>83</v>
      </c>
      <c r="R1584" t="s">
        <v>31</v>
      </c>
      <c r="S1584">
        <v>5</v>
      </c>
      <c r="T1584">
        <v>3</v>
      </c>
      <c r="U1584" t="s">
        <v>32</v>
      </c>
      <c r="V1584" t="s">
        <v>42</v>
      </c>
      <c r="Z1584" t="b">
        <f t="shared" si="24"/>
        <v>0</v>
      </c>
    </row>
    <row r="1585" spans="1:26" x14ac:dyDescent="0.25">
      <c r="A1585" t="s">
        <v>2227</v>
      </c>
      <c r="B1585" s="1">
        <v>45904</v>
      </c>
      <c r="C1585" t="s">
        <v>702</v>
      </c>
      <c r="D1585" t="s">
        <v>63</v>
      </c>
      <c r="E1585" t="s">
        <v>36</v>
      </c>
      <c r="F1585" t="s">
        <v>37</v>
      </c>
      <c r="G1585" t="s">
        <v>100</v>
      </c>
      <c r="H1585">
        <v>1</v>
      </c>
      <c r="I1585">
        <v>35664</v>
      </c>
      <c r="J1585">
        <v>15</v>
      </c>
      <c r="K1585">
        <v>5349.6</v>
      </c>
      <c r="L1585">
        <v>30314.400000000001</v>
      </c>
      <c r="M1585">
        <v>17560.22</v>
      </c>
      <c r="N1585">
        <v>12754.18</v>
      </c>
      <c r="O1585" t="s">
        <v>60</v>
      </c>
      <c r="P1585">
        <v>1269.57</v>
      </c>
      <c r="Q1585" t="s">
        <v>68</v>
      </c>
      <c r="R1585" t="s">
        <v>31</v>
      </c>
      <c r="S1585">
        <v>5</v>
      </c>
      <c r="T1585">
        <v>6</v>
      </c>
      <c r="U1585" t="s">
        <v>32</v>
      </c>
      <c r="V1585" t="s">
        <v>42</v>
      </c>
      <c r="Z1585" t="b">
        <f t="shared" si="24"/>
        <v>0</v>
      </c>
    </row>
    <row r="1586" spans="1:26" x14ac:dyDescent="0.25">
      <c r="A1586" t="s">
        <v>2228</v>
      </c>
      <c r="B1586" s="1">
        <v>45772</v>
      </c>
      <c r="C1586" t="s">
        <v>1339</v>
      </c>
      <c r="D1586" t="s">
        <v>67</v>
      </c>
      <c r="E1586" t="s">
        <v>26</v>
      </c>
      <c r="F1586" t="s">
        <v>37</v>
      </c>
      <c r="G1586" t="s">
        <v>313</v>
      </c>
      <c r="H1586">
        <v>2</v>
      </c>
      <c r="I1586">
        <v>10147</v>
      </c>
      <c r="J1586">
        <v>20</v>
      </c>
      <c r="K1586">
        <v>4058.8</v>
      </c>
      <c r="L1586">
        <v>16235.2</v>
      </c>
      <c r="M1586">
        <v>9574.9699999999993</v>
      </c>
      <c r="N1586">
        <v>6660.23</v>
      </c>
      <c r="O1586" t="s">
        <v>60</v>
      </c>
      <c r="P1586">
        <v>313.45</v>
      </c>
      <c r="Q1586" t="s">
        <v>73</v>
      </c>
      <c r="R1586" t="s">
        <v>41</v>
      </c>
      <c r="S1586">
        <v>2</v>
      </c>
      <c r="T1586">
        <v>2</v>
      </c>
      <c r="U1586" t="s">
        <v>32</v>
      </c>
      <c r="V1586" t="s">
        <v>33</v>
      </c>
      <c r="W1586">
        <v>5</v>
      </c>
      <c r="Z1586" t="b">
        <f t="shared" si="24"/>
        <v>0</v>
      </c>
    </row>
    <row r="1587" spans="1:26" x14ac:dyDescent="0.25">
      <c r="A1587" t="s">
        <v>2229</v>
      </c>
      <c r="B1587" s="1">
        <v>45713</v>
      </c>
      <c r="C1587" t="s">
        <v>668</v>
      </c>
      <c r="D1587" t="s">
        <v>45</v>
      </c>
      <c r="E1587" t="s">
        <v>46</v>
      </c>
      <c r="F1587" t="s">
        <v>53</v>
      </c>
      <c r="G1587" t="s">
        <v>82</v>
      </c>
      <c r="H1587">
        <v>3</v>
      </c>
      <c r="I1587">
        <v>96986</v>
      </c>
      <c r="J1587">
        <v>15</v>
      </c>
      <c r="K1587">
        <v>43643.7</v>
      </c>
      <c r="L1587">
        <v>247314.3</v>
      </c>
      <c r="M1587">
        <v>153164.15</v>
      </c>
      <c r="N1587">
        <v>94150.15</v>
      </c>
      <c r="O1587" t="s">
        <v>91</v>
      </c>
      <c r="P1587">
        <v>451.13</v>
      </c>
      <c r="Q1587" t="s">
        <v>40</v>
      </c>
      <c r="R1587" t="s">
        <v>41</v>
      </c>
      <c r="S1587">
        <v>2</v>
      </c>
      <c r="T1587">
        <v>3</v>
      </c>
      <c r="U1587" t="s">
        <v>56</v>
      </c>
      <c r="V1587" t="s">
        <v>33</v>
      </c>
      <c r="W1587">
        <v>3</v>
      </c>
      <c r="Z1587" t="b">
        <f t="shared" si="24"/>
        <v>0</v>
      </c>
    </row>
    <row r="1588" spans="1:26" x14ac:dyDescent="0.25">
      <c r="A1588" t="s">
        <v>2230</v>
      </c>
      <c r="B1588" s="1">
        <v>45837</v>
      </c>
      <c r="C1588" t="s">
        <v>213</v>
      </c>
      <c r="D1588" t="s">
        <v>25</v>
      </c>
      <c r="E1588" t="s">
        <v>36</v>
      </c>
      <c r="F1588" t="s">
        <v>53</v>
      </c>
      <c r="G1588" t="s">
        <v>54</v>
      </c>
      <c r="H1588">
        <v>2</v>
      </c>
      <c r="I1588">
        <v>88852</v>
      </c>
      <c r="J1588">
        <v>0</v>
      </c>
      <c r="K1588">
        <v>0</v>
      </c>
      <c r="L1588">
        <v>177704</v>
      </c>
      <c r="M1588">
        <v>144050.26999999999</v>
      </c>
      <c r="N1588">
        <v>33653.730000000003</v>
      </c>
      <c r="O1588" t="s">
        <v>49</v>
      </c>
      <c r="P1588">
        <v>153.26</v>
      </c>
      <c r="Q1588" t="s">
        <v>68</v>
      </c>
      <c r="R1588" t="s">
        <v>41</v>
      </c>
      <c r="S1588">
        <v>2</v>
      </c>
      <c r="T1588">
        <v>5</v>
      </c>
      <c r="U1588" t="s">
        <v>32</v>
      </c>
      <c r="V1588" t="s">
        <v>50</v>
      </c>
      <c r="W1588">
        <v>1</v>
      </c>
      <c r="Z1588" t="b">
        <f t="shared" si="24"/>
        <v>0</v>
      </c>
    </row>
    <row r="1589" spans="1:26" x14ac:dyDescent="0.25">
      <c r="A1589" t="s">
        <v>2231</v>
      </c>
      <c r="B1589" s="1">
        <v>45942</v>
      </c>
      <c r="C1589" t="s">
        <v>129</v>
      </c>
      <c r="D1589" t="s">
        <v>90</v>
      </c>
      <c r="E1589" t="s">
        <v>26</v>
      </c>
      <c r="F1589" t="s">
        <v>86</v>
      </c>
      <c r="G1589" t="s">
        <v>180</v>
      </c>
      <c r="H1589">
        <v>2</v>
      </c>
      <c r="I1589">
        <v>81218</v>
      </c>
      <c r="J1589">
        <v>15</v>
      </c>
      <c r="K1589">
        <v>24365.4</v>
      </c>
      <c r="L1589">
        <v>138070.6</v>
      </c>
      <c r="M1589">
        <v>112974.46</v>
      </c>
      <c r="N1589">
        <v>25096.14</v>
      </c>
      <c r="O1589" t="s">
        <v>55</v>
      </c>
      <c r="P1589">
        <v>2395.31</v>
      </c>
      <c r="Q1589" t="s">
        <v>30</v>
      </c>
      <c r="R1589" t="s">
        <v>41</v>
      </c>
      <c r="S1589">
        <v>2</v>
      </c>
      <c r="T1589">
        <v>1</v>
      </c>
      <c r="U1589" t="s">
        <v>32</v>
      </c>
      <c r="V1589" t="s">
        <v>33</v>
      </c>
      <c r="W1589">
        <v>4</v>
      </c>
      <c r="Z1589" t="b">
        <f t="shared" si="24"/>
        <v>0</v>
      </c>
    </row>
    <row r="1590" spans="1:26" x14ac:dyDescent="0.25">
      <c r="A1590" t="s">
        <v>2232</v>
      </c>
      <c r="B1590" s="1">
        <v>45846</v>
      </c>
      <c r="C1590" t="s">
        <v>345</v>
      </c>
      <c r="D1590" t="s">
        <v>25</v>
      </c>
      <c r="E1590" t="s">
        <v>46</v>
      </c>
      <c r="F1590" t="s">
        <v>86</v>
      </c>
      <c r="G1590" t="s">
        <v>87</v>
      </c>
      <c r="H1590">
        <v>1</v>
      </c>
      <c r="I1590">
        <v>24159</v>
      </c>
      <c r="J1590">
        <v>0</v>
      </c>
      <c r="K1590">
        <v>0</v>
      </c>
      <c r="L1590">
        <v>24159</v>
      </c>
      <c r="M1590">
        <v>15906.6</v>
      </c>
      <c r="N1590">
        <v>8252.4</v>
      </c>
      <c r="O1590" t="s">
        <v>91</v>
      </c>
      <c r="P1590">
        <v>460.09</v>
      </c>
      <c r="Q1590" t="s">
        <v>40</v>
      </c>
      <c r="R1590" t="s">
        <v>31</v>
      </c>
      <c r="S1590">
        <v>5</v>
      </c>
      <c r="T1590">
        <v>3</v>
      </c>
      <c r="U1590" t="s">
        <v>32</v>
      </c>
      <c r="V1590" t="s">
        <v>33</v>
      </c>
      <c r="W1590">
        <v>2</v>
      </c>
      <c r="Z1590" t="b">
        <f t="shared" si="24"/>
        <v>0</v>
      </c>
    </row>
    <row r="1591" spans="1:26" x14ac:dyDescent="0.25">
      <c r="A1591" t="s">
        <v>2233</v>
      </c>
      <c r="B1591" s="1">
        <v>45716</v>
      </c>
      <c r="C1591" t="s">
        <v>1554</v>
      </c>
      <c r="D1591" t="s">
        <v>67</v>
      </c>
      <c r="E1591" t="s">
        <v>26</v>
      </c>
      <c r="F1591" t="s">
        <v>53</v>
      </c>
      <c r="G1591" t="s">
        <v>82</v>
      </c>
      <c r="H1591">
        <v>1</v>
      </c>
      <c r="I1591">
        <v>27555</v>
      </c>
      <c r="J1591">
        <v>25</v>
      </c>
      <c r="K1591">
        <v>6888.75</v>
      </c>
      <c r="L1591">
        <v>20666.25</v>
      </c>
      <c r="M1591">
        <v>12654.22</v>
      </c>
      <c r="N1591">
        <v>8012.03</v>
      </c>
      <c r="O1591" t="s">
        <v>39</v>
      </c>
      <c r="P1591">
        <v>1769.62</v>
      </c>
      <c r="Q1591" t="s">
        <v>40</v>
      </c>
      <c r="R1591" t="s">
        <v>41</v>
      </c>
      <c r="S1591">
        <v>2</v>
      </c>
      <c r="T1591">
        <v>1</v>
      </c>
      <c r="U1591" t="s">
        <v>32</v>
      </c>
      <c r="V1591" t="s">
        <v>42</v>
      </c>
      <c r="Z1591" t="b">
        <f t="shared" si="24"/>
        <v>0</v>
      </c>
    </row>
    <row r="1592" spans="1:26" x14ac:dyDescent="0.25">
      <c r="A1592" t="s">
        <v>2234</v>
      </c>
      <c r="B1592" s="1">
        <v>45800</v>
      </c>
      <c r="C1592" t="s">
        <v>1443</v>
      </c>
      <c r="D1592" t="s">
        <v>25</v>
      </c>
      <c r="E1592" t="s">
        <v>46</v>
      </c>
      <c r="F1592" t="s">
        <v>53</v>
      </c>
      <c r="G1592" t="s">
        <v>151</v>
      </c>
      <c r="H1592">
        <v>2</v>
      </c>
      <c r="I1592">
        <v>20070</v>
      </c>
      <c r="J1592">
        <v>15</v>
      </c>
      <c r="K1592">
        <v>6021</v>
      </c>
      <c r="L1592">
        <v>34119</v>
      </c>
      <c r="M1592">
        <v>24052.38</v>
      </c>
      <c r="N1592">
        <v>10066.620000000001</v>
      </c>
      <c r="O1592" t="s">
        <v>60</v>
      </c>
      <c r="P1592">
        <v>2214.9899999999998</v>
      </c>
      <c r="Q1592" t="s">
        <v>83</v>
      </c>
      <c r="R1592" t="s">
        <v>41</v>
      </c>
      <c r="S1592">
        <v>2</v>
      </c>
      <c r="T1592">
        <v>0</v>
      </c>
      <c r="U1592" t="s">
        <v>32</v>
      </c>
      <c r="V1592" t="s">
        <v>50</v>
      </c>
      <c r="W1592">
        <v>1</v>
      </c>
      <c r="Z1592" t="b">
        <f t="shared" si="24"/>
        <v>0</v>
      </c>
    </row>
    <row r="1593" spans="1:26" x14ac:dyDescent="0.25">
      <c r="A1593" t="s">
        <v>2235</v>
      </c>
      <c r="B1593" s="1">
        <v>45951</v>
      </c>
      <c r="C1593" t="s">
        <v>1940</v>
      </c>
      <c r="D1593" t="s">
        <v>154</v>
      </c>
      <c r="E1593" t="s">
        <v>46</v>
      </c>
      <c r="F1593" t="s">
        <v>86</v>
      </c>
      <c r="G1593" t="s">
        <v>180</v>
      </c>
      <c r="H1593">
        <v>1</v>
      </c>
      <c r="I1593">
        <v>73269</v>
      </c>
      <c r="J1593">
        <v>0</v>
      </c>
      <c r="K1593">
        <v>0</v>
      </c>
      <c r="L1593">
        <v>73269</v>
      </c>
      <c r="M1593">
        <v>58730.06</v>
      </c>
      <c r="N1593">
        <v>14538.94</v>
      </c>
      <c r="O1593" t="s">
        <v>29</v>
      </c>
      <c r="P1593">
        <v>1333.4</v>
      </c>
      <c r="Q1593" t="s">
        <v>30</v>
      </c>
      <c r="R1593" t="s">
        <v>41</v>
      </c>
      <c r="S1593">
        <v>2</v>
      </c>
      <c r="T1593">
        <v>1</v>
      </c>
      <c r="U1593" t="s">
        <v>32</v>
      </c>
      <c r="V1593" t="s">
        <v>33</v>
      </c>
      <c r="W1593">
        <v>1</v>
      </c>
      <c r="Z1593" t="b">
        <f t="shared" si="24"/>
        <v>0</v>
      </c>
    </row>
    <row r="1594" spans="1:26" x14ac:dyDescent="0.25">
      <c r="A1594" t="s">
        <v>2236</v>
      </c>
      <c r="B1594" s="1">
        <v>45773</v>
      </c>
      <c r="C1594" t="s">
        <v>70</v>
      </c>
      <c r="D1594" t="s">
        <v>124</v>
      </c>
      <c r="E1594" t="s">
        <v>46</v>
      </c>
      <c r="F1594" t="s">
        <v>53</v>
      </c>
      <c r="G1594" t="s">
        <v>54</v>
      </c>
      <c r="H1594">
        <v>1</v>
      </c>
      <c r="I1594">
        <v>16468</v>
      </c>
      <c r="J1594">
        <v>10</v>
      </c>
      <c r="K1594">
        <v>1646.8</v>
      </c>
      <c r="L1594">
        <v>14821.2</v>
      </c>
      <c r="M1594">
        <v>11793.53</v>
      </c>
      <c r="N1594">
        <v>3027.67</v>
      </c>
      <c r="O1594" t="s">
        <v>55</v>
      </c>
      <c r="P1594">
        <v>414.41</v>
      </c>
      <c r="Q1594" t="s">
        <v>30</v>
      </c>
      <c r="R1594" t="s">
        <v>41</v>
      </c>
      <c r="S1594">
        <v>2</v>
      </c>
      <c r="T1594">
        <v>0</v>
      </c>
      <c r="U1594" t="s">
        <v>32</v>
      </c>
      <c r="V1594" t="s">
        <v>50</v>
      </c>
      <c r="W1594">
        <v>3</v>
      </c>
      <c r="Z1594" t="b">
        <f t="shared" si="24"/>
        <v>0</v>
      </c>
    </row>
    <row r="1595" spans="1:26" x14ac:dyDescent="0.25">
      <c r="A1595" t="s">
        <v>2237</v>
      </c>
      <c r="B1595" s="1">
        <v>45877</v>
      </c>
      <c r="C1595" t="s">
        <v>711</v>
      </c>
      <c r="D1595" t="s">
        <v>97</v>
      </c>
      <c r="E1595" t="s">
        <v>46</v>
      </c>
      <c r="F1595" t="s">
        <v>86</v>
      </c>
      <c r="G1595" t="s">
        <v>110</v>
      </c>
      <c r="H1595">
        <v>1</v>
      </c>
      <c r="I1595">
        <v>39930</v>
      </c>
      <c r="J1595">
        <v>15</v>
      </c>
      <c r="K1595">
        <v>5989.5</v>
      </c>
      <c r="L1595">
        <v>33940.5</v>
      </c>
      <c r="M1595">
        <v>22859.82</v>
      </c>
      <c r="N1595">
        <v>11080.68</v>
      </c>
      <c r="O1595" t="s">
        <v>29</v>
      </c>
      <c r="P1595">
        <v>221.6</v>
      </c>
      <c r="Q1595" t="s">
        <v>73</v>
      </c>
      <c r="R1595" t="s">
        <v>41</v>
      </c>
      <c r="S1595">
        <v>2</v>
      </c>
      <c r="T1595">
        <v>6</v>
      </c>
      <c r="U1595" t="s">
        <v>32</v>
      </c>
      <c r="V1595" t="s">
        <v>50</v>
      </c>
      <c r="W1595">
        <v>1</v>
      </c>
      <c r="Z1595" t="b">
        <f t="shared" si="24"/>
        <v>0</v>
      </c>
    </row>
    <row r="1596" spans="1:26" x14ac:dyDescent="0.25">
      <c r="A1596" t="s">
        <v>2238</v>
      </c>
      <c r="B1596" s="1">
        <v>45945</v>
      </c>
      <c r="C1596" t="s">
        <v>1805</v>
      </c>
      <c r="D1596" t="s">
        <v>45</v>
      </c>
      <c r="E1596" t="s">
        <v>26</v>
      </c>
      <c r="F1596" t="s">
        <v>47</v>
      </c>
      <c r="G1596" t="s">
        <v>48</v>
      </c>
      <c r="H1596">
        <v>2</v>
      </c>
      <c r="I1596">
        <v>22281</v>
      </c>
      <c r="J1596">
        <v>5</v>
      </c>
      <c r="K1596">
        <v>2228.1</v>
      </c>
      <c r="L1596">
        <v>42333.9</v>
      </c>
      <c r="M1596">
        <v>23793.51</v>
      </c>
      <c r="N1596">
        <v>18540.39</v>
      </c>
      <c r="O1596" t="s">
        <v>49</v>
      </c>
      <c r="P1596">
        <v>311.06</v>
      </c>
      <c r="Q1596" t="s">
        <v>30</v>
      </c>
      <c r="R1596" t="s">
        <v>31</v>
      </c>
      <c r="S1596">
        <v>5</v>
      </c>
      <c r="T1596">
        <v>1</v>
      </c>
      <c r="U1596" t="s">
        <v>32</v>
      </c>
      <c r="V1596" t="s">
        <v>33</v>
      </c>
      <c r="W1596">
        <v>3</v>
      </c>
      <c r="Z1596" t="b">
        <f t="shared" si="24"/>
        <v>0</v>
      </c>
    </row>
    <row r="1597" spans="1:26" x14ac:dyDescent="0.25">
      <c r="A1597" t="s">
        <v>2239</v>
      </c>
      <c r="B1597" s="1">
        <v>45976</v>
      </c>
      <c r="C1597" t="s">
        <v>1311</v>
      </c>
      <c r="D1597" t="s">
        <v>63</v>
      </c>
      <c r="E1597" t="s">
        <v>46</v>
      </c>
      <c r="F1597" t="s">
        <v>27</v>
      </c>
      <c r="G1597" t="s">
        <v>72</v>
      </c>
      <c r="H1597">
        <v>1</v>
      </c>
      <c r="I1597">
        <v>4915</v>
      </c>
      <c r="J1597">
        <v>20</v>
      </c>
      <c r="K1597">
        <v>983</v>
      </c>
      <c r="L1597">
        <v>3932</v>
      </c>
      <c r="M1597">
        <v>2932.67</v>
      </c>
      <c r="N1597">
        <v>999.33</v>
      </c>
      <c r="O1597" t="s">
        <v>39</v>
      </c>
      <c r="P1597">
        <v>413.28</v>
      </c>
      <c r="Q1597" t="s">
        <v>73</v>
      </c>
      <c r="R1597" t="s">
        <v>31</v>
      </c>
      <c r="S1597">
        <v>5</v>
      </c>
      <c r="T1597">
        <v>2</v>
      </c>
      <c r="U1597" t="s">
        <v>32</v>
      </c>
      <c r="V1597" t="s">
        <v>33</v>
      </c>
      <c r="W1597">
        <v>5</v>
      </c>
      <c r="Z1597" t="b">
        <f t="shared" si="24"/>
        <v>0</v>
      </c>
    </row>
    <row r="1598" spans="1:26" x14ac:dyDescent="0.25">
      <c r="A1598" t="s">
        <v>2240</v>
      </c>
      <c r="B1598" s="1">
        <v>45972</v>
      </c>
      <c r="C1598" t="s">
        <v>1618</v>
      </c>
      <c r="D1598" t="s">
        <v>63</v>
      </c>
      <c r="E1598" t="s">
        <v>26</v>
      </c>
      <c r="F1598" t="s">
        <v>27</v>
      </c>
      <c r="G1598" t="s">
        <v>164</v>
      </c>
      <c r="H1598">
        <v>1</v>
      </c>
      <c r="I1598">
        <v>22496</v>
      </c>
      <c r="J1598">
        <v>20</v>
      </c>
      <c r="K1598">
        <v>4499.2</v>
      </c>
      <c r="L1598">
        <v>17996.8</v>
      </c>
      <c r="M1598">
        <v>11907.77</v>
      </c>
      <c r="N1598">
        <v>6089.03</v>
      </c>
      <c r="O1598" t="s">
        <v>91</v>
      </c>
      <c r="P1598">
        <v>317.82</v>
      </c>
      <c r="Q1598" t="s">
        <v>40</v>
      </c>
      <c r="R1598" t="s">
        <v>31</v>
      </c>
      <c r="S1598">
        <v>5</v>
      </c>
      <c r="T1598">
        <v>6</v>
      </c>
      <c r="U1598" t="s">
        <v>56</v>
      </c>
      <c r="V1598" t="s">
        <v>33</v>
      </c>
      <c r="W1598">
        <v>1</v>
      </c>
      <c r="Z1598" t="b">
        <f t="shared" si="24"/>
        <v>0</v>
      </c>
    </row>
    <row r="1599" spans="1:26" x14ac:dyDescent="0.25">
      <c r="A1599" t="s">
        <v>2241</v>
      </c>
      <c r="B1599" s="1">
        <v>46003</v>
      </c>
      <c r="C1599" t="s">
        <v>1769</v>
      </c>
      <c r="D1599" t="s">
        <v>67</v>
      </c>
      <c r="E1599" t="s">
        <v>46</v>
      </c>
      <c r="F1599" t="s">
        <v>27</v>
      </c>
      <c r="G1599" t="s">
        <v>113</v>
      </c>
      <c r="H1599">
        <v>2</v>
      </c>
      <c r="I1599">
        <v>8410</v>
      </c>
      <c r="J1599">
        <v>20</v>
      </c>
      <c r="K1599">
        <v>3364</v>
      </c>
      <c r="L1599">
        <v>13456</v>
      </c>
      <c r="M1599">
        <v>7951.95</v>
      </c>
      <c r="N1599">
        <v>5504.05</v>
      </c>
      <c r="O1599" t="s">
        <v>39</v>
      </c>
      <c r="P1599">
        <v>1365.89</v>
      </c>
      <c r="Q1599" t="s">
        <v>73</v>
      </c>
      <c r="R1599" t="s">
        <v>31</v>
      </c>
      <c r="S1599">
        <v>5</v>
      </c>
      <c r="T1599">
        <v>9</v>
      </c>
      <c r="U1599" t="s">
        <v>56</v>
      </c>
      <c r="V1599" t="s">
        <v>33</v>
      </c>
      <c r="W1599">
        <v>3</v>
      </c>
      <c r="Z1599" t="b">
        <f t="shared" si="24"/>
        <v>0</v>
      </c>
    </row>
    <row r="1600" spans="1:26" x14ac:dyDescent="0.25">
      <c r="A1600" t="s">
        <v>2242</v>
      </c>
      <c r="B1600" s="1">
        <v>45987</v>
      </c>
      <c r="C1600" t="s">
        <v>633</v>
      </c>
      <c r="D1600" t="s">
        <v>90</v>
      </c>
      <c r="E1600" t="s">
        <v>26</v>
      </c>
      <c r="F1600" t="s">
        <v>53</v>
      </c>
      <c r="G1600" t="s">
        <v>268</v>
      </c>
      <c r="H1600">
        <v>3</v>
      </c>
      <c r="I1600">
        <v>58836</v>
      </c>
      <c r="J1600">
        <v>0</v>
      </c>
      <c r="K1600">
        <v>0</v>
      </c>
      <c r="L1600">
        <v>176508</v>
      </c>
      <c r="M1600">
        <v>137247.28</v>
      </c>
      <c r="N1600">
        <v>39260.720000000001</v>
      </c>
      <c r="O1600" t="s">
        <v>29</v>
      </c>
      <c r="P1600">
        <v>2393.87</v>
      </c>
      <c r="Q1600" t="s">
        <v>30</v>
      </c>
      <c r="R1600" t="s">
        <v>31</v>
      </c>
      <c r="S1600">
        <v>5</v>
      </c>
      <c r="T1600">
        <v>5</v>
      </c>
      <c r="U1600" t="s">
        <v>32</v>
      </c>
      <c r="V1600" t="s">
        <v>33</v>
      </c>
      <c r="W1600">
        <v>5</v>
      </c>
      <c r="Z1600" t="b">
        <f t="shared" si="24"/>
        <v>0</v>
      </c>
    </row>
    <row r="1601" spans="1:26" x14ac:dyDescent="0.25">
      <c r="A1601" t="s">
        <v>2243</v>
      </c>
      <c r="B1601" s="1">
        <v>45943</v>
      </c>
      <c r="C1601" t="s">
        <v>506</v>
      </c>
      <c r="D1601" t="s">
        <v>154</v>
      </c>
      <c r="E1601" t="s">
        <v>26</v>
      </c>
      <c r="F1601" t="s">
        <v>53</v>
      </c>
      <c r="G1601" t="s">
        <v>268</v>
      </c>
      <c r="H1601">
        <v>1</v>
      </c>
      <c r="I1601">
        <v>90893</v>
      </c>
      <c r="J1601">
        <v>10</v>
      </c>
      <c r="K1601">
        <v>9089.2999999999993</v>
      </c>
      <c r="L1601">
        <v>81803.7</v>
      </c>
      <c r="M1601">
        <v>55337.31</v>
      </c>
      <c r="N1601">
        <v>26466.39</v>
      </c>
      <c r="O1601" t="s">
        <v>60</v>
      </c>
      <c r="P1601">
        <v>2254.08</v>
      </c>
      <c r="Q1601" t="s">
        <v>30</v>
      </c>
      <c r="R1601" t="s">
        <v>31</v>
      </c>
      <c r="S1601">
        <v>5</v>
      </c>
      <c r="T1601">
        <v>4</v>
      </c>
      <c r="U1601" t="s">
        <v>32</v>
      </c>
      <c r="V1601" t="s">
        <v>50</v>
      </c>
      <c r="W1601">
        <v>5</v>
      </c>
      <c r="Z1601" t="b">
        <f t="shared" si="24"/>
        <v>0</v>
      </c>
    </row>
    <row r="1602" spans="1:26" x14ac:dyDescent="0.25">
      <c r="A1602" t="s">
        <v>2244</v>
      </c>
      <c r="B1602" s="1">
        <v>45671</v>
      </c>
      <c r="C1602" t="s">
        <v>1148</v>
      </c>
      <c r="D1602" t="s">
        <v>67</v>
      </c>
      <c r="E1602" t="s">
        <v>26</v>
      </c>
      <c r="F1602" t="s">
        <v>47</v>
      </c>
      <c r="G1602" t="s">
        <v>105</v>
      </c>
      <c r="H1602">
        <v>3</v>
      </c>
      <c r="I1602">
        <v>36100</v>
      </c>
      <c r="J1602">
        <v>0</v>
      </c>
      <c r="K1602">
        <v>0</v>
      </c>
      <c r="L1602">
        <v>108300</v>
      </c>
      <c r="M1602">
        <v>87237.29</v>
      </c>
      <c r="N1602">
        <v>21062.71</v>
      </c>
      <c r="O1602" t="s">
        <v>60</v>
      </c>
      <c r="P1602">
        <v>499.04</v>
      </c>
      <c r="Q1602" t="s">
        <v>40</v>
      </c>
      <c r="R1602" t="s">
        <v>41</v>
      </c>
      <c r="S1602">
        <v>2</v>
      </c>
      <c r="T1602">
        <v>1</v>
      </c>
      <c r="U1602" t="s">
        <v>32</v>
      </c>
      <c r="V1602" t="s">
        <v>33</v>
      </c>
      <c r="W1602">
        <v>1</v>
      </c>
      <c r="Z1602" t="b">
        <f t="shared" si="24"/>
        <v>0</v>
      </c>
    </row>
    <row r="1603" spans="1:26" x14ac:dyDescent="0.25">
      <c r="A1603" t="s">
        <v>2245</v>
      </c>
      <c r="B1603" s="1">
        <v>45969</v>
      </c>
      <c r="C1603" t="s">
        <v>937</v>
      </c>
      <c r="D1603" t="s">
        <v>90</v>
      </c>
      <c r="E1603" t="s">
        <v>26</v>
      </c>
      <c r="F1603" t="s">
        <v>27</v>
      </c>
      <c r="G1603" t="s">
        <v>76</v>
      </c>
      <c r="H1603">
        <v>3</v>
      </c>
      <c r="I1603">
        <v>8872</v>
      </c>
      <c r="J1603">
        <v>5</v>
      </c>
      <c r="K1603">
        <v>1330.8</v>
      </c>
      <c r="L1603">
        <v>25285.200000000001</v>
      </c>
      <c r="M1603">
        <v>18579.34</v>
      </c>
      <c r="N1603">
        <v>6705.86</v>
      </c>
      <c r="O1603" t="s">
        <v>60</v>
      </c>
      <c r="P1603">
        <v>529.12</v>
      </c>
      <c r="Q1603" t="s">
        <v>40</v>
      </c>
      <c r="R1603" t="s">
        <v>31</v>
      </c>
      <c r="S1603">
        <v>5</v>
      </c>
      <c r="T1603">
        <v>7</v>
      </c>
      <c r="U1603" t="s">
        <v>56</v>
      </c>
      <c r="V1603" t="s">
        <v>33</v>
      </c>
      <c r="W1603">
        <v>5</v>
      </c>
      <c r="Z1603" t="b">
        <f t="shared" ref="Z1603:Z1666" si="25">COUNTIF($A:$A, A1603)&gt;1</f>
        <v>0</v>
      </c>
    </row>
    <row r="1604" spans="1:26" x14ac:dyDescent="0.25">
      <c r="A1604" t="s">
        <v>2246</v>
      </c>
      <c r="B1604" s="1">
        <v>45994</v>
      </c>
      <c r="C1604" t="s">
        <v>1850</v>
      </c>
      <c r="D1604" t="s">
        <v>63</v>
      </c>
      <c r="E1604" t="s">
        <v>46</v>
      </c>
      <c r="F1604" t="s">
        <v>37</v>
      </c>
      <c r="G1604" t="s">
        <v>161</v>
      </c>
      <c r="H1604">
        <v>1</v>
      </c>
      <c r="I1604">
        <v>20946</v>
      </c>
      <c r="J1604">
        <v>5</v>
      </c>
      <c r="K1604">
        <v>1047.3</v>
      </c>
      <c r="L1604">
        <v>19898.7</v>
      </c>
      <c r="M1604">
        <v>14597.96</v>
      </c>
      <c r="N1604">
        <v>5300.74</v>
      </c>
      <c r="O1604" t="s">
        <v>60</v>
      </c>
      <c r="P1604">
        <v>990.72</v>
      </c>
      <c r="Q1604" t="s">
        <v>68</v>
      </c>
      <c r="R1604" t="s">
        <v>41</v>
      </c>
      <c r="S1604">
        <v>2</v>
      </c>
      <c r="T1604">
        <v>1</v>
      </c>
      <c r="U1604" t="s">
        <v>32</v>
      </c>
      <c r="V1604" t="s">
        <v>33</v>
      </c>
      <c r="W1604">
        <v>5</v>
      </c>
      <c r="Z1604" t="b">
        <f t="shared" si="25"/>
        <v>0</v>
      </c>
    </row>
    <row r="1605" spans="1:26" x14ac:dyDescent="0.25">
      <c r="A1605" t="s">
        <v>2247</v>
      </c>
      <c r="B1605" s="1">
        <v>46013</v>
      </c>
      <c r="C1605" t="s">
        <v>351</v>
      </c>
      <c r="D1605" t="s">
        <v>97</v>
      </c>
      <c r="E1605" t="s">
        <v>46</v>
      </c>
      <c r="F1605" t="s">
        <v>47</v>
      </c>
      <c r="G1605" t="s">
        <v>48</v>
      </c>
      <c r="H1605">
        <v>1</v>
      </c>
      <c r="I1605">
        <v>12920</v>
      </c>
      <c r="J1605">
        <v>5</v>
      </c>
      <c r="K1605">
        <v>646</v>
      </c>
      <c r="L1605">
        <v>12274</v>
      </c>
      <c r="M1605">
        <v>8349.34</v>
      </c>
      <c r="N1605">
        <v>3924.66</v>
      </c>
      <c r="O1605" t="s">
        <v>60</v>
      </c>
      <c r="P1605">
        <v>1079.8399999999999</v>
      </c>
      <c r="Q1605" t="s">
        <v>73</v>
      </c>
      <c r="R1605" t="s">
        <v>31</v>
      </c>
      <c r="S1605">
        <v>5</v>
      </c>
      <c r="T1605">
        <v>3</v>
      </c>
      <c r="U1605" t="s">
        <v>32</v>
      </c>
      <c r="V1605" t="s">
        <v>33</v>
      </c>
      <c r="W1605">
        <v>5</v>
      </c>
      <c r="Z1605" t="b">
        <f t="shared" si="25"/>
        <v>0</v>
      </c>
    </row>
    <row r="1606" spans="1:26" x14ac:dyDescent="0.25">
      <c r="A1606" t="s">
        <v>2248</v>
      </c>
      <c r="B1606" s="1">
        <v>45794</v>
      </c>
      <c r="C1606" t="s">
        <v>478</v>
      </c>
      <c r="D1606" t="s">
        <v>25</v>
      </c>
      <c r="E1606" t="s">
        <v>26</v>
      </c>
      <c r="F1606" t="s">
        <v>86</v>
      </c>
      <c r="G1606" t="s">
        <v>110</v>
      </c>
      <c r="H1606">
        <v>2</v>
      </c>
      <c r="I1606">
        <v>19976</v>
      </c>
      <c r="J1606">
        <v>0</v>
      </c>
      <c r="K1606">
        <v>0</v>
      </c>
      <c r="L1606">
        <v>39952</v>
      </c>
      <c r="M1606">
        <v>24734.27</v>
      </c>
      <c r="N1606">
        <v>15217.73</v>
      </c>
      <c r="O1606" t="s">
        <v>39</v>
      </c>
      <c r="P1606">
        <v>2280.38</v>
      </c>
      <c r="Q1606" t="s">
        <v>40</v>
      </c>
      <c r="R1606" t="s">
        <v>41</v>
      </c>
      <c r="S1606">
        <v>2</v>
      </c>
      <c r="T1606">
        <v>1</v>
      </c>
      <c r="U1606" t="s">
        <v>32</v>
      </c>
      <c r="V1606" t="s">
        <v>33</v>
      </c>
      <c r="W1606">
        <v>3</v>
      </c>
      <c r="Z1606" t="b">
        <f t="shared" si="25"/>
        <v>0</v>
      </c>
    </row>
    <row r="1607" spans="1:26" x14ac:dyDescent="0.25">
      <c r="A1607" t="s">
        <v>2249</v>
      </c>
      <c r="B1607" s="1">
        <v>45672</v>
      </c>
      <c r="C1607" t="s">
        <v>160</v>
      </c>
      <c r="D1607" t="s">
        <v>67</v>
      </c>
      <c r="E1607" t="s">
        <v>26</v>
      </c>
      <c r="F1607" t="s">
        <v>53</v>
      </c>
      <c r="G1607" t="s">
        <v>59</v>
      </c>
      <c r="H1607">
        <v>1</v>
      </c>
      <c r="I1607">
        <v>26303</v>
      </c>
      <c r="J1607">
        <v>20</v>
      </c>
      <c r="K1607">
        <v>5260.6</v>
      </c>
      <c r="L1607">
        <v>21042.400000000001</v>
      </c>
      <c r="M1607">
        <v>14738.63</v>
      </c>
      <c r="N1607">
        <v>6303.77</v>
      </c>
      <c r="P1607">
        <v>1112.8399999999999</v>
      </c>
      <c r="Q1607" t="s">
        <v>68</v>
      </c>
      <c r="R1607" t="s">
        <v>41</v>
      </c>
      <c r="S1607">
        <v>2</v>
      </c>
      <c r="T1607">
        <v>1</v>
      </c>
      <c r="U1607" t="s">
        <v>32</v>
      </c>
      <c r="V1607" t="s">
        <v>33</v>
      </c>
      <c r="W1607">
        <v>5</v>
      </c>
      <c r="Z1607" t="b">
        <f t="shared" si="25"/>
        <v>0</v>
      </c>
    </row>
    <row r="1608" spans="1:26" x14ac:dyDescent="0.25">
      <c r="A1608" t="s">
        <v>2250</v>
      </c>
      <c r="B1608" s="1">
        <v>45750</v>
      </c>
      <c r="C1608" t="s">
        <v>1972</v>
      </c>
      <c r="D1608" t="s">
        <v>154</v>
      </c>
      <c r="E1608" t="s">
        <v>46</v>
      </c>
      <c r="F1608" t="s">
        <v>53</v>
      </c>
      <c r="G1608" t="s">
        <v>268</v>
      </c>
      <c r="H1608">
        <v>1</v>
      </c>
      <c r="I1608">
        <v>71984</v>
      </c>
      <c r="J1608">
        <v>25</v>
      </c>
      <c r="K1608">
        <v>17996</v>
      </c>
      <c r="L1608">
        <v>53988</v>
      </c>
      <c r="M1608">
        <v>35542.82</v>
      </c>
      <c r="N1608">
        <v>18445.18</v>
      </c>
      <c r="O1608" t="s">
        <v>55</v>
      </c>
      <c r="P1608">
        <v>1984.08</v>
      </c>
      <c r="Q1608" t="s">
        <v>68</v>
      </c>
      <c r="R1608" t="s">
        <v>31</v>
      </c>
      <c r="S1608">
        <v>5</v>
      </c>
      <c r="T1608">
        <v>5</v>
      </c>
      <c r="U1608" t="s">
        <v>32</v>
      </c>
      <c r="V1608" t="s">
        <v>33</v>
      </c>
      <c r="W1608">
        <v>5</v>
      </c>
      <c r="Z1608" t="b">
        <f t="shared" si="25"/>
        <v>0</v>
      </c>
    </row>
    <row r="1609" spans="1:26" x14ac:dyDescent="0.25">
      <c r="A1609" t="s">
        <v>2251</v>
      </c>
      <c r="B1609" s="1">
        <v>45797</v>
      </c>
      <c r="C1609" t="s">
        <v>1177</v>
      </c>
      <c r="D1609" t="s">
        <v>97</v>
      </c>
      <c r="E1609" t="s">
        <v>46</v>
      </c>
      <c r="F1609" t="s">
        <v>37</v>
      </c>
      <c r="G1609" t="s">
        <v>100</v>
      </c>
      <c r="H1609">
        <v>3</v>
      </c>
      <c r="I1609">
        <v>14322</v>
      </c>
      <c r="J1609">
        <v>10</v>
      </c>
      <c r="K1609">
        <v>4296.6000000000004</v>
      </c>
      <c r="L1609">
        <v>38669.4</v>
      </c>
      <c r="M1609">
        <v>27192.080000000002</v>
      </c>
      <c r="N1609">
        <v>11477.32</v>
      </c>
      <c r="O1609" t="s">
        <v>60</v>
      </c>
      <c r="P1609">
        <v>2080.1</v>
      </c>
      <c r="Q1609" t="s">
        <v>30</v>
      </c>
      <c r="R1609" t="s">
        <v>31</v>
      </c>
      <c r="S1609">
        <v>5</v>
      </c>
      <c r="T1609">
        <v>8</v>
      </c>
      <c r="U1609" t="s">
        <v>56</v>
      </c>
      <c r="V1609" t="s">
        <v>33</v>
      </c>
      <c r="W1609">
        <v>5</v>
      </c>
      <c r="Z1609" t="b">
        <f t="shared" si="25"/>
        <v>0</v>
      </c>
    </row>
    <row r="1610" spans="1:26" x14ac:dyDescent="0.25">
      <c r="A1610" t="s">
        <v>2252</v>
      </c>
      <c r="B1610" s="1">
        <v>46017</v>
      </c>
      <c r="C1610" t="s">
        <v>887</v>
      </c>
      <c r="D1610" t="s">
        <v>63</v>
      </c>
      <c r="E1610" t="s">
        <v>46</v>
      </c>
      <c r="F1610" t="s">
        <v>37</v>
      </c>
      <c r="G1610" t="s">
        <v>100</v>
      </c>
      <c r="H1610">
        <v>1</v>
      </c>
      <c r="I1610">
        <v>37197</v>
      </c>
      <c r="J1610">
        <v>0</v>
      </c>
      <c r="K1610">
        <v>0</v>
      </c>
      <c r="L1610">
        <v>37197</v>
      </c>
      <c r="M1610">
        <v>25188.77</v>
      </c>
      <c r="N1610">
        <v>12008.23</v>
      </c>
      <c r="O1610" t="s">
        <v>55</v>
      </c>
      <c r="P1610">
        <v>1813.64</v>
      </c>
      <c r="Q1610" t="s">
        <v>68</v>
      </c>
      <c r="R1610" t="s">
        <v>41</v>
      </c>
      <c r="S1610">
        <v>2</v>
      </c>
      <c r="T1610">
        <v>2</v>
      </c>
      <c r="U1610" t="s">
        <v>32</v>
      </c>
      <c r="V1610" t="s">
        <v>33</v>
      </c>
      <c r="W1610">
        <v>1</v>
      </c>
      <c r="Z1610" t="b">
        <f t="shared" si="25"/>
        <v>0</v>
      </c>
    </row>
    <row r="1611" spans="1:26" x14ac:dyDescent="0.25">
      <c r="A1611" t="s">
        <v>2253</v>
      </c>
      <c r="B1611" s="1">
        <v>45816</v>
      </c>
      <c r="C1611" t="s">
        <v>555</v>
      </c>
      <c r="D1611" t="s">
        <v>25</v>
      </c>
      <c r="E1611" t="s">
        <v>46</v>
      </c>
      <c r="F1611" t="s">
        <v>37</v>
      </c>
      <c r="G1611" t="s">
        <v>100</v>
      </c>
      <c r="H1611">
        <v>3</v>
      </c>
      <c r="I1611">
        <v>4237</v>
      </c>
      <c r="J1611">
        <v>0</v>
      </c>
      <c r="K1611">
        <v>0</v>
      </c>
      <c r="L1611">
        <v>12711</v>
      </c>
      <c r="M1611">
        <v>9472.91</v>
      </c>
      <c r="N1611">
        <v>3238.09</v>
      </c>
      <c r="O1611" t="s">
        <v>49</v>
      </c>
      <c r="P1611">
        <v>214.96</v>
      </c>
      <c r="Q1611" t="s">
        <v>73</v>
      </c>
      <c r="R1611" t="s">
        <v>41</v>
      </c>
      <c r="S1611">
        <v>2</v>
      </c>
      <c r="T1611">
        <v>1</v>
      </c>
      <c r="U1611" t="s">
        <v>32</v>
      </c>
      <c r="V1611" t="s">
        <v>33</v>
      </c>
      <c r="W1611">
        <v>3</v>
      </c>
      <c r="Z1611" t="b">
        <f t="shared" si="25"/>
        <v>0</v>
      </c>
    </row>
    <row r="1612" spans="1:26" x14ac:dyDescent="0.25">
      <c r="A1612" t="s">
        <v>2254</v>
      </c>
      <c r="B1612" s="1">
        <v>45831</v>
      </c>
      <c r="C1612" t="s">
        <v>205</v>
      </c>
      <c r="D1612" t="s">
        <v>97</v>
      </c>
      <c r="E1612" t="s">
        <v>26</v>
      </c>
      <c r="F1612" t="s">
        <v>53</v>
      </c>
      <c r="G1612" t="s">
        <v>54</v>
      </c>
      <c r="H1612">
        <v>2</v>
      </c>
      <c r="I1612">
        <v>100249</v>
      </c>
      <c r="J1612">
        <v>15</v>
      </c>
      <c r="K1612">
        <v>30074.7</v>
      </c>
      <c r="L1612">
        <v>170423.3</v>
      </c>
      <c r="M1612">
        <v>99788.67</v>
      </c>
      <c r="N1612">
        <v>70634.63</v>
      </c>
      <c r="O1612" t="s">
        <v>60</v>
      </c>
      <c r="P1612">
        <v>1901.36</v>
      </c>
      <c r="Q1612" t="s">
        <v>83</v>
      </c>
      <c r="R1612" t="s">
        <v>41</v>
      </c>
      <c r="S1612">
        <v>2</v>
      </c>
      <c r="T1612">
        <v>1</v>
      </c>
      <c r="U1612" t="s">
        <v>32</v>
      </c>
      <c r="V1612" t="s">
        <v>33</v>
      </c>
      <c r="W1612">
        <v>5</v>
      </c>
      <c r="Z1612" t="b">
        <f t="shared" si="25"/>
        <v>0</v>
      </c>
    </row>
    <row r="1613" spans="1:26" x14ac:dyDescent="0.25">
      <c r="A1613" t="s">
        <v>2255</v>
      </c>
      <c r="B1613" s="1">
        <v>45837</v>
      </c>
      <c r="C1613" t="s">
        <v>119</v>
      </c>
      <c r="D1613" t="s">
        <v>45</v>
      </c>
      <c r="E1613" t="s">
        <v>46</v>
      </c>
      <c r="F1613" t="s">
        <v>86</v>
      </c>
      <c r="G1613" t="s">
        <v>87</v>
      </c>
      <c r="H1613">
        <v>1</v>
      </c>
      <c r="I1613">
        <v>58198</v>
      </c>
      <c r="J1613">
        <v>25</v>
      </c>
      <c r="K1613">
        <v>14549.5</v>
      </c>
      <c r="L1613">
        <v>43648.5</v>
      </c>
      <c r="M1613">
        <v>34714</v>
      </c>
      <c r="N1613">
        <v>8934.5</v>
      </c>
      <c r="O1613" t="s">
        <v>60</v>
      </c>
      <c r="P1613">
        <v>1448.56</v>
      </c>
      <c r="Q1613" t="s">
        <v>68</v>
      </c>
      <c r="R1613" t="s">
        <v>41</v>
      </c>
      <c r="S1613">
        <v>2</v>
      </c>
      <c r="T1613">
        <v>1</v>
      </c>
      <c r="U1613" t="s">
        <v>32</v>
      </c>
      <c r="V1613" t="s">
        <v>33</v>
      </c>
      <c r="W1613">
        <v>5</v>
      </c>
      <c r="Z1613" t="b">
        <f t="shared" si="25"/>
        <v>0</v>
      </c>
    </row>
    <row r="1614" spans="1:26" x14ac:dyDescent="0.25">
      <c r="A1614" t="s">
        <v>2256</v>
      </c>
      <c r="B1614" s="1">
        <v>45661</v>
      </c>
      <c r="C1614" t="s">
        <v>109</v>
      </c>
      <c r="D1614" t="s">
        <v>25</v>
      </c>
      <c r="E1614" t="s">
        <v>36</v>
      </c>
      <c r="F1614" t="s">
        <v>47</v>
      </c>
      <c r="G1614" t="s">
        <v>138</v>
      </c>
      <c r="H1614">
        <v>1</v>
      </c>
      <c r="I1614">
        <v>52140</v>
      </c>
      <c r="J1614">
        <v>25</v>
      </c>
      <c r="K1614">
        <v>13035</v>
      </c>
      <c r="L1614">
        <v>39105</v>
      </c>
      <c r="M1614">
        <v>28974.799999999999</v>
      </c>
      <c r="N1614">
        <v>10130.200000000001</v>
      </c>
      <c r="O1614" t="s">
        <v>29</v>
      </c>
      <c r="P1614">
        <v>2029.93</v>
      </c>
      <c r="Q1614" t="s">
        <v>73</v>
      </c>
      <c r="R1614" t="s">
        <v>41</v>
      </c>
      <c r="S1614">
        <v>2</v>
      </c>
      <c r="T1614">
        <v>3</v>
      </c>
      <c r="U1614" t="s">
        <v>56</v>
      </c>
      <c r="V1614" t="s">
        <v>33</v>
      </c>
      <c r="W1614">
        <v>1</v>
      </c>
      <c r="Z1614" t="b">
        <f t="shared" si="25"/>
        <v>0</v>
      </c>
    </row>
    <row r="1615" spans="1:26" x14ac:dyDescent="0.25">
      <c r="A1615" t="s">
        <v>2257</v>
      </c>
      <c r="B1615" s="1">
        <v>45750</v>
      </c>
      <c r="C1615" t="s">
        <v>864</v>
      </c>
      <c r="D1615" t="s">
        <v>124</v>
      </c>
      <c r="E1615" t="s">
        <v>46</v>
      </c>
      <c r="F1615" t="s">
        <v>86</v>
      </c>
      <c r="G1615" t="s">
        <v>127</v>
      </c>
      <c r="H1615">
        <v>1</v>
      </c>
      <c r="I1615">
        <v>75668</v>
      </c>
      <c r="J1615">
        <v>0</v>
      </c>
      <c r="K1615">
        <v>0</v>
      </c>
      <c r="L1615">
        <v>75668</v>
      </c>
      <c r="M1615">
        <v>54303.85</v>
      </c>
      <c r="N1615">
        <v>21364.15</v>
      </c>
      <c r="O1615" t="s">
        <v>91</v>
      </c>
      <c r="P1615">
        <v>1039.46</v>
      </c>
      <c r="Q1615" t="s">
        <v>83</v>
      </c>
      <c r="R1615" t="s">
        <v>31</v>
      </c>
      <c r="S1615">
        <v>5</v>
      </c>
      <c r="T1615">
        <v>4</v>
      </c>
      <c r="U1615" t="s">
        <v>32</v>
      </c>
      <c r="V1615" t="s">
        <v>33</v>
      </c>
      <c r="W1615">
        <v>1</v>
      </c>
      <c r="Z1615" t="b">
        <f t="shared" si="25"/>
        <v>0</v>
      </c>
    </row>
    <row r="1616" spans="1:26" x14ac:dyDescent="0.25">
      <c r="A1616" t="s">
        <v>2258</v>
      </c>
      <c r="B1616" s="1">
        <v>45731</v>
      </c>
      <c r="C1616" t="s">
        <v>1634</v>
      </c>
      <c r="D1616" t="s">
        <v>45</v>
      </c>
      <c r="E1616" t="s">
        <v>26</v>
      </c>
      <c r="F1616" t="s">
        <v>37</v>
      </c>
      <c r="G1616" t="s">
        <v>100</v>
      </c>
      <c r="H1616">
        <v>1</v>
      </c>
      <c r="I1616">
        <v>12565</v>
      </c>
      <c r="J1616">
        <v>0</v>
      </c>
      <c r="K1616">
        <v>0</v>
      </c>
      <c r="L1616">
        <v>12565</v>
      </c>
      <c r="M1616">
        <v>7315</v>
      </c>
      <c r="N1616">
        <v>5250</v>
      </c>
      <c r="O1616" t="s">
        <v>60</v>
      </c>
      <c r="P1616">
        <v>1864.79</v>
      </c>
      <c r="Q1616" t="s">
        <v>73</v>
      </c>
      <c r="R1616" t="s">
        <v>31</v>
      </c>
      <c r="S1616">
        <v>5</v>
      </c>
      <c r="T1616">
        <v>4</v>
      </c>
      <c r="U1616" t="s">
        <v>32</v>
      </c>
      <c r="V1616" t="s">
        <v>42</v>
      </c>
      <c r="Z1616" t="b">
        <f t="shared" si="25"/>
        <v>0</v>
      </c>
    </row>
    <row r="1617" spans="1:26" x14ac:dyDescent="0.25">
      <c r="A1617" t="s">
        <v>2259</v>
      </c>
      <c r="B1617" s="1">
        <v>45947</v>
      </c>
      <c r="C1617" t="s">
        <v>1324</v>
      </c>
      <c r="D1617" t="s">
        <v>154</v>
      </c>
      <c r="E1617" t="s">
        <v>46</v>
      </c>
      <c r="F1617" t="s">
        <v>47</v>
      </c>
      <c r="G1617" t="s">
        <v>146</v>
      </c>
      <c r="H1617">
        <v>1</v>
      </c>
      <c r="I1617">
        <v>44706</v>
      </c>
      <c r="J1617">
        <v>10</v>
      </c>
      <c r="K1617">
        <v>4470.6000000000004</v>
      </c>
      <c r="L1617">
        <v>40235.4</v>
      </c>
      <c r="M1617">
        <v>27621.23</v>
      </c>
      <c r="N1617">
        <v>12614.17</v>
      </c>
      <c r="O1617" t="s">
        <v>29</v>
      </c>
      <c r="P1617">
        <v>1431.71</v>
      </c>
      <c r="Q1617" t="s">
        <v>73</v>
      </c>
      <c r="R1617" t="s">
        <v>31</v>
      </c>
      <c r="S1617">
        <v>5</v>
      </c>
      <c r="T1617">
        <v>2</v>
      </c>
      <c r="U1617" t="s">
        <v>32</v>
      </c>
      <c r="V1617" t="s">
        <v>42</v>
      </c>
      <c r="Z1617" t="b">
        <f t="shared" si="25"/>
        <v>0</v>
      </c>
    </row>
    <row r="1618" spans="1:26" x14ac:dyDescent="0.25">
      <c r="A1618" t="s">
        <v>2260</v>
      </c>
      <c r="B1618" s="1">
        <v>45994</v>
      </c>
      <c r="C1618" t="s">
        <v>263</v>
      </c>
      <c r="D1618" t="s">
        <v>71</v>
      </c>
      <c r="E1618" t="s">
        <v>36</v>
      </c>
      <c r="F1618" t="s">
        <v>86</v>
      </c>
      <c r="G1618" t="s">
        <v>180</v>
      </c>
      <c r="H1618">
        <v>2</v>
      </c>
      <c r="I1618">
        <v>84845</v>
      </c>
      <c r="J1618">
        <v>20</v>
      </c>
      <c r="K1618">
        <v>33938</v>
      </c>
      <c r="L1618">
        <v>135752</v>
      </c>
      <c r="M1618">
        <v>86914.76</v>
      </c>
      <c r="N1618">
        <v>48837.24</v>
      </c>
      <c r="O1618" t="s">
        <v>91</v>
      </c>
      <c r="P1618">
        <v>2176.19</v>
      </c>
      <c r="Q1618" t="s">
        <v>73</v>
      </c>
      <c r="R1618" t="s">
        <v>41</v>
      </c>
      <c r="S1618">
        <v>2</v>
      </c>
      <c r="T1618">
        <v>2</v>
      </c>
      <c r="U1618" t="s">
        <v>32</v>
      </c>
      <c r="V1618" t="s">
        <v>33</v>
      </c>
      <c r="W1618">
        <v>5</v>
      </c>
      <c r="Z1618" t="b">
        <f t="shared" si="25"/>
        <v>0</v>
      </c>
    </row>
    <row r="1619" spans="1:26" x14ac:dyDescent="0.25">
      <c r="A1619" t="s">
        <v>2261</v>
      </c>
      <c r="B1619" s="1">
        <v>45863</v>
      </c>
      <c r="C1619" t="s">
        <v>1981</v>
      </c>
      <c r="D1619" t="s">
        <v>67</v>
      </c>
      <c r="E1619" t="s">
        <v>26</v>
      </c>
      <c r="F1619" t="s">
        <v>47</v>
      </c>
      <c r="G1619" t="s">
        <v>48</v>
      </c>
      <c r="H1619">
        <v>1</v>
      </c>
      <c r="I1619">
        <v>29664</v>
      </c>
      <c r="J1619">
        <v>25</v>
      </c>
      <c r="K1619">
        <v>7416</v>
      </c>
      <c r="L1619">
        <v>22248</v>
      </c>
      <c r="M1619">
        <v>13664.46</v>
      </c>
      <c r="N1619">
        <v>8583.5400000000009</v>
      </c>
      <c r="O1619" t="s">
        <v>91</v>
      </c>
      <c r="P1619">
        <v>1702.21</v>
      </c>
      <c r="Q1619" t="s">
        <v>30</v>
      </c>
      <c r="R1619" t="s">
        <v>31</v>
      </c>
      <c r="S1619">
        <v>5</v>
      </c>
      <c r="T1619">
        <v>3</v>
      </c>
      <c r="U1619" t="s">
        <v>32</v>
      </c>
      <c r="V1619" t="s">
        <v>33</v>
      </c>
      <c r="W1619">
        <v>3</v>
      </c>
      <c r="Z1619" t="b">
        <f t="shared" si="25"/>
        <v>0</v>
      </c>
    </row>
    <row r="1620" spans="1:26" x14ac:dyDescent="0.25">
      <c r="A1620" t="s">
        <v>2262</v>
      </c>
      <c r="B1620" s="1">
        <v>45693</v>
      </c>
      <c r="C1620" t="s">
        <v>193</v>
      </c>
      <c r="D1620" t="s">
        <v>67</v>
      </c>
      <c r="E1620" t="s">
        <v>46</v>
      </c>
      <c r="F1620" t="s">
        <v>27</v>
      </c>
      <c r="G1620" t="s">
        <v>76</v>
      </c>
      <c r="H1620">
        <v>2</v>
      </c>
      <c r="I1620">
        <v>9973</v>
      </c>
      <c r="J1620">
        <v>10</v>
      </c>
      <c r="K1620">
        <v>1994.6</v>
      </c>
      <c r="L1620">
        <v>17951.400000000001</v>
      </c>
      <c r="M1620">
        <v>12891.11</v>
      </c>
      <c r="N1620">
        <v>5060.29</v>
      </c>
      <c r="O1620" t="s">
        <v>60</v>
      </c>
      <c r="P1620">
        <v>1588.28</v>
      </c>
      <c r="Q1620" t="s">
        <v>30</v>
      </c>
      <c r="R1620" t="s">
        <v>41</v>
      </c>
      <c r="S1620">
        <v>2</v>
      </c>
      <c r="T1620">
        <v>1</v>
      </c>
      <c r="U1620" t="s">
        <v>32</v>
      </c>
      <c r="V1620" t="s">
        <v>33</v>
      </c>
      <c r="W1620">
        <v>2</v>
      </c>
      <c r="Z1620" t="b">
        <f t="shared" si="25"/>
        <v>0</v>
      </c>
    </row>
    <row r="1621" spans="1:26" x14ac:dyDescent="0.25">
      <c r="A1621" t="s">
        <v>2263</v>
      </c>
      <c r="B1621" s="1">
        <v>45730</v>
      </c>
      <c r="C1621" t="s">
        <v>2264</v>
      </c>
      <c r="D1621" t="s">
        <v>25</v>
      </c>
      <c r="E1621" t="s">
        <v>26</v>
      </c>
      <c r="F1621" t="s">
        <v>86</v>
      </c>
      <c r="G1621" t="s">
        <v>127</v>
      </c>
      <c r="H1621">
        <v>3</v>
      </c>
      <c r="I1621">
        <v>11637</v>
      </c>
      <c r="J1621">
        <v>5</v>
      </c>
      <c r="K1621">
        <v>1745.55</v>
      </c>
      <c r="L1621">
        <v>33165.449999999997</v>
      </c>
      <c r="M1621">
        <v>20660.650000000001</v>
      </c>
      <c r="N1621">
        <v>12504.8</v>
      </c>
      <c r="O1621" t="s">
        <v>60</v>
      </c>
      <c r="P1621">
        <v>882.71</v>
      </c>
      <c r="Q1621" t="s">
        <v>73</v>
      </c>
      <c r="R1621" t="s">
        <v>31</v>
      </c>
      <c r="S1621">
        <v>5</v>
      </c>
      <c r="T1621">
        <v>5</v>
      </c>
      <c r="U1621" t="s">
        <v>32</v>
      </c>
      <c r="V1621" t="s">
        <v>42</v>
      </c>
      <c r="Z1621" t="b">
        <f t="shared" si="25"/>
        <v>0</v>
      </c>
    </row>
    <row r="1622" spans="1:26" x14ac:dyDescent="0.25">
      <c r="A1622" t="s">
        <v>2265</v>
      </c>
      <c r="B1622" s="1">
        <v>45982</v>
      </c>
      <c r="C1622" t="s">
        <v>1026</v>
      </c>
      <c r="D1622" t="s">
        <v>90</v>
      </c>
      <c r="E1622" t="s">
        <v>46</v>
      </c>
      <c r="F1622" t="s">
        <v>27</v>
      </c>
      <c r="G1622" t="s">
        <v>28</v>
      </c>
      <c r="H1622">
        <v>1</v>
      </c>
      <c r="I1622">
        <v>5656</v>
      </c>
      <c r="J1622">
        <v>10</v>
      </c>
      <c r="K1622">
        <v>565.6</v>
      </c>
      <c r="L1622">
        <v>5090.3999999999996</v>
      </c>
      <c r="M1622">
        <v>3463.46</v>
      </c>
      <c r="N1622">
        <v>1626.94</v>
      </c>
      <c r="O1622" t="s">
        <v>49</v>
      </c>
      <c r="P1622">
        <v>179.59</v>
      </c>
      <c r="Q1622" t="s">
        <v>68</v>
      </c>
      <c r="R1622" t="s">
        <v>41</v>
      </c>
      <c r="S1622">
        <v>2</v>
      </c>
      <c r="T1622">
        <v>2</v>
      </c>
      <c r="U1622" t="s">
        <v>32</v>
      </c>
      <c r="V1622" t="s">
        <v>33</v>
      </c>
      <c r="W1622">
        <v>2</v>
      </c>
      <c r="Z1622" t="b">
        <f t="shared" si="25"/>
        <v>0</v>
      </c>
    </row>
    <row r="1623" spans="1:26" x14ac:dyDescent="0.25">
      <c r="A1623" t="s">
        <v>2266</v>
      </c>
      <c r="B1623" s="1">
        <v>45673</v>
      </c>
      <c r="C1623" t="s">
        <v>417</v>
      </c>
      <c r="D1623" t="s">
        <v>154</v>
      </c>
      <c r="E1623" t="s">
        <v>46</v>
      </c>
      <c r="F1623" t="s">
        <v>27</v>
      </c>
      <c r="G1623" t="s">
        <v>113</v>
      </c>
      <c r="H1623">
        <v>1</v>
      </c>
      <c r="I1623">
        <v>29120</v>
      </c>
      <c r="J1623">
        <v>0</v>
      </c>
      <c r="K1623">
        <v>0</v>
      </c>
      <c r="L1623">
        <v>29120</v>
      </c>
      <c r="M1623">
        <v>20697.53</v>
      </c>
      <c r="N1623">
        <v>8422.4699999999993</v>
      </c>
      <c r="O1623" t="s">
        <v>39</v>
      </c>
      <c r="P1623">
        <v>1647.92</v>
      </c>
      <c r="Q1623" t="s">
        <v>83</v>
      </c>
      <c r="R1623" t="s">
        <v>41</v>
      </c>
      <c r="S1623">
        <v>2</v>
      </c>
      <c r="T1623">
        <v>1</v>
      </c>
      <c r="U1623" t="s">
        <v>32</v>
      </c>
      <c r="V1623" t="s">
        <v>33</v>
      </c>
      <c r="W1623">
        <v>5</v>
      </c>
      <c r="Z1623" t="b">
        <f t="shared" si="25"/>
        <v>0</v>
      </c>
    </row>
    <row r="1624" spans="1:26" x14ac:dyDescent="0.25">
      <c r="A1624" t="s">
        <v>2267</v>
      </c>
      <c r="B1624" s="1">
        <v>45704</v>
      </c>
      <c r="C1624" t="s">
        <v>895</v>
      </c>
      <c r="D1624" t="s">
        <v>67</v>
      </c>
      <c r="E1624" t="s">
        <v>46</v>
      </c>
      <c r="F1624" t="s">
        <v>53</v>
      </c>
      <c r="G1624" t="s">
        <v>59</v>
      </c>
      <c r="H1624">
        <v>2</v>
      </c>
      <c r="I1624">
        <v>107584</v>
      </c>
      <c r="J1624">
        <v>10</v>
      </c>
      <c r="K1624">
        <v>21516.799999999999</v>
      </c>
      <c r="L1624">
        <v>193651.20000000001</v>
      </c>
      <c r="M1624">
        <v>154163.69</v>
      </c>
      <c r="N1624">
        <v>39487.51</v>
      </c>
      <c r="O1624" t="s">
        <v>91</v>
      </c>
      <c r="P1624">
        <v>955</v>
      </c>
      <c r="Q1624" t="s">
        <v>40</v>
      </c>
      <c r="R1624" t="s">
        <v>41</v>
      </c>
      <c r="S1624">
        <v>2</v>
      </c>
      <c r="T1624">
        <v>3</v>
      </c>
      <c r="U1624" t="s">
        <v>56</v>
      </c>
      <c r="V1624" t="s">
        <v>33</v>
      </c>
      <c r="W1624">
        <v>5</v>
      </c>
      <c r="Z1624" t="b">
        <f t="shared" si="25"/>
        <v>0</v>
      </c>
    </row>
    <row r="1625" spans="1:26" x14ac:dyDescent="0.25">
      <c r="A1625" t="s">
        <v>2268</v>
      </c>
      <c r="B1625" s="1">
        <v>45929</v>
      </c>
      <c r="C1625" t="s">
        <v>1160</v>
      </c>
      <c r="D1625" t="s">
        <v>97</v>
      </c>
      <c r="E1625" t="s">
        <v>46</v>
      </c>
      <c r="F1625" t="s">
        <v>53</v>
      </c>
      <c r="G1625" t="s">
        <v>151</v>
      </c>
      <c r="H1625">
        <v>2</v>
      </c>
      <c r="I1625">
        <v>38199</v>
      </c>
      <c r="J1625">
        <v>10</v>
      </c>
      <c r="K1625">
        <v>7639.8</v>
      </c>
      <c r="L1625">
        <v>68758.2</v>
      </c>
      <c r="M1625">
        <v>46140.97</v>
      </c>
      <c r="N1625">
        <v>22617.23</v>
      </c>
      <c r="O1625" t="s">
        <v>39</v>
      </c>
      <c r="P1625">
        <v>1522.98</v>
      </c>
      <c r="Q1625" t="s">
        <v>68</v>
      </c>
      <c r="R1625" t="s">
        <v>31</v>
      </c>
      <c r="S1625">
        <v>5</v>
      </c>
      <c r="T1625">
        <v>3</v>
      </c>
      <c r="U1625" t="s">
        <v>32</v>
      </c>
      <c r="V1625" t="s">
        <v>33</v>
      </c>
      <c r="W1625">
        <v>2</v>
      </c>
      <c r="Z1625" t="b">
        <f t="shared" si="25"/>
        <v>0</v>
      </c>
    </row>
    <row r="1626" spans="1:26" x14ac:dyDescent="0.25">
      <c r="A1626" t="s">
        <v>2269</v>
      </c>
      <c r="B1626" s="1">
        <v>45768</v>
      </c>
      <c r="C1626" t="s">
        <v>498</v>
      </c>
      <c r="D1626" t="s">
        <v>71</v>
      </c>
      <c r="E1626" t="s">
        <v>26</v>
      </c>
      <c r="F1626" t="s">
        <v>86</v>
      </c>
      <c r="G1626" t="s">
        <v>110</v>
      </c>
      <c r="H1626">
        <v>1</v>
      </c>
      <c r="I1626">
        <v>38662</v>
      </c>
      <c r="J1626">
        <v>0</v>
      </c>
      <c r="K1626">
        <v>0</v>
      </c>
      <c r="L1626">
        <v>38662</v>
      </c>
      <c r="M1626">
        <v>22998.639999999999</v>
      </c>
      <c r="N1626">
        <v>15663.36</v>
      </c>
      <c r="O1626" t="s">
        <v>49</v>
      </c>
      <c r="P1626">
        <v>377.87</v>
      </c>
      <c r="Q1626" t="s">
        <v>68</v>
      </c>
      <c r="R1626" t="s">
        <v>41</v>
      </c>
      <c r="S1626">
        <v>2</v>
      </c>
      <c r="T1626">
        <v>5</v>
      </c>
      <c r="U1626" t="s">
        <v>56</v>
      </c>
      <c r="V1626" t="s">
        <v>33</v>
      </c>
      <c r="W1626">
        <v>4</v>
      </c>
      <c r="Z1626" t="b">
        <f t="shared" si="25"/>
        <v>0</v>
      </c>
    </row>
    <row r="1627" spans="1:26" x14ac:dyDescent="0.25">
      <c r="A1627" t="s">
        <v>2270</v>
      </c>
      <c r="B1627" s="1">
        <v>45850</v>
      </c>
      <c r="C1627" t="s">
        <v>1209</v>
      </c>
      <c r="D1627" t="s">
        <v>90</v>
      </c>
      <c r="E1627" t="s">
        <v>46</v>
      </c>
      <c r="F1627" t="s">
        <v>27</v>
      </c>
      <c r="G1627" t="s">
        <v>72</v>
      </c>
      <c r="H1627">
        <v>2</v>
      </c>
      <c r="I1627">
        <v>26541</v>
      </c>
      <c r="J1627">
        <v>15</v>
      </c>
      <c r="K1627">
        <v>7962.3</v>
      </c>
      <c r="L1627">
        <v>45119.7</v>
      </c>
      <c r="M1627">
        <v>28478.01</v>
      </c>
      <c r="N1627">
        <v>16641.689999999999</v>
      </c>
      <c r="O1627" t="s">
        <v>49</v>
      </c>
      <c r="P1627">
        <v>439.1</v>
      </c>
      <c r="Q1627" t="s">
        <v>73</v>
      </c>
      <c r="R1627" t="s">
        <v>41</v>
      </c>
      <c r="S1627">
        <v>2</v>
      </c>
      <c r="T1627">
        <v>4</v>
      </c>
      <c r="U1627" t="s">
        <v>56</v>
      </c>
      <c r="V1627" t="s">
        <v>33</v>
      </c>
      <c r="W1627">
        <v>1</v>
      </c>
      <c r="Z1627" t="b">
        <f t="shared" si="25"/>
        <v>0</v>
      </c>
    </row>
    <row r="1628" spans="1:26" x14ac:dyDescent="0.25">
      <c r="A1628" t="s">
        <v>2271</v>
      </c>
      <c r="B1628" s="1">
        <v>45872</v>
      </c>
      <c r="C1628" t="s">
        <v>1497</v>
      </c>
      <c r="D1628" t="s">
        <v>97</v>
      </c>
      <c r="E1628" t="s">
        <v>46</v>
      </c>
      <c r="F1628" t="s">
        <v>86</v>
      </c>
      <c r="G1628" t="s">
        <v>87</v>
      </c>
      <c r="H1628">
        <v>2</v>
      </c>
      <c r="I1628">
        <v>40053</v>
      </c>
      <c r="J1628">
        <v>10</v>
      </c>
      <c r="K1628">
        <v>8010.6</v>
      </c>
      <c r="L1628">
        <v>72095.399999999994</v>
      </c>
      <c r="M1628">
        <v>43079.15</v>
      </c>
      <c r="N1628">
        <v>29016.25</v>
      </c>
      <c r="O1628" t="s">
        <v>60</v>
      </c>
      <c r="P1628">
        <v>1624.26</v>
      </c>
      <c r="Q1628" t="s">
        <v>40</v>
      </c>
      <c r="R1628" t="s">
        <v>31</v>
      </c>
      <c r="S1628">
        <v>5</v>
      </c>
      <c r="T1628">
        <v>4</v>
      </c>
      <c r="U1628" t="s">
        <v>32</v>
      </c>
      <c r="V1628" t="s">
        <v>33</v>
      </c>
      <c r="W1628">
        <v>4</v>
      </c>
      <c r="Z1628" t="b">
        <f t="shared" si="25"/>
        <v>0</v>
      </c>
    </row>
    <row r="1629" spans="1:26" x14ac:dyDescent="0.25">
      <c r="A1629" t="s">
        <v>2272</v>
      </c>
      <c r="B1629" s="1">
        <v>45890</v>
      </c>
      <c r="C1629" t="s">
        <v>2002</v>
      </c>
      <c r="D1629" t="s">
        <v>67</v>
      </c>
      <c r="E1629" t="s">
        <v>36</v>
      </c>
      <c r="F1629" t="s">
        <v>47</v>
      </c>
      <c r="G1629" t="s">
        <v>138</v>
      </c>
      <c r="H1629">
        <v>1</v>
      </c>
      <c r="I1629">
        <v>21721</v>
      </c>
      <c r="J1629">
        <v>15</v>
      </c>
      <c r="K1629">
        <v>3258.15</v>
      </c>
      <c r="L1629">
        <v>18462.849999999999</v>
      </c>
      <c r="M1629">
        <v>13083.15</v>
      </c>
      <c r="N1629">
        <v>5379.7</v>
      </c>
      <c r="O1629" t="s">
        <v>39</v>
      </c>
      <c r="P1629">
        <v>687.63</v>
      </c>
      <c r="Q1629" t="s">
        <v>40</v>
      </c>
      <c r="R1629" t="s">
        <v>41</v>
      </c>
      <c r="S1629">
        <v>2</v>
      </c>
      <c r="T1629">
        <v>4</v>
      </c>
      <c r="U1629" t="s">
        <v>56</v>
      </c>
      <c r="V1629" t="s">
        <v>33</v>
      </c>
      <c r="W1629">
        <v>5</v>
      </c>
      <c r="Z1629" t="b">
        <f t="shared" si="25"/>
        <v>0</v>
      </c>
    </row>
    <row r="1630" spans="1:26" x14ac:dyDescent="0.25">
      <c r="A1630" t="s">
        <v>2273</v>
      </c>
      <c r="B1630" s="1">
        <v>45832</v>
      </c>
      <c r="C1630" t="s">
        <v>714</v>
      </c>
      <c r="D1630" t="s">
        <v>97</v>
      </c>
      <c r="E1630" t="s">
        <v>26</v>
      </c>
      <c r="F1630" t="s">
        <v>47</v>
      </c>
      <c r="G1630" t="s">
        <v>48</v>
      </c>
      <c r="H1630">
        <v>1</v>
      </c>
      <c r="I1630">
        <v>19984</v>
      </c>
      <c r="J1630">
        <v>0</v>
      </c>
      <c r="K1630">
        <v>0</v>
      </c>
      <c r="L1630">
        <v>19984</v>
      </c>
      <c r="M1630">
        <v>15803.8</v>
      </c>
      <c r="N1630">
        <v>4180.2</v>
      </c>
      <c r="O1630" t="s">
        <v>60</v>
      </c>
      <c r="P1630">
        <v>734.62</v>
      </c>
      <c r="Q1630" t="s">
        <v>73</v>
      </c>
      <c r="R1630" t="s">
        <v>31</v>
      </c>
      <c r="S1630">
        <v>5</v>
      </c>
      <c r="T1630">
        <v>5</v>
      </c>
      <c r="U1630" t="s">
        <v>32</v>
      </c>
      <c r="V1630" t="s">
        <v>33</v>
      </c>
      <c r="W1630">
        <v>4</v>
      </c>
      <c r="Z1630" t="b">
        <f t="shared" si="25"/>
        <v>0</v>
      </c>
    </row>
    <row r="1631" spans="1:26" x14ac:dyDescent="0.25">
      <c r="A1631" t="s">
        <v>2274</v>
      </c>
      <c r="B1631" s="1">
        <v>45738</v>
      </c>
      <c r="C1631" t="s">
        <v>349</v>
      </c>
      <c r="D1631" t="s">
        <v>154</v>
      </c>
      <c r="E1631" t="s">
        <v>46</v>
      </c>
      <c r="F1631" t="s">
        <v>47</v>
      </c>
      <c r="G1631" t="s">
        <v>146</v>
      </c>
      <c r="H1631">
        <v>1</v>
      </c>
      <c r="I1631">
        <v>16996</v>
      </c>
      <c r="J1631">
        <v>10</v>
      </c>
      <c r="K1631">
        <v>1699.6</v>
      </c>
      <c r="L1631">
        <v>15296.4</v>
      </c>
      <c r="M1631">
        <v>8502.39</v>
      </c>
      <c r="N1631">
        <v>6794.01</v>
      </c>
      <c r="O1631" t="s">
        <v>91</v>
      </c>
      <c r="P1631">
        <v>1843.53</v>
      </c>
      <c r="Q1631" t="s">
        <v>30</v>
      </c>
      <c r="R1631" t="s">
        <v>41</v>
      </c>
      <c r="S1631">
        <v>2</v>
      </c>
      <c r="T1631">
        <v>1</v>
      </c>
      <c r="U1631" t="s">
        <v>32</v>
      </c>
      <c r="V1631" t="s">
        <v>42</v>
      </c>
      <c r="Z1631" t="b">
        <f t="shared" si="25"/>
        <v>0</v>
      </c>
    </row>
    <row r="1632" spans="1:26" x14ac:dyDescent="0.25">
      <c r="A1632" t="s">
        <v>2275</v>
      </c>
      <c r="B1632" s="1">
        <v>45847</v>
      </c>
      <c r="C1632" t="s">
        <v>933</v>
      </c>
      <c r="D1632" t="s">
        <v>124</v>
      </c>
      <c r="E1632" t="s">
        <v>46</v>
      </c>
      <c r="F1632" t="s">
        <v>47</v>
      </c>
      <c r="G1632" t="s">
        <v>138</v>
      </c>
      <c r="H1632">
        <v>3</v>
      </c>
      <c r="I1632">
        <v>10158</v>
      </c>
      <c r="J1632">
        <v>10</v>
      </c>
      <c r="K1632">
        <v>3047.4</v>
      </c>
      <c r="L1632">
        <v>27426.6</v>
      </c>
      <c r="M1632">
        <v>15794.32</v>
      </c>
      <c r="N1632">
        <v>11632.28</v>
      </c>
      <c r="O1632" t="s">
        <v>39</v>
      </c>
      <c r="P1632">
        <v>406.48</v>
      </c>
      <c r="Q1632" t="s">
        <v>73</v>
      </c>
      <c r="R1632" t="s">
        <v>41</v>
      </c>
      <c r="S1632">
        <v>2</v>
      </c>
      <c r="T1632">
        <v>2</v>
      </c>
      <c r="U1632" t="s">
        <v>32</v>
      </c>
      <c r="V1632" t="s">
        <v>33</v>
      </c>
      <c r="W1632">
        <v>5</v>
      </c>
      <c r="Z1632" t="b">
        <f t="shared" si="25"/>
        <v>0</v>
      </c>
    </row>
    <row r="1633" spans="1:26" x14ac:dyDescent="0.25">
      <c r="A1633" t="s">
        <v>2276</v>
      </c>
      <c r="B1633" s="1">
        <v>45817</v>
      </c>
      <c r="C1633" t="s">
        <v>807</v>
      </c>
      <c r="D1633" t="s">
        <v>90</v>
      </c>
      <c r="E1633" t="s">
        <v>36</v>
      </c>
      <c r="F1633" t="s">
        <v>86</v>
      </c>
      <c r="G1633" t="s">
        <v>110</v>
      </c>
      <c r="H1633">
        <v>1</v>
      </c>
      <c r="I1633">
        <v>41832</v>
      </c>
      <c r="J1633">
        <v>10</v>
      </c>
      <c r="K1633">
        <v>4183.2</v>
      </c>
      <c r="L1633">
        <v>37648.800000000003</v>
      </c>
      <c r="M1633">
        <v>30326.18</v>
      </c>
      <c r="N1633">
        <v>7322.62</v>
      </c>
      <c r="O1633" t="s">
        <v>29</v>
      </c>
      <c r="P1633">
        <v>381</v>
      </c>
      <c r="Q1633" t="s">
        <v>40</v>
      </c>
      <c r="R1633" t="s">
        <v>41</v>
      </c>
      <c r="S1633">
        <v>2</v>
      </c>
      <c r="T1633">
        <v>1</v>
      </c>
      <c r="U1633" t="s">
        <v>32</v>
      </c>
      <c r="V1633" t="s">
        <v>33</v>
      </c>
      <c r="W1633">
        <v>1</v>
      </c>
      <c r="Z1633" t="b">
        <f t="shared" si="25"/>
        <v>0</v>
      </c>
    </row>
    <row r="1634" spans="1:26" x14ac:dyDescent="0.25">
      <c r="A1634" t="s">
        <v>2277</v>
      </c>
      <c r="B1634" s="1">
        <v>45824</v>
      </c>
      <c r="C1634" t="s">
        <v>624</v>
      </c>
      <c r="D1634" t="s">
        <v>79</v>
      </c>
      <c r="E1634" t="s">
        <v>46</v>
      </c>
      <c r="F1634" t="s">
        <v>47</v>
      </c>
      <c r="G1634" t="s">
        <v>48</v>
      </c>
      <c r="H1634">
        <v>1</v>
      </c>
      <c r="I1634">
        <v>9332</v>
      </c>
      <c r="J1634">
        <v>0</v>
      </c>
      <c r="K1634">
        <v>0</v>
      </c>
      <c r="L1634">
        <v>9332</v>
      </c>
      <c r="M1634">
        <v>6610.07</v>
      </c>
      <c r="N1634">
        <v>2721.93</v>
      </c>
      <c r="O1634" t="s">
        <v>91</v>
      </c>
      <c r="P1634">
        <v>1003.38</v>
      </c>
      <c r="Q1634" t="s">
        <v>68</v>
      </c>
      <c r="R1634" t="s">
        <v>41</v>
      </c>
      <c r="S1634">
        <v>2</v>
      </c>
      <c r="T1634">
        <v>1</v>
      </c>
      <c r="U1634" t="s">
        <v>32</v>
      </c>
      <c r="V1634" t="s">
        <v>33</v>
      </c>
      <c r="W1634">
        <v>1</v>
      </c>
      <c r="Z1634" t="b">
        <f t="shared" si="25"/>
        <v>0</v>
      </c>
    </row>
    <row r="1635" spans="1:26" x14ac:dyDescent="0.25">
      <c r="A1635" t="s">
        <v>2278</v>
      </c>
      <c r="B1635" s="1">
        <v>45948</v>
      </c>
      <c r="C1635" t="s">
        <v>941</v>
      </c>
      <c r="D1635" t="s">
        <v>79</v>
      </c>
      <c r="E1635" t="s">
        <v>26</v>
      </c>
      <c r="F1635" t="s">
        <v>86</v>
      </c>
      <c r="G1635" t="s">
        <v>110</v>
      </c>
      <c r="H1635">
        <v>1</v>
      </c>
      <c r="I1635">
        <v>71170</v>
      </c>
      <c r="J1635">
        <v>10</v>
      </c>
      <c r="K1635">
        <v>7117</v>
      </c>
      <c r="L1635">
        <v>64053</v>
      </c>
      <c r="M1635">
        <v>43810.2</v>
      </c>
      <c r="N1635">
        <v>20242.8</v>
      </c>
      <c r="O1635" t="s">
        <v>29</v>
      </c>
      <c r="P1635">
        <v>2034.35</v>
      </c>
      <c r="Q1635" t="s">
        <v>68</v>
      </c>
      <c r="R1635" t="s">
        <v>41</v>
      </c>
      <c r="S1635">
        <v>2</v>
      </c>
      <c r="T1635">
        <v>4</v>
      </c>
      <c r="U1635" t="s">
        <v>56</v>
      </c>
      <c r="V1635" t="s">
        <v>33</v>
      </c>
      <c r="W1635">
        <v>4</v>
      </c>
      <c r="Z1635" t="b">
        <f t="shared" si="25"/>
        <v>0</v>
      </c>
    </row>
    <row r="1636" spans="1:26" x14ac:dyDescent="0.25">
      <c r="A1636" t="s">
        <v>2279</v>
      </c>
      <c r="B1636" s="1">
        <v>45963</v>
      </c>
      <c r="C1636" t="s">
        <v>1680</v>
      </c>
      <c r="D1636" t="s">
        <v>71</v>
      </c>
      <c r="E1636" t="s">
        <v>46</v>
      </c>
      <c r="F1636" t="s">
        <v>37</v>
      </c>
      <c r="G1636" t="s">
        <v>161</v>
      </c>
      <c r="H1636">
        <v>2</v>
      </c>
      <c r="I1636">
        <v>39156</v>
      </c>
      <c r="J1636">
        <v>10</v>
      </c>
      <c r="K1636">
        <v>7831.2</v>
      </c>
      <c r="L1636">
        <v>70480.800000000003</v>
      </c>
      <c r="M1636">
        <v>55734.8</v>
      </c>
      <c r="N1636">
        <v>14746</v>
      </c>
      <c r="O1636" t="s">
        <v>91</v>
      </c>
      <c r="P1636">
        <v>502.27</v>
      </c>
      <c r="Q1636" t="s">
        <v>83</v>
      </c>
      <c r="R1636" t="s">
        <v>41</v>
      </c>
      <c r="S1636">
        <v>2</v>
      </c>
      <c r="T1636">
        <v>1</v>
      </c>
      <c r="U1636" t="s">
        <v>32</v>
      </c>
      <c r="V1636" t="s">
        <v>50</v>
      </c>
      <c r="W1636">
        <v>3</v>
      </c>
      <c r="Z1636" t="b">
        <f t="shared" si="25"/>
        <v>0</v>
      </c>
    </row>
    <row r="1637" spans="1:26" x14ac:dyDescent="0.25">
      <c r="A1637" t="s">
        <v>2280</v>
      </c>
      <c r="B1637" s="1">
        <v>45701</v>
      </c>
      <c r="C1637" t="s">
        <v>386</v>
      </c>
      <c r="D1637" t="s">
        <v>25</v>
      </c>
      <c r="E1637" t="s">
        <v>46</v>
      </c>
      <c r="F1637" t="s">
        <v>27</v>
      </c>
      <c r="G1637" t="s">
        <v>113</v>
      </c>
      <c r="H1637">
        <v>1</v>
      </c>
      <c r="I1637">
        <v>19915</v>
      </c>
      <c r="J1637">
        <v>15</v>
      </c>
      <c r="K1637">
        <v>2987.25</v>
      </c>
      <c r="L1637">
        <v>16927.75</v>
      </c>
      <c r="M1637">
        <v>12032.66</v>
      </c>
      <c r="N1637">
        <v>4895.09</v>
      </c>
      <c r="O1637" t="s">
        <v>55</v>
      </c>
      <c r="P1637">
        <v>636.65</v>
      </c>
      <c r="Q1637" t="s">
        <v>68</v>
      </c>
      <c r="R1637" t="s">
        <v>31</v>
      </c>
      <c r="S1637">
        <v>5</v>
      </c>
      <c r="T1637">
        <v>4</v>
      </c>
      <c r="U1637" t="s">
        <v>32</v>
      </c>
      <c r="V1637" t="s">
        <v>33</v>
      </c>
      <c r="W1637">
        <v>3</v>
      </c>
      <c r="Z1637" t="b">
        <f t="shared" si="25"/>
        <v>0</v>
      </c>
    </row>
    <row r="1638" spans="1:26" x14ac:dyDescent="0.25">
      <c r="A1638" t="s">
        <v>2281</v>
      </c>
      <c r="B1638" s="1">
        <v>45684</v>
      </c>
      <c r="C1638" t="s">
        <v>1080</v>
      </c>
      <c r="D1638" t="s">
        <v>90</v>
      </c>
      <c r="E1638" t="s">
        <v>26</v>
      </c>
      <c r="F1638" t="s">
        <v>27</v>
      </c>
      <c r="G1638" t="s">
        <v>164</v>
      </c>
      <c r="H1638">
        <v>1</v>
      </c>
      <c r="I1638">
        <v>28577</v>
      </c>
      <c r="J1638">
        <v>0</v>
      </c>
      <c r="K1638">
        <v>0</v>
      </c>
      <c r="L1638">
        <v>28577</v>
      </c>
      <c r="M1638">
        <v>22272.52</v>
      </c>
      <c r="N1638">
        <v>6304.48</v>
      </c>
      <c r="O1638" t="s">
        <v>49</v>
      </c>
      <c r="P1638">
        <v>268.52</v>
      </c>
      <c r="Q1638" t="s">
        <v>40</v>
      </c>
      <c r="R1638" t="s">
        <v>31</v>
      </c>
      <c r="S1638">
        <v>5</v>
      </c>
      <c r="T1638">
        <v>4</v>
      </c>
      <c r="U1638" t="s">
        <v>32</v>
      </c>
      <c r="V1638" t="s">
        <v>50</v>
      </c>
      <c r="W1638">
        <v>2</v>
      </c>
      <c r="Z1638" t="b">
        <f t="shared" si="25"/>
        <v>0</v>
      </c>
    </row>
    <row r="1639" spans="1:26" x14ac:dyDescent="0.25">
      <c r="A1639" t="s">
        <v>2282</v>
      </c>
      <c r="B1639" s="1">
        <v>45737</v>
      </c>
      <c r="C1639" t="s">
        <v>1363</v>
      </c>
      <c r="D1639" t="s">
        <v>79</v>
      </c>
      <c r="E1639" t="s">
        <v>26</v>
      </c>
      <c r="F1639" t="s">
        <v>37</v>
      </c>
      <c r="G1639" t="s">
        <v>38</v>
      </c>
      <c r="H1639">
        <v>1</v>
      </c>
      <c r="I1639">
        <v>19930</v>
      </c>
      <c r="J1639">
        <v>25</v>
      </c>
      <c r="K1639">
        <v>4982.5</v>
      </c>
      <c r="L1639">
        <v>14947.5</v>
      </c>
      <c r="M1639">
        <v>10331.870000000001</v>
      </c>
      <c r="N1639">
        <v>4615.63</v>
      </c>
      <c r="O1639" t="s">
        <v>29</v>
      </c>
      <c r="P1639">
        <v>1432.01</v>
      </c>
      <c r="Q1639" t="s">
        <v>73</v>
      </c>
      <c r="R1639" t="s">
        <v>41</v>
      </c>
      <c r="S1639">
        <v>2</v>
      </c>
      <c r="T1639">
        <v>2</v>
      </c>
      <c r="U1639" t="s">
        <v>32</v>
      </c>
      <c r="V1639" t="s">
        <v>33</v>
      </c>
      <c r="W1639">
        <v>5</v>
      </c>
      <c r="Z1639" t="b">
        <f t="shared" si="25"/>
        <v>1</v>
      </c>
    </row>
    <row r="1640" spans="1:26" x14ac:dyDescent="0.25">
      <c r="A1640" t="s">
        <v>2283</v>
      </c>
      <c r="B1640" s="1">
        <v>45738</v>
      </c>
      <c r="C1640" t="s">
        <v>2284</v>
      </c>
      <c r="D1640" t="s">
        <v>71</v>
      </c>
      <c r="E1640" t="s">
        <v>46</v>
      </c>
      <c r="F1640" t="s">
        <v>53</v>
      </c>
      <c r="G1640" t="s">
        <v>82</v>
      </c>
      <c r="H1640">
        <v>1</v>
      </c>
      <c r="I1640">
        <v>13611</v>
      </c>
      <c r="J1640">
        <v>15</v>
      </c>
      <c r="K1640">
        <v>2041.65</v>
      </c>
      <c r="L1640">
        <v>11569.35</v>
      </c>
      <c r="M1640">
        <v>8733.25</v>
      </c>
      <c r="N1640">
        <v>2836.1</v>
      </c>
      <c r="O1640" t="s">
        <v>29</v>
      </c>
      <c r="P1640">
        <v>1300.8599999999999</v>
      </c>
      <c r="Q1640" t="s">
        <v>40</v>
      </c>
      <c r="R1640" t="s">
        <v>31</v>
      </c>
      <c r="S1640">
        <v>5</v>
      </c>
      <c r="T1640">
        <v>3</v>
      </c>
      <c r="U1640" t="s">
        <v>32</v>
      </c>
      <c r="V1640" t="s">
        <v>42</v>
      </c>
      <c r="Z1640" t="b">
        <f t="shared" si="25"/>
        <v>0</v>
      </c>
    </row>
    <row r="1641" spans="1:26" x14ac:dyDescent="0.25">
      <c r="A1641" t="s">
        <v>2285</v>
      </c>
      <c r="B1641" s="1">
        <v>45974</v>
      </c>
      <c r="C1641" t="s">
        <v>406</v>
      </c>
      <c r="D1641" t="s">
        <v>154</v>
      </c>
      <c r="E1641" t="s">
        <v>26</v>
      </c>
      <c r="F1641" t="s">
        <v>53</v>
      </c>
      <c r="G1641" t="s">
        <v>151</v>
      </c>
      <c r="H1641">
        <v>2</v>
      </c>
      <c r="I1641">
        <v>103896</v>
      </c>
      <c r="J1641">
        <v>20</v>
      </c>
      <c r="K1641">
        <v>41558.400000000001</v>
      </c>
      <c r="L1641">
        <v>166233.60000000001</v>
      </c>
      <c r="M1641">
        <v>98355.63</v>
      </c>
      <c r="N1641">
        <v>67877.97</v>
      </c>
      <c r="O1641" t="s">
        <v>49</v>
      </c>
      <c r="P1641">
        <v>208.27</v>
      </c>
      <c r="Q1641" t="s">
        <v>73</v>
      </c>
      <c r="R1641" t="s">
        <v>41</v>
      </c>
      <c r="S1641">
        <v>2</v>
      </c>
      <c r="T1641">
        <v>1</v>
      </c>
      <c r="U1641" t="s">
        <v>32</v>
      </c>
      <c r="V1641" t="s">
        <v>33</v>
      </c>
      <c r="W1641">
        <v>2</v>
      </c>
      <c r="Z1641" t="b">
        <f t="shared" si="25"/>
        <v>0</v>
      </c>
    </row>
    <row r="1642" spans="1:26" x14ac:dyDescent="0.25">
      <c r="A1642" t="s">
        <v>2286</v>
      </c>
      <c r="B1642" s="1">
        <v>45683</v>
      </c>
      <c r="C1642" t="s">
        <v>2051</v>
      </c>
      <c r="D1642" t="s">
        <v>124</v>
      </c>
      <c r="E1642" t="s">
        <v>26</v>
      </c>
      <c r="F1642" t="s">
        <v>53</v>
      </c>
      <c r="G1642" t="s">
        <v>54</v>
      </c>
      <c r="H1642">
        <v>2</v>
      </c>
      <c r="I1642">
        <v>78922</v>
      </c>
      <c r="J1642">
        <v>20</v>
      </c>
      <c r="K1642">
        <v>31568.799999999999</v>
      </c>
      <c r="L1642">
        <v>126275.2</v>
      </c>
      <c r="M1642">
        <v>101919.37</v>
      </c>
      <c r="N1642">
        <v>24355.83</v>
      </c>
      <c r="O1642" t="s">
        <v>49</v>
      </c>
      <c r="P1642">
        <v>338.69</v>
      </c>
      <c r="Q1642" t="s">
        <v>73</v>
      </c>
      <c r="R1642" t="s">
        <v>41</v>
      </c>
      <c r="S1642">
        <v>2</v>
      </c>
      <c r="T1642">
        <v>0</v>
      </c>
      <c r="U1642" t="s">
        <v>32</v>
      </c>
      <c r="V1642" t="s">
        <v>42</v>
      </c>
      <c r="Z1642" t="b">
        <f t="shared" si="25"/>
        <v>0</v>
      </c>
    </row>
    <row r="1643" spans="1:26" x14ac:dyDescent="0.25">
      <c r="A1643" t="s">
        <v>2287</v>
      </c>
      <c r="B1643" s="1">
        <v>46003</v>
      </c>
      <c r="C1643" t="s">
        <v>2131</v>
      </c>
      <c r="D1643" t="s">
        <v>124</v>
      </c>
      <c r="E1643" t="s">
        <v>26</v>
      </c>
      <c r="F1643" t="s">
        <v>86</v>
      </c>
      <c r="G1643" t="s">
        <v>110</v>
      </c>
      <c r="H1643">
        <v>1</v>
      </c>
      <c r="I1643">
        <v>40529</v>
      </c>
      <c r="J1643">
        <v>15</v>
      </c>
      <c r="K1643">
        <v>6079.35</v>
      </c>
      <c r="L1643">
        <v>34449.65</v>
      </c>
      <c r="M1643">
        <v>22471.78</v>
      </c>
      <c r="N1643">
        <v>11977.87</v>
      </c>
      <c r="O1643" t="s">
        <v>60</v>
      </c>
      <c r="P1643">
        <v>1056.92</v>
      </c>
      <c r="Q1643" t="s">
        <v>40</v>
      </c>
      <c r="R1643" t="s">
        <v>41</v>
      </c>
      <c r="S1643">
        <v>2</v>
      </c>
      <c r="T1643">
        <v>3</v>
      </c>
      <c r="U1643" t="s">
        <v>32</v>
      </c>
      <c r="V1643" t="s">
        <v>42</v>
      </c>
      <c r="Z1643" t="b">
        <f t="shared" si="25"/>
        <v>0</v>
      </c>
    </row>
    <row r="1644" spans="1:26" x14ac:dyDescent="0.25">
      <c r="A1644" t="s">
        <v>2288</v>
      </c>
      <c r="B1644" s="1">
        <v>45699</v>
      </c>
      <c r="C1644" t="s">
        <v>742</v>
      </c>
      <c r="D1644" t="s">
        <v>79</v>
      </c>
      <c r="E1644" t="s">
        <v>46</v>
      </c>
      <c r="F1644" t="s">
        <v>86</v>
      </c>
      <c r="G1644" t="s">
        <v>127</v>
      </c>
      <c r="H1644">
        <v>1</v>
      </c>
      <c r="I1644">
        <v>53899</v>
      </c>
      <c r="J1644">
        <v>10</v>
      </c>
      <c r="K1644">
        <v>5389.9</v>
      </c>
      <c r="L1644">
        <v>48509.1</v>
      </c>
      <c r="M1644">
        <v>29940.54</v>
      </c>
      <c r="N1644">
        <v>18568.560000000001</v>
      </c>
      <c r="O1644" t="s">
        <v>60</v>
      </c>
      <c r="P1644">
        <v>1708.39</v>
      </c>
      <c r="Q1644" t="s">
        <v>68</v>
      </c>
      <c r="R1644" t="s">
        <v>31</v>
      </c>
      <c r="S1644">
        <v>5</v>
      </c>
      <c r="T1644">
        <v>4</v>
      </c>
      <c r="U1644" t="s">
        <v>32</v>
      </c>
      <c r="V1644" t="s">
        <v>33</v>
      </c>
      <c r="W1644">
        <v>5</v>
      </c>
      <c r="Z1644" t="b">
        <f t="shared" si="25"/>
        <v>0</v>
      </c>
    </row>
    <row r="1645" spans="1:26" x14ac:dyDescent="0.25">
      <c r="A1645" t="s">
        <v>2289</v>
      </c>
      <c r="B1645" s="1">
        <v>45797</v>
      </c>
      <c r="C1645" t="s">
        <v>195</v>
      </c>
      <c r="D1645" t="s">
        <v>90</v>
      </c>
      <c r="E1645" t="s">
        <v>46</v>
      </c>
      <c r="F1645" t="s">
        <v>37</v>
      </c>
      <c r="G1645" t="s">
        <v>161</v>
      </c>
      <c r="H1645">
        <v>2</v>
      </c>
      <c r="I1645">
        <v>18019</v>
      </c>
      <c r="J1645">
        <v>5</v>
      </c>
      <c r="K1645">
        <v>1801.9</v>
      </c>
      <c r="L1645">
        <v>34236.1</v>
      </c>
      <c r="M1645">
        <v>25952.44</v>
      </c>
      <c r="N1645">
        <v>8283.66</v>
      </c>
      <c r="O1645" t="s">
        <v>91</v>
      </c>
      <c r="P1645">
        <v>756.49</v>
      </c>
      <c r="Q1645" t="s">
        <v>68</v>
      </c>
      <c r="R1645" t="s">
        <v>41</v>
      </c>
      <c r="S1645">
        <v>2</v>
      </c>
      <c r="T1645">
        <v>3</v>
      </c>
      <c r="U1645" t="s">
        <v>32</v>
      </c>
      <c r="V1645" t="s">
        <v>50</v>
      </c>
      <c r="W1645">
        <v>5</v>
      </c>
      <c r="Z1645" t="b">
        <f t="shared" si="25"/>
        <v>0</v>
      </c>
    </row>
    <row r="1646" spans="1:26" x14ac:dyDescent="0.25">
      <c r="A1646" t="s">
        <v>2290</v>
      </c>
      <c r="B1646" s="1">
        <v>45884</v>
      </c>
      <c r="C1646" t="s">
        <v>1438</v>
      </c>
      <c r="D1646" t="s">
        <v>97</v>
      </c>
      <c r="E1646" t="s">
        <v>46</v>
      </c>
      <c r="F1646" t="s">
        <v>53</v>
      </c>
      <c r="G1646" t="s">
        <v>54</v>
      </c>
      <c r="H1646">
        <v>2</v>
      </c>
      <c r="I1646">
        <v>119054</v>
      </c>
      <c r="J1646">
        <v>25</v>
      </c>
      <c r="K1646">
        <v>59527</v>
      </c>
      <c r="L1646">
        <v>178581</v>
      </c>
      <c r="M1646">
        <v>121387.11</v>
      </c>
      <c r="N1646">
        <v>57193.89</v>
      </c>
      <c r="O1646" t="s">
        <v>60</v>
      </c>
      <c r="P1646">
        <v>438.04</v>
      </c>
      <c r="Q1646" t="s">
        <v>73</v>
      </c>
      <c r="R1646" t="s">
        <v>31</v>
      </c>
      <c r="S1646">
        <v>5</v>
      </c>
      <c r="T1646">
        <v>2</v>
      </c>
      <c r="U1646" t="s">
        <v>32</v>
      </c>
      <c r="V1646" t="s">
        <v>33</v>
      </c>
      <c r="W1646">
        <v>5</v>
      </c>
      <c r="Z1646" t="b">
        <f t="shared" si="25"/>
        <v>0</v>
      </c>
    </row>
    <row r="1647" spans="1:26" x14ac:dyDescent="0.25">
      <c r="A1647" t="s">
        <v>2291</v>
      </c>
      <c r="B1647" s="1">
        <v>45996</v>
      </c>
      <c r="C1647" t="s">
        <v>1106</v>
      </c>
      <c r="D1647" t="s">
        <v>63</v>
      </c>
      <c r="E1647" t="s">
        <v>46</v>
      </c>
      <c r="F1647" t="s">
        <v>53</v>
      </c>
      <c r="G1647" t="s">
        <v>268</v>
      </c>
      <c r="H1647">
        <v>2</v>
      </c>
      <c r="I1647">
        <v>53839</v>
      </c>
      <c r="J1647">
        <v>0</v>
      </c>
      <c r="K1647">
        <v>0</v>
      </c>
      <c r="L1647">
        <v>107678</v>
      </c>
      <c r="M1647">
        <v>78579.98</v>
      </c>
      <c r="N1647">
        <v>29098.02</v>
      </c>
      <c r="O1647" t="s">
        <v>39</v>
      </c>
      <c r="P1647">
        <v>2147.2600000000002</v>
      </c>
      <c r="Q1647" t="s">
        <v>30</v>
      </c>
      <c r="R1647" t="s">
        <v>31</v>
      </c>
      <c r="S1647">
        <v>5</v>
      </c>
      <c r="T1647">
        <v>4</v>
      </c>
      <c r="U1647" t="s">
        <v>32</v>
      </c>
      <c r="V1647" t="s">
        <v>42</v>
      </c>
      <c r="Z1647" t="b">
        <f t="shared" si="25"/>
        <v>0</v>
      </c>
    </row>
    <row r="1648" spans="1:26" x14ac:dyDescent="0.25">
      <c r="A1648" t="s">
        <v>2292</v>
      </c>
      <c r="B1648" s="1">
        <v>45875</v>
      </c>
      <c r="C1648" t="s">
        <v>565</v>
      </c>
      <c r="D1648" t="s">
        <v>97</v>
      </c>
      <c r="E1648" t="s">
        <v>46</v>
      </c>
      <c r="F1648" t="s">
        <v>27</v>
      </c>
      <c r="G1648" t="s">
        <v>76</v>
      </c>
      <c r="H1648">
        <v>1</v>
      </c>
      <c r="I1648">
        <v>10125</v>
      </c>
      <c r="J1648">
        <v>5</v>
      </c>
      <c r="K1648">
        <v>506.25</v>
      </c>
      <c r="L1648">
        <v>9618.75</v>
      </c>
      <c r="M1648">
        <v>6656.76</v>
      </c>
      <c r="N1648">
        <v>2961.99</v>
      </c>
      <c r="O1648" t="s">
        <v>60</v>
      </c>
      <c r="P1648">
        <v>1534.61</v>
      </c>
      <c r="Q1648" t="s">
        <v>73</v>
      </c>
      <c r="R1648" t="s">
        <v>31</v>
      </c>
      <c r="S1648">
        <v>5</v>
      </c>
      <c r="T1648">
        <v>0</v>
      </c>
      <c r="U1648" t="s">
        <v>32</v>
      </c>
      <c r="V1648" t="s">
        <v>50</v>
      </c>
      <c r="W1648">
        <v>1</v>
      </c>
      <c r="Z1648" t="b">
        <f t="shared" si="25"/>
        <v>0</v>
      </c>
    </row>
    <row r="1649" spans="1:26" x14ac:dyDescent="0.25">
      <c r="A1649" t="s">
        <v>2293</v>
      </c>
      <c r="B1649" s="1">
        <v>45906</v>
      </c>
      <c r="C1649" t="s">
        <v>2294</v>
      </c>
      <c r="D1649" t="s">
        <v>45</v>
      </c>
      <c r="E1649" t="s">
        <v>26</v>
      </c>
      <c r="F1649" t="s">
        <v>47</v>
      </c>
      <c r="G1649" t="s">
        <v>48</v>
      </c>
      <c r="H1649">
        <v>1</v>
      </c>
      <c r="I1649">
        <v>39225</v>
      </c>
      <c r="J1649">
        <v>15</v>
      </c>
      <c r="K1649">
        <v>5883.75</v>
      </c>
      <c r="L1649">
        <v>33341.25</v>
      </c>
      <c r="M1649">
        <v>21165.19</v>
      </c>
      <c r="N1649">
        <v>12176.06</v>
      </c>
      <c r="O1649" t="s">
        <v>39</v>
      </c>
      <c r="P1649">
        <v>1091.22</v>
      </c>
      <c r="Q1649" t="s">
        <v>40</v>
      </c>
      <c r="R1649" t="s">
        <v>41</v>
      </c>
      <c r="S1649">
        <v>2</v>
      </c>
      <c r="T1649">
        <v>3</v>
      </c>
      <c r="U1649" t="s">
        <v>56</v>
      </c>
      <c r="V1649" t="s">
        <v>33</v>
      </c>
      <c r="W1649">
        <v>5</v>
      </c>
      <c r="Z1649" t="b">
        <f t="shared" si="25"/>
        <v>0</v>
      </c>
    </row>
    <row r="1650" spans="1:26" x14ac:dyDescent="0.25">
      <c r="A1650" t="s">
        <v>2295</v>
      </c>
      <c r="B1650" s="1">
        <v>45968</v>
      </c>
      <c r="C1650" t="s">
        <v>230</v>
      </c>
      <c r="D1650" t="s">
        <v>25</v>
      </c>
      <c r="E1650" t="s">
        <v>26</v>
      </c>
      <c r="F1650" t="s">
        <v>37</v>
      </c>
      <c r="G1650" t="s">
        <v>100</v>
      </c>
      <c r="H1650">
        <v>2</v>
      </c>
      <c r="I1650">
        <v>33644</v>
      </c>
      <c r="J1650">
        <v>10</v>
      </c>
      <c r="K1650">
        <v>6728.8</v>
      </c>
      <c r="L1650">
        <v>60559.199999999997</v>
      </c>
      <c r="M1650">
        <v>43638.71</v>
      </c>
      <c r="N1650">
        <v>16920.490000000002</v>
      </c>
      <c r="O1650" t="s">
        <v>55</v>
      </c>
      <c r="P1650">
        <v>493.01</v>
      </c>
      <c r="Q1650" t="s">
        <v>83</v>
      </c>
      <c r="R1650" t="s">
        <v>31</v>
      </c>
      <c r="S1650">
        <v>5</v>
      </c>
      <c r="T1650">
        <v>7</v>
      </c>
      <c r="U1650" t="s">
        <v>56</v>
      </c>
      <c r="V1650" t="s">
        <v>33</v>
      </c>
      <c r="W1650">
        <v>2</v>
      </c>
      <c r="Z1650" t="b">
        <f t="shared" si="25"/>
        <v>0</v>
      </c>
    </row>
    <row r="1651" spans="1:26" x14ac:dyDescent="0.25">
      <c r="A1651" t="s">
        <v>2296</v>
      </c>
      <c r="B1651" s="1">
        <v>45884</v>
      </c>
      <c r="C1651" t="s">
        <v>719</v>
      </c>
      <c r="D1651" t="s">
        <v>90</v>
      </c>
      <c r="E1651" t="s">
        <v>46</v>
      </c>
      <c r="F1651" t="s">
        <v>47</v>
      </c>
      <c r="G1651" t="s">
        <v>146</v>
      </c>
      <c r="H1651">
        <v>1</v>
      </c>
      <c r="I1651">
        <v>19088</v>
      </c>
      <c r="J1651">
        <v>25</v>
      </c>
      <c r="K1651">
        <v>4772</v>
      </c>
      <c r="L1651">
        <v>14316</v>
      </c>
      <c r="M1651">
        <v>10053.31</v>
      </c>
      <c r="N1651">
        <v>4262.6899999999996</v>
      </c>
      <c r="O1651" t="s">
        <v>39</v>
      </c>
      <c r="P1651">
        <v>2322.96</v>
      </c>
      <c r="Q1651" t="s">
        <v>68</v>
      </c>
      <c r="R1651" t="s">
        <v>41</v>
      </c>
      <c r="S1651">
        <v>2</v>
      </c>
      <c r="T1651">
        <v>7</v>
      </c>
      <c r="U1651" t="s">
        <v>56</v>
      </c>
      <c r="V1651" t="s">
        <v>33</v>
      </c>
      <c r="W1651">
        <v>1</v>
      </c>
      <c r="Z1651" t="b">
        <f t="shared" si="25"/>
        <v>0</v>
      </c>
    </row>
    <row r="1652" spans="1:26" x14ac:dyDescent="0.25">
      <c r="A1652" t="s">
        <v>2297</v>
      </c>
      <c r="B1652" s="1">
        <v>45870</v>
      </c>
      <c r="C1652" t="s">
        <v>133</v>
      </c>
      <c r="D1652" t="s">
        <v>79</v>
      </c>
      <c r="E1652" t="s">
        <v>46</v>
      </c>
      <c r="F1652" t="s">
        <v>37</v>
      </c>
      <c r="G1652" t="s">
        <v>224</v>
      </c>
      <c r="H1652">
        <v>1</v>
      </c>
      <c r="I1652">
        <v>12328</v>
      </c>
      <c r="J1652">
        <v>20</v>
      </c>
      <c r="K1652">
        <v>2465.6</v>
      </c>
      <c r="L1652">
        <v>9862.4</v>
      </c>
      <c r="M1652">
        <v>6828.19</v>
      </c>
      <c r="N1652">
        <v>3034.21</v>
      </c>
      <c r="O1652" t="s">
        <v>60</v>
      </c>
      <c r="P1652">
        <v>1660.24</v>
      </c>
      <c r="Q1652" t="s">
        <v>83</v>
      </c>
      <c r="R1652" t="s">
        <v>41</v>
      </c>
      <c r="S1652">
        <v>2</v>
      </c>
      <c r="T1652">
        <v>3</v>
      </c>
      <c r="U1652" t="s">
        <v>56</v>
      </c>
      <c r="V1652" t="s">
        <v>33</v>
      </c>
      <c r="W1652">
        <v>4</v>
      </c>
      <c r="Z1652" t="b">
        <f t="shared" si="25"/>
        <v>0</v>
      </c>
    </row>
    <row r="1653" spans="1:26" x14ac:dyDescent="0.25">
      <c r="A1653" t="s">
        <v>2298</v>
      </c>
      <c r="B1653" s="1">
        <v>45797</v>
      </c>
      <c r="C1653" t="s">
        <v>760</v>
      </c>
      <c r="D1653" t="s">
        <v>124</v>
      </c>
      <c r="E1653" t="s">
        <v>46</v>
      </c>
      <c r="F1653" t="s">
        <v>37</v>
      </c>
      <c r="G1653" t="s">
        <v>38</v>
      </c>
      <c r="H1653">
        <v>1</v>
      </c>
      <c r="I1653">
        <v>22471</v>
      </c>
      <c r="J1653">
        <v>10</v>
      </c>
      <c r="K1653">
        <v>2247.1</v>
      </c>
      <c r="L1653">
        <v>20223.900000000001</v>
      </c>
      <c r="M1653">
        <v>12777.29</v>
      </c>
      <c r="N1653">
        <v>7446.61</v>
      </c>
      <c r="O1653" t="s">
        <v>60</v>
      </c>
      <c r="P1653">
        <v>2038.26</v>
      </c>
      <c r="Q1653" t="s">
        <v>73</v>
      </c>
      <c r="R1653" t="s">
        <v>31</v>
      </c>
      <c r="S1653">
        <v>5</v>
      </c>
      <c r="T1653">
        <v>5</v>
      </c>
      <c r="U1653" t="s">
        <v>32</v>
      </c>
      <c r="V1653" t="s">
        <v>33</v>
      </c>
      <c r="W1653">
        <v>2</v>
      </c>
      <c r="Z1653" t="b">
        <f t="shared" si="25"/>
        <v>0</v>
      </c>
    </row>
    <row r="1654" spans="1:26" x14ac:dyDescent="0.25">
      <c r="A1654" t="s">
        <v>2299</v>
      </c>
      <c r="B1654" s="1">
        <v>45768</v>
      </c>
      <c r="C1654" t="s">
        <v>1065</v>
      </c>
      <c r="D1654" t="s">
        <v>97</v>
      </c>
      <c r="E1654" t="s">
        <v>36</v>
      </c>
      <c r="F1654" t="s">
        <v>37</v>
      </c>
      <c r="G1654" t="s">
        <v>161</v>
      </c>
      <c r="H1654">
        <v>1</v>
      </c>
      <c r="I1654">
        <v>34279</v>
      </c>
      <c r="J1654">
        <v>0</v>
      </c>
      <c r="K1654">
        <v>0</v>
      </c>
      <c r="L1654">
        <v>34279</v>
      </c>
      <c r="M1654">
        <v>21631.93</v>
      </c>
      <c r="N1654">
        <v>12647.07</v>
      </c>
      <c r="O1654" t="s">
        <v>29</v>
      </c>
      <c r="P1654">
        <v>2126.48</v>
      </c>
      <c r="Q1654" t="s">
        <v>83</v>
      </c>
      <c r="R1654" t="s">
        <v>31</v>
      </c>
      <c r="S1654">
        <v>5</v>
      </c>
      <c r="T1654">
        <v>5</v>
      </c>
      <c r="U1654" t="s">
        <v>32</v>
      </c>
      <c r="V1654" t="s">
        <v>33</v>
      </c>
      <c r="W1654">
        <v>1</v>
      </c>
      <c r="Z1654" t="b">
        <f t="shared" si="25"/>
        <v>0</v>
      </c>
    </row>
    <row r="1655" spans="1:26" x14ac:dyDescent="0.25">
      <c r="A1655" t="s">
        <v>2300</v>
      </c>
      <c r="B1655" s="1">
        <v>45920</v>
      </c>
      <c r="C1655" t="s">
        <v>255</v>
      </c>
      <c r="D1655" t="s">
        <v>71</v>
      </c>
      <c r="E1655" t="s">
        <v>46</v>
      </c>
      <c r="F1655" t="s">
        <v>37</v>
      </c>
      <c r="G1655" t="s">
        <v>224</v>
      </c>
      <c r="H1655">
        <v>2</v>
      </c>
      <c r="I1655">
        <v>20288</v>
      </c>
      <c r="J1655">
        <v>15</v>
      </c>
      <c r="K1655">
        <v>6086.4</v>
      </c>
      <c r="L1655">
        <v>34489.599999999999</v>
      </c>
      <c r="M1655">
        <v>19028.89</v>
      </c>
      <c r="N1655">
        <v>15460.71</v>
      </c>
      <c r="O1655" t="s">
        <v>49</v>
      </c>
      <c r="P1655">
        <v>254.39</v>
      </c>
      <c r="Q1655" t="s">
        <v>83</v>
      </c>
      <c r="R1655" t="s">
        <v>31</v>
      </c>
      <c r="S1655">
        <v>5</v>
      </c>
      <c r="T1655">
        <v>4</v>
      </c>
      <c r="U1655" t="s">
        <v>32</v>
      </c>
      <c r="V1655" t="s">
        <v>33</v>
      </c>
      <c r="W1655">
        <v>3</v>
      </c>
      <c r="Z1655" t="b">
        <f t="shared" si="25"/>
        <v>0</v>
      </c>
    </row>
    <row r="1656" spans="1:26" x14ac:dyDescent="0.25">
      <c r="A1656" t="s">
        <v>2301</v>
      </c>
      <c r="B1656" s="1">
        <v>45716</v>
      </c>
      <c r="C1656" t="s">
        <v>93</v>
      </c>
      <c r="D1656" t="s">
        <v>79</v>
      </c>
      <c r="E1656" t="s">
        <v>36</v>
      </c>
      <c r="F1656" t="s">
        <v>37</v>
      </c>
      <c r="G1656" t="s">
        <v>38</v>
      </c>
      <c r="H1656">
        <v>2</v>
      </c>
      <c r="I1656">
        <v>13372</v>
      </c>
      <c r="J1656">
        <v>10</v>
      </c>
      <c r="K1656">
        <v>2674.4</v>
      </c>
      <c r="L1656">
        <v>24069.599999999999</v>
      </c>
      <c r="M1656">
        <v>17958.23</v>
      </c>
      <c r="N1656">
        <v>6111.37</v>
      </c>
      <c r="O1656" t="s">
        <v>29</v>
      </c>
      <c r="P1656">
        <v>345.8</v>
      </c>
      <c r="Q1656" t="s">
        <v>83</v>
      </c>
      <c r="R1656" t="s">
        <v>31</v>
      </c>
      <c r="S1656">
        <v>5</v>
      </c>
      <c r="T1656">
        <v>5</v>
      </c>
      <c r="U1656" t="s">
        <v>32</v>
      </c>
      <c r="V1656" t="s">
        <v>33</v>
      </c>
      <c r="W1656">
        <v>3</v>
      </c>
      <c r="Z1656" t="b">
        <f t="shared" si="25"/>
        <v>0</v>
      </c>
    </row>
    <row r="1657" spans="1:26" x14ac:dyDescent="0.25">
      <c r="A1657" t="s">
        <v>2302</v>
      </c>
      <c r="B1657" s="1">
        <v>45834</v>
      </c>
      <c r="C1657" t="s">
        <v>144</v>
      </c>
      <c r="D1657" t="s">
        <v>63</v>
      </c>
      <c r="E1657" t="s">
        <v>46</v>
      </c>
      <c r="F1657" t="s">
        <v>47</v>
      </c>
      <c r="G1657" t="s">
        <v>48</v>
      </c>
      <c r="H1657">
        <v>1</v>
      </c>
      <c r="I1657">
        <v>14265</v>
      </c>
      <c r="J1657">
        <v>10</v>
      </c>
      <c r="K1657">
        <v>1426.5</v>
      </c>
      <c r="L1657">
        <v>12838.5</v>
      </c>
      <c r="M1657">
        <v>7094.82</v>
      </c>
      <c r="N1657">
        <v>5743.68</v>
      </c>
      <c r="O1657" t="s">
        <v>55</v>
      </c>
      <c r="P1657">
        <v>1818.9</v>
      </c>
      <c r="Q1657" t="s">
        <v>68</v>
      </c>
      <c r="R1657" t="s">
        <v>31</v>
      </c>
      <c r="S1657">
        <v>5</v>
      </c>
      <c r="T1657">
        <v>4</v>
      </c>
      <c r="U1657" t="s">
        <v>32</v>
      </c>
      <c r="V1657" t="s">
        <v>33</v>
      </c>
      <c r="W1657">
        <v>5</v>
      </c>
      <c r="Z1657" t="b">
        <f t="shared" si="25"/>
        <v>0</v>
      </c>
    </row>
    <row r="1658" spans="1:26" x14ac:dyDescent="0.25">
      <c r="A1658" t="s">
        <v>2303</v>
      </c>
      <c r="B1658" s="1">
        <v>45878</v>
      </c>
      <c r="C1658" t="s">
        <v>1227</v>
      </c>
      <c r="D1658" t="s">
        <v>45</v>
      </c>
      <c r="E1658" t="s">
        <v>46</v>
      </c>
      <c r="F1658" t="s">
        <v>86</v>
      </c>
      <c r="G1658" t="s">
        <v>180</v>
      </c>
      <c r="H1658">
        <v>1</v>
      </c>
      <c r="I1658">
        <v>53337</v>
      </c>
      <c r="J1658">
        <v>10</v>
      </c>
      <c r="K1658">
        <v>5333.7</v>
      </c>
      <c r="L1658">
        <v>48003.3</v>
      </c>
      <c r="M1658">
        <v>36671.83</v>
      </c>
      <c r="N1658">
        <v>11331.47</v>
      </c>
      <c r="O1658" t="s">
        <v>49</v>
      </c>
      <c r="P1658">
        <v>183.16</v>
      </c>
      <c r="Q1658" t="s">
        <v>40</v>
      </c>
      <c r="R1658" t="s">
        <v>41</v>
      </c>
      <c r="S1658">
        <v>2</v>
      </c>
      <c r="T1658">
        <v>2</v>
      </c>
      <c r="U1658" t="s">
        <v>32</v>
      </c>
      <c r="V1658" t="s">
        <v>33</v>
      </c>
      <c r="W1658">
        <v>1</v>
      </c>
      <c r="Z1658" t="b">
        <f t="shared" si="25"/>
        <v>0</v>
      </c>
    </row>
    <row r="1659" spans="1:26" x14ac:dyDescent="0.25">
      <c r="A1659" t="s">
        <v>2304</v>
      </c>
      <c r="B1659" s="1">
        <v>45714</v>
      </c>
      <c r="C1659" t="s">
        <v>691</v>
      </c>
      <c r="D1659" t="s">
        <v>79</v>
      </c>
      <c r="E1659" t="s">
        <v>46</v>
      </c>
      <c r="F1659" t="s">
        <v>27</v>
      </c>
      <c r="G1659" t="s">
        <v>28</v>
      </c>
      <c r="H1659">
        <v>1</v>
      </c>
      <c r="I1659">
        <v>12405</v>
      </c>
      <c r="J1659">
        <v>20</v>
      </c>
      <c r="K1659">
        <v>2481</v>
      </c>
      <c r="L1659">
        <v>9924</v>
      </c>
      <c r="M1659">
        <v>5793.52</v>
      </c>
      <c r="N1659">
        <v>4130.4799999999996</v>
      </c>
      <c r="O1659" t="s">
        <v>55</v>
      </c>
      <c r="P1659">
        <v>1721.2</v>
      </c>
      <c r="Q1659" t="s">
        <v>30</v>
      </c>
      <c r="R1659" t="s">
        <v>41</v>
      </c>
      <c r="S1659">
        <v>2</v>
      </c>
      <c r="T1659">
        <v>4</v>
      </c>
      <c r="U1659" t="s">
        <v>56</v>
      </c>
      <c r="V1659" t="s">
        <v>33</v>
      </c>
      <c r="W1659">
        <v>3</v>
      </c>
      <c r="Z1659" t="b">
        <f t="shared" si="25"/>
        <v>0</v>
      </c>
    </row>
    <row r="1660" spans="1:26" x14ac:dyDescent="0.25">
      <c r="A1660" t="s">
        <v>2305</v>
      </c>
      <c r="B1660" s="1">
        <v>45803</v>
      </c>
      <c r="C1660" t="s">
        <v>251</v>
      </c>
      <c r="D1660" t="s">
        <v>67</v>
      </c>
      <c r="E1660" t="s">
        <v>46</v>
      </c>
      <c r="F1660" t="s">
        <v>37</v>
      </c>
      <c r="G1660" t="s">
        <v>313</v>
      </c>
      <c r="H1660">
        <v>1</v>
      </c>
      <c r="I1660">
        <v>38423</v>
      </c>
      <c r="J1660">
        <v>20</v>
      </c>
      <c r="K1660">
        <v>7684.6</v>
      </c>
      <c r="L1660">
        <v>30738.400000000001</v>
      </c>
      <c r="M1660">
        <v>16936.91</v>
      </c>
      <c r="N1660">
        <v>13801.49</v>
      </c>
      <c r="O1660" t="s">
        <v>49</v>
      </c>
      <c r="P1660">
        <v>97.94</v>
      </c>
      <c r="Q1660" t="s">
        <v>68</v>
      </c>
      <c r="R1660" t="s">
        <v>31</v>
      </c>
      <c r="S1660">
        <v>5</v>
      </c>
      <c r="T1660">
        <v>2</v>
      </c>
      <c r="U1660" t="s">
        <v>32</v>
      </c>
      <c r="V1660" t="s">
        <v>33</v>
      </c>
      <c r="W1660">
        <v>5</v>
      </c>
      <c r="Z1660" t="b">
        <f t="shared" si="25"/>
        <v>0</v>
      </c>
    </row>
    <row r="1661" spans="1:26" x14ac:dyDescent="0.25">
      <c r="A1661" t="s">
        <v>2306</v>
      </c>
      <c r="B1661" s="1">
        <v>46005</v>
      </c>
      <c r="C1661" t="s">
        <v>973</v>
      </c>
      <c r="D1661" t="s">
        <v>79</v>
      </c>
      <c r="E1661" t="s">
        <v>36</v>
      </c>
      <c r="F1661" t="s">
        <v>27</v>
      </c>
      <c r="G1661" t="s">
        <v>28</v>
      </c>
      <c r="H1661">
        <v>1</v>
      </c>
      <c r="I1661">
        <v>16125</v>
      </c>
      <c r="J1661">
        <v>5</v>
      </c>
      <c r="K1661">
        <v>806.25</v>
      </c>
      <c r="L1661">
        <v>15318.75</v>
      </c>
      <c r="M1661">
        <v>9119.4699999999993</v>
      </c>
      <c r="N1661">
        <v>6199.28</v>
      </c>
      <c r="O1661" t="s">
        <v>91</v>
      </c>
      <c r="P1661">
        <v>2362.6999999999998</v>
      </c>
      <c r="Q1661" t="s">
        <v>40</v>
      </c>
      <c r="R1661" t="s">
        <v>41</v>
      </c>
      <c r="S1661">
        <v>2</v>
      </c>
      <c r="T1661">
        <v>4</v>
      </c>
      <c r="U1661" t="s">
        <v>56</v>
      </c>
      <c r="V1661" t="s">
        <v>33</v>
      </c>
      <c r="W1661">
        <v>2</v>
      </c>
      <c r="Z1661" t="b">
        <f t="shared" si="25"/>
        <v>0</v>
      </c>
    </row>
    <row r="1662" spans="1:26" x14ac:dyDescent="0.25">
      <c r="A1662" t="s">
        <v>2307</v>
      </c>
      <c r="B1662" s="1">
        <v>46005</v>
      </c>
      <c r="C1662" t="s">
        <v>142</v>
      </c>
      <c r="D1662" t="s">
        <v>71</v>
      </c>
      <c r="E1662" t="s">
        <v>46</v>
      </c>
      <c r="F1662" t="s">
        <v>53</v>
      </c>
      <c r="G1662" t="s">
        <v>59</v>
      </c>
      <c r="H1662">
        <v>2</v>
      </c>
      <c r="I1662">
        <v>19644</v>
      </c>
      <c r="J1662">
        <v>10</v>
      </c>
      <c r="K1662">
        <v>3928.8</v>
      </c>
      <c r="L1662">
        <v>35359.199999999997</v>
      </c>
      <c r="M1662">
        <v>22267</v>
      </c>
      <c r="N1662">
        <v>13092.2</v>
      </c>
      <c r="O1662" t="s">
        <v>91</v>
      </c>
      <c r="P1662">
        <v>719.48</v>
      </c>
      <c r="Q1662" t="s">
        <v>83</v>
      </c>
      <c r="R1662" t="s">
        <v>31</v>
      </c>
      <c r="S1662">
        <v>5</v>
      </c>
      <c r="T1662">
        <v>7</v>
      </c>
      <c r="U1662" t="s">
        <v>56</v>
      </c>
      <c r="V1662" t="s">
        <v>33</v>
      </c>
      <c r="W1662">
        <v>3</v>
      </c>
      <c r="Z1662" t="b">
        <f t="shared" si="25"/>
        <v>0</v>
      </c>
    </row>
    <row r="1663" spans="1:26" x14ac:dyDescent="0.25">
      <c r="A1663" t="s">
        <v>2308</v>
      </c>
      <c r="B1663" s="1">
        <v>45961</v>
      </c>
      <c r="C1663" t="s">
        <v>1050</v>
      </c>
      <c r="D1663" t="s">
        <v>90</v>
      </c>
      <c r="E1663" t="s">
        <v>46</v>
      </c>
      <c r="F1663" t="s">
        <v>27</v>
      </c>
      <c r="G1663" t="s">
        <v>72</v>
      </c>
      <c r="H1663">
        <v>3</v>
      </c>
      <c r="I1663">
        <v>13340</v>
      </c>
      <c r="J1663">
        <v>25</v>
      </c>
      <c r="K1663">
        <v>10005</v>
      </c>
      <c r="L1663">
        <v>30015</v>
      </c>
      <c r="M1663">
        <v>21297.27</v>
      </c>
      <c r="N1663">
        <v>8717.73</v>
      </c>
      <c r="O1663" t="s">
        <v>39</v>
      </c>
      <c r="P1663">
        <v>359.47</v>
      </c>
      <c r="Q1663" t="s">
        <v>83</v>
      </c>
      <c r="R1663" t="s">
        <v>41</v>
      </c>
      <c r="S1663">
        <v>2</v>
      </c>
      <c r="T1663">
        <v>4</v>
      </c>
      <c r="U1663" t="s">
        <v>32</v>
      </c>
      <c r="V1663" t="s">
        <v>42</v>
      </c>
      <c r="Z1663" t="b">
        <f t="shared" si="25"/>
        <v>0</v>
      </c>
    </row>
    <row r="1664" spans="1:26" x14ac:dyDescent="0.25">
      <c r="A1664" t="s">
        <v>2309</v>
      </c>
      <c r="B1664" s="1">
        <v>45907</v>
      </c>
      <c r="C1664" t="s">
        <v>364</v>
      </c>
      <c r="D1664" t="s">
        <v>90</v>
      </c>
      <c r="E1664" t="s">
        <v>36</v>
      </c>
      <c r="F1664" t="s">
        <v>47</v>
      </c>
      <c r="G1664" t="s">
        <v>105</v>
      </c>
      <c r="H1664">
        <v>1</v>
      </c>
      <c r="I1664">
        <v>7257</v>
      </c>
      <c r="J1664">
        <v>5</v>
      </c>
      <c r="K1664">
        <v>362.85</v>
      </c>
      <c r="L1664">
        <v>6894.15</v>
      </c>
      <c r="M1664">
        <v>5008.8599999999997</v>
      </c>
      <c r="N1664">
        <v>1885.29</v>
      </c>
      <c r="O1664" t="s">
        <v>55</v>
      </c>
      <c r="P1664">
        <v>653.72</v>
      </c>
      <c r="Q1664" t="s">
        <v>68</v>
      </c>
      <c r="R1664" t="s">
        <v>41</v>
      </c>
      <c r="S1664">
        <v>2</v>
      </c>
      <c r="T1664">
        <v>1</v>
      </c>
      <c r="U1664" t="s">
        <v>32</v>
      </c>
      <c r="V1664" t="s">
        <v>33</v>
      </c>
      <c r="W1664">
        <v>5</v>
      </c>
      <c r="Z1664" t="b">
        <f t="shared" si="25"/>
        <v>0</v>
      </c>
    </row>
    <row r="1665" spans="1:26" x14ac:dyDescent="0.25">
      <c r="A1665" t="s">
        <v>2310</v>
      </c>
      <c r="B1665" s="1">
        <v>45927</v>
      </c>
      <c r="C1665" t="s">
        <v>952</v>
      </c>
      <c r="D1665" t="s">
        <v>79</v>
      </c>
      <c r="E1665" t="s">
        <v>36</v>
      </c>
      <c r="F1665" t="s">
        <v>53</v>
      </c>
      <c r="G1665" t="s">
        <v>54</v>
      </c>
      <c r="H1665">
        <v>1</v>
      </c>
      <c r="I1665">
        <v>22974</v>
      </c>
      <c r="J1665">
        <v>10</v>
      </c>
      <c r="K1665">
        <v>2297.4</v>
      </c>
      <c r="L1665">
        <v>20676.599999999999</v>
      </c>
      <c r="M1665">
        <v>14811.55</v>
      </c>
      <c r="N1665">
        <v>5865.05</v>
      </c>
      <c r="O1665" t="s">
        <v>55</v>
      </c>
      <c r="P1665">
        <v>859.21</v>
      </c>
      <c r="Q1665" t="s">
        <v>83</v>
      </c>
      <c r="R1665" t="s">
        <v>31</v>
      </c>
      <c r="S1665">
        <v>5</v>
      </c>
      <c r="T1665">
        <v>3</v>
      </c>
      <c r="U1665" t="s">
        <v>32</v>
      </c>
      <c r="V1665" t="s">
        <v>33</v>
      </c>
      <c r="W1665">
        <v>3</v>
      </c>
      <c r="Z1665" t="b">
        <f t="shared" si="25"/>
        <v>0</v>
      </c>
    </row>
    <row r="1666" spans="1:26" x14ac:dyDescent="0.25">
      <c r="A1666" t="s">
        <v>2311</v>
      </c>
      <c r="B1666" s="1">
        <v>45999</v>
      </c>
      <c r="C1666" t="s">
        <v>905</v>
      </c>
      <c r="D1666" t="s">
        <v>67</v>
      </c>
      <c r="E1666" t="s">
        <v>46</v>
      </c>
      <c r="F1666" t="s">
        <v>86</v>
      </c>
      <c r="G1666" t="s">
        <v>94</v>
      </c>
      <c r="H1666">
        <v>1</v>
      </c>
      <c r="I1666">
        <v>45719</v>
      </c>
      <c r="J1666">
        <v>10</v>
      </c>
      <c r="K1666">
        <v>4571.8999999999996</v>
      </c>
      <c r="L1666">
        <v>41147.1</v>
      </c>
      <c r="M1666">
        <v>26786.22</v>
      </c>
      <c r="N1666">
        <v>14360.88</v>
      </c>
      <c r="O1666" t="s">
        <v>39</v>
      </c>
      <c r="P1666">
        <v>2466.9699999999998</v>
      </c>
      <c r="Q1666" t="s">
        <v>30</v>
      </c>
      <c r="R1666" t="s">
        <v>31</v>
      </c>
      <c r="S1666">
        <v>5</v>
      </c>
      <c r="T1666">
        <v>7</v>
      </c>
      <c r="U1666" t="s">
        <v>56</v>
      </c>
      <c r="V1666" t="s">
        <v>33</v>
      </c>
      <c r="W1666">
        <v>5</v>
      </c>
      <c r="Z1666" t="b">
        <f t="shared" si="25"/>
        <v>0</v>
      </c>
    </row>
    <row r="1667" spans="1:26" x14ac:dyDescent="0.25">
      <c r="A1667" t="s">
        <v>2312</v>
      </c>
      <c r="B1667" s="1">
        <v>45815</v>
      </c>
      <c r="C1667" t="s">
        <v>1091</v>
      </c>
      <c r="D1667" t="s">
        <v>25</v>
      </c>
      <c r="E1667" t="s">
        <v>36</v>
      </c>
      <c r="F1667" t="s">
        <v>53</v>
      </c>
      <c r="G1667" t="s">
        <v>268</v>
      </c>
      <c r="H1667">
        <v>3</v>
      </c>
      <c r="I1667">
        <v>108238</v>
      </c>
      <c r="J1667">
        <v>15</v>
      </c>
      <c r="K1667">
        <v>48707.1</v>
      </c>
      <c r="L1667">
        <v>276006.90000000002</v>
      </c>
      <c r="M1667">
        <v>198492.32</v>
      </c>
      <c r="N1667">
        <v>77514.58</v>
      </c>
      <c r="O1667" t="s">
        <v>91</v>
      </c>
      <c r="P1667">
        <v>1087.6099999999999</v>
      </c>
      <c r="Q1667" t="s">
        <v>83</v>
      </c>
      <c r="R1667" t="s">
        <v>31</v>
      </c>
      <c r="S1667">
        <v>5</v>
      </c>
      <c r="T1667">
        <v>4</v>
      </c>
      <c r="U1667" t="s">
        <v>32</v>
      </c>
      <c r="V1667" t="s">
        <v>33</v>
      </c>
      <c r="W1667">
        <v>5</v>
      </c>
      <c r="Z1667" t="b">
        <f t="shared" ref="Z1667:Z1730" si="26">COUNTIF($A:$A, A1667)&gt;1</f>
        <v>0</v>
      </c>
    </row>
    <row r="1668" spans="1:26" x14ac:dyDescent="0.25">
      <c r="A1668" t="s">
        <v>2313</v>
      </c>
      <c r="B1668" s="1">
        <v>45681</v>
      </c>
      <c r="C1668" t="s">
        <v>792</v>
      </c>
      <c r="D1668" t="s">
        <v>124</v>
      </c>
      <c r="E1668" t="s">
        <v>36</v>
      </c>
      <c r="F1668" t="s">
        <v>37</v>
      </c>
      <c r="G1668" t="s">
        <v>100</v>
      </c>
      <c r="H1668">
        <v>1</v>
      </c>
      <c r="I1668">
        <v>14143</v>
      </c>
      <c r="J1668">
        <v>10</v>
      </c>
      <c r="K1668">
        <v>1414.3</v>
      </c>
      <c r="L1668">
        <v>12728.7</v>
      </c>
      <c r="M1668">
        <v>8741.73</v>
      </c>
      <c r="N1668">
        <v>3986.97</v>
      </c>
      <c r="O1668" t="s">
        <v>55</v>
      </c>
      <c r="P1668">
        <v>1916.37</v>
      </c>
      <c r="Q1668" t="s">
        <v>40</v>
      </c>
      <c r="R1668" t="s">
        <v>31</v>
      </c>
      <c r="S1668">
        <v>5</v>
      </c>
      <c r="T1668">
        <v>1</v>
      </c>
      <c r="U1668" t="s">
        <v>32</v>
      </c>
      <c r="V1668" t="s">
        <v>50</v>
      </c>
      <c r="W1668">
        <v>5</v>
      </c>
      <c r="Z1668" t="b">
        <f t="shared" si="26"/>
        <v>0</v>
      </c>
    </row>
    <row r="1669" spans="1:26" x14ac:dyDescent="0.25">
      <c r="A1669" t="s">
        <v>2314</v>
      </c>
      <c r="B1669" s="1">
        <v>45770</v>
      </c>
      <c r="C1669" t="s">
        <v>1549</v>
      </c>
      <c r="D1669" t="s">
        <v>25</v>
      </c>
      <c r="E1669" t="s">
        <v>46</v>
      </c>
      <c r="F1669" t="s">
        <v>86</v>
      </c>
      <c r="G1669" t="s">
        <v>110</v>
      </c>
      <c r="H1669">
        <v>2</v>
      </c>
      <c r="I1669">
        <v>56858</v>
      </c>
      <c r="J1669">
        <v>0</v>
      </c>
      <c r="K1669">
        <v>0</v>
      </c>
      <c r="L1669">
        <v>113716</v>
      </c>
      <c r="M1669">
        <v>70550.44</v>
      </c>
      <c r="N1669">
        <v>43165.56</v>
      </c>
      <c r="O1669" t="s">
        <v>49</v>
      </c>
      <c r="P1669">
        <v>309.43</v>
      </c>
      <c r="Q1669" t="s">
        <v>83</v>
      </c>
      <c r="R1669" t="s">
        <v>31</v>
      </c>
      <c r="S1669">
        <v>5</v>
      </c>
      <c r="T1669">
        <v>3</v>
      </c>
      <c r="U1669" t="s">
        <v>32</v>
      </c>
      <c r="V1669" t="s">
        <v>33</v>
      </c>
      <c r="W1669">
        <v>3</v>
      </c>
      <c r="Z1669" t="b">
        <f t="shared" si="26"/>
        <v>0</v>
      </c>
    </row>
    <row r="1670" spans="1:26" x14ac:dyDescent="0.25">
      <c r="A1670" t="s">
        <v>2315</v>
      </c>
      <c r="B1670" s="1">
        <v>45860</v>
      </c>
      <c r="C1670" t="s">
        <v>668</v>
      </c>
      <c r="D1670" t="s">
        <v>67</v>
      </c>
      <c r="E1670" t="s">
        <v>46</v>
      </c>
      <c r="F1670" t="s">
        <v>27</v>
      </c>
      <c r="G1670" t="s">
        <v>28</v>
      </c>
      <c r="H1670">
        <v>1</v>
      </c>
      <c r="I1670">
        <v>19152</v>
      </c>
      <c r="J1670">
        <v>10</v>
      </c>
      <c r="K1670">
        <v>1915.2</v>
      </c>
      <c r="L1670">
        <v>17236.8</v>
      </c>
      <c r="M1670">
        <v>11632.72</v>
      </c>
      <c r="N1670">
        <v>5604.08</v>
      </c>
      <c r="O1670" t="s">
        <v>55</v>
      </c>
      <c r="P1670">
        <v>479.3</v>
      </c>
      <c r="Q1670" t="s">
        <v>68</v>
      </c>
      <c r="R1670" t="s">
        <v>31</v>
      </c>
      <c r="S1670">
        <v>5</v>
      </c>
      <c r="T1670">
        <v>6</v>
      </c>
      <c r="U1670" t="s">
        <v>56</v>
      </c>
      <c r="V1670" t="s">
        <v>33</v>
      </c>
      <c r="Z1670" t="b">
        <f t="shared" si="26"/>
        <v>0</v>
      </c>
    </row>
    <row r="1671" spans="1:26" x14ac:dyDescent="0.25">
      <c r="A1671" t="s">
        <v>2316</v>
      </c>
      <c r="B1671" s="1">
        <v>45964</v>
      </c>
      <c r="C1671" t="s">
        <v>484</v>
      </c>
      <c r="D1671" t="s">
        <v>45</v>
      </c>
      <c r="E1671" t="s">
        <v>26</v>
      </c>
      <c r="F1671" t="s">
        <v>86</v>
      </c>
      <c r="G1671" t="s">
        <v>180</v>
      </c>
      <c r="H1671">
        <v>3</v>
      </c>
      <c r="I1671">
        <v>57530</v>
      </c>
      <c r="J1671">
        <v>5</v>
      </c>
      <c r="K1671">
        <v>8629.5</v>
      </c>
      <c r="L1671">
        <v>163960.5</v>
      </c>
      <c r="M1671">
        <v>126461.88</v>
      </c>
      <c r="N1671">
        <v>37498.620000000003</v>
      </c>
      <c r="O1671" t="s">
        <v>29</v>
      </c>
      <c r="P1671">
        <v>433.74</v>
      </c>
      <c r="Q1671" t="s">
        <v>73</v>
      </c>
      <c r="R1671" t="s">
        <v>41</v>
      </c>
      <c r="S1671">
        <v>2</v>
      </c>
      <c r="T1671">
        <v>0</v>
      </c>
      <c r="U1671" t="s">
        <v>32</v>
      </c>
      <c r="V1671" t="s">
        <v>42</v>
      </c>
      <c r="Z1671" t="b">
        <f t="shared" si="26"/>
        <v>0</v>
      </c>
    </row>
    <row r="1672" spans="1:26" x14ac:dyDescent="0.25">
      <c r="A1672" t="s">
        <v>2317</v>
      </c>
      <c r="B1672" s="1">
        <v>45686</v>
      </c>
      <c r="C1672" t="s">
        <v>2031</v>
      </c>
      <c r="D1672" t="s">
        <v>90</v>
      </c>
      <c r="E1672" t="s">
        <v>26</v>
      </c>
      <c r="F1672" t="s">
        <v>86</v>
      </c>
      <c r="G1672" t="s">
        <v>94</v>
      </c>
      <c r="H1672">
        <v>1</v>
      </c>
      <c r="I1672">
        <v>68316</v>
      </c>
      <c r="J1672">
        <v>25</v>
      </c>
      <c r="K1672">
        <v>17079</v>
      </c>
      <c r="L1672">
        <v>51237</v>
      </c>
      <c r="M1672">
        <v>41814.639999999999</v>
      </c>
      <c r="N1672">
        <v>9422.36</v>
      </c>
      <c r="O1672" t="s">
        <v>91</v>
      </c>
      <c r="P1672">
        <v>940.95</v>
      </c>
      <c r="Q1672" t="s">
        <v>40</v>
      </c>
      <c r="R1672" t="s">
        <v>31</v>
      </c>
      <c r="S1672">
        <v>5</v>
      </c>
      <c r="T1672">
        <v>4</v>
      </c>
      <c r="U1672" t="s">
        <v>32</v>
      </c>
      <c r="V1672" t="s">
        <v>33</v>
      </c>
      <c r="W1672">
        <v>3</v>
      </c>
      <c r="Z1672" t="b">
        <f t="shared" si="26"/>
        <v>0</v>
      </c>
    </row>
    <row r="1673" spans="1:26" x14ac:dyDescent="0.25">
      <c r="A1673" t="s">
        <v>2318</v>
      </c>
      <c r="B1673" s="1">
        <v>45661</v>
      </c>
      <c r="C1673" t="s">
        <v>1744</v>
      </c>
      <c r="D1673" t="s">
        <v>45</v>
      </c>
      <c r="E1673" t="s">
        <v>46</v>
      </c>
      <c r="F1673" t="s">
        <v>53</v>
      </c>
      <c r="G1673" t="s">
        <v>59</v>
      </c>
      <c r="H1673">
        <v>1</v>
      </c>
      <c r="I1673">
        <v>15279</v>
      </c>
      <c r="J1673">
        <v>0</v>
      </c>
      <c r="K1673">
        <v>0</v>
      </c>
      <c r="L1673">
        <v>15279</v>
      </c>
      <c r="M1673">
        <v>8746.5300000000007</v>
      </c>
      <c r="N1673">
        <v>6532.47</v>
      </c>
      <c r="O1673" t="s">
        <v>91</v>
      </c>
      <c r="P1673">
        <v>1155.1400000000001</v>
      </c>
      <c r="Q1673" t="s">
        <v>40</v>
      </c>
      <c r="R1673" t="s">
        <v>41</v>
      </c>
      <c r="S1673">
        <v>2</v>
      </c>
      <c r="T1673">
        <v>1</v>
      </c>
      <c r="U1673" t="s">
        <v>32</v>
      </c>
      <c r="V1673" t="s">
        <v>33</v>
      </c>
      <c r="W1673">
        <v>1</v>
      </c>
      <c r="Z1673" t="b">
        <f t="shared" si="26"/>
        <v>0</v>
      </c>
    </row>
    <row r="1674" spans="1:26" x14ac:dyDescent="0.25">
      <c r="A1674" t="s">
        <v>2319</v>
      </c>
      <c r="B1674" s="1">
        <v>45762</v>
      </c>
      <c r="C1674" t="s">
        <v>2320</v>
      </c>
      <c r="D1674" t="s">
        <v>63</v>
      </c>
      <c r="E1674" t="s">
        <v>36</v>
      </c>
      <c r="F1674" t="s">
        <v>27</v>
      </c>
      <c r="G1674" t="s">
        <v>76</v>
      </c>
      <c r="H1674">
        <v>2</v>
      </c>
      <c r="I1674">
        <v>8065</v>
      </c>
      <c r="J1674">
        <v>5</v>
      </c>
      <c r="K1674">
        <v>806.5</v>
      </c>
      <c r="L1674">
        <v>15323.5</v>
      </c>
      <c r="M1674">
        <v>8432.92</v>
      </c>
      <c r="N1674">
        <v>6890.58</v>
      </c>
      <c r="O1674" t="s">
        <v>39</v>
      </c>
      <c r="P1674">
        <v>644.4</v>
      </c>
      <c r="Q1674" t="s">
        <v>73</v>
      </c>
      <c r="R1674" t="s">
        <v>31</v>
      </c>
      <c r="S1674">
        <v>5</v>
      </c>
      <c r="T1674">
        <v>5</v>
      </c>
      <c r="U1674" t="s">
        <v>32</v>
      </c>
      <c r="V1674" t="s">
        <v>50</v>
      </c>
      <c r="W1674">
        <v>5</v>
      </c>
      <c r="Z1674" t="b">
        <f t="shared" si="26"/>
        <v>0</v>
      </c>
    </row>
    <row r="1675" spans="1:26" x14ac:dyDescent="0.25">
      <c r="A1675" t="s">
        <v>2321</v>
      </c>
      <c r="B1675" s="1">
        <v>45812</v>
      </c>
      <c r="C1675" t="s">
        <v>882</v>
      </c>
      <c r="D1675" t="s">
        <v>97</v>
      </c>
      <c r="E1675" t="s">
        <v>26</v>
      </c>
      <c r="F1675" t="s">
        <v>27</v>
      </c>
      <c r="G1675" t="s">
        <v>28</v>
      </c>
      <c r="H1675">
        <v>1</v>
      </c>
      <c r="I1675">
        <v>12140</v>
      </c>
      <c r="J1675">
        <v>25</v>
      </c>
      <c r="K1675">
        <v>3035</v>
      </c>
      <c r="L1675">
        <v>9105</v>
      </c>
      <c r="M1675">
        <v>5314.72</v>
      </c>
      <c r="N1675">
        <v>3790.28</v>
      </c>
      <c r="O1675" t="s">
        <v>60</v>
      </c>
      <c r="P1675">
        <v>1644.7</v>
      </c>
      <c r="Q1675" t="s">
        <v>30</v>
      </c>
      <c r="R1675" t="s">
        <v>41</v>
      </c>
      <c r="S1675">
        <v>2</v>
      </c>
      <c r="T1675">
        <v>5</v>
      </c>
      <c r="U1675" t="s">
        <v>32</v>
      </c>
      <c r="V1675" t="s">
        <v>50</v>
      </c>
      <c r="Z1675" t="b">
        <f t="shared" si="26"/>
        <v>1</v>
      </c>
    </row>
    <row r="1676" spans="1:26" x14ac:dyDescent="0.25">
      <c r="A1676" t="s">
        <v>2322</v>
      </c>
      <c r="B1676" s="1">
        <v>45766</v>
      </c>
      <c r="C1676" t="s">
        <v>785</v>
      </c>
      <c r="D1676" t="s">
        <v>79</v>
      </c>
      <c r="E1676" t="s">
        <v>46</v>
      </c>
      <c r="F1676" t="s">
        <v>86</v>
      </c>
      <c r="G1676" t="s">
        <v>94</v>
      </c>
      <c r="H1676">
        <v>4</v>
      </c>
      <c r="I1676">
        <v>77689</v>
      </c>
      <c r="J1676">
        <v>0</v>
      </c>
      <c r="K1676">
        <v>0</v>
      </c>
      <c r="L1676">
        <v>310756</v>
      </c>
      <c r="M1676">
        <v>205371.92</v>
      </c>
      <c r="N1676">
        <v>105384.08</v>
      </c>
      <c r="O1676" t="s">
        <v>29</v>
      </c>
      <c r="P1676">
        <v>861.08</v>
      </c>
      <c r="Q1676" t="s">
        <v>30</v>
      </c>
      <c r="R1676" t="s">
        <v>41</v>
      </c>
      <c r="S1676">
        <v>2</v>
      </c>
      <c r="T1676">
        <v>5</v>
      </c>
      <c r="U1676" t="s">
        <v>56</v>
      </c>
      <c r="V1676" t="s">
        <v>33</v>
      </c>
      <c r="W1676">
        <v>5</v>
      </c>
      <c r="Z1676" t="b">
        <f t="shared" si="26"/>
        <v>0</v>
      </c>
    </row>
    <row r="1677" spans="1:26" x14ac:dyDescent="0.25">
      <c r="A1677" t="s">
        <v>2323</v>
      </c>
      <c r="B1677" s="1">
        <v>45728</v>
      </c>
      <c r="C1677" t="s">
        <v>1148</v>
      </c>
      <c r="D1677" t="s">
        <v>90</v>
      </c>
      <c r="E1677" t="s">
        <v>46</v>
      </c>
      <c r="F1677" t="s">
        <v>27</v>
      </c>
      <c r="G1677" t="s">
        <v>164</v>
      </c>
      <c r="H1677">
        <v>1</v>
      </c>
      <c r="I1677">
        <v>23408</v>
      </c>
      <c r="J1677">
        <v>15</v>
      </c>
      <c r="K1677">
        <v>3511.2</v>
      </c>
      <c r="L1677">
        <v>19896.8</v>
      </c>
      <c r="M1677">
        <v>13665.53</v>
      </c>
      <c r="N1677">
        <v>6231.27</v>
      </c>
      <c r="O1677" t="s">
        <v>91</v>
      </c>
      <c r="P1677">
        <v>2149.52</v>
      </c>
      <c r="Q1677" t="s">
        <v>30</v>
      </c>
      <c r="R1677" t="s">
        <v>31</v>
      </c>
      <c r="S1677">
        <v>5</v>
      </c>
      <c r="T1677">
        <v>4</v>
      </c>
      <c r="U1677" t="s">
        <v>32</v>
      </c>
      <c r="V1677" t="s">
        <v>33</v>
      </c>
      <c r="W1677">
        <v>4</v>
      </c>
      <c r="Z1677" t="b">
        <f t="shared" si="26"/>
        <v>0</v>
      </c>
    </row>
    <row r="1678" spans="1:26" x14ac:dyDescent="0.25">
      <c r="A1678" t="s">
        <v>2324</v>
      </c>
      <c r="B1678" s="1">
        <v>45788</v>
      </c>
      <c r="C1678" t="s">
        <v>191</v>
      </c>
      <c r="D1678" t="s">
        <v>154</v>
      </c>
      <c r="E1678" t="s">
        <v>26</v>
      </c>
      <c r="F1678" t="s">
        <v>86</v>
      </c>
      <c r="G1678" t="s">
        <v>180</v>
      </c>
      <c r="H1678">
        <v>2</v>
      </c>
      <c r="I1678">
        <v>35899</v>
      </c>
      <c r="J1678">
        <v>10</v>
      </c>
      <c r="K1678">
        <v>7179.8</v>
      </c>
      <c r="L1678">
        <v>64618.2</v>
      </c>
      <c r="M1678">
        <v>37981.040000000001</v>
      </c>
      <c r="N1678">
        <v>26637.16</v>
      </c>
      <c r="O1678" t="s">
        <v>91</v>
      </c>
      <c r="P1678">
        <v>2051.59</v>
      </c>
      <c r="Q1678" t="s">
        <v>30</v>
      </c>
      <c r="R1678" t="s">
        <v>31</v>
      </c>
      <c r="S1678">
        <v>5</v>
      </c>
      <c r="T1678">
        <v>5</v>
      </c>
      <c r="U1678" t="s">
        <v>32</v>
      </c>
      <c r="V1678" t="s">
        <v>42</v>
      </c>
      <c r="Z1678" t="b">
        <f t="shared" si="26"/>
        <v>0</v>
      </c>
    </row>
    <row r="1679" spans="1:26" x14ac:dyDescent="0.25">
      <c r="A1679" t="s">
        <v>2325</v>
      </c>
      <c r="B1679" s="1">
        <v>45806</v>
      </c>
      <c r="C1679" t="s">
        <v>657</v>
      </c>
      <c r="D1679" t="s">
        <v>45</v>
      </c>
      <c r="E1679" t="s">
        <v>26</v>
      </c>
      <c r="F1679" t="s">
        <v>53</v>
      </c>
      <c r="G1679" t="s">
        <v>268</v>
      </c>
      <c r="H1679">
        <v>1</v>
      </c>
      <c r="I1679">
        <v>119849</v>
      </c>
      <c r="J1679">
        <v>0</v>
      </c>
      <c r="K1679">
        <v>0</v>
      </c>
      <c r="L1679">
        <v>119849</v>
      </c>
      <c r="M1679">
        <v>76046.080000000002</v>
      </c>
      <c r="N1679">
        <v>43802.92</v>
      </c>
      <c r="O1679" t="s">
        <v>91</v>
      </c>
      <c r="P1679">
        <v>791.7</v>
      </c>
      <c r="Q1679" t="s">
        <v>73</v>
      </c>
      <c r="R1679" t="s">
        <v>41</v>
      </c>
      <c r="S1679">
        <v>2</v>
      </c>
      <c r="T1679">
        <v>6</v>
      </c>
      <c r="U1679" t="s">
        <v>32</v>
      </c>
      <c r="V1679" t="s">
        <v>42</v>
      </c>
      <c r="Z1679" t="b">
        <f t="shared" si="26"/>
        <v>0</v>
      </c>
    </row>
    <row r="1680" spans="1:26" x14ac:dyDescent="0.25">
      <c r="A1680" t="s">
        <v>2326</v>
      </c>
      <c r="B1680" s="1">
        <v>45825</v>
      </c>
      <c r="C1680" t="s">
        <v>156</v>
      </c>
      <c r="D1680" t="s">
        <v>71</v>
      </c>
      <c r="E1680" t="s">
        <v>26</v>
      </c>
      <c r="F1680" t="s">
        <v>37</v>
      </c>
      <c r="G1680" t="s">
        <v>313</v>
      </c>
      <c r="H1680">
        <v>1</v>
      </c>
      <c r="I1680">
        <v>18585</v>
      </c>
      <c r="J1680">
        <v>5</v>
      </c>
      <c r="K1680">
        <v>929.25</v>
      </c>
      <c r="L1680">
        <v>17655.75</v>
      </c>
      <c r="M1680">
        <v>9931.5300000000007</v>
      </c>
      <c r="N1680">
        <v>7724.22</v>
      </c>
      <c r="O1680" t="s">
        <v>49</v>
      </c>
      <c r="P1680">
        <v>368.39</v>
      </c>
      <c r="Q1680" t="s">
        <v>83</v>
      </c>
      <c r="R1680" t="s">
        <v>31</v>
      </c>
      <c r="S1680">
        <v>5</v>
      </c>
      <c r="T1680">
        <v>6</v>
      </c>
      <c r="U1680" t="s">
        <v>56</v>
      </c>
      <c r="V1680" t="s">
        <v>33</v>
      </c>
      <c r="W1680">
        <v>5</v>
      </c>
      <c r="Z1680" t="b">
        <f t="shared" si="26"/>
        <v>0</v>
      </c>
    </row>
    <row r="1681" spans="1:26" x14ac:dyDescent="0.25">
      <c r="A1681" t="s">
        <v>2327</v>
      </c>
      <c r="B1681" s="1">
        <v>45719</v>
      </c>
      <c r="C1681" t="s">
        <v>1311</v>
      </c>
      <c r="D1681" t="s">
        <v>67</v>
      </c>
      <c r="E1681" t="s">
        <v>36</v>
      </c>
      <c r="F1681" t="s">
        <v>86</v>
      </c>
      <c r="G1681" t="s">
        <v>110</v>
      </c>
      <c r="H1681">
        <v>1</v>
      </c>
      <c r="I1681">
        <v>13312</v>
      </c>
      <c r="J1681">
        <v>0</v>
      </c>
      <c r="K1681">
        <v>0</v>
      </c>
      <c r="L1681">
        <v>13312</v>
      </c>
      <c r="M1681">
        <v>10125.1</v>
      </c>
      <c r="N1681">
        <v>3186.9</v>
      </c>
      <c r="O1681" t="s">
        <v>55</v>
      </c>
      <c r="P1681">
        <v>319.89999999999998</v>
      </c>
      <c r="Q1681" t="s">
        <v>73</v>
      </c>
      <c r="R1681" t="s">
        <v>41</v>
      </c>
      <c r="S1681">
        <v>2</v>
      </c>
      <c r="T1681">
        <v>4</v>
      </c>
      <c r="U1681" t="s">
        <v>32</v>
      </c>
      <c r="V1681" t="s">
        <v>42</v>
      </c>
      <c r="Z1681" t="b">
        <f t="shared" si="26"/>
        <v>0</v>
      </c>
    </row>
    <row r="1682" spans="1:26" x14ac:dyDescent="0.25">
      <c r="A1682" t="s">
        <v>2328</v>
      </c>
      <c r="B1682" s="1">
        <v>45661</v>
      </c>
      <c r="C1682" t="s">
        <v>1033</v>
      </c>
      <c r="D1682" t="s">
        <v>90</v>
      </c>
      <c r="E1682" t="s">
        <v>26</v>
      </c>
      <c r="F1682" t="s">
        <v>37</v>
      </c>
      <c r="G1682" t="s">
        <v>224</v>
      </c>
      <c r="H1682">
        <v>3</v>
      </c>
      <c r="I1682">
        <v>31030</v>
      </c>
      <c r="J1682">
        <v>0</v>
      </c>
      <c r="K1682">
        <v>0</v>
      </c>
      <c r="L1682">
        <v>93090</v>
      </c>
      <c r="M1682">
        <v>73476.649999999994</v>
      </c>
      <c r="N1682">
        <v>19613.349999999999</v>
      </c>
      <c r="O1682" t="s">
        <v>49</v>
      </c>
      <c r="P1682">
        <v>60.12</v>
      </c>
      <c r="Q1682" t="s">
        <v>68</v>
      </c>
      <c r="R1682" t="s">
        <v>41</v>
      </c>
      <c r="S1682">
        <v>2</v>
      </c>
      <c r="T1682">
        <v>2</v>
      </c>
      <c r="U1682" t="s">
        <v>32</v>
      </c>
      <c r="V1682" t="s">
        <v>33</v>
      </c>
      <c r="W1682">
        <v>5</v>
      </c>
      <c r="Z1682" t="b">
        <f t="shared" si="26"/>
        <v>0</v>
      </c>
    </row>
    <row r="1683" spans="1:26" x14ac:dyDescent="0.25">
      <c r="A1683" t="s">
        <v>2329</v>
      </c>
      <c r="B1683" s="1">
        <v>45912</v>
      </c>
      <c r="C1683" t="s">
        <v>52</v>
      </c>
      <c r="D1683" t="s">
        <v>63</v>
      </c>
      <c r="E1683" t="s">
        <v>26</v>
      </c>
      <c r="F1683" t="s">
        <v>47</v>
      </c>
      <c r="G1683" t="s">
        <v>48</v>
      </c>
      <c r="H1683">
        <v>1</v>
      </c>
      <c r="I1683">
        <v>27937</v>
      </c>
      <c r="J1683">
        <v>20</v>
      </c>
      <c r="K1683">
        <v>5587.4</v>
      </c>
      <c r="L1683">
        <v>22349.599999999999</v>
      </c>
      <c r="M1683">
        <v>16936.12</v>
      </c>
      <c r="N1683">
        <v>5413.48</v>
      </c>
      <c r="O1683" t="s">
        <v>55</v>
      </c>
      <c r="P1683">
        <v>649.79999999999995</v>
      </c>
      <c r="Q1683" t="s">
        <v>73</v>
      </c>
      <c r="R1683" t="s">
        <v>41</v>
      </c>
      <c r="S1683">
        <v>2</v>
      </c>
      <c r="T1683">
        <v>6</v>
      </c>
      <c r="U1683" t="s">
        <v>32</v>
      </c>
      <c r="V1683" t="s">
        <v>50</v>
      </c>
      <c r="W1683">
        <v>5</v>
      </c>
      <c r="Z1683" t="b">
        <f t="shared" si="26"/>
        <v>0</v>
      </c>
    </row>
    <row r="1684" spans="1:26" x14ac:dyDescent="0.25">
      <c r="A1684" t="s">
        <v>2330</v>
      </c>
      <c r="B1684" s="1">
        <v>45878</v>
      </c>
      <c r="C1684" t="s">
        <v>1392</v>
      </c>
      <c r="D1684" t="s">
        <v>25</v>
      </c>
      <c r="E1684" t="s">
        <v>26</v>
      </c>
      <c r="F1684" t="s">
        <v>27</v>
      </c>
      <c r="G1684" t="s">
        <v>28</v>
      </c>
      <c r="H1684">
        <v>2</v>
      </c>
      <c r="I1684">
        <v>12328</v>
      </c>
      <c r="J1684">
        <v>0</v>
      </c>
      <c r="K1684">
        <v>0</v>
      </c>
      <c r="L1684">
        <v>24656</v>
      </c>
      <c r="M1684">
        <v>13989.46</v>
      </c>
      <c r="N1684">
        <v>10666.54</v>
      </c>
      <c r="O1684" t="s">
        <v>55</v>
      </c>
      <c r="P1684">
        <v>227.25</v>
      </c>
      <c r="Q1684" t="s">
        <v>40</v>
      </c>
      <c r="R1684" t="s">
        <v>31</v>
      </c>
      <c r="S1684">
        <v>5</v>
      </c>
      <c r="T1684">
        <v>3</v>
      </c>
      <c r="U1684" t="s">
        <v>32</v>
      </c>
      <c r="V1684" t="s">
        <v>50</v>
      </c>
      <c r="W1684">
        <v>4</v>
      </c>
      <c r="Z1684" t="b">
        <f t="shared" si="26"/>
        <v>0</v>
      </c>
    </row>
    <row r="1685" spans="1:26" x14ac:dyDescent="0.25">
      <c r="A1685" t="s">
        <v>2331</v>
      </c>
      <c r="B1685" s="1">
        <v>45747</v>
      </c>
      <c r="C1685" t="s">
        <v>440</v>
      </c>
      <c r="D1685" t="s">
        <v>71</v>
      </c>
      <c r="E1685" t="s">
        <v>26</v>
      </c>
      <c r="F1685" t="s">
        <v>27</v>
      </c>
      <c r="G1685" t="s">
        <v>76</v>
      </c>
      <c r="H1685">
        <v>1</v>
      </c>
      <c r="I1685">
        <v>21706</v>
      </c>
      <c r="J1685">
        <v>0</v>
      </c>
      <c r="K1685">
        <v>0</v>
      </c>
      <c r="L1685">
        <v>21706</v>
      </c>
      <c r="M1685">
        <v>13141.4</v>
      </c>
      <c r="N1685">
        <v>8564.6</v>
      </c>
      <c r="O1685" t="s">
        <v>49</v>
      </c>
      <c r="P1685">
        <v>69.33</v>
      </c>
      <c r="Q1685" t="s">
        <v>30</v>
      </c>
      <c r="R1685" t="s">
        <v>31</v>
      </c>
      <c r="S1685">
        <v>5</v>
      </c>
      <c r="T1685">
        <v>5</v>
      </c>
      <c r="U1685" t="s">
        <v>32</v>
      </c>
      <c r="V1685" t="s">
        <v>33</v>
      </c>
      <c r="W1685">
        <v>5</v>
      </c>
      <c r="Z1685" t="b">
        <f t="shared" si="26"/>
        <v>0</v>
      </c>
    </row>
    <row r="1686" spans="1:26" x14ac:dyDescent="0.25">
      <c r="A1686" t="s">
        <v>2332</v>
      </c>
      <c r="B1686" s="1">
        <v>45724</v>
      </c>
      <c r="C1686" t="s">
        <v>52</v>
      </c>
      <c r="D1686" t="s">
        <v>154</v>
      </c>
      <c r="E1686" t="s">
        <v>36</v>
      </c>
      <c r="F1686" t="s">
        <v>47</v>
      </c>
      <c r="G1686" t="s">
        <v>138</v>
      </c>
      <c r="H1686">
        <v>2</v>
      </c>
      <c r="I1686">
        <v>43609</v>
      </c>
      <c r="J1686">
        <v>5</v>
      </c>
      <c r="K1686">
        <v>4360.8999999999996</v>
      </c>
      <c r="L1686">
        <v>82857.100000000006</v>
      </c>
      <c r="M1686">
        <v>67082.61</v>
      </c>
      <c r="N1686">
        <v>15774.49</v>
      </c>
      <c r="O1686" t="s">
        <v>29</v>
      </c>
      <c r="P1686">
        <v>2242.34</v>
      </c>
      <c r="Q1686" t="s">
        <v>40</v>
      </c>
      <c r="R1686" t="s">
        <v>31</v>
      </c>
      <c r="S1686">
        <v>5</v>
      </c>
      <c r="T1686">
        <v>2</v>
      </c>
      <c r="U1686" t="s">
        <v>32</v>
      </c>
      <c r="V1686" t="s">
        <v>33</v>
      </c>
      <c r="W1686">
        <v>1</v>
      </c>
      <c r="Z1686" t="b">
        <f t="shared" si="26"/>
        <v>0</v>
      </c>
    </row>
    <row r="1687" spans="1:26" x14ac:dyDescent="0.25">
      <c r="A1687" t="s">
        <v>2333</v>
      </c>
      <c r="B1687" s="1">
        <v>45852</v>
      </c>
      <c r="C1687" t="s">
        <v>622</v>
      </c>
      <c r="D1687" t="s">
        <v>154</v>
      </c>
      <c r="E1687" t="s">
        <v>46</v>
      </c>
      <c r="F1687" t="s">
        <v>37</v>
      </c>
      <c r="G1687" t="s">
        <v>161</v>
      </c>
      <c r="H1687">
        <v>2</v>
      </c>
      <c r="I1687">
        <v>13787</v>
      </c>
      <c r="J1687">
        <v>0</v>
      </c>
      <c r="K1687">
        <v>0</v>
      </c>
      <c r="L1687">
        <v>27574</v>
      </c>
      <c r="M1687">
        <v>15185.57</v>
      </c>
      <c r="N1687">
        <v>12388.43</v>
      </c>
      <c r="O1687" t="s">
        <v>49</v>
      </c>
      <c r="P1687">
        <v>327.73</v>
      </c>
      <c r="Q1687" t="s">
        <v>83</v>
      </c>
      <c r="R1687" t="s">
        <v>31</v>
      </c>
      <c r="S1687">
        <v>5</v>
      </c>
      <c r="T1687">
        <v>7</v>
      </c>
      <c r="U1687" t="s">
        <v>56</v>
      </c>
      <c r="V1687" t="s">
        <v>33</v>
      </c>
      <c r="W1687">
        <v>1</v>
      </c>
      <c r="Z1687" t="b">
        <f t="shared" si="26"/>
        <v>0</v>
      </c>
    </row>
    <row r="1688" spans="1:26" x14ac:dyDescent="0.25">
      <c r="A1688" t="s">
        <v>2334</v>
      </c>
      <c r="B1688" s="1">
        <v>45930</v>
      </c>
      <c r="C1688" t="s">
        <v>417</v>
      </c>
      <c r="D1688" t="s">
        <v>97</v>
      </c>
      <c r="E1688" t="s">
        <v>46</v>
      </c>
      <c r="F1688" t="s">
        <v>37</v>
      </c>
      <c r="G1688" t="s">
        <v>313</v>
      </c>
      <c r="H1688">
        <v>2</v>
      </c>
      <c r="I1688">
        <v>32172</v>
      </c>
      <c r="J1688">
        <v>5</v>
      </c>
      <c r="K1688">
        <v>3217.2</v>
      </c>
      <c r="L1688">
        <v>61126.8</v>
      </c>
      <c r="M1688">
        <v>44004.71</v>
      </c>
      <c r="N1688">
        <v>17122.09</v>
      </c>
      <c r="O1688" t="s">
        <v>60</v>
      </c>
      <c r="P1688">
        <v>1636.82</v>
      </c>
      <c r="Q1688" t="s">
        <v>73</v>
      </c>
      <c r="R1688" t="s">
        <v>31</v>
      </c>
      <c r="S1688">
        <v>5</v>
      </c>
      <c r="T1688">
        <v>4</v>
      </c>
      <c r="U1688" t="s">
        <v>32</v>
      </c>
      <c r="V1688" t="s">
        <v>33</v>
      </c>
      <c r="W1688">
        <v>2</v>
      </c>
      <c r="Z1688" t="b">
        <f t="shared" si="26"/>
        <v>0</v>
      </c>
    </row>
    <row r="1689" spans="1:26" x14ac:dyDescent="0.25">
      <c r="A1689" t="s">
        <v>2335</v>
      </c>
      <c r="B1689" s="1">
        <v>46018</v>
      </c>
      <c r="C1689" t="s">
        <v>1116</v>
      </c>
      <c r="D1689" t="s">
        <v>90</v>
      </c>
      <c r="E1689" t="s">
        <v>36</v>
      </c>
      <c r="F1689" t="s">
        <v>86</v>
      </c>
      <c r="G1689" t="s">
        <v>94</v>
      </c>
      <c r="H1689">
        <v>3</v>
      </c>
      <c r="I1689">
        <v>21050</v>
      </c>
      <c r="J1689">
        <v>25</v>
      </c>
      <c r="K1689">
        <v>15787.5</v>
      </c>
      <c r="L1689">
        <v>47362.5</v>
      </c>
      <c r="M1689">
        <v>35877.919999999998</v>
      </c>
      <c r="N1689">
        <v>11484.58</v>
      </c>
      <c r="O1689" t="s">
        <v>55</v>
      </c>
      <c r="P1689">
        <v>2217.36</v>
      </c>
      <c r="Q1689" t="s">
        <v>68</v>
      </c>
      <c r="R1689" t="s">
        <v>31</v>
      </c>
      <c r="S1689">
        <v>5</v>
      </c>
      <c r="T1689">
        <v>1</v>
      </c>
      <c r="U1689" t="s">
        <v>32</v>
      </c>
      <c r="V1689" t="s">
        <v>50</v>
      </c>
      <c r="W1689">
        <v>4</v>
      </c>
      <c r="Z1689" t="b">
        <f t="shared" si="26"/>
        <v>0</v>
      </c>
    </row>
    <row r="1690" spans="1:26" x14ac:dyDescent="0.25">
      <c r="A1690" t="s">
        <v>2336</v>
      </c>
      <c r="B1690" s="1">
        <v>45775</v>
      </c>
      <c r="C1690" t="s">
        <v>608</v>
      </c>
      <c r="D1690" t="s">
        <v>71</v>
      </c>
      <c r="E1690" t="s">
        <v>36</v>
      </c>
      <c r="F1690" t="s">
        <v>53</v>
      </c>
      <c r="G1690" t="s">
        <v>151</v>
      </c>
      <c r="H1690">
        <v>1</v>
      </c>
      <c r="I1690">
        <v>40539</v>
      </c>
      <c r="J1690">
        <v>5</v>
      </c>
      <c r="K1690">
        <v>2026.95</v>
      </c>
      <c r="L1690">
        <v>38512.050000000003</v>
      </c>
      <c r="M1690">
        <v>21210.959999999999</v>
      </c>
      <c r="N1690">
        <v>17301.09</v>
      </c>
      <c r="O1690" t="s">
        <v>55</v>
      </c>
      <c r="P1690">
        <v>527.39</v>
      </c>
      <c r="Q1690" t="s">
        <v>73</v>
      </c>
      <c r="R1690" t="s">
        <v>41</v>
      </c>
      <c r="S1690">
        <v>2</v>
      </c>
      <c r="T1690">
        <v>2</v>
      </c>
      <c r="U1690" t="s">
        <v>32</v>
      </c>
      <c r="V1690" t="s">
        <v>33</v>
      </c>
      <c r="W1690">
        <v>5</v>
      </c>
      <c r="Z1690" t="b">
        <f t="shared" si="26"/>
        <v>0</v>
      </c>
    </row>
    <row r="1691" spans="1:26" x14ac:dyDescent="0.25">
      <c r="A1691" t="s">
        <v>2337</v>
      </c>
      <c r="B1691" s="1">
        <v>45914</v>
      </c>
      <c r="C1691" t="s">
        <v>2095</v>
      </c>
      <c r="D1691" t="s">
        <v>124</v>
      </c>
      <c r="E1691" t="s">
        <v>46</v>
      </c>
      <c r="F1691" t="s">
        <v>47</v>
      </c>
      <c r="G1691" t="s">
        <v>105</v>
      </c>
      <c r="H1691">
        <v>1</v>
      </c>
      <c r="I1691">
        <v>16276</v>
      </c>
      <c r="J1691">
        <v>15</v>
      </c>
      <c r="K1691">
        <v>2441.4</v>
      </c>
      <c r="L1691">
        <v>13834.6</v>
      </c>
      <c r="M1691">
        <v>10259.120000000001</v>
      </c>
      <c r="N1691">
        <v>3575.48</v>
      </c>
      <c r="O1691" t="s">
        <v>29</v>
      </c>
      <c r="P1691">
        <v>2132.54</v>
      </c>
      <c r="Q1691" t="s">
        <v>30</v>
      </c>
      <c r="R1691" t="s">
        <v>31</v>
      </c>
      <c r="S1691">
        <v>5</v>
      </c>
      <c r="T1691">
        <v>4</v>
      </c>
      <c r="U1691" t="s">
        <v>32</v>
      </c>
      <c r="V1691" t="s">
        <v>33</v>
      </c>
      <c r="W1691">
        <v>4</v>
      </c>
      <c r="Z1691" t="b">
        <f t="shared" si="26"/>
        <v>0</v>
      </c>
    </row>
    <row r="1692" spans="1:26" x14ac:dyDescent="0.25">
      <c r="A1692" t="s">
        <v>2338</v>
      </c>
      <c r="B1692" s="1">
        <v>45944</v>
      </c>
      <c r="C1692" t="s">
        <v>472</v>
      </c>
      <c r="D1692" t="s">
        <v>67</v>
      </c>
      <c r="E1692" t="s">
        <v>26</v>
      </c>
      <c r="F1692" t="s">
        <v>37</v>
      </c>
      <c r="G1692" t="s">
        <v>100</v>
      </c>
      <c r="H1692">
        <v>1</v>
      </c>
      <c r="I1692">
        <v>22248</v>
      </c>
      <c r="J1692">
        <v>10</v>
      </c>
      <c r="K1692">
        <v>2224.8000000000002</v>
      </c>
      <c r="L1692">
        <v>20023.2</v>
      </c>
      <c r="M1692">
        <v>11360.26</v>
      </c>
      <c r="N1692">
        <v>8662.94</v>
      </c>
      <c r="O1692" t="s">
        <v>49</v>
      </c>
      <c r="P1692">
        <v>246.15</v>
      </c>
      <c r="Q1692" t="s">
        <v>73</v>
      </c>
      <c r="R1692" t="s">
        <v>41</v>
      </c>
      <c r="S1692">
        <v>2</v>
      </c>
      <c r="T1692">
        <v>3</v>
      </c>
      <c r="U1692" t="s">
        <v>56</v>
      </c>
      <c r="V1692" t="s">
        <v>33</v>
      </c>
      <c r="W1692">
        <v>1</v>
      </c>
      <c r="Z1692" t="b">
        <f t="shared" si="26"/>
        <v>0</v>
      </c>
    </row>
    <row r="1693" spans="1:26" x14ac:dyDescent="0.25">
      <c r="A1693" t="s">
        <v>2339</v>
      </c>
      <c r="B1693" s="1">
        <v>46000</v>
      </c>
      <c r="C1693" t="s">
        <v>531</v>
      </c>
      <c r="D1693" t="s">
        <v>90</v>
      </c>
      <c r="E1693" t="s">
        <v>26</v>
      </c>
      <c r="F1693" t="s">
        <v>37</v>
      </c>
      <c r="G1693" t="s">
        <v>100</v>
      </c>
      <c r="H1693">
        <v>1</v>
      </c>
      <c r="I1693">
        <v>10543</v>
      </c>
      <c r="J1693">
        <v>10</v>
      </c>
      <c r="K1693">
        <v>1054.3</v>
      </c>
      <c r="L1693">
        <v>9488.7000000000007</v>
      </c>
      <c r="M1693">
        <v>7086.11</v>
      </c>
      <c r="N1693">
        <v>2402.59</v>
      </c>
      <c r="O1693" t="s">
        <v>49</v>
      </c>
      <c r="P1693">
        <v>184.7</v>
      </c>
      <c r="Q1693" t="s">
        <v>40</v>
      </c>
      <c r="R1693" t="s">
        <v>41</v>
      </c>
      <c r="S1693">
        <v>2</v>
      </c>
      <c r="T1693">
        <v>1</v>
      </c>
      <c r="U1693" t="s">
        <v>32</v>
      </c>
      <c r="V1693" t="s">
        <v>33</v>
      </c>
      <c r="W1693">
        <v>4</v>
      </c>
      <c r="Z1693" t="b">
        <f t="shared" si="26"/>
        <v>0</v>
      </c>
    </row>
    <row r="1694" spans="1:26" x14ac:dyDescent="0.25">
      <c r="A1694" t="s">
        <v>2340</v>
      </c>
      <c r="B1694" s="1">
        <v>45839</v>
      </c>
      <c r="C1694" t="s">
        <v>2051</v>
      </c>
      <c r="D1694" t="s">
        <v>90</v>
      </c>
      <c r="E1694" t="s">
        <v>46</v>
      </c>
      <c r="F1694" t="s">
        <v>27</v>
      </c>
      <c r="G1694" t="s">
        <v>76</v>
      </c>
      <c r="H1694">
        <v>1</v>
      </c>
      <c r="I1694">
        <v>4095</v>
      </c>
      <c r="J1694">
        <v>15</v>
      </c>
      <c r="K1694">
        <v>614.25</v>
      </c>
      <c r="L1694">
        <v>3480.75</v>
      </c>
      <c r="M1694">
        <v>2007.19</v>
      </c>
      <c r="N1694">
        <v>1473.56</v>
      </c>
      <c r="O1694" t="s">
        <v>29</v>
      </c>
      <c r="P1694">
        <v>2123.85</v>
      </c>
      <c r="Q1694" t="s">
        <v>73</v>
      </c>
      <c r="R1694" t="s">
        <v>31</v>
      </c>
      <c r="S1694">
        <v>5</v>
      </c>
      <c r="T1694">
        <v>0</v>
      </c>
      <c r="U1694" t="s">
        <v>32</v>
      </c>
      <c r="V1694" t="s">
        <v>50</v>
      </c>
      <c r="W1694">
        <v>3</v>
      </c>
      <c r="Z1694" t="b">
        <f t="shared" si="26"/>
        <v>0</v>
      </c>
    </row>
    <row r="1695" spans="1:26" x14ac:dyDescent="0.25">
      <c r="A1695" t="s">
        <v>2341</v>
      </c>
      <c r="B1695" s="1">
        <v>45694</v>
      </c>
      <c r="C1695" t="s">
        <v>1094</v>
      </c>
      <c r="D1695" t="s">
        <v>154</v>
      </c>
      <c r="E1695" t="s">
        <v>26</v>
      </c>
      <c r="F1695" t="s">
        <v>86</v>
      </c>
      <c r="G1695" t="s">
        <v>87</v>
      </c>
      <c r="H1695">
        <v>4</v>
      </c>
      <c r="I1695">
        <v>71957</v>
      </c>
      <c r="J1695">
        <v>20</v>
      </c>
      <c r="K1695">
        <v>57565.599999999999</v>
      </c>
      <c r="L1695">
        <v>230262.39999999999</v>
      </c>
      <c r="M1695">
        <v>166926.16</v>
      </c>
      <c r="N1695">
        <v>63336.24</v>
      </c>
      <c r="O1695" t="s">
        <v>91</v>
      </c>
      <c r="P1695">
        <v>2318.84</v>
      </c>
      <c r="Q1695" t="s">
        <v>83</v>
      </c>
      <c r="R1695" t="s">
        <v>41</v>
      </c>
      <c r="S1695">
        <v>2</v>
      </c>
      <c r="T1695">
        <v>1</v>
      </c>
      <c r="U1695" t="s">
        <v>32</v>
      </c>
      <c r="V1695" t="s">
        <v>50</v>
      </c>
      <c r="W1695">
        <v>3</v>
      </c>
      <c r="Z1695" t="b">
        <f t="shared" si="26"/>
        <v>0</v>
      </c>
    </row>
    <row r="1696" spans="1:26" x14ac:dyDescent="0.25">
      <c r="A1696" t="s">
        <v>2342</v>
      </c>
      <c r="B1696" s="1">
        <v>45861</v>
      </c>
      <c r="C1696" t="s">
        <v>648</v>
      </c>
      <c r="D1696" t="s">
        <v>154</v>
      </c>
      <c r="E1696" t="s">
        <v>26</v>
      </c>
      <c r="F1696" t="s">
        <v>86</v>
      </c>
      <c r="G1696" t="s">
        <v>127</v>
      </c>
      <c r="H1696">
        <v>2</v>
      </c>
      <c r="I1696">
        <v>12124</v>
      </c>
      <c r="J1696">
        <v>0</v>
      </c>
      <c r="K1696">
        <v>0</v>
      </c>
      <c r="L1696">
        <v>24248</v>
      </c>
      <c r="M1696">
        <v>14094.61</v>
      </c>
      <c r="N1696">
        <v>10153.39</v>
      </c>
      <c r="O1696" t="s">
        <v>39</v>
      </c>
      <c r="P1696">
        <v>946.63</v>
      </c>
      <c r="Q1696" t="s">
        <v>40</v>
      </c>
      <c r="R1696" t="s">
        <v>31</v>
      </c>
      <c r="S1696">
        <v>5</v>
      </c>
      <c r="T1696">
        <v>5</v>
      </c>
      <c r="U1696" t="s">
        <v>32</v>
      </c>
      <c r="V1696" t="s">
        <v>33</v>
      </c>
      <c r="W1696">
        <v>5</v>
      </c>
      <c r="Z1696" t="b">
        <f t="shared" si="26"/>
        <v>0</v>
      </c>
    </row>
    <row r="1697" spans="1:26" x14ac:dyDescent="0.25">
      <c r="A1697" t="s">
        <v>2343</v>
      </c>
      <c r="B1697" s="1">
        <v>45679</v>
      </c>
      <c r="C1697" t="s">
        <v>543</v>
      </c>
      <c r="D1697" t="s">
        <v>67</v>
      </c>
      <c r="E1697" t="s">
        <v>26</v>
      </c>
      <c r="F1697" t="s">
        <v>27</v>
      </c>
      <c r="G1697" t="s">
        <v>76</v>
      </c>
      <c r="H1697">
        <v>1</v>
      </c>
      <c r="I1697">
        <v>6201</v>
      </c>
      <c r="J1697">
        <v>10</v>
      </c>
      <c r="K1697">
        <v>620.1</v>
      </c>
      <c r="L1697">
        <v>5580.9</v>
      </c>
      <c r="M1697">
        <v>3870.42</v>
      </c>
      <c r="N1697">
        <v>1710.48</v>
      </c>
      <c r="O1697" t="s">
        <v>49</v>
      </c>
      <c r="P1697">
        <v>164.63</v>
      </c>
      <c r="Q1697" t="s">
        <v>73</v>
      </c>
      <c r="R1697" t="s">
        <v>31</v>
      </c>
      <c r="S1697">
        <v>5</v>
      </c>
      <c r="T1697">
        <v>8</v>
      </c>
      <c r="U1697" t="s">
        <v>56</v>
      </c>
      <c r="V1697" t="s">
        <v>33</v>
      </c>
      <c r="W1697">
        <v>1</v>
      </c>
      <c r="Z1697" t="b">
        <f t="shared" si="26"/>
        <v>0</v>
      </c>
    </row>
    <row r="1698" spans="1:26" x14ac:dyDescent="0.25">
      <c r="A1698" t="s">
        <v>2344</v>
      </c>
      <c r="B1698" s="1">
        <v>45881</v>
      </c>
      <c r="C1698" t="s">
        <v>587</v>
      </c>
      <c r="D1698" t="s">
        <v>45</v>
      </c>
      <c r="E1698" t="s">
        <v>46</v>
      </c>
      <c r="F1698" t="s">
        <v>37</v>
      </c>
      <c r="G1698" t="s">
        <v>38</v>
      </c>
      <c r="H1698">
        <v>1</v>
      </c>
      <c r="I1698">
        <v>18430</v>
      </c>
      <c r="J1698">
        <v>10</v>
      </c>
      <c r="K1698">
        <v>1843</v>
      </c>
      <c r="L1698">
        <v>16587</v>
      </c>
      <c r="M1698">
        <v>13410.01</v>
      </c>
      <c r="N1698">
        <v>3176.99</v>
      </c>
      <c r="O1698" t="s">
        <v>60</v>
      </c>
      <c r="P1698">
        <v>1880.93</v>
      </c>
      <c r="Q1698" t="s">
        <v>40</v>
      </c>
      <c r="R1698" t="s">
        <v>41</v>
      </c>
      <c r="S1698">
        <v>2</v>
      </c>
      <c r="T1698">
        <v>1</v>
      </c>
      <c r="U1698" t="s">
        <v>32</v>
      </c>
      <c r="V1698" t="s">
        <v>33</v>
      </c>
      <c r="W1698">
        <v>5</v>
      </c>
      <c r="Z1698" t="b">
        <f t="shared" si="26"/>
        <v>0</v>
      </c>
    </row>
    <row r="1699" spans="1:26" x14ac:dyDescent="0.25">
      <c r="A1699" t="s">
        <v>2345</v>
      </c>
      <c r="B1699" s="1">
        <v>45667</v>
      </c>
      <c r="C1699" t="s">
        <v>209</v>
      </c>
      <c r="D1699" t="s">
        <v>25</v>
      </c>
      <c r="E1699" t="s">
        <v>46</v>
      </c>
      <c r="F1699" t="s">
        <v>47</v>
      </c>
      <c r="G1699" t="s">
        <v>138</v>
      </c>
      <c r="H1699">
        <v>1</v>
      </c>
      <c r="I1699">
        <v>46294</v>
      </c>
      <c r="J1699">
        <v>20</v>
      </c>
      <c r="K1699">
        <v>9258.7999999999993</v>
      </c>
      <c r="L1699">
        <v>37035.199999999997</v>
      </c>
      <c r="M1699">
        <v>30263.26</v>
      </c>
      <c r="N1699">
        <v>6771.94</v>
      </c>
      <c r="O1699" t="s">
        <v>29</v>
      </c>
      <c r="P1699">
        <v>1829.87</v>
      </c>
      <c r="Q1699" t="s">
        <v>73</v>
      </c>
      <c r="R1699" t="s">
        <v>31</v>
      </c>
      <c r="S1699">
        <v>5</v>
      </c>
      <c r="T1699">
        <v>0</v>
      </c>
      <c r="U1699" t="s">
        <v>32</v>
      </c>
      <c r="V1699" t="s">
        <v>42</v>
      </c>
      <c r="Z1699" t="b">
        <f t="shared" si="26"/>
        <v>0</v>
      </c>
    </row>
    <row r="1700" spans="1:26" x14ac:dyDescent="0.25">
      <c r="A1700" t="s">
        <v>2346</v>
      </c>
      <c r="B1700" s="1">
        <v>45893</v>
      </c>
      <c r="C1700" t="s">
        <v>2026</v>
      </c>
      <c r="D1700" t="s">
        <v>67</v>
      </c>
      <c r="E1700" t="s">
        <v>46</v>
      </c>
      <c r="F1700" t="s">
        <v>27</v>
      </c>
      <c r="G1700" t="s">
        <v>113</v>
      </c>
      <c r="H1700">
        <v>3</v>
      </c>
      <c r="I1700">
        <v>3518</v>
      </c>
      <c r="J1700">
        <v>25</v>
      </c>
      <c r="K1700">
        <v>2638.5</v>
      </c>
      <c r="L1700">
        <v>7915.5</v>
      </c>
      <c r="M1700">
        <v>5572.66</v>
      </c>
      <c r="N1700">
        <v>2342.84</v>
      </c>
      <c r="O1700" t="s">
        <v>39</v>
      </c>
      <c r="P1700">
        <v>1716.38</v>
      </c>
      <c r="Q1700" t="s">
        <v>68</v>
      </c>
      <c r="R1700" t="s">
        <v>31</v>
      </c>
      <c r="S1700">
        <v>5</v>
      </c>
      <c r="T1700">
        <v>6</v>
      </c>
      <c r="U1700" t="s">
        <v>56</v>
      </c>
      <c r="V1700" t="s">
        <v>33</v>
      </c>
      <c r="W1700">
        <v>3</v>
      </c>
      <c r="Z1700" t="b">
        <f t="shared" si="26"/>
        <v>0</v>
      </c>
    </row>
    <row r="1701" spans="1:26" x14ac:dyDescent="0.25">
      <c r="A1701" t="s">
        <v>2347</v>
      </c>
      <c r="B1701" s="1">
        <v>45697</v>
      </c>
      <c r="C1701" t="s">
        <v>163</v>
      </c>
      <c r="D1701" t="s">
        <v>124</v>
      </c>
      <c r="E1701" t="s">
        <v>26</v>
      </c>
      <c r="F1701" t="s">
        <v>47</v>
      </c>
      <c r="G1701" t="s">
        <v>138</v>
      </c>
      <c r="H1701">
        <v>2</v>
      </c>
      <c r="I1701">
        <v>10983</v>
      </c>
      <c r="J1701">
        <v>10</v>
      </c>
      <c r="K1701">
        <v>2196.6</v>
      </c>
      <c r="L1701">
        <v>19769.400000000001</v>
      </c>
      <c r="M1701">
        <v>13320.56</v>
      </c>
      <c r="N1701">
        <v>6448.84</v>
      </c>
      <c r="O1701" t="s">
        <v>60</v>
      </c>
      <c r="P1701">
        <v>1367.45</v>
      </c>
      <c r="Q1701" t="s">
        <v>40</v>
      </c>
      <c r="R1701" t="s">
        <v>31</v>
      </c>
      <c r="S1701">
        <v>5</v>
      </c>
      <c r="T1701">
        <v>1</v>
      </c>
      <c r="U1701" t="s">
        <v>32</v>
      </c>
      <c r="V1701" t="s">
        <v>50</v>
      </c>
      <c r="W1701">
        <v>5</v>
      </c>
      <c r="Z1701" t="b">
        <f t="shared" si="26"/>
        <v>0</v>
      </c>
    </row>
    <row r="1702" spans="1:26" x14ac:dyDescent="0.25">
      <c r="A1702" t="s">
        <v>2348</v>
      </c>
      <c r="B1702" s="1">
        <v>45818</v>
      </c>
      <c r="C1702" t="s">
        <v>1324</v>
      </c>
      <c r="D1702" t="s">
        <v>90</v>
      </c>
      <c r="E1702" t="s">
        <v>36</v>
      </c>
      <c r="F1702" t="s">
        <v>37</v>
      </c>
      <c r="G1702" t="s">
        <v>38</v>
      </c>
      <c r="H1702">
        <v>1</v>
      </c>
      <c r="I1702">
        <v>20149</v>
      </c>
      <c r="J1702">
        <v>20</v>
      </c>
      <c r="K1702">
        <v>4029.8</v>
      </c>
      <c r="L1702">
        <v>16119.2</v>
      </c>
      <c r="M1702">
        <v>11378.15</v>
      </c>
      <c r="N1702">
        <v>4741.05</v>
      </c>
      <c r="O1702" t="s">
        <v>49</v>
      </c>
      <c r="P1702">
        <v>97.31</v>
      </c>
      <c r="Q1702" t="s">
        <v>73</v>
      </c>
      <c r="R1702" t="s">
        <v>31</v>
      </c>
      <c r="S1702">
        <v>5</v>
      </c>
      <c r="T1702">
        <v>3</v>
      </c>
      <c r="U1702" t="s">
        <v>32</v>
      </c>
      <c r="V1702" t="s">
        <v>42</v>
      </c>
      <c r="Z1702" t="b">
        <f t="shared" si="26"/>
        <v>0</v>
      </c>
    </row>
    <row r="1703" spans="1:26" x14ac:dyDescent="0.25">
      <c r="A1703" t="s">
        <v>2349</v>
      </c>
      <c r="B1703" s="1">
        <v>45952</v>
      </c>
      <c r="C1703" t="s">
        <v>584</v>
      </c>
      <c r="D1703" t="s">
        <v>124</v>
      </c>
      <c r="E1703" t="s">
        <v>26</v>
      </c>
      <c r="F1703" t="s">
        <v>27</v>
      </c>
      <c r="G1703" t="s">
        <v>164</v>
      </c>
      <c r="H1703">
        <v>2</v>
      </c>
      <c r="I1703">
        <v>8268</v>
      </c>
      <c r="J1703">
        <v>10</v>
      </c>
      <c r="K1703">
        <v>1653.6</v>
      </c>
      <c r="L1703">
        <v>14882.4</v>
      </c>
      <c r="M1703">
        <v>11134.23</v>
      </c>
      <c r="N1703">
        <v>3748.17</v>
      </c>
      <c r="O1703" t="s">
        <v>29</v>
      </c>
      <c r="P1703">
        <v>1699.51</v>
      </c>
      <c r="Q1703" t="s">
        <v>40</v>
      </c>
      <c r="R1703" t="s">
        <v>41</v>
      </c>
      <c r="S1703">
        <v>2</v>
      </c>
      <c r="T1703">
        <v>4</v>
      </c>
      <c r="U1703" t="s">
        <v>32</v>
      </c>
      <c r="V1703" t="s">
        <v>42</v>
      </c>
      <c r="Z1703" t="b">
        <f t="shared" si="26"/>
        <v>0</v>
      </c>
    </row>
    <row r="1704" spans="1:26" x14ac:dyDescent="0.25">
      <c r="A1704" t="s">
        <v>2350</v>
      </c>
      <c r="B1704" s="1">
        <v>45877</v>
      </c>
      <c r="C1704" t="s">
        <v>1028</v>
      </c>
      <c r="D1704" t="s">
        <v>67</v>
      </c>
      <c r="E1704" t="s">
        <v>26</v>
      </c>
      <c r="F1704" t="s">
        <v>86</v>
      </c>
      <c r="G1704" t="s">
        <v>87</v>
      </c>
      <c r="H1704">
        <v>1</v>
      </c>
      <c r="I1704">
        <v>6533</v>
      </c>
      <c r="J1704">
        <v>20</v>
      </c>
      <c r="K1704">
        <v>1306.5999999999999</v>
      </c>
      <c r="L1704">
        <v>5226.3999999999996</v>
      </c>
      <c r="M1704">
        <v>3703.4</v>
      </c>
      <c r="N1704">
        <v>1523</v>
      </c>
      <c r="O1704" t="s">
        <v>60</v>
      </c>
      <c r="P1704">
        <v>836.39</v>
      </c>
      <c r="Q1704" t="s">
        <v>30</v>
      </c>
      <c r="R1704" t="s">
        <v>41</v>
      </c>
      <c r="S1704">
        <v>2</v>
      </c>
      <c r="T1704">
        <v>6</v>
      </c>
      <c r="U1704" t="s">
        <v>32</v>
      </c>
      <c r="V1704" t="s">
        <v>42</v>
      </c>
      <c r="Z1704" t="b">
        <f t="shared" si="26"/>
        <v>0</v>
      </c>
    </row>
    <row r="1705" spans="1:26" x14ac:dyDescent="0.25">
      <c r="A1705" t="s">
        <v>2351</v>
      </c>
      <c r="B1705" s="1">
        <v>45951</v>
      </c>
      <c r="C1705" t="s">
        <v>1485</v>
      </c>
      <c r="D1705" t="s">
        <v>79</v>
      </c>
      <c r="E1705" t="s">
        <v>26</v>
      </c>
      <c r="F1705" t="s">
        <v>86</v>
      </c>
      <c r="G1705" t="s">
        <v>94</v>
      </c>
      <c r="H1705">
        <v>2</v>
      </c>
      <c r="I1705">
        <v>61842</v>
      </c>
      <c r="J1705">
        <v>10</v>
      </c>
      <c r="K1705">
        <v>12368.4</v>
      </c>
      <c r="L1705">
        <v>111315.6</v>
      </c>
      <c r="M1705">
        <v>69783.58</v>
      </c>
      <c r="N1705">
        <v>41532.019999999997</v>
      </c>
      <c r="O1705" t="s">
        <v>55</v>
      </c>
      <c r="P1705">
        <v>1239.43</v>
      </c>
      <c r="Q1705" t="s">
        <v>73</v>
      </c>
      <c r="R1705" t="s">
        <v>41</v>
      </c>
      <c r="S1705">
        <v>2</v>
      </c>
      <c r="T1705">
        <v>4</v>
      </c>
      <c r="U1705" t="s">
        <v>56</v>
      </c>
      <c r="V1705" t="s">
        <v>33</v>
      </c>
      <c r="W1705">
        <v>5</v>
      </c>
      <c r="Z1705" t="b">
        <f t="shared" si="26"/>
        <v>0</v>
      </c>
    </row>
    <row r="1706" spans="1:26" x14ac:dyDescent="0.25">
      <c r="A1706" t="s">
        <v>2352</v>
      </c>
      <c r="B1706" s="1">
        <v>45865</v>
      </c>
      <c r="C1706" t="s">
        <v>655</v>
      </c>
      <c r="D1706" t="s">
        <v>90</v>
      </c>
      <c r="E1706" t="s">
        <v>46</v>
      </c>
      <c r="F1706" t="s">
        <v>37</v>
      </c>
      <c r="G1706" t="s">
        <v>224</v>
      </c>
      <c r="H1706">
        <v>1</v>
      </c>
      <c r="I1706">
        <v>37798</v>
      </c>
      <c r="J1706">
        <v>10</v>
      </c>
      <c r="K1706">
        <v>3779.8</v>
      </c>
      <c r="L1706">
        <v>34018.199999999997</v>
      </c>
      <c r="M1706">
        <v>27479.81</v>
      </c>
      <c r="N1706">
        <v>6538.39</v>
      </c>
      <c r="O1706" t="s">
        <v>49</v>
      </c>
      <c r="P1706">
        <v>322.69</v>
      </c>
      <c r="Q1706" t="s">
        <v>40</v>
      </c>
      <c r="R1706" t="s">
        <v>31</v>
      </c>
      <c r="S1706">
        <v>5</v>
      </c>
      <c r="T1706">
        <v>3</v>
      </c>
      <c r="U1706" t="s">
        <v>32</v>
      </c>
      <c r="V1706" t="s">
        <v>50</v>
      </c>
      <c r="W1706">
        <v>5</v>
      </c>
      <c r="Z1706" t="b">
        <f t="shared" si="26"/>
        <v>0</v>
      </c>
    </row>
    <row r="1707" spans="1:26" x14ac:dyDescent="0.25">
      <c r="A1707" t="s">
        <v>2353</v>
      </c>
      <c r="B1707" s="1">
        <v>46021</v>
      </c>
      <c r="C1707" t="s">
        <v>1790</v>
      </c>
      <c r="D1707" t="s">
        <v>25</v>
      </c>
      <c r="E1707" t="s">
        <v>26</v>
      </c>
      <c r="F1707" t="s">
        <v>27</v>
      </c>
      <c r="G1707" t="s">
        <v>72</v>
      </c>
      <c r="H1707">
        <v>1</v>
      </c>
      <c r="I1707">
        <v>17152</v>
      </c>
      <c r="J1707">
        <v>15</v>
      </c>
      <c r="K1707">
        <v>2572.8000000000002</v>
      </c>
      <c r="L1707">
        <v>14579.2</v>
      </c>
      <c r="M1707">
        <v>9896.02</v>
      </c>
      <c r="N1707">
        <v>4683.18</v>
      </c>
      <c r="O1707" t="s">
        <v>60</v>
      </c>
      <c r="P1707">
        <v>1757.54</v>
      </c>
      <c r="Q1707" t="s">
        <v>30</v>
      </c>
      <c r="R1707" t="s">
        <v>31</v>
      </c>
      <c r="S1707">
        <v>5</v>
      </c>
      <c r="T1707">
        <v>4</v>
      </c>
      <c r="U1707" t="s">
        <v>32</v>
      </c>
      <c r="V1707" t="s">
        <v>33</v>
      </c>
      <c r="W1707">
        <v>3</v>
      </c>
      <c r="Z1707" t="b">
        <f t="shared" si="26"/>
        <v>0</v>
      </c>
    </row>
    <row r="1708" spans="1:26" x14ac:dyDescent="0.25">
      <c r="A1708" t="s">
        <v>2354</v>
      </c>
      <c r="B1708" s="1">
        <v>45985</v>
      </c>
      <c r="C1708" t="s">
        <v>474</v>
      </c>
      <c r="D1708" t="s">
        <v>79</v>
      </c>
      <c r="E1708" t="s">
        <v>36</v>
      </c>
      <c r="F1708" t="s">
        <v>47</v>
      </c>
      <c r="G1708" t="s">
        <v>138</v>
      </c>
      <c r="H1708">
        <v>1</v>
      </c>
      <c r="I1708">
        <v>13155</v>
      </c>
      <c r="J1708">
        <v>0</v>
      </c>
      <c r="K1708">
        <v>0</v>
      </c>
      <c r="L1708">
        <v>13155</v>
      </c>
      <c r="M1708">
        <v>8982.51</v>
      </c>
      <c r="N1708">
        <v>4172.49</v>
      </c>
      <c r="O1708" t="s">
        <v>49</v>
      </c>
      <c r="P1708">
        <v>312.74</v>
      </c>
      <c r="Q1708" t="s">
        <v>68</v>
      </c>
      <c r="R1708" t="s">
        <v>31</v>
      </c>
      <c r="S1708">
        <v>5</v>
      </c>
      <c r="T1708">
        <v>3</v>
      </c>
      <c r="U1708" t="s">
        <v>32</v>
      </c>
      <c r="V1708" t="s">
        <v>42</v>
      </c>
      <c r="Z1708" t="b">
        <f t="shared" si="26"/>
        <v>0</v>
      </c>
    </row>
    <row r="1709" spans="1:26" x14ac:dyDescent="0.25">
      <c r="A1709" t="s">
        <v>2355</v>
      </c>
      <c r="B1709" s="1">
        <v>45871</v>
      </c>
      <c r="C1709" t="s">
        <v>1136</v>
      </c>
      <c r="D1709" t="s">
        <v>25</v>
      </c>
      <c r="E1709" t="s">
        <v>46</v>
      </c>
      <c r="F1709" t="s">
        <v>47</v>
      </c>
      <c r="G1709" t="s">
        <v>146</v>
      </c>
      <c r="H1709">
        <v>3</v>
      </c>
      <c r="I1709">
        <v>45118</v>
      </c>
      <c r="J1709">
        <v>0</v>
      </c>
      <c r="K1709">
        <v>0</v>
      </c>
      <c r="L1709">
        <v>135354</v>
      </c>
      <c r="M1709">
        <v>109306.82</v>
      </c>
      <c r="N1709">
        <v>26047.18</v>
      </c>
      <c r="O1709" t="s">
        <v>39</v>
      </c>
      <c r="P1709">
        <v>630.76</v>
      </c>
      <c r="Q1709" t="s">
        <v>83</v>
      </c>
      <c r="R1709" t="s">
        <v>31</v>
      </c>
      <c r="S1709">
        <v>5</v>
      </c>
      <c r="T1709">
        <v>8</v>
      </c>
      <c r="U1709" t="s">
        <v>56</v>
      </c>
      <c r="V1709" t="s">
        <v>33</v>
      </c>
      <c r="W1709">
        <v>5</v>
      </c>
      <c r="Z1709" t="b">
        <f t="shared" si="26"/>
        <v>0</v>
      </c>
    </row>
    <row r="1710" spans="1:26" x14ac:dyDescent="0.25">
      <c r="A1710" t="s">
        <v>2356</v>
      </c>
      <c r="B1710" s="1">
        <v>45806</v>
      </c>
      <c r="C1710" t="s">
        <v>1041</v>
      </c>
      <c r="D1710" t="s">
        <v>124</v>
      </c>
      <c r="E1710" t="s">
        <v>26</v>
      </c>
      <c r="F1710" t="s">
        <v>47</v>
      </c>
      <c r="G1710" t="s">
        <v>105</v>
      </c>
      <c r="H1710">
        <v>1</v>
      </c>
      <c r="I1710">
        <v>53591</v>
      </c>
      <c r="J1710">
        <v>20</v>
      </c>
      <c r="K1710">
        <v>10718.2</v>
      </c>
      <c r="L1710">
        <v>42872.800000000003</v>
      </c>
      <c r="M1710">
        <v>25384.400000000001</v>
      </c>
      <c r="N1710">
        <v>17488.400000000001</v>
      </c>
      <c r="O1710" t="s">
        <v>91</v>
      </c>
      <c r="P1710">
        <v>521.20000000000005</v>
      </c>
      <c r="Q1710" t="s">
        <v>68</v>
      </c>
      <c r="R1710" t="s">
        <v>31</v>
      </c>
      <c r="S1710">
        <v>5</v>
      </c>
      <c r="T1710">
        <v>1</v>
      </c>
      <c r="U1710" t="s">
        <v>32</v>
      </c>
      <c r="V1710" t="s">
        <v>42</v>
      </c>
      <c r="Z1710" t="b">
        <f t="shared" si="26"/>
        <v>0</v>
      </c>
    </row>
    <row r="1711" spans="1:26" x14ac:dyDescent="0.25">
      <c r="A1711" t="s">
        <v>2357</v>
      </c>
      <c r="B1711" s="1">
        <v>45716</v>
      </c>
      <c r="C1711" t="s">
        <v>943</v>
      </c>
      <c r="D1711" t="s">
        <v>67</v>
      </c>
      <c r="E1711" t="s">
        <v>46</v>
      </c>
      <c r="F1711" t="s">
        <v>47</v>
      </c>
      <c r="G1711" t="s">
        <v>48</v>
      </c>
      <c r="H1711">
        <v>2</v>
      </c>
      <c r="I1711">
        <v>9187</v>
      </c>
      <c r="J1711">
        <v>10</v>
      </c>
      <c r="K1711">
        <v>1837.4</v>
      </c>
      <c r="L1711">
        <v>16536.599999999999</v>
      </c>
      <c r="M1711">
        <v>10738.85</v>
      </c>
      <c r="N1711">
        <v>5797.75</v>
      </c>
      <c r="O1711" t="s">
        <v>55</v>
      </c>
      <c r="P1711">
        <v>284.52</v>
      </c>
      <c r="Q1711" t="s">
        <v>30</v>
      </c>
      <c r="R1711" t="s">
        <v>41</v>
      </c>
      <c r="S1711">
        <v>2</v>
      </c>
      <c r="T1711">
        <v>0</v>
      </c>
      <c r="U1711" t="s">
        <v>32</v>
      </c>
      <c r="V1711" t="s">
        <v>50</v>
      </c>
      <c r="W1711">
        <v>2</v>
      </c>
      <c r="Z1711" t="b">
        <f t="shared" si="26"/>
        <v>0</v>
      </c>
    </row>
    <row r="1712" spans="1:26" x14ac:dyDescent="0.25">
      <c r="A1712" t="s">
        <v>2358</v>
      </c>
      <c r="B1712" s="1">
        <v>45865</v>
      </c>
      <c r="C1712" t="s">
        <v>1065</v>
      </c>
      <c r="D1712" t="s">
        <v>79</v>
      </c>
      <c r="E1712" t="s">
        <v>46</v>
      </c>
      <c r="F1712" t="s">
        <v>53</v>
      </c>
      <c r="G1712" t="s">
        <v>54</v>
      </c>
      <c r="H1712">
        <v>1</v>
      </c>
      <c r="I1712">
        <v>112935</v>
      </c>
      <c r="J1712">
        <v>15</v>
      </c>
      <c r="K1712">
        <v>16940.25</v>
      </c>
      <c r="L1712">
        <v>95994.75</v>
      </c>
      <c r="M1712">
        <v>55678.15</v>
      </c>
      <c r="N1712">
        <v>40316.6</v>
      </c>
      <c r="O1712" t="s">
        <v>91</v>
      </c>
      <c r="P1712">
        <v>1496.55</v>
      </c>
      <c r="Q1712" t="s">
        <v>40</v>
      </c>
      <c r="R1712" t="s">
        <v>31</v>
      </c>
      <c r="S1712">
        <v>5</v>
      </c>
      <c r="T1712">
        <v>7</v>
      </c>
      <c r="U1712" t="s">
        <v>56</v>
      </c>
      <c r="V1712" t="s">
        <v>33</v>
      </c>
      <c r="W1712">
        <v>5</v>
      </c>
      <c r="Z1712" t="b">
        <f t="shared" si="26"/>
        <v>0</v>
      </c>
    </row>
    <row r="1713" spans="1:26" x14ac:dyDescent="0.25">
      <c r="A1713" t="s">
        <v>2359</v>
      </c>
      <c r="B1713" s="1">
        <v>45668</v>
      </c>
      <c r="C1713" t="s">
        <v>1162</v>
      </c>
      <c r="D1713" t="s">
        <v>90</v>
      </c>
      <c r="E1713" t="s">
        <v>46</v>
      </c>
      <c r="F1713" t="s">
        <v>53</v>
      </c>
      <c r="G1713" t="s">
        <v>268</v>
      </c>
      <c r="H1713">
        <v>1</v>
      </c>
      <c r="I1713">
        <v>62113</v>
      </c>
      <c r="J1713">
        <v>25</v>
      </c>
      <c r="K1713">
        <v>15528.25</v>
      </c>
      <c r="L1713">
        <v>46584.75</v>
      </c>
      <c r="M1713">
        <v>33786.01</v>
      </c>
      <c r="N1713">
        <v>12798.74</v>
      </c>
      <c r="O1713" t="s">
        <v>60</v>
      </c>
      <c r="P1713">
        <v>880.89</v>
      </c>
      <c r="Q1713" t="s">
        <v>30</v>
      </c>
      <c r="R1713" t="s">
        <v>31</v>
      </c>
      <c r="S1713">
        <v>5</v>
      </c>
      <c r="T1713">
        <v>2</v>
      </c>
      <c r="U1713" t="s">
        <v>32</v>
      </c>
      <c r="V1713" t="s">
        <v>50</v>
      </c>
      <c r="W1713">
        <v>4</v>
      </c>
      <c r="Z1713" t="b">
        <f t="shared" si="26"/>
        <v>0</v>
      </c>
    </row>
    <row r="1714" spans="1:26" x14ac:dyDescent="0.25">
      <c r="A1714" t="s">
        <v>2360</v>
      </c>
      <c r="B1714" s="1">
        <v>45824</v>
      </c>
      <c r="C1714" t="s">
        <v>156</v>
      </c>
      <c r="D1714" t="s">
        <v>90</v>
      </c>
      <c r="E1714" t="s">
        <v>46</v>
      </c>
      <c r="F1714" t="s">
        <v>37</v>
      </c>
      <c r="G1714" t="s">
        <v>313</v>
      </c>
      <c r="H1714">
        <v>1</v>
      </c>
      <c r="I1714">
        <v>12262</v>
      </c>
      <c r="J1714">
        <v>15</v>
      </c>
      <c r="K1714">
        <v>1839.3</v>
      </c>
      <c r="L1714">
        <v>10422.700000000001</v>
      </c>
      <c r="M1714">
        <v>6329.77</v>
      </c>
      <c r="N1714">
        <v>4092.93</v>
      </c>
      <c r="O1714" t="s">
        <v>39</v>
      </c>
      <c r="P1714">
        <v>1349.36</v>
      </c>
      <c r="Q1714" t="s">
        <v>30</v>
      </c>
      <c r="R1714" t="s">
        <v>41</v>
      </c>
      <c r="S1714">
        <v>2</v>
      </c>
      <c r="T1714">
        <v>1</v>
      </c>
      <c r="U1714" t="s">
        <v>32</v>
      </c>
      <c r="V1714" t="s">
        <v>33</v>
      </c>
      <c r="W1714">
        <v>1</v>
      </c>
      <c r="Z1714" t="b">
        <f t="shared" si="26"/>
        <v>0</v>
      </c>
    </row>
    <row r="1715" spans="1:26" x14ac:dyDescent="0.25">
      <c r="A1715" t="s">
        <v>2361</v>
      </c>
      <c r="B1715" s="1">
        <v>45745</v>
      </c>
      <c r="C1715" t="s">
        <v>555</v>
      </c>
      <c r="D1715" t="s">
        <v>124</v>
      </c>
      <c r="E1715" t="s">
        <v>26</v>
      </c>
      <c r="F1715" t="s">
        <v>37</v>
      </c>
      <c r="G1715" t="s">
        <v>38</v>
      </c>
      <c r="H1715">
        <v>1</v>
      </c>
      <c r="I1715">
        <v>21226</v>
      </c>
      <c r="J1715">
        <v>15</v>
      </c>
      <c r="K1715">
        <v>3183.9</v>
      </c>
      <c r="L1715">
        <v>18042.099999999999</v>
      </c>
      <c r="M1715">
        <v>10095.43</v>
      </c>
      <c r="N1715">
        <v>7946.67</v>
      </c>
      <c r="O1715" t="s">
        <v>91</v>
      </c>
      <c r="P1715">
        <v>1906.21</v>
      </c>
      <c r="Q1715" t="s">
        <v>68</v>
      </c>
      <c r="R1715" t="s">
        <v>31</v>
      </c>
      <c r="S1715">
        <v>5</v>
      </c>
      <c r="T1715">
        <v>5</v>
      </c>
      <c r="U1715" t="s">
        <v>32</v>
      </c>
      <c r="V1715" t="s">
        <v>42</v>
      </c>
      <c r="Z1715" t="b">
        <f t="shared" si="26"/>
        <v>0</v>
      </c>
    </row>
    <row r="1716" spans="1:26" x14ac:dyDescent="0.25">
      <c r="A1716" t="s">
        <v>2362</v>
      </c>
      <c r="B1716" s="1">
        <v>45974</v>
      </c>
      <c r="C1716" t="s">
        <v>427</v>
      </c>
      <c r="D1716" t="s">
        <v>154</v>
      </c>
      <c r="E1716" t="s">
        <v>36</v>
      </c>
      <c r="F1716" t="s">
        <v>27</v>
      </c>
      <c r="G1716" t="s">
        <v>28</v>
      </c>
      <c r="H1716">
        <v>2</v>
      </c>
      <c r="I1716">
        <v>8404</v>
      </c>
      <c r="J1716">
        <v>20</v>
      </c>
      <c r="K1716">
        <v>3361.6</v>
      </c>
      <c r="L1716">
        <v>13446.4</v>
      </c>
      <c r="M1716">
        <v>8755.24</v>
      </c>
      <c r="N1716">
        <v>4691.16</v>
      </c>
      <c r="O1716" t="s">
        <v>60</v>
      </c>
      <c r="P1716">
        <v>439.62</v>
      </c>
      <c r="Q1716" t="s">
        <v>40</v>
      </c>
      <c r="R1716" t="s">
        <v>31</v>
      </c>
      <c r="S1716">
        <v>5</v>
      </c>
      <c r="T1716">
        <v>3</v>
      </c>
      <c r="U1716" t="s">
        <v>32</v>
      </c>
      <c r="V1716" t="s">
        <v>33</v>
      </c>
      <c r="W1716">
        <v>4</v>
      </c>
      <c r="Z1716" t="b">
        <f t="shared" si="26"/>
        <v>0</v>
      </c>
    </row>
    <row r="1717" spans="1:26" x14ac:dyDescent="0.25">
      <c r="A1717" t="s">
        <v>2363</v>
      </c>
      <c r="B1717" s="1">
        <v>45893</v>
      </c>
      <c r="C1717" t="s">
        <v>2057</v>
      </c>
      <c r="D1717" t="s">
        <v>90</v>
      </c>
      <c r="E1717" t="s">
        <v>46</v>
      </c>
      <c r="F1717" t="s">
        <v>53</v>
      </c>
      <c r="G1717" t="s">
        <v>54</v>
      </c>
      <c r="H1717">
        <v>1</v>
      </c>
      <c r="I1717">
        <v>23131</v>
      </c>
      <c r="J1717">
        <v>5</v>
      </c>
      <c r="K1717">
        <v>1156.55</v>
      </c>
      <c r="L1717">
        <v>21974.45</v>
      </c>
      <c r="M1717">
        <v>13586.14</v>
      </c>
      <c r="N1717">
        <v>8388.31</v>
      </c>
      <c r="O1717" t="s">
        <v>49</v>
      </c>
      <c r="P1717">
        <v>246.39</v>
      </c>
      <c r="Q1717" t="s">
        <v>30</v>
      </c>
      <c r="R1717" t="s">
        <v>31</v>
      </c>
      <c r="S1717">
        <v>5</v>
      </c>
      <c r="T1717">
        <v>3</v>
      </c>
      <c r="U1717" t="s">
        <v>32</v>
      </c>
      <c r="V1717" t="s">
        <v>42</v>
      </c>
      <c r="Z1717" t="b">
        <f t="shared" si="26"/>
        <v>0</v>
      </c>
    </row>
    <row r="1718" spans="1:26" x14ac:dyDescent="0.25">
      <c r="A1718" t="s">
        <v>2364</v>
      </c>
      <c r="B1718" s="1">
        <v>46011</v>
      </c>
      <c r="C1718" t="s">
        <v>779</v>
      </c>
      <c r="D1718" t="s">
        <v>154</v>
      </c>
      <c r="E1718" t="s">
        <v>46</v>
      </c>
      <c r="F1718" t="s">
        <v>47</v>
      </c>
      <c r="G1718" t="s">
        <v>138</v>
      </c>
      <c r="H1718">
        <v>2</v>
      </c>
      <c r="I1718">
        <v>22575</v>
      </c>
      <c r="J1718">
        <v>0</v>
      </c>
      <c r="K1718">
        <v>0</v>
      </c>
      <c r="L1718">
        <v>45150</v>
      </c>
      <c r="M1718">
        <v>31878.5</v>
      </c>
      <c r="N1718">
        <v>13271.5</v>
      </c>
      <c r="O1718" t="s">
        <v>49</v>
      </c>
      <c r="P1718">
        <v>51.1</v>
      </c>
      <c r="Q1718" t="s">
        <v>73</v>
      </c>
      <c r="R1718" t="s">
        <v>31</v>
      </c>
      <c r="S1718">
        <v>5</v>
      </c>
      <c r="T1718">
        <v>5</v>
      </c>
      <c r="U1718" t="s">
        <v>32</v>
      </c>
      <c r="V1718" t="s">
        <v>33</v>
      </c>
      <c r="W1718">
        <v>1</v>
      </c>
      <c r="Z1718" t="b">
        <f t="shared" si="26"/>
        <v>0</v>
      </c>
    </row>
    <row r="1719" spans="1:26" x14ac:dyDescent="0.25">
      <c r="A1719" t="s">
        <v>2365</v>
      </c>
      <c r="B1719" s="1">
        <v>45843</v>
      </c>
      <c r="C1719" t="s">
        <v>1202</v>
      </c>
      <c r="D1719" t="s">
        <v>79</v>
      </c>
      <c r="E1719" t="s">
        <v>46</v>
      </c>
      <c r="F1719" t="s">
        <v>47</v>
      </c>
      <c r="G1719" t="s">
        <v>138</v>
      </c>
      <c r="H1719">
        <v>1</v>
      </c>
      <c r="I1719">
        <v>43649</v>
      </c>
      <c r="J1719">
        <v>5</v>
      </c>
      <c r="K1719">
        <v>2182.4499999999998</v>
      </c>
      <c r="L1719">
        <v>41466.550000000003</v>
      </c>
      <c r="M1719">
        <v>30110.49</v>
      </c>
      <c r="N1719">
        <v>11356.06</v>
      </c>
      <c r="O1719" t="s">
        <v>91</v>
      </c>
      <c r="P1719">
        <v>1244.27</v>
      </c>
      <c r="Q1719" t="s">
        <v>83</v>
      </c>
      <c r="R1719" t="s">
        <v>41</v>
      </c>
      <c r="S1719">
        <v>2</v>
      </c>
      <c r="T1719">
        <v>2</v>
      </c>
      <c r="U1719" t="s">
        <v>32</v>
      </c>
      <c r="V1719" t="s">
        <v>33</v>
      </c>
      <c r="W1719">
        <v>2</v>
      </c>
      <c r="Z1719" t="b">
        <f t="shared" si="26"/>
        <v>0</v>
      </c>
    </row>
    <row r="1720" spans="1:26" x14ac:dyDescent="0.25">
      <c r="A1720" t="s">
        <v>2366</v>
      </c>
      <c r="B1720" s="1">
        <v>45703</v>
      </c>
      <c r="C1720" t="s">
        <v>1183</v>
      </c>
      <c r="D1720" t="s">
        <v>25</v>
      </c>
      <c r="E1720" t="s">
        <v>26</v>
      </c>
      <c r="F1720" t="s">
        <v>86</v>
      </c>
      <c r="G1720" t="s">
        <v>94</v>
      </c>
      <c r="H1720">
        <v>1</v>
      </c>
      <c r="I1720">
        <v>77762</v>
      </c>
      <c r="J1720">
        <v>15</v>
      </c>
      <c r="K1720">
        <v>11664.3</v>
      </c>
      <c r="L1720">
        <v>66097.7</v>
      </c>
      <c r="M1720">
        <v>39807.29</v>
      </c>
      <c r="N1720">
        <v>26290.41</v>
      </c>
      <c r="O1720" t="s">
        <v>60</v>
      </c>
      <c r="P1720">
        <v>2455.96</v>
      </c>
      <c r="Q1720" t="s">
        <v>68</v>
      </c>
      <c r="R1720" t="s">
        <v>31</v>
      </c>
      <c r="S1720">
        <v>5</v>
      </c>
      <c r="T1720">
        <v>6</v>
      </c>
      <c r="U1720" t="s">
        <v>56</v>
      </c>
      <c r="V1720" t="s">
        <v>33</v>
      </c>
      <c r="W1720">
        <v>1</v>
      </c>
      <c r="Z1720" t="b">
        <f t="shared" si="26"/>
        <v>0</v>
      </c>
    </row>
    <row r="1721" spans="1:26" x14ac:dyDescent="0.25">
      <c r="A1721" t="s">
        <v>2367</v>
      </c>
      <c r="B1721" s="1">
        <v>45881</v>
      </c>
      <c r="C1721" t="s">
        <v>265</v>
      </c>
      <c r="D1721" t="s">
        <v>90</v>
      </c>
      <c r="E1721" t="s">
        <v>46</v>
      </c>
      <c r="F1721" t="s">
        <v>27</v>
      </c>
      <c r="G1721" t="s">
        <v>28</v>
      </c>
      <c r="H1721">
        <v>2</v>
      </c>
      <c r="I1721">
        <v>14118</v>
      </c>
      <c r="J1721">
        <v>10</v>
      </c>
      <c r="K1721">
        <v>2823.6</v>
      </c>
      <c r="L1721">
        <v>25412.400000000001</v>
      </c>
      <c r="M1721">
        <v>17346.22</v>
      </c>
      <c r="N1721">
        <v>8066.18</v>
      </c>
      <c r="O1721" t="s">
        <v>39</v>
      </c>
      <c r="P1721">
        <v>1793</v>
      </c>
      <c r="Q1721" t="s">
        <v>83</v>
      </c>
      <c r="R1721" t="s">
        <v>41</v>
      </c>
      <c r="S1721">
        <v>2</v>
      </c>
      <c r="T1721">
        <v>1</v>
      </c>
      <c r="U1721" t="s">
        <v>32</v>
      </c>
      <c r="V1721" t="s">
        <v>33</v>
      </c>
      <c r="W1721">
        <v>5</v>
      </c>
      <c r="Z1721" t="b">
        <f t="shared" si="26"/>
        <v>0</v>
      </c>
    </row>
    <row r="1722" spans="1:26" x14ac:dyDescent="0.25">
      <c r="A1722" t="s">
        <v>2368</v>
      </c>
      <c r="B1722" s="1">
        <v>45712</v>
      </c>
      <c r="C1722" t="s">
        <v>207</v>
      </c>
      <c r="D1722" t="s">
        <v>154</v>
      </c>
      <c r="E1722" t="s">
        <v>26</v>
      </c>
      <c r="F1722" t="s">
        <v>27</v>
      </c>
      <c r="G1722" t="s">
        <v>72</v>
      </c>
      <c r="H1722">
        <v>3</v>
      </c>
      <c r="I1722">
        <v>18607</v>
      </c>
      <c r="J1722">
        <v>20</v>
      </c>
      <c r="K1722">
        <v>11164.2</v>
      </c>
      <c r="L1722">
        <v>44656.800000000003</v>
      </c>
      <c r="M1722">
        <v>31194.13</v>
      </c>
      <c r="N1722">
        <v>13462.67</v>
      </c>
      <c r="O1722" t="s">
        <v>49</v>
      </c>
      <c r="P1722">
        <v>296.35000000000002</v>
      </c>
      <c r="Q1722" t="s">
        <v>40</v>
      </c>
      <c r="R1722" t="s">
        <v>41</v>
      </c>
      <c r="S1722">
        <v>2</v>
      </c>
      <c r="T1722">
        <v>3</v>
      </c>
      <c r="U1722" t="s">
        <v>32</v>
      </c>
      <c r="V1722" t="s">
        <v>50</v>
      </c>
      <c r="W1722">
        <v>4</v>
      </c>
      <c r="Z1722" t="b">
        <f t="shared" si="26"/>
        <v>0</v>
      </c>
    </row>
    <row r="1723" spans="1:26" x14ac:dyDescent="0.25">
      <c r="A1723" t="s">
        <v>2369</v>
      </c>
      <c r="B1723" s="1">
        <v>45782</v>
      </c>
      <c r="C1723" t="s">
        <v>514</v>
      </c>
      <c r="D1723" t="s">
        <v>90</v>
      </c>
      <c r="E1723" t="s">
        <v>26</v>
      </c>
      <c r="F1723" t="s">
        <v>86</v>
      </c>
      <c r="G1723" t="s">
        <v>180</v>
      </c>
      <c r="H1723">
        <v>1</v>
      </c>
      <c r="I1723">
        <v>67355</v>
      </c>
      <c r="J1723">
        <v>15</v>
      </c>
      <c r="K1723">
        <v>10103.25</v>
      </c>
      <c r="L1723">
        <v>57251.75</v>
      </c>
      <c r="M1723">
        <v>32824.199999999997</v>
      </c>
      <c r="N1723">
        <v>24427.55</v>
      </c>
      <c r="O1723" t="s">
        <v>49</v>
      </c>
      <c r="P1723">
        <v>295.58999999999997</v>
      </c>
      <c r="Q1723" t="s">
        <v>68</v>
      </c>
      <c r="R1723" t="s">
        <v>41</v>
      </c>
      <c r="S1723">
        <v>2</v>
      </c>
      <c r="T1723">
        <v>1</v>
      </c>
      <c r="U1723" t="s">
        <v>32</v>
      </c>
      <c r="V1723" t="s">
        <v>42</v>
      </c>
      <c r="Z1723" t="b">
        <f t="shared" si="26"/>
        <v>1</v>
      </c>
    </row>
    <row r="1724" spans="1:26" x14ac:dyDescent="0.25">
      <c r="A1724" t="s">
        <v>2370</v>
      </c>
      <c r="B1724" s="1">
        <v>45881</v>
      </c>
      <c r="C1724" t="s">
        <v>1238</v>
      </c>
      <c r="D1724" t="s">
        <v>45</v>
      </c>
      <c r="E1724" t="s">
        <v>26</v>
      </c>
      <c r="F1724" t="s">
        <v>27</v>
      </c>
      <c r="G1724" t="s">
        <v>28</v>
      </c>
      <c r="H1724">
        <v>4</v>
      </c>
      <c r="I1724">
        <v>26681</v>
      </c>
      <c r="J1724">
        <v>10</v>
      </c>
      <c r="K1724">
        <v>10672.4</v>
      </c>
      <c r="L1724">
        <v>96051.6</v>
      </c>
      <c r="M1724">
        <v>55928.17</v>
      </c>
      <c r="N1724">
        <v>40123.43</v>
      </c>
      <c r="O1724" t="s">
        <v>91</v>
      </c>
      <c r="P1724">
        <v>650.51</v>
      </c>
      <c r="Q1724" t="s">
        <v>30</v>
      </c>
      <c r="R1724" t="s">
        <v>31</v>
      </c>
      <c r="S1724">
        <v>5</v>
      </c>
      <c r="T1724">
        <v>6</v>
      </c>
      <c r="U1724" t="s">
        <v>56</v>
      </c>
      <c r="V1724" t="s">
        <v>33</v>
      </c>
      <c r="W1724">
        <v>3</v>
      </c>
      <c r="Z1724" t="b">
        <f t="shared" si="26"/>
        <v>0</v>
      </c>
    </row>
    <row r="1725" spans="1:26" x14ac:dyDescent="0.25">
      <c r="A1725" t="s">
        <v>2371</v>
      </c>
      <c r="B1725" s="1">
        <v>45959</v>
      </c>
      <c r="C1725" t="s">
        <v>817</v>
      </c>
      <c r="D1725" t="s">
        <v>90</v>
      </c>
      <c r="E1725" t="s">
        <v>46</v>
      </c>
      <c r="F1725" t="s">
        <v>53</v>
      </c>
      <c r="G1725" t="s">
        <v>82</v>
      </c>
      <c r="H1725">
        <v>2</v>
      </c>
      <c r="I1725">
        <v>80139</v>
      </c>
      <c r="J1725">
        <v>0</v>
      </c>
      <c r="K1725">
        <v>0</v>
      </c>
      <c r="L1725">
        <v>160278</v>
      </c>
      <c r="M1725">
        <v>118011.55</v>
      </c>
      <c r="N1725">
        <v>42266.45</v>
      </c>
      <c r="O1725" t="s">
        <v>39</v>
      </c>
      <c r="P1725">
        <v>2498.75</v>
      </c>
      <c r="Q1725" t="s">
        <v>40</v>
      </c>
      <c r="R1725" t="s">
        <v>41</v>
      </c>
      <c r="S1725">
        <v>2</v>
      </c>
      <c r="T1725">
        <v>3</v>
      </c>
      <c r="U1725" t="s">
        <v>32</v>
      </c>
      <c r="V1725" t="s">
        <v>50</v>
      </c>
      <c r="W1725">
        <v>3</v>
      </c>
      <c r="Z1725" t="b">
        <f t="shared" si="26"/>
        <v>0</v>
      </c>
    </row>
    <row r="1726" spans="1:26" x14ac:dyDescent="0.25">
      <c r="A1726" t="s">
        <v>2372</v>
      </c>
      <c r="B1726" s="1">
        <v>45863</v>
      </c>
      <c r="C1726" t="s">
        <v>2036</v>
      </c>
      <c r="D1726" t="s">
        <v>67</v>
      </c>
      <c r="E1726" t="s">
        <v>26</v>
      </c>
      <c r="F1726" t="s">
        <v>86</v>
      </c>
      <c r="G1726" t="s">
        <v>180</v>
      </c>
      <c r="H1726">
        <v>3</v>
      </c>
      <c r="I1726">
        <v>23502</v>
      </c>
      <c r="J1726">
        <v>5</v>
      </c>
      <c r="K1726">
        <v>3525.3</v>
      </c>
      <c r="L1726">
        <v>66980.7</v>
      </c>
      <c r="M1726">
        <v>54616.4</v>
      </c>
      <c r="N1726">
        <v>12364.3</v>
      </c>
      <c r="O1726" t="s">
        <v>29</v>
      </c>
      <c r="P1726">
        <v>1117.49</v>
      </c>
      <c r="Q1726" t="s">
        <v>83</v>
      </c>
      <c r="R1726" t="s">
        <v>41</v>
      </c>
      <c r="S1726">
        <v>2</v>
      </c>
      <c r="T1726">
        <v>0</v>
      </c>
      <c r="U1726" t="s">
        <v>32</v>
      </c>
      <c r="V1726" t="s">
        <v>50</v>
      </c>
      <c r="W1726">
        <v>5</v>
      </c>
      <c r="Z1726" t="b">
        <f t="shared" si="26"/>
        <v>0</v>
      </c>
    </row>
    <row r="1727" spans="1:26" x14ac:dyDescent="0.25">
      <c r="A1727" t="s">
        <v>2373</v>
      </c>
      <c r="B1727" s="1">
        <v>45926</v>
      </c>
      <c r="C1727" t="s">
        <v>758</v>
      </c>
      <c r="D1727" t="s">
        <v>45</v>
      </c>
      <c r="E1727" t="s">
        <v>26</v>
      </c>
      <c r="F1727" t="s">
        <v>53</v>
      </c>
      <c r="G1727" t="s">
        <v>82</v>
      </c>
      <c r="H1727">
        <v>2</v>
      </c>
      <c r="I1727">
        <v>77458</v>
      </c>
      <c r="J1727">
        <v>20</v>
      </c>
      <c r="K1727">
        <v>30983.200000000001</v>
      </c>
      <c r="L1727">
        <v>123932.8</v>
      </c>
      <c r="M1727">
        <v>68202.350000000006</v>
      </c>
      <c r="N1727">
        <v>55730.45</v>
      </c>
      <c r="O1727" t="s">
        <v>29</v>
      </c>
      <c r="P1727">
        <v>2206.11</v>
      </c>
      <c r="Q1727" t="s">
        <v>83</v>
      </c>
      <c r="R1727" t="s">
        <v>41</v>
      </c>
      <c r="S1727">
        <v>2</v>
      </c>
      <c r="T1727">
        <v>3</v>
      </c>
      <c r="U1727" t="s">
        <v>32</v>
      </c>
      <c r="V1727" t="s">
        <v>42</v>
      </c>
      <c r="Z1727" t="b">
        <f t="shared" si="26"/>
        <v>0</v>
      </c>
    </row>
    <row r="1728" spans="1:26" x14ac:dyDescent="0.25">
      <c r="A1728" t="s">
        <v>2374</v>
      </c>
      <c r="B1728" s="1">
        <v>45698</v>
      </c>
      <c r="C1728" t="s">
        <v>1037</v>
      </c>
      <c r="D1728" t="s">
        <v>67</v>
      </c>
      <c r="E1728" t="s">
        <v>26</v>
      </c>
      <c r="F1728" t="s">
        <v>86</v>
      </c>
      <c r="G1728" t="s">
        <v>87</v>
      </c>
      <c r="H1728">
        <v>2</v>
      </c>
      <c r="I1728">
        <v>43385</v>
      </c>
      <c r="J1728">
        <v>5</v>
      </c>
      <c r="K1728">
        <v>4338.5</v>
      </c>
      <c r="L1728">
        <v>82431.5</v>
      </c>
      <c r="M1728">
        <v>50343.6</v>
      </c>
      <c r="N1728">
        <v>32087.9</v>
      </c>
      <c r="O1728" t="s">
        <v>60</v>
      </c>
      <c r="P1728">
        <v>1218.06</v>
      </c>
      <c r="Q1728" t="s">
        <v>30</v>
      </c>
      <c r="R1728" t="s">
        <v>41</v>
      </c>
      <c r="S1728">
        <v>2</v>
      </c>
      <c r="T1728">
        <v>5</v>
      </c>
      <c r="U1728" t="s">
        <v>32</v>
      </c>
      <c r="V1728" t="s">
        <v>42</v>
      </c>
      <c r="Z1728" t="b">
        <f t="shared" si="26"/>
        <v>0</v>
      </c>
    </row>
    <row r="1729" spans="1:26" x14ac:dyDescent="0.25">
      <c r="A1729" t="s">
        <v>2375</v>
      </c>
      <c r="B1729" s="1">
        <v>45860</v>
      </c>
      <c r="C1729" t="s">
        <v>612</v>
      </c>
      <c r="D1729" t="s">
        <v>71</v>
      </c>
      <c r="E1729" t="s">
        <v>26</v>
      </c>
      <c r="F1729" t="s">
        <v>27</v>
      </c>
      <c r="G1729" t="s">
        <v>76</v>
      </c>
      <c r="H1729">
        <v>1</v>
      </c>
      <c r="I1729">
        <v>22199</v>
      </c>
      <c r="J1729">
        <v>0</v>
      </c>
      <c r="K1729">
        <v>0</v>
      </c>
      <c r="L1729">
        <v>22199</v>
      </c>
      <c r="M1729">
        <v>16262.92</v>
      </c>
      <c r="N1729">
        <v>5936.08</v>
      </c>
      <c r="P1729">
        <v>1477.11</v>
      </c>
      <c r="Q1729" t="s">
        <v>73</v>
      </c>
      <c r="R1729" t="s">
        <v>31</v>
      </c>
      <c r="S1729">
        <v>5</v>
      </c>
      <c r="T1729">
        <v>6</v>
      </c>
      <c r="U1729" t="s">
        <v>56</v>
      </c>
      <c r="V1729" t="s">
        <v>33</v>
      </c>
      <c r="W1729">
        <v>4</v>
      </c>
      <c r="Z1729" t="b">
        <f t="shared" si="26"/>
        <v>0</v>
      </c>
    </row>
    <row r="1730" spans="1:26" x14ac:dyDescent="0.25">
      <c r="A1730" t="s">
        <v>2376</v>
      </c>
      <c r="B1730" s="1">
        <v>45816</v>
      </c>
      <c r="C1730" t="s">
        <v>203</v>
      </c>
      <c r="D1730" t="s">
        <v>25</v>
      </c>
      <c r="E1730" t="s">
        <v>46</v>
      </c>
      <c r="F1730" t="s">
        <v>53</v>
      </c>
      <c r="G1730" t="s">
        <v>268</v>
      </c>
      <c r="H1730">
        <v>2</v>
      </c>
      <c r="I1730">
        <v>83101</v>
      </c>
      <c r="J1730">
        <v>0</v>
      </c>
      <c r="K1730">
        <v>0</v>
      </c>
      <c r="L1730">
        <v>166202</v>
      </c>
      <c r="M1730">
        <v>92881.73</v>
      </c>
      <c r="N1730">
        <v>73320.27</v>
      </c>
      <c r="O1730" t="s">
        <v>55</v>
      </c>
      <c r="P1730">
        <v>2272.81</v>
      </c>
      <c r="Q1730" t="s">
        <v>30</v>
      </c>
      <c r="R1730" t="s">
        <v>31</v>
      </c>
      <c r="S1730">
        <v>5</v>
      </c>
      <c r="T1730">
        <v>5</v>
      </c>
      <c r="U1730" t="s">
        <v>32</v>
      </c>
      <c r="V1730" t="s">
        <v>33</v>
      </c>
      <c r="W1730">
        <v>5</v>
      </c>
      <c r="Z1730" t="b">
        <f t="shared" si="26"/>
        <v>0</v>
      </c>
    </row>
    <row r="1731" spans="1:26" x14ac:dyDescent="0.25">
      <c r="A1731" t="s">
        <v>2377</v>
      </c>
      <c r="B1731" s="1">
        <v>45831</v>
      </c>
      <c r="C1731" t="s">
        <v>362</v>
      </c>
      <c r="D1731" t="s">
        <v>63</v>
      </c>
      <c r="E1731" t="s">
        <v>26</v>
      </c>
      <c r="F1731" t="s">
        <v>86</v>
      </c>
      <c r="G1731" t="s">
        <v>110</v>
      </c>
      <c r="H1731">
        <v>2</v>
      </c>
      <c r="I1731">
        <v>36155</v>
      </c>
      <c r="J1731">
        <v>10</v>
      </c>
      <c r="K1731">
        <v>7231</v>
      </c>
      <c r="L1731">
        <v>65079</v>
      </c>
      <c r="M1731">
        <v>46248.44</v>
      </c>
      <c r="N1731">
        <v>18830.560000000001</v>
      </c>
      <c r="O1731" t="s">
        <v>49</v>
      </c>
      <c r="P1731">
        <v>164.48</v>
      </c>
      <c r="Q1731" t="s">
        <v>68</v>
      </c>
      <c r="R1731" t="s">
        <v>41</v>
      </c>
      <c r="S1731">
        <v>2</v>
      </c>
      <c r="T1731">
        <v>5</v>
      </c>
      <c r="U1731" t="s">
        <v>32</v>
      </c>
      <c r="V1731" t="s">
        <v>50</v>
      </c>
      <c r="W1731">
        <v>3</v>
      </c>
      <c r="Z1731" t="b">
        <f t="shared" ref="Z1731:Z1794" si="27">COUNTIF($A:$A, A1731)&gt;1</f>
        <v>0</v>
      </c>
    </row>
    <row r="1732" spans="1:26" x14ac:dyDescent="0.25">
      <c r="A1732" t="s">
        <v>2378</v>
      </c>
      <c r="B1732" s="1">
        <v>45771</v>
      </c>
      <c r="C1732" t="s">
        <v>606</v>
      </c>
      <c r="D1732" t="s">
        <v>45</v>
      </c>
      <c r="E1732" t="s">
        <v>46</v>
      </c>
      <c r="F1732" t="s">
        <v>86</v>
      </c>
      <c r="G1732" t="s">
        <v>87</v>
      </c>
      <c r="H1732">
        <v>2</v>
      </c>
      <c r="I1732">
        <v>16928</v>
      </c>
      <c r="J1732">
        <v>0</v>
      </c>
      <c r="K1732">
        <v>0</v>
      </c>
      <c r="L1732">
        <v>33856</v>
      </c>
      <c r="M1732">
        <v>21813.08</v>
      </c>
      <c r="N1732">
        <v>12042.92</v>
      </c>
      <c r="O1732" t="s">
        <v>49</v>
      </c>
      <c r="P1732">
        <v>67.709999999999994</v>
      </c>
      <c r="Q1732" t="s">
        <v>73</v>
      </c>
      <c r="R1732" t="s">
        <v>31</v>
      </c>
      <c r="S1732">
        <v>5</v>
      </c>
      <c r="T1732">
        <v>3</v>
      </c>
      <c r="U1732" t="s">
        <v>32</v>
      </c>
      <c r="V1732" t="s">
        <v>50</v>
      </c>
      <c r="W1732">
        <v>3</v>
      </c>
      <c r="Z1732" t="b">
        <f t="shared" si="27"/>
        <v>0</v>
      </c>
    </row>
    <row r="1733" spans="1:26" x14ac:dyDescent="0.25">
      <c r="A1733" t="s">
        <v>2379</v>
      </c>
      <c r="B1733" s="1">
        <v>45828</v>
      </c>
      <c r="C1733" t="s">
        <v>62</v>
      </c>
      <c r="D1733" t="s">
        <v>67</v>
      </c>
      <c r="E1733" t="s">
        <v>26</v>
      </c>
      <c r="F1733" t="s">
        <v>53</v>
      </c>
      <c r="G1733" t="s">
        <v>268</v>
      </c>
      <c r="H1733">
        <v>3</v>
      </c>
      <c r="I1733">
        <v>112470</v>
      </c>
      <c r="J1733">
        <v>15</v>
      </c>
      <c r="K1733">
        <v>50611.5</v>
      </c>
      <c r="L1733">
        <v>286798.5</v>
      </c>
      <c r="M1733">
        <v>199056.73</v>
      </c>
      <c r="N1733">
        <v>87741.77</v>
      </c>
      <c r="O1733" t="s">
        <v>29</v>
      </c>
      <c r="P1733">
        <v>2126.21</v>
      </c>
      <c r="Q1733" t="s">
        <v>73</v>
      </c>
      <c r="R1733" t="s">
        <v>41</v>
      </c>
      <c r="S1733">
        <v>2</v>
      </c>
      <c r="T1733">
        <v>6</v>
      </c>
      <c r="U1733" t="s">
        <v>32</v>
      </c>
      <c r="V1733" t="s">
        <v>50</v>
      </c>
      <c r="W1733">
        <v>1</v>
      </c>
      <c r="Z1733" t="b">
        <f t="shared" si="27"/>
        <v>0</v>
      </c>
    </row>
    <row r="1734" spans="1:26" x14ac:dyDescent="0.25">
      <c r="A1734" t="s">
        <v>2380</v>
      </c>
      <c r="B1734" s="1">
        <v>45744</v>
      </c>
      <c r="C1734" t="s">
        <v>1940</v>
      </c>
      <c r="D1734" t="s">
        <v>67</v>
      </c>
      <c r="E1734" t="s">
        <v>26</v>
      </c>
      <c r="F1734" t="s">
        <v>86</v>
      </c>
      <c r="G1734" t="s">
        <v>127</v>
      </c>
      <c r="H1734">
        <v>1</v>
      </c>
      <c r="I1734">
        <v>45095</v>
      </c>
      <c r="J1734">
        <v>25</v>
      </c>
      <c r="K1734">
        <v>11273.75</v>
      </c>
      <c r="L1734">
        <v>33821.25</v>
      </c>
      <c r="M1734">
        <v>23251.02</v>
      </c>
      <c r="N1734">
        <v>10570.23</v>
      </c>
      <c r="O1734" t="s">
        <v>39</v>
      </c>
      <c r="P1734">
        <v>1608.23</v>
      </c>
      <c r="Q1734" t="s">
        <v>40</v>
      </c>
      <c r="R1734" t="s">
        <v>41</v>
      </c>
      <c r="S1734">
        <v>2</v>
      </c>
      <c r="T1734">
        <v>1</v>
      </c>
      <c r="U1734" t="s">
        <v>32</v>
      </c>
      <c r="V1734" t="s">
        <v>33</v>
      </c>
      <c r="W1734">
        <v>5</v>
      </c>
      <c r="Z1734" t="b">
        <f t="shared" si="27"/>
        <v>0</v>
      </c>
    </row>
    <row r="1735" spans="1:26" x14ac:dyDescent="0.25">
      <c r="A1735" t="s">
        <v>2381</v>
      </c>
      <c r="B1735" s="1">
        <v>45697</v>
      </c>
      <c r="C1735" t="s">
        <v>117</v>
      </c>
      <c r="D1735" t="s">
        <v>97</v>
      </c>
      <c r="E1735" t="s">
        <v>46</v>
      </c>
      <c r="F1735" t="s">
        <v>53</v>
      </c>
      <c r="G1735" t="s">
        <v>268</v>
      </c>
      <c r="H1735">
        <v>2</v>
      </c>
      <c r="I1735">
        <v>97321</v>
      </c>
      <c r="J1735">
        <v>10</v>
      </c>
      <c r="K1735">
        <v>19464.2</v>
      </c>
      <c r="L1735">
        <v>175177.8</v>
      </c>
      <c r="M1735">
        <v>97615.81</v>
      </c>
      <c r="N1735">
        <v>77561.990000000005</v>
      </c>
      <c r="O1735" t="s">
        <v>60</v>
      </c>
      <c r="P1735">
        <v>620.11</v>
      </c>
      <c r="Q1735" t="s">
        <v>73</v>
      </c>
      <c r="R1735" t="s">
        <v>41</v>
      </c>
      <c r="S1735">
        <v>2</v>
      </c>
      <c r="T1735">
        <v>1</v>
      </c>
      <c r="U1735" t="s">
        <v>32</v>
      </c>
      <c r="V1735" t="s">
        <v>42</v>
      </c>
      <c r="Z1735" t="b">
        <f t="shared" si="27"/>
        <v>0</v>
      </c>
    </row>
    <row r="1736" spans="1:26" x14ac:dyDescent="0.25">
      <c r="A1736" t="s">
        <v>2382</v>
      </c>
      <c r="B1736" s="1">
        <v>45919</v>
      </c>
      <c r="C1736" t="s">
        <v>500</v>
      </c>
      <c r="D1736" t="s">
        <v>67</v>
      </c>
      <c r="E1736" t="s">
        <v>26</v>
      </c>
      <c r="F1736" t="s">
        <v>47</v>
      </c>
      <c r="G1736" t="s">
        <v>48</v>
      </c>
      <c r="H1736">
        <v>1</v>
      </c>
      <c r="I1736">
        <v>12932</v>
      </c>
      <c r="J1736">
        <v>10</v>
      </c>
      <c r="K1736">
        <v>1293.2</v>
      </c>
      <c r="L1736">
        <v>11638.8</v>
      </c>
      <c r="M1736">
        <v>8917.4599999999991</v>
      </c>
      <c r="N1736">
        <v>2721.34</v>
      </c>
      <c r="O1736" t="s">
        <v>49</v>
      </c>
      <c r="P1736">
        <v>354.84</v>
      </c>
      <c r="Q1736" t="s">
        <v>40</v>
      </c>
      <c r="R1736" t="s">
        <v>41</v>
      </c>
      <c r="S1736">
        <v>2</v>
      </c>
      <c r="T1736">
        <v>3</v>
      </c>
      <c r="U1736" t="s">
        <v>56</v>
      </c>
      <c r="V1736" t="s">
        <v>33</v>
      </c>
      <c r="W1736">
        <v>4</v>
      </c>
      <c r="Z1736" t="b">
        <f t="shared" si="27"/>
        <v>0</v>
      </c>
    </row>
    <row r="1737" spans="1:26" x14ac:dyDescent="0.25">
      <c r="A1737" t="s">
        <v>2383</v>
      </c>
      <c r="B1737" s="1">
        <v>45982</v>
      </c>
      <c r="C1737" t="s">
        <v>337</v>
      </c>
      <c r="D1737" t="s">
        <v>45</v>
      </c>
      <c r="E1737" t="s">
        <v>36</v>
      </c>
      <c r="F1737" t="s">
        <v>37</v>
      </c>
      <c r="G1737" t="s">
        <v>38</v>
      </c>
      <c r="H1737">
        <v>1</v>
      </c>
      <c r="I1737">
        <v>36773</v>
      </c>
      <c r="J1737">
        <v>5</v>
      </c>
      <c r="K1737">
        <v>1838.65</v>
      </c>
      <c r="L1737">
        <v>34934.35</v>
      </c>
      <c r="M1737">
        <v>19707.34</v>
      </c>
      <c r="N1737">
        <v>15227.01</v>
      </c>
      <c r="O1737" t="s">
        <v>91</v>
      </c>
      <c r="P1737">
        <v>656.69</v>
      </c>
      <c r="Q1737" t="s">
        <v>73</v>
      </c>
      <c r="R1737" t="s">
        <v>41</v>
      </c>
      <c r="S1737">
        <v>2</v>
      </c>
      <c r="T1737">
        <v>5</v>
      </c>
      <c r="U1737" t="s">
        <v>32</v>
      </c>
      <c r="V1737" t="s">
        <v>50</v>
      </c>
      <c r="W1737">
        <v>5</v>
      </c>
      <c r="Z1737" t="b">
        <f t="shared" si="27"/>
        <v>0</v>
      </c>
    </row>
    <row r="1738" spans="1:26" x14ac:dyDescent="0.25">
      <c r="A1738" t="s">
        <v>2384</v>
      </c>
      <c r="B1738" s="1">
        <v>45716</v>
      </c>
      <c r="C1738" t="s">
        <v>1037</v>
      </c>
      <c r="D1738" t="s">
        <v>154</v>
      </c>
      <c r="E1738" t="s">
        <v>26</v>
      </c>
      <c r="F1738" t="s">
        <v>37</v>
      </c>
      <c r="G1738" t="s">
        <v>224</v>
      </c>
      <c r="H1738">
        <v>1</v>
      </c>
      <c r="I1738">
        <v>12798</v>
      </c>
      <c r="J1738">
        <v>0</v>
      </c>
      <c r="K1738">
        <v>0</v>
      </c>
      <c r="L1738">
        <v>12798</v>
      </c>
      <c r="M1738">
        <v>8196.2900000000009</v>
      </c>
      <c r="N1738">
        <v>4601.71</v>
      </c>
      <c r="O1738" t="s">
        <v>91</v>
      </c>
      <c r="P1738">
        <v>2100.34</v>
      </c>
      <c r="Q1738" t="s">
        <v>40</v>
      </c>
      <c r="R1738" t="s">
        <v>41</v>
      </c>
      <c r="S1738">
        <v>2</v>
      </c>
      <c r="T1738">
        <v>1</v>
      </c>
      <c r="U1738" t="s">
        <v>32</v>
      </c>
      <c r="V1738" t="s">
        <v>33</v>
      </c>
      <c r="W1738">
        <v>5</v>
      </c>
      <c r="Z1738" t="b">
        <f t="shared" si="27"/>
        <v>0</v>
      </c>
    </row>
    <row r="1739" spans="1:26" x14ac:dyDescent="0.25">
      <c r="A1739" t="s">
        <v>2385</v>
      </c>
      <c r="B1739" s="1">
        <v>45929</v>
      </c>
      <c r="C1739" t="s">
        <v>2131</v>
      </c>
      <c r="D1739" t="s">
        <v>79</v>
      </c>
      <c r="E1739" t="s">
        <v>26</v>
      </c>
      <c r="F1739" t="s">
        <v>37</v>
      </c>
      <c r="G1739" t="s">
        <v>100</v>
      </c>
      <c r="H1739">
        <v>3</v>
      </c>
      <c r="I1739">
        <v>20736</v>
      </c>
      <c r="J1739">
        <v>25</v>
      </c>
      <c r="K1739">
        <v>15552</v>
      </c>
      <c r="L1739">
        <v>46656</v>
      </c>
      <c r="M1739">
        <v>29188.51</v>
      </c>
      <c r="N1739">
        <v>17467.490000000002</v>
      </c>
      <c r="O1739" t="s">
        <v>49</v>
      </c>
      <c r="P1739">
        <v>182.61</v>
      </c>
      <c r="Q1739" t="s">
        <v>40</v>
      </c>
      <c r="R1739" t="s">
        <v>41</v>
      </c>
      <c r="S1739">
        <v>2</v>
      </c>
      <c r="T1739">
        <v>1</v>
      </c>
      <c r="U1739" t="s">
        <v>32</v>
      </c>
      <c r="V1739" t="s">
        <v>33</v>
      </c>
      <c r="W1739">
        <v>1</v>
      </c>
      <c r="Z1739" t="b">
        <f t="shared" si="27"/>
        <v>0</v>
      </c>
    </row>
    <row r="1740" spans="1:26" x14ac:dyDescent="0.25">
      <c r="A1740" t="s">
        <v>2386</v>
      </c>
      <c r="B1740" s="1">
        <v>45919</v>
      </c>
      <c r="C1740" t="s">
        <v>85</v>
      </c>
      <c r="D1740" t="s">
        <v>67</v>
      </c>
      <c r="E1740" t="s">
        <v>26</v>
      </c>
      <c r="F1740" t="s">
        <v>47</v>
      </c>
      <c r="G1740" t="s">
        <v>105</v>
      </c>
      <c r="H1740">
        <v>1</v>
      </c>
      <c r="I1740">
        <v>18812</v>
      </c>
      <c r="J1740">
        <v>0</v>
      </c>
      <c r="K1740">
        <v>0</v>
      </c>
      <c r="L1740">
        <v>18812</v>
      </c>
      <c r="M1740">
        <v>12672.95</v>
      </c>
      <c r="N1740">
        <v>6139.05</v>
      </c>
      <c r="O1740" t="s">
        <v>49</v>
      </c>
      <c r="P1740">
        <v>71.34</v>
      </c>
      <c r="Q1740" t="s">
        <v>73</v>
      </c>
      <c r="R1740" t="s">
        <v>41</v>
      </c>
      <c r="S1740">
        <v>2</v>
      </c>
      <c r="T1740">
        <v>3</v>
      </c>
      <c r="U1740" t="s">
        <v>56</v>
      </c>
      <c r="V1740" t="s">
        <v>33</v>
      </c>
      <c r="W1740">
        <v>5</v>
      </c>
      <c r="Z1740" t="b">
        <f t="shared" si="27"/>
        <v>0</v>
      </c>
    </row>
    <row r="1741" spans="1:26" x14ac:dyDescent="0.25">
      <c r="A1741" t="s">
        <v>2387</v>
      </c>
      <c r="B1741" s="1">
        <v>45757</v>
      </c>
      <c r="C1741" t="s">
        <v>1488</v>
      </c>
      <c r="D1741" t="s">
        <v>71</v>
      </c>
      <c r="E1741" t="s">
        <v>36</v>
      </c>
      <c r="F1741" t="s">
        <v>86</v>
      </c>
      <c r="G1741" t="s">
        <v>87</v>
      </c>
      <c r="H1741">
        <v>2</v>
      </c>
      <c r="I1741">
        <v>73956</v>
      </c>
      <c r="J1741">
        <v>25</v>
      </c>
      <c r="K1741">
        <v>36978</v>
      </c>
      <c r="L1741">
        <v>110934</v>
      </c>
      <c r="M1741">
        <v>76730.710000000006</v>
      </c>
      <c r="N1741">
        <v>34203.29</v>
      </c>
      <c r="O1741" t="s">
        <v>60</v>
      </c>
      <c r="P1741">
        <v>841.2</v>
      </c>
      <c r="Q1741" t="s">
        <v>40</v>
      </c>
      <c r="R1741" t="s">
        <v>41</v>
      </c>
      <c r="S1741">
        <v>2</v>
      </c>
      <c r="T1741">
        <v>5</v>
      </c>
      <c r="U1741" t="s">
        <v>56</v>
      </c>
      <c r="V1741" t="s">
        <v>33</v>
      </c>
      <c r="W1741">
        <v>3</v>
      </c>
      <c r="Z1741" t="b">
        <f t="shared" si="27"/>
        <v>0</v>
      </c>
    </row>
    <row r="1742" spans="1:26" x14ac:dyDescent="0.25">
      <c r="A1742" t="s">
        <v>2388</v>
      </c>
      <c r="B1742" s="1">
        <v>45836</v>
      </c>
      <c r="C1742" t="s">
        <v>305</v>
      </c>
      <c r="D1742" t="s">
        <v>79</v>
      </c>
      <c r="E1742" t="s">
        <v>46</v>
      </c>
      <c r="F1742" t="s">
        <v>86</v>
      </c>
      <c r="G1742" t="s">
        <v>127</v>
      </c>
      <c r="H1742">
        <v>1</v>
      </c>
      <c r="I1742">
        <v>82184</v>
      </c>
      <c r="J1742">
        <v>15</v>
      </c>
      <c r="K1742">
        <v>12327.6</v>
      </c>
      <c r="L1742">
        <v>69856.399999999994</v>
      </c>
      <c r="M1742">
        <v>57182.68</v>
      </c>
      <c r="N1742">
        <v>12673.72</v>
      </c>
      <c r="O1742" t="s">
        <v>91</v>
      </c>
      <c r="P1742">
        <v>1200.42</v>
      </c>
      <c r="Q1742" t="s">
        <v>30</v>
      </c>
      <c r="R1742" t="s">
        <v>41</v>
      </c>
      <c r="S1742">
        <v>2</v>
      </c>
      <c r="T1742">
        <v>1</v>
      </c>
      <c r="U1742" t="s">
        <v>32</v>
      </c>
      <c r="V1742" t="s">
        <v>33</v>
      </c>
      <c r="W1742">
        <v>5</v>
      </c>
      <c r="Z1742" t="b">
        <f t="shared" si="27"/>
        <v>0</v>
      </c>
    </row>
    <row r="1743" spans="1:26" x14ac:dyDescent="0.25">
      <c r="A1743" t="s">
        <v>2389</v>
      </c>
      <c r="B1743" s="1">
        <v>45837</v>
      </c>
      <c r="C1743" t="s">
        <v>460</v>
      </c>
      <c r="D1743" t="s">
        <v>124</v>
      </c>
      <c r="E1743" t="s">
        <v>46</v>
      </c>
      <c r="F1743" t="s">
        <v>86</v>
      </c>
      <c r="G1743" t="s">
        <v>180</v>
      </c>
      <c r="H1743">
        <v>1</v>
      </c>
      <c r="I1743">
        <v>20533</v>
      </c>
      <c r="J1743">
        <v>25</v>
      </c>
      <c r="K1743">
        <v>5133.25</v>
      </c>
      <c r="L1743">
        <v>15399.75</v>
      </c>
      <c r="M1743">
        <v>9660.4599999999991</v>
      </c>
      <c r="N1743">
        <v>5739.29</v>
      </c>
      <c r="O1743" t="s">
        <v>39</v>
      </c>
      <c r="P1743">
        <v>757.52</v>
      </c>
      <c r="Q1743" t="s">
        <v>73</v>
      </c>
      <c r="R1743" t="s">
        <v>41</v>
      </c>
      <c r="S1743">
        <v>2</v>
      </c>
      <c r="T1743">
        <v>1</v>
      </c>
      <c r="U1743" t="s">
        <v>32</v>
      </c>
      <c r="V1743" t="s">
        <v>33</v>
      </c>
      <c r="W1743">
        <v>5</v>
      </c>
      <c r="Z1743" t="b">
        <f t="shared" si="27"/>
        <v>0</v>
      </c>
    </row>
    <row r="1744" spans="1:26" x14ac:dyDescent="0.25">
      <c r="A1744" t="s">
        <v>2390</v>
      </c>
      <c r="B1744" s="1">
        <v>45988</v>
      </c>
      <c r="C1744" t="s">
        <v>1119</v>
      </c>
      <c r="D1744" t="s">
        <v>25</v>
      </c>
      <c r="E1744" t="s">
        <v>26</v>
      </c>
      <c r="F1744" t="s">
        <v>27</v>
      </c>
      <c r="G1744" t="s">
        <v>164</v>
      </c>
      <c r="H1744">
        <v>1</v>
      </c>
      <c r="I1744">
        <v>5534</v>
      </c>
      <c r="J1744">
        <v>0</v>
      </c>
      <c r="K1744">
        <v>0</v>
      </c>
      <c r="L1744">
        <v>5534</v>
      </c>
      <c r="M1744">
        <v>4025.72</v>
      </c>
      <c r="N1744">
        <v>1508.28</v>
      </c>
      <c r="O1744" t="s">
        <v>60</v>
      </c>
      <c r="P1744">
        <v>269.58999999999997</v>
      </c>
      <c r="Q1744" t="s">
        <v>73</v>
      </c>
      <c r="R1744" t="s">
        <v>41</v>
      </c>
      <c r="S1744">
        <v>2</v>
      </c>
      <c r="T1744">
        <v>2</v>
      </c>
      <c r="U1744" t="s">
        <v>32</v>
      </c>
      <c r="V1744" t="s">
        <v>33</v>
      </c>
      <c r="W1744">
        <v>5</v>
      </c>
      <c r="Z1744" t="b">
        <f t="shared" si="27"/>
        <v>0</v>
      </c>
    </row>
    <row r="1745" spans="1:26" x14ac:dyDescent="0.25">
      <c r="A1745" t="s">
        <v>2391</v>
      </c>
      <c r="B1745" s="1">
        <v>45733</v>
      </c>
      <c r="C1745" t="s">
        <v>511</v>
      </c>
      <c r="D1745" t="s">
        <v>90</v>
      </c>
      <c r="E1745" t="s">
        <v>26</v>
      </c>
      <c r="F1745" t="s">
        <v>47</v>
      </c>
      <c r="G1745" t="s">
        <v>138</v>
      </c>
      <c r="H1745">
        <v>1</v>
      </c>
      <c r="I1745">
        <v>22812</v>
      </c>
      <c r="J1745">
        <v>20</v>
      </c>
      <c r="K1745">
        <v>4562.3999999999996</v>
      </c>
      <c r="L1745">
        <v>18249.599999999999</v>
      </c>
      <c r="M1745">
        <v>14768.67</v>
      </c>
      <c r="N1745">
        <v>3480.93</v>
      </c>
      <c r="O1745" t="s">
        <v>91</v>
      </c>
      <c r="P1745">
        <v>1434.86</v>
      </c>
      <c r="Q1745" t="s">
        <v>68</v>
      </c>
      <c r="R1745" t="s">
        <v>41</v>
      </c>
      <c r="S1745">
        <v>2</v>
      </c>
      <c r="T1745">
        <v>4</v>
      </c>
      <c r="U1745" t="s">
        <v>56</v>
      </c>
      <c r="V1745" t="s">
        <v>33</v>
      </c>
      <c r="W1745">
        <v>1</v>
      </c>
      <c r="Z1745" t="b">
        <f t="shared" si="27"/>
        <v>0</v>
      </c>
    </row>
    <row r="1746" spans="1:26" x14ac:dyDescent="0.25">
      <c r="A1746" t="s">
        <v>2392</v>
      </c>
      <c r="B1746" s="1">
        <v>45778</v>
      </c>
      <c r="C1746" t="s">
        <v>792</v>
      </c>
      <c r="D1746" t="s">
        <v>25</v>
      </c>
      <c r="E1746" t="s">
        <v>46</v>
      </c>
      <c r="F1746" t="s">
        <v>86</v>
      </c>
      <c r="G1746" t="s">
        <v>94</v>
      </c>
      <c r="H1746">
        <v>1</v>
      </c>
      <c r="I1746">
        <v>23047</v>
      </c>
      <c r="J1746">
        <v>5</v>
      </c>
      <c r="K1746">
        <v>1152.3499999999999</v>
      </c>
      <c r="L1746">
        <v>21894.65</v>
      </c>
      <c r="M1746">
        <v>15255.62</v>
      </c>
      <c r="N1746">
        <v>6639.03</v>
      </c>
      <c r="O1746" t="s">
        <v>60</v>
      </c>
      <c r="P1746">
        <v>2149.1</v>
      </c>
      <c r="Q1746" t="s">
        <v>40</v>
      </c>
      <c r="R1746" t="s">
        <v>41</v>
      </c>
      <c r="S1746">
        <v>2</v>
      </c>
      <c r="T1746">
        <v>1</v>
      </c>
      <c r="U1746" t="s">
        <v>32</v>
      </c>
      <c r="V1746" t="s">
        <v>33</v>
      </c>
      <c r="W1746">
        <v>5</v>
      </c>
      <c r="Z1746" t="b">
        <f t="shared" si="27"/>
        <v>0</v>
      </c>
    </row>
    <row r="1747" spans="1:26" x14ac:dyDescent="0.25">
      <c r="A1747" t="s">
        <v>2393</v>
      </c>
      <c r="B1747" s="1">
        <v>45710</v>
      </c>
      <c r="C1747" t="s">
        <v>615</v>
      </c>
      <c r="D1747" t="s">
        <v>71</v>
      </c>
      <c r="E1747" t="s">
        <v>46</v>
      </c>
      <c r="F1747" t="s">
        <v>27</v>
      </c>
      <c r="G1747" t="s">
        <v>28</v>
      </c>
      <c r="H1747">
        <v>2</v>
      </c>
      <c r="I1747">
        <v>14356</v>
      </c>
      <c r="J1747">
        <v>15</v>
      </c>
      <c r="K1747">
        <v>4306.8</v>
      </c>
      <c r="L1747">
        <v>24405.200000000001</v>
      </c>
      <c r="M1747">
        <v>15905.15</v>
      </c>
      <c r="N1747">
        <v>8500.0499999999993</v>
      </c>
      <c r="O1747" t="s">
        <v>60</v>
      </c>
      <c r="P1747">
        <v>1829.9</v>
      </c>
      <c r="Q1747" t="s">
        <v>73</v>
      </c>
      <c r="R1747" t="s">
        <v>41</v>
      </c>
      <c r="S1747">
        <v>2</v>
      </c>
      <c r="T1747">
        <v>2</v>
      </c>
      <c r="U1747" t="s">
        <v>32</v>
      </c>
      <c r="V1747" t="s">
        <v>33</v>
      </c>
      <c r="W1747">
        <v>3</v>
      </c>
      <c r="Z1747" t="b">
        <f t="shared" si="27"/>
        <v>0</v>
      </c>
    </row>
    <row r="1748" spans="1:26" x14ac:dyDescent="0.25">
      <c r="A1748" t="s">
        <v>2394</v>
      </c>
      <c r="B1748" s="1">
        <v>45732</v>
      </c>
      <c r="C1748" t="s">
        <v>1158</v>
      </c>
      <c r="D1748" t="s">
        <v>154</v>
      </c>
      <c r="E1748" t="s">
        <v>36</v>
      </c>
      <c r="F1748" t="s">
        <v>53</v>
      </c>
      <c r="G1748" t="s">
        <v>82</v>
      </c>
      <c r="H1748">
        <v>2</v>
      </c>
      <c r="I1748">
        <v>32071</v>
      </c>
      <c r="J1748">
        <v>25</v>
      </c>
      <c r="K1748">
        <v>16035.5</v>
      </c>
      <c r="L1748">
        <v>48106.5</v>
      </c>
      <c r="M1748">
        <v>35614.26</v>
      </c>
      <c r="N1748">
        <v>12492.24</v>
      </c>
      <c r="O1748" t="s">
        <v>49</v>
      </c>
      <c r="P1748">
        <v>68.680000000000007</v>
      </c>
      <c r="Q1748" t="s">
        <v>73</v>
      </c>
      <c r="R1748" t="s">
        <v>41</v>
      </c>
      <c r="S1748">
        <v>2</v>
      </c>
      <c r="T1748">
        <v>3</v>
      </c>
      <c r="U1748" t="s">
        <v>56</v>
      </c>
      <c r="V1748" t="s">
        <v>33</v>
      </c>
      <c r="W1748">
        <v>5</v>
      </c>
      <c r="Z1748" t="b">
        <f t="shared" si="27"/>
        <v>0</v>
      </c>
    </row>
    <row r="1749" spans="1:26" x14ac:dyDescent="0.25">
      <c r="A1749" t="s">
        <v>2395</v>
      </c>
      <c r="B1749" s="1">
        <v>45789</v>
      </c>
      <c r="C1749" t="s">
        <v>668</v>
      </c>
      <c r="D1749" t="s">
        <v>45</v>
      </c>
      <c r="E1749" t="s">
        <v>26</v>
      </c>
      <c r="F1749" t="s">
        <v>37</v>
      </c>
      <c r="G1749" t="s">
        <v>313</v>
      </c>
      <c r="H1749">
        <v>2</v>
      </c>
      <c r="I1749">
        <v>38905</v>
      </c>
      <c r="J1749">
        <v>10</v>
      </c>
      <c r="K1749">
        <v>7781</v>
      </c>
      <c r="L1749">
        <v>70029</v>
      </c>
      <c r="M1749">
        <v>47005.71</v>
      </c>
      <c r="N1749">
        <v>23023.29</v>
      </c>
      <c r="O1749" t="s">
        <v>49</v>
      </c>
      <c r="P1749">
        <v>70.010000000000005</v>
      </c>
      <c r="Q1749" t="s">
        <v>83</v>
      </c>
      <c r="R1749" t="s">
        <v>41</v>
      </c>
      <c r="S1749">
        <v>2</v>
      </c>
      <c r="T1749">
        <v>3</v>
      </c>
      <c r="U1749" t="s">
        <v>56</v>
      </c>
      <c r="V1749" t="s">
        <v>33</v>
      </c>
      <c r="W1749">
        <v>2</v>
      </c>
      <c r="Z1749" t="b">
        <f t="shared" si="27"/>
        <v>0</v>
      </c>
    </row>
    <row r="1750" spans="1:26" x14ac:dyDescent="0.25">
      <c r="A1750" t="s">
        <v>2396</v>
      </c>
      <c r="B1750" s="1">
        <v>45759</v>
      </c>
      <c r="C1750" t="s">
        <v>1019</v>
      </c>
      <c r="D1750" t="s">
        <v>97</v>
      </c>
      <c r="E1750" t="s">
        <v>46</v>
      </c>
      <c r="F1750" t="s">
        <v>47</v>
      </c>
      <c r="G1750" t="s">
        <v>146</v>
      </c>
      <c r="H1750">
        <v>2</v>
      </c>
      <c r="I1750">
        <v>20736</v>
      </c>
      <c r="J1750">
        <v>15</v>
      </c>
      <c r="K1750">
        <v>6220.8</v>
      </c>
      <c r="L1750">
        <v>35251.199999999997</v>
      </c>
      <c r="M1750">
        <v>28379.13</v>
      </c>
      <c r="N1750">
        <v>6872.07</v>
      </c>
      <c r="O1750" t="s">
        <v>60</v>
      </c>
      <c r="P1750">
        <v>491.58</v>
      </c>
      <c r="Q1750" t="s">
        <v>30</v>
      </c>
      <c r="R1750" t="s">
        <v>41</v>
      </c>
      <c r="S1750">
        <v>2</v>
      </c>
      <c r="T1750">
        <v>2</v>
      </c>
      <c r="U1750" t="s">
        <v>32</v>
      </c>
      <c r="V1750" t="s">
        <v>42</v>
      </c>
      <c r="Z1750" t="b">
        <f t="shared" si="27"/>
        <v>0</v>
      </c>
    </row>
    <row r="1751" spans="1:26" x14ac:dyDescent="0.25">
      <c r="A1751" t="s">
        <v>2397</v>
      </c>
      <c r="B1751" s="1">
        <v>45746</v>
      </c>
      <c r="C1751" t="s">
        <v>1896</v>
      </c>
      <c r="D1751" t="s">
        <v>154</v>
      </c>
      <c r="E1751" t="s">
        <v>36</v>
      </c>
      <c r="F1751" t="s">
        <v>27</v>
      </c>
      <c r="G1751" t="s">
        <v>28</v>
      </c>
      <c r="H1751">
        <v>2</v>
      </c>
      <c r="I1751">
        <v>18940</v>
      </c>
      <c r="J1751">
        <v>25</v>
      </c>
      <c r="K1751">
        <v>9470</v>
      </c>
      <c r="L1751">
        <v>28410</v>
      </c>
      <c r="M1751">
        <v>19175.259999999998</v>
      </c>
      <c r="N1751">
        <v>9234.74</v>
      </c>
      <c r="O1751" t="s">
        <v>60</v>
      </c>
      <c r="P1751">
        <v>759.36</v>
      </c>
      <c r="Q1751" t="s">
        <v>83</v>
      </c>
      <c r="R1751" t="s">
        <v>31</v>
      </c>
      <c r="S1751">
        <v>5</v>
      </c>
      <c r="T1751">
        <v>7</v>
      </c>
      <c r="U1751" t="s">
        <v>56</v>
      </c>
      <c r="V1751" t="s">
        <v>33</v>
      </c>
      <c r="W1751">
        <v>5</v>
      </c>
      <c r="Z1751" t="b">
        <f t="shared" si="27"/>
        <v>0</v>
      </c>
    </row>
    <row r="1752" spans="1:26" x14ac:dyDescent="0.25">
      <c r="A1752" t="s">
        <v>2398</v>
      </c>
      <c r="B1752" s="1">
        <v>45966</v>
      </c>
      <c r="C1752" t="s">
        <v>168</v>
      </c>
      <c r="D1752" t="s">
        <v>97</v>
      </c>
      <c r="E1752" t="s">
        <v>36</v>
      </c>
      <c r="F1752" t="s">
        <v>37</v>
      </c>
      <c r="G1752" t="s">
        <v>100</v>
      </c>
      <c r="H1752">
        <v>1</v>
      </c>
      <c r="I1752">
        <v>39189</v>
      </c>
      <c r="J1752">
        <v>5</v>
      </c>
      <c r="K1752">
        <v>1959.45</v>
      </c>
      <c r="L1752">
        <v>37229.550000000003</v>
      </c>
      <c r="M1752">
        <v>28757.87</v>
      </c>
      <c r="N1752">
        <v>8471.68</v>
      </c>
      <c r="O1752" t="s">
        <v>91</v>
      </c>
      <c r="P1752">
        <v>2201.1999999999998</v>
      </c>
      <c r="Q1752" t="s">
        <v>73</v>
      </c>
      <c r="R1752" t="s">
        <v>41</v>
      </c>
      <c r="S1752">
        <v>2</v>
      </c>
      <c r="T1752">
        <v>1</v>
      </c>
      <c r="U1752" t="s">
        <v>32</v>
      </c>
      <c r="V1752" t="s">
        <v>33</v>
      </c>
      <c r="W1752">
        <v>5</v>
      </c>
      <c r="Z1752" t="b">
        <f t="shared" si="27"/>
        <v>0</v>
      </c>
    </row>
    <row r="1753" spans="1:26" x14ac:dyDescent="0.25">
      <c r="A1753" t="s">
        <v>2399</v>
      </c>
      <c r="B1753" s="1">
        <v>45736</v>
      </c>
      <c r="C1753" t="s">
        <v>2098</v>
      </c>
      <c r="D1753" t="s">
        <v>71</v>
      </c>
      <c r="E1753" t="s">
        <v>46</v>
      </c>
      <c r="F1753" t="s">
        <v>27</v>
      </c>
      <c r="G1753" t="s">
        <v>76</v>
      </c>
      <c r="H1753">
        <v>2</v>
      </c>
      <c r="I1753">
        <v>24612</v>
      </c>
      <c r="J1753">
        <v>0</v>
      </c>
      <c r="K1753">
        <v>0</v>
      </c>
      <c r="L1753">
        <v>49224</v>
      </c>
      <c r="M1753">
        <v>30458.15</v>
      </c>
      <c r="N1753">
        <v>18765.849999999999</v>
      </c>
      <c r="O1753" t="s">
        <v>91</v>
      </c>
      <c r="P1753">
        <v>1019.84</v>
      </c>
      <c r="Q1753" t="s">
        <v>40</v>
      </c>
      <c r="R1753" t="s">
        <v>41</v>
      </c>
      <c r="S1753">
        <v>2</v>
      </c>
      <c r="T1753">
        <v>3</v>
      </c>
      <c r="U1753" t="s">
        <v>56</v>
      </c>
      <c r="V1753" t="s">
        <v>33</v>
      </c>
      <c r="W1753">
        <v>5</v>
      </c>
      <c r="Z1753" t="b">
        <f t="shared" si="27"/>
        <v>0</v>
      </c>
    </row>
    <row r="1754" spans="1:26" x14ac:dyDescent="0.25">
      <c r="A1754" t="s">
        <v>2400</v>
      </c>
      <c r="B1754" s="1">
        <v>45993</v>
      </c>
      <c r="C1754" t="s">
        <v>1238</v>
      </c>
      <c r="D1754" t="s">
        <v>154</v>
      </c>
      <c r="E1754" t="s">
        <v>46</v>
      </c>
      <c r="F1754" t="s">
        <v>27</v>
      </c>
      <c r="G1754" t="s">
        <v>76</v>
      </c>
      <c r="H1754">
        <v>2</v>
      </c>
      <c r="I1754">
        <v>21547</v>
      </c>
      <c r="J1754">
        <v>20</v>
      </c>
      <c r="K1754">
        <v>8618.7999999999993</v>
      </c>
      <c r="L1754">
        <v>34475.199999999997</v>
      </c>
      <c r="M1754">
        <v>27550.89</v>
      </c>
      <c r="N1754">
        <v>6924.31</v>
      </c>
      <c r="O1754" t="s">
        <v>60</v>
      </c>
      <c r="P1754">
        <v>575.4</v>
      </c>
      <c r="Q1754" t="s">
        <v>73</v>
      </c>
      <c r="R1754" t="s">
        <v>41</v>
      </c>
      <c r="S1754">
        <v>2</v>
      </c>
      <c r="T1754">
        <v>1</v>
      </c>
      <c r="U1754" t="s">
        <v>32</v>
      </c>
      <c r="V1754" t="s">
        <v>33</v>
      </c>
      <c r="W1754">
        <v>5</v>
      </c>
      <c r="Z1754" t="b">
        <f t="shared" si="27"/>
        <v>0</v>
      </c>
    </row>
    <row r="1755" spans="1:26" x14ac:dyDescent="0.25">
      <c r="A1755" t="s">
        <v>2401</v>
      </c>
      <c r="B1755" s="1">
        <v>45696</v>
      </c>
      <c r="C1755" t="s">
        <v>316</v>
      </c>
      <c r="D1755" t="s">
        <v>25</v>
      </c>
      <c r="E1755" t="s">
        <v>46</v>
      </c>
      <c r="F1755" t="s">
        <v>53</v>
      </c>
      <c r="G1755" t="s">
        <v>268</v>
      </c>
      <c r="H1755">
        <v>1</v>
      </c>
      <c r="I1755">
        <v>88119</v>
      </c>
      <c r="J1755">
        <v>20</v>
      </c>
      <c r="K1755">
        <v>17623.8</v>
      </c>
      <c r="L1755">
        <v>70495.199999999997</v>
      </c>
      <c r="M1755">
        <v>51129.78</v>
      </c>
      <c r="N1755">
        <v>19365.419999999998</v>
      </c>
      <c r="O1755" t="s">
        <v>39</v>
      </c>
      <c r="P1755">
        <v>1155.81</v>
      </c>
      <c r="Q1755" t="s">
        <v>40</v>
      </c>
      <c r="R1755" t="s">
        <v>31</v>
      </c>
      <c r="S1755">
        <v>5</v>
      </c>
      <c r="T1755">
        <v>1</v>
      </c>
      <c r="U1755" t="s">
        <v>32</v>
      </c>
      <c r="V1755" t="s">
        <v>33</v>
      </c>
      <c r="W1755">
        <v>1</v>
      </c>
      <c r="Z1755" t="b">
        <f t="shared" si="27"/>
        <v>0</v>
      </c>
    </row>
    <row r="1756" spans="1:26" x14ac:dyDescent="0.25">
      <c r="A1756" t="s">
        <v>2402</v>
      </c>
      <c r="B1756" s="1">
        <v>45748</v>
      </c>
      <c r="C1756" t="s">
        <v>1257</v>
      </c>
      <c r="D1756" t="s">
        <v>45</v>
      </c>
      <c r="E1756" t="s">
        <v>26</v>
      </c>
      <c r="F1756" t="s">
        <v>37</v>
      </c>
      <c r="G1756" t="s">
        <v>224</v>
      </c>
      <c r="H1756">
        <v>3</v>
      </c>
      <c r="I1756">
        <v>38579</v>
      </c>
      <c r="J1756">
        <v>15</v>
      </c>
      <c r="K1756">
        <v>17360.55</v>
      </c>
      <c r="L1756">
        <v>98376.45</v>
      </c>
      <c r="M1756">
        <v>76456.25</v>
      </c>
      <c r="N1756">
        <v>21920.2</v>
      </c>
      <c r="O1756" t="s">
        <v>60</v>
      </c>
      <c r="P1756">
        <v>223.37</v>
      </c>
      <c r="Q1756" t="s">
        <v>73</v>
      </c>
      <c r="R1756" t="s">
        <v>41</v>
      </c>
      <c r="S1756">
        <v>2</v>
      </c>
      <c r="T1756">
        <v>3</v>
      </c>
      <c r="U1756" t="s">
        <v>56</v>
      </c>
      <c r="V1756" t="s">
        <v>33</v>
      </c>
      <c r="W1756">
        <v>5</v>
      </c>
      <c r="Z1756" t="b">
        <f t="shared" si="27"/>
        <v>0</v>
      </c>
    </row>
    <row r="1757" spans="1:26" x14ac:dyDescent="0.25">
      <c r="A1757" t="s">
        <v>2403</v>
      </c>
      <c r="B1757" s="1">
        <v>45979</v>
      </c>
      <c r="C1757" t="s">
        <v>914</v>
      </c>
      <c r="D1757" t="s">
        <v>67</v>
      </c>
      <c r="E1757" t="s">
        <v>46</v>
      </c>
      <c r="F1757" t="s">
        <v>37</v>
      </c>
      <c r="G1757" t="s">
        <v>313</v>
      </c>
      <c r="H1757">
        <v>1</v>
      </c>
      <c r="I1757">
        <v>14684</v>
      </c>
      <c r="J1757">
        <v>10</v>
      </c>
      <c r="K1757">
        <v>1468.4</v>
      </c>
      <c r="L1757">
        <v>13215.6</v>
      </c>
      <c r="M1757">
        <v>9210.98</v>
      </c>
      <c r="N1757">
        <v>4004.62</v>
      </c>
      <c r="O1757" t="s">
        <v>49</v>
      </c>
      <c r="P1757">
        <v>259.36</v>
      </c>
      <c r="Q1757" t="s">
        <v>30</v>
      </c>
      <c r="R1757" t="s">
        <v>41</v>
      </c>
      <c r="S1757">
        <v>2</v>
      </c>
      <c r="T1757">
        <v>4</v>
      </c>
      <c r="U1757" t="s">
        <v>56</v>
      </c>
      <c r="V1757" t="s">
        <v>33</v>
      </c>
      <c r="W1757">
        <v>5</v>
      </c>
      <c r="Z1757" t="b">
        <f t="shared" si="27"/>
        <v>0</v>
      </c>
    </row>
    <row r="1758" spans="1:26" x14ac:dyDescent="0.25">
      <c r="A1758" t="s">
        <v>2404</v>
      </c>
      <c r="B1758" s="1">
        <v>45910</v>
      </c>
      <c r="C1758" t="s">
        <v>905</v>
      </c>
      <c r="D1758" t="s">
        <v>154</v>
      </c>
      <c r="E1758" t="s">
        <v>26</v>
      </c>
      <c r="F1758" t="s">
        <v>53</v>
      </c>
      <c r="G1758" t="s">
        <v>151</v>
      </c>
      <c r="H1758">
        <v>1</v>
      </c>
      <c r="I1758">
        <v>49997</v>
      </c>
      <c r="J1758">
        <v>0</v>
      </c>
      <c r="K1758">
        <v>0</v>
      </c>
      <c r="L1758">
        <v>49997</v>
      </c>
      <c r="M1758">
        <v>33191.58</v>
      </c>
      <c r="N1758">
        <v>16805.419999999998</v>
      </c>
      <c r="O1758" t="s">
        <v>91</v>
      </c>
      <c r="P1758">
        <v>255.27</v>
      </c>
      <c r="Q1758" t="s">
        <v>40</v>
      </c>
      <c r="R1758" t="s">
        <v>41</v>
      </c>
      <c r="S1758">
        <v>2</v>
      </c>
      <c r="T1758">
        <v>1</v>
      </c>
      <c r="U1758" t="s">
        <v>32</v>
      </c>
      <c r="V1758" t="s">
        <v>33</v>
      </c>
      <c r="W1758">
        <v>4</v>
      </c>
      <c r="Z1758" t="b">
        <f t="shared" si="27"/>
        <v>0</v>
      </c>
    </row>
    <row r="1759" spans="1:26" x14ac:dyDescent="0.25">
      <c r="A1759" t="s">
        <v>2405</v>
      </c>
      <c r="B1759" s="1">
        <v>45895</v>
      </c>
      <c r="C1759" t="s">
        <v>2406</v>
      </c>
      <c r="D1759" t="s">
        <v>90</v>
      </c>
      <c r="E1759" t="s">
        <v>46</v>
      </c>
      <c r="F1759" t="s">
        <v>37</v>
      </c>
      <c r="G1759" t="s">
        <v>313</v>
      </c>
      <c r="H1759">
        <v>2</v>
      </c>
      <c r="I1759">
        <v>5896</v>
      </c>
      <c r="J1759">
        <v>0</v>
      </c>
      <c r="K1759">
        <v>0</v>
      </c>
      <c r="L1759">
        <v>11792</v>
      </c>
      <c r="M1759">
        <v>7253.94</v>
      </c>
      <c r="N1759">
        <v>4538.0600000000004</v>
      </c>
      <c r="O1759" t="s">
        <v>55</v>
      </c>
      <c r="P1759">
        <v>2194.4299999999998</v>
      </c>
      <c r="Q1759" t="s">
        <v>30</v>
      </c>
      <c r="R1759" t="s">
        <v>41</v>
      </c>
      <c r="S1759">
        <v>2</v>
      </c>
      <c r="T1759">
        <v>0</v>
      </c>
      <c r="U1759" t="s">
        <v>32</v>
      </c>
      <c r="V1759" t="s">
        <v>42</v>
      </c>
      <c r="Z1759" t="b">
        <f t="shared" si="27"/>
        <v>0</v>
      </c>
    </row>
    <row r="1760" spans="1:26" x14ac:dyDescent="0.25">
      <c r="A1760" t="s">
        <v>2407</v>
      </c>
      <c r="B1760" s="1">
        <v>45946</v>
      </c>
      <c r="C1760" t="s">
        <v>538</v>
      </c>
      <c r="D1760" t="s">
        <v>124</v>
      </c>
      <c r="E1760" t="s">
        <v>46</v>
      </c>
      <c r="F1760" t="s">
        <v>47</v>
      </c>
      <c r="G1760" t="s">
        <v>64</v>
      </c>
      <c r="H1760">
        <v>2</v>
      </c>
      <c r="I1760">
        <v>42921</v>
      </c>
      <c r="J1760">
        <v>0</v>
      </c>
      <c r="K1760">
        <v>0</v>
      </c>
      <c r="L1760">
        <v>85842</v>
      </c>
      <c r="M1760">
        <v>69153.83</v>
      </c>
      <c r="N1760">
        <v>16688.169999999998</v>
      </c>
      <c r="P1760">
        <v>1251.18</v>
      </c>
      <c r="Q1760" t="s">
        <v>68</v>
      </c>
      <c r="R1760" t="s">
        <v>31</v>
      </c>
      <c r="S1760">
        <v>5</v>
      </c>
      <c r="T1760">
        <v>8</v>
      </c>
      <c r="U1760" t="s">
        <v>56</v>
      </c>
      <c r="V1760" t="s">
        <v>33</v>
      </c>
      <c r="W1760">
        <v>2</v>
      </c>
      <c r="Z1760" t="b">
        <f t="shared" si="27"/>
        <v>0</v>
      </c>
    </row>
    <row r="1761" spans="1:26" x14ac:dyDescent="0.25">
      <c r="A1761" t="s">
        <v>2408</v>
      </c>
      <c r="B1761" s="1">
        <v>45954</v>
      </c>
      <c r="C1761" t="s">
        <v>618</v>
      </c>
      <c r="D1761" t="s">
        <v>90</v>
      </c>
      <c r="E1761" t="s">
        <v>26</v>
      </c>
      <c r="F1761" t="s">
        <v>86</v>
      </c>
      <c r="G1761" t="s">
        <v>127</v>
      </c>
      <c r="H1761">
        <v>1</v>
      </c>
      <c r="I1761">
        <v>66398</v>
      </c>
      <c r="J1761">
        <v>15</v>
      </c>
      <c r="K1761">
        <v>9959.7000000000007</v>
      </c>
      <c r="L1761">
        <v>56438.3</v>
      </c>
      <c r="M1761">
        <v>36615.47</v>
      </c>
      <c r="N1761">
        <v>19822.830000000002</v>
      </c>
      <c r="O1761" t="s">
        <v>91</v>
      </c>
      <c r="P1761">
        <v>1802.73</v>
      </c>
      <c r="Q1761" t="s">
        <v>40</v>
      </c>
      <c r="R1761" t="s">
        <v>41</v>
      </c>
      <c r="S1761">
        <v>2</v>
      </c>
      <c r="T1761">
        <v>4</v>
      </c>
      <c r="U1761" t="s">
        <v>56</v>
      </c>
      <c r="V1761" t="s">
        <v>33</v>
      </c>
      <c r="W1761">
        <v>4</v>
      </c>
      <c r="Z1761" t="b">
        <f t="shared" si="27"/>
        <v>0</v>
      </c>
    </row>
    <row r="1762" spans="1:26" x14ac:dyDescent="0.25">
      <c r="A1762" t="s">
        <v>2409</v>
      </c>
      <c r="B1762" s="1">
        <v>45887</v>
      </c>
      <c r="C1762" t="s">
        <v>1230</v>
      </c>
      <c r="D1762" t="s">
        <v>25</v>
      </c>
      <c r="E1762" t="s">
        <v>46</v>
      </c>
      <c r="F1762" t="s">
        <v>86</v>
      </c>
      <c r="G1762" t="s">
        <v>94</v>
      </c>
      <c r="H1762">
        <v>2</v>
      </c>
      <c r="I1762">
        <v>50905</v>
      </c>
      <c r="J1762">
        <v>15</v>
      </c>
      <c r="K1762">
        <v>15271.5</v>
      </c>
      <c r="L1762">
        <v>86538.5</v>
      </c>
      <c r="M1762">
        <v>50727.23</v>
      </c>
      <c r="N1762">
        <v>35811.269999999997</v>
      </c>
      <c r="O1762" t="s">
        <v>29</v>
      </c>
      <c r="P1762">
        <v>890.83</v>
      </c>
      <c r="Q1762" t="s">
        <v>73</v>
      </c>
      <c r="R1762" t="s">
        <v>31</v>
      </c>
      <c r="S1762">
        <v>5</v>
      </c>
      <c r="T1762">
        <v>3</v>
      </c>
      <c r="U1762" t="s">
        <v>32</v>
      </c>
      <c r="V1762" t="s">
        <v>50</v>
      </c>
      <c r="W1762">
        <v>1</v>
      </c>
      <c r="Z1762" t="b">
        <f t="shared" si="27"/>
        <v>1</v>
      </c>
    </row>
    <row r="1763" spans="1:26" x14ac:dyDescent="0.25">
      <c r="A1763" t="s">
        <v>2410</v>
      </c>
      <c r="B1763" s="1">
        <v>46006</v>
      </c>
      <c r="C1763" t="s">
        <v>1903</v>
      </c>
      <c r="D1763" t="s">
        <v>124</v>
      </c>
      <c r="E1763" t="s">
        <v>46</v>
      </c>
      <c r="F1763" t="s">
        <v>86</v>
      </c>
      <c r="G1763" t="s">
        <v>180</v>
      </c>
      <c r="H1763">
        <v>1</v>
      </c>
      <c r="I1763">
        <v>54099</v>
      </c>
      <c r="J1763">
        <v>20</v>
      </c>
      <c r="K1763">
        <v>10819.8</v>
      </c>
      <c r="L1763">
        <v>43279.199999999997</v>
      </c>
      <c r="M1763">
        <v>34252.86</v>
      </c>
      <c r="N1763">
        <v>9026.34</v>
      </c>
      <c r="O1763" t="s">
        <v>29</v>
      </c>
      <c r="P1763">
        <v>1946.41</v>
      </c>
      <c r="Q1763" t="s">
        <v>30</v>
      </c>
      <c r="R1763" t="s">
        <v>31</v>
      </c>
      <c r="S1763">
        <v>5</v>
      </c>
      <c r="T1763">
        <v>6</v>
      </c>
      <c r="U1763" t="s">
        <v>32</v>
      </c>
      <c r="V1763" t="s">
        <v>42</v>
      </c>
      <c r="Z1763" t="b">
        <f t="shared" si="27"/>
        <v>0</v>
      </c>
    </row>
    <row r="1764" spans="1:26" x14ac:dyDescent="0.25">
      <c r="A1764" t="s">
        <v>2411</v>
      </c>
      <c r="B1764" s="1">
        <v>45947</v>
      </c>
      <c r="C1764" t="s">
        <v>172</v>
      </c>
      <c r="D1764" t="s">
        <v>45</v>
      </c>
      <c r="E1764" t="s">
        <v>26</v>
      </c>
      <c r="F1764" t="s">
        <v>86</v>
      </c>
      <c r="G1764" t="s">
        <v>180</v>
      </c>
      <c r="H1764">
        <v>1</v>
      </c>
      <c r="I1764">
        <v>70412</v>
      </c>
      <c r="J1764">
        <v>10</v>
      </c>
      <c r="K1764">
        <v>7041.2</v>
      </c>
      <c r="L1764">
        <v>63370.8</v>
      </c>
      <c r="M1764">
        <v>37402.28</v>
      </c>
      <c r="N1764">
        <v>25968.52</v>
      </c>
      <c r="O1764" t="s">
        <v>49</v>
      </c>
      <c r="P1764">
        <v>413.07</v>
      </c>
      <c r="Q1764" t="s">
        <v>68</v>
      </c>
      <c r="R1764" t="s">
        <v>31</v>
      </c>
      <c r="S1764">
        <v>5</v>
      </c>
      <c r="T1764">
        <v>5</v>
      </c>
      <c r="U1764" t="s">
        <v>32</v>
      </c>
      <c r="V1764" t="s">
        <v>33</v>
      </c>
      <c r="W1764">
        <v>5</v>
      </c>
      <c r="Z1764" t="b">
        <f t="shared" si="27"/>
        <v>0</v>
      </c>
    </row>
    <row r="1765" spans="1:26" x14ac:dyDescent="0.25">
      <c r="A1765" t="s">
        <v>2412</v>
      </c>
      <c r="B1765" s="1">
        <v>45987</v>
      </c>
      <c r="C1765" t="s">
        <v>1012</v>
      </c>
      <c r="D1765" t="s">
        <v>67</v>
      </c>
      <c r="E1765" t="s">
        <v>46</v>
      </c>
      <c r="F1765" t="s">
        <v>27</v>
      </c>
      <c r="G1765" t="s">
        <v>113</v>
      </c>
      <c r="H1765">
        <v>2</v>
      </c>
      <c r="I1765">
        <v>5357</v>
      </c>
      <c r="J1765">
        <v>10</v>
      </c>
      <c r="K1765">
        <v>1071.4000000000001</v>
      </c>
      <c r="L1765">
        <v>9642.6</v>
      </c>
      <c r="M1765">
        <v>7082.15</v>
      </c>
      <c r="N1765">
        <v>2560.4499999999998</v>
      </c>
      <c r="O1765" t="s">
        <v>91</v>
      </c>
      <c r="P1765">
        <v>2355.54</v>
      </c>
      <c r="Q1765" t="s">
        <v>68</v>
      </c>
      <c r="R1765" t="s">
        <v>31</v>
      </c>
      <c r="S1765">
        <v>5</v>
      </c>
      <c r="T1765">
        <v>1</v>
      </c>
      <c r="U1765" t="s">
        <v>32</v>
      </c>
      <c r="V1765" t="s">
        <v>33</v>
      </c>
      <c r="W1765">
        <v>5</v>
      </c>
      <c r="Z1765" t="b">
        <f t="shared" si="27"/>
        <v>0</v>
      </c>
    </row>
    <row r="1766" spans="1:26" x14ac:dyDescent="0.25">
      <c r="A1766" t="s">
        <v>2413</v>
      </c>
      <c r="B1766" s="1">
        <v>45983</v>
      </c>
      <c r="C1766" t="s">
        <v>1063</v>
      </c>
      <c r="D1766" t="s">
        <v>154</v>
      </c>
      <c r="E1766" t="s">
        <v>46</v>
      </c>
      <c r="F1766" t="s">
        <v>86</v>
      </c>
      <c r="G1766" t="s">
        <v>94</v>
      </c>
      <c r="H1766">
        <v>2</v>
      </c>
      <c r="I1766">
        <v>8890</v>
      </c>
      <c r="J1766">
        <v>0</v>
      </c>
      <c r="K1766">
        <v>0</v>
      </c>
      <c r="L1766">
        <v>17780</v>
      </c>
      <c r="M1766">
        <v>10624.04</v>
      </c>
      <c r="N1766">
        <v>7155.96</v>
      </c>
      <c r="O1766" t="s">
        <v>29</v>
      </c>
      <c r="P1766">
        <v>2272.71</v>
      </c>
      <c r="Q1766" t="s">
        <v>73</v>
      </c>
      <c r="R1766" t="s">
        <v>31</v>
      </c>
      <c r="S1766">
        <v>5</v>
      </c>
      <c r="T1766">
        <v>6</v>
      </c>
      <c r="U1766" t="s">
        <v>32</v>
      </c>
      <c r="V1766" t="s">
        <v>50</v>
      </c>
      <c r="W1766">
        <v>5</v>
      </c>
      <c r="Z1766" t="b">
        <f t="shared" si="27"/>
        <v>0</v>
      </c>
    </row>
    <row r="1767" spans="1:26" x14ac:dyDescent="0.25">
      <c r="A1767" t="s">
        <v>2414</v>
      </c>
      <c r="B1767" s="1">
        <v>45977</v>
      </c>
      <c r="C1767" t="s">
        <v>1162</v>
      </c>
      <c r="D1767" t="s">
        <v>45</v>
      </c>
      <c r="E1767" t="s">
        <v>26</v>
      </c>
      <c r="F1767" t="s">
        <v>47</v>
      </c>
      <c r="G1767" t="s">
        <v>48</v>
      </c>
      <c r="H1767">
        <v>1</v>
      </c>
      <c r="I1767">
        <v>25501</v>
      </c>
      <c r="J1767">
        <v>0</v>
      </c>
      <c r="K1767">
        <v>0</v>
      </c>
      <c r="L1767">
        <v>25501</v>
      </c>
      <c r="M1767">
        <v>14963.98</v>
      </c>
      <c r="N1767">
        <v>10537.02</v>
      </c>
      <c r="O1767" t="s">
        <v>39</v>
      </c>
      <c r="P1767">
        <v>895.72</v>
      </c>
      <c r="Q1767" t="s">
        <v>83</v>
      </c>
      <c r="R1767" t="s">
        <v>31</v>
      </c>
      <c r="S1767">
        <v>5</v>
      </c>
      <c r="T1767">
        <v>1</v>
      </c>
      <c r="U1767" t="s">
        <v>32</v>
      </c>
      <c r="V1767" t="s">
        <v>50</v>
      </c>
      <c r="W1767">
        <v>3</v>
      </c>
      <c r="Z1767" t="b">
        <f t="shared" si="27"/>
        <v>0</v>
      </c>
    </row>
    <row r="1768" spans="1:26" x14ac:dyDescent="0.25">
      <c r="A1768" t="s">
        <v>2415</v>
      </c>
      <c r="B1768" s="1">
        <v>45823</v>
      </c>
      <c r="C1768" t="s">
        <v>1288</v>
      </c>
      <c r="D1768" t="s">
        <v>79</v>
      </c>
      <c r="E1768" t="s">
        <v>26</v>
      </c>
      <c r="F1768" t="s">
        <v>53</v>
      </c>
      <c r="G1768" t="s">
        <v>82</v>
      </c>
      <c r="H1768">
        <v>2</v>
      </c>
      <c r="I1768">
        <v>104664</v>
      </c>
      <c r="J1768">
        <v>10</v>
      </c>
      <c r="K1768">
        <v>20932.8</v>
      </c>
      <c r="L1768">
        <v>188395.2</v>
      </c>
      <c r="M1768">
        <v>127676.88</v>
      </c>
      <c r="N1768">
        <v>60718.32</v>
      </c>
      <c r="O1768" t="s">
        <v>91</v>
      </c>
      <c r="P1768">
        <v>1964.42</v>
      </c>
      <c r="Q1768" t="s">
        <v>40</v>
      </c>
      <c r="R1768" t="s">
        <v>31</v>
      </c>
      <c r="S1768">
        <v>5</v>
      </c>
      <c r="T1768">
        <v>9</v>
      </c>
      <c r="U1768" t="s">
        <v>56</v>
      </c>
      <c r="V1768" t="s">
        <v>33</v>
      </c>
      <c r="W1768">
        <v>5</v>
      </c>
      <c r="Z1768" t="b">
        <f t="shared" si="27"/>
        <v>0</v>
      </c>
    </row>
    <row r="1769" spans="1:26" x14ac:dyDescent="0.25">
      <c r="A1769" t="s">
        <v>2416</v>
      </c>
      <c r="B1769" s="1">
        <v>45979</v>
      </c>
      <c r="C1769" t="s">
        <v>961</v>
      </c>
      <c r="D1769" t="s">
        <v>71</v>
      </c>
      <c r="E1769" t="s">
        <v>46</v>
      </c>
      <c r="F1769" t="s">
        <v>27</v>
      </c>
      <c r="G1769" t="s">
        <v>76</v>
      </c>
      <c r="H1769">
        <v>1</v>
      </c>
      <c r="I1769">
        <v>7300</v>
      </c>
      <c r="J1769">
        <v>0</v>
      </c>
      <c r="K1769">
        <v>0</v>
      </c>
      <c r="L1769">
        <v>7300</v>
      </c>
      <c r="M1769">
        <v>4066.09</v>
      </c>
      <c r="N1769">
        <v>3233.91</v>
      </c>
      <c r="O1769" t="s">
        <v>29</v>
      </c>
      <c r="P1769">
        <v>1827.82</v>
      </c>
      <c r="Q1769" t="s">
        <v>40</v>
      </c>
      <c r="R1769" t="s">
        <v>31</v>
      </c>
      <c r="S1769">
        <v>5</v>
      </c>
      <c r="T1769">
        <v>4</v>
      </c>
      <c r="U1769" t="s">
        <v>32</v>
      </c>
      <c r="V1769" t="s">
        <v>33</v>
      </c>
      <c r="W1769">
        <v>5</v>
      </c>
      <c r="Z1769" t="b">
        <f t="shared" si="27"/>
        <v>0</v>
      </c>
    </row>
    <row r="1770" spans="1:26" x14ac:dyDescent="0.25">
      <c r="A1770" t="s">
        <v>2417</v>
      </c>
      <c r="B1770" s="1">
        <v>45819</v>
      </c>
      <c r="C1770" t="s">
        <v>1037</v>
      </c>
      <c r="D1770" t="s">
        <v>79</v>
      </c>
      <c r="E1770" t="s">
        <v>26</v>
      </c>
      <c r="F1770" t="s">
        <v>53</v>
      </c>
      <c r="G1770" t="s">
        <v>268</v>
      </c>
      <c r="H1770">
        <v>1</v>
      </c>
      <c r="I1770">
        <v>13504</v>
      </c>
      <c r="J1770">
        <v>25</v>
      </c>
      <c r="K1770">
        <v>3376</v>
      </c>
      <c r="L1770">
        <v>10128</v>
      </c>
      <c r="M1770">
        <v>7060.83</v>
      </c>
      <c r="N1770">
        <v>3067.17</v>
      </c>
      <c r="O1770" t="s">
        <v>39</v>
      </c>
      <c r="P1770">
        <v>1073.6500000000001</v>
      </c>
      <c r="Q1770" t="s">
        <v>30</v>
      </c>
      <c r="R1770" t="s">
        <v>31</v>
      </c>
      <c r="S1770">
        <v>5</v>
      </c>
      <c r="T1770">
        <v>4</v>
      </c>
      <c r="U1770" t="s">
        <v>32</v>
      </c>
      <c r="V1770" t="s">
        <v>42</v>
      </c>
      <c r="Z1770" t="b">
        <f t="shared" si="27"/>
        <v>0</v>
      </c>
    </row>
    <row r="1771" spans="1:26" x14ac:dyDescent="0.25">
      <c r="A1771" t="s">
        <v>2418</v>
      </c>
      <c r="B1771" s="1">
        <v>45735</v>
      </c>
      <c r="C1771" t="s">
        <v>2294</v>
      </c>
      <c r="D1771" t="s">
        <v>124</v>
      </c>
      <c r="E1771" t="s">
        <v>36</v>
      </c>
      <c r="F1771" t="s">
        <v>86</v>
      </c>
      <c r="G1771" t="s">
        <v>94</v>
      </c>
      <c r="H1771">
        <v>1</v>
      </c>
      <c r="I1771">
        <v>10731</v>
      </c>
      <c r="J1771">
        <v>0</v>
      </c>
      <c r="K1771">
        <v>0</v>
      </c>
      <c r="L1771">
        <v>10731</v>
      </c>
      <c r="M1771">
        <v>7845.32</v>
      </c>
      <c r="N1771">
        <v>2885.68</v>
      </c>
      <c r="O1771" t="s">
        <v>55</v>
      </c>
      <c r="P1771">
        <v>2417.7199999999998</v>
      </c>
      <c r="Q1771" t="s">
        <v>68</v>
      </c>
      <c r="R1771" t="s">
        <v>41</v>
      </c>
      <c r="S1771">
        <v>2</v>
      </c>
      <c r="T1771">
        <v>3</v>
      </c>
      <c r="U1771" t="s">
        <v>56</v>
      </c>
      <c r="V1771" t="s">
        <v>33</v>
      </c>
      <c r="W1771">
        <v>4</v>
      </c>
      <c r="Z1771" t="b">
        <f t="shared" si="27"/>
        <v>0</v>
      </c>
    </row>
    <row r="1772" spans="1:26" x14ac:dyDescent="0.25">
      <c r="A1772" t="s">
        <v>2419</v>
      </c>
      <c r="B1772" s="1">
        <v>45883</v>
      </c>
      <c r="C1772" t="s">
        <v>1033</v>
      </c>
      <c r="D1772" t="s">
        <v>124</v>
      </c>
      <c r="E1772" t="s">
        <v>36</v>
      </c>
      <c r="F1772" t="s">
        <v>53</v>
      </c>
      <c r="G1772" t="s">
        <v>54</v>
      </c>
      <c r="H1772">
        <v>2</v>
      </c>
      <c r="I1772">
        <v>73101</v>
      </c>
      <c r="J1772">
        <v>20</v>
      </c>
      <c r="K1772">
        <v>29240.400000000001</v>
      </c>
      <c r="L1772">
        <v>116961.60000000001</v>
      </c>
      <c r="M1772">
        <v>67015.55</v>
      </c>
      <c r="N1772">
        <v>49946.05</v>
      </c>
      <c r="O1772" t="s">
        <v>60</v>
      </c>
      <c r="P1772">
        <v>2274.4</v>
      </c>
      <c r="Q1772" t="s">
        <v>83</v>
      </c>
      <c r="R1772" t="s">
        <v>31</v>
      </c>
      <c r="S1772">
        <v>5</v>
      </c>
      <c r="T1772">
        <v>5</v>
      </c>
      <c r="U1772" t="s">
        <v>32</v>
      </c>
      <c r="V1772" t="s">
        <v>50</v>
      </c>
      <c r="W1772">
        <v>5</v>
      </c>
      <c r="Z1772" t="b">
        <f t="shared" si="27"/>
        <v>0</v>
      </c>
    </row>
    <row r="1773" spans="1:26" x14ac:dyDescent="0.25">
      <c r="A1773" t="s">
        <v>2420</v>
      </c>
      <c r="B1773" s="1">
        <v>45692</v>
      </c>
      <c r="C1773" t="s">
        <v>1790</v>
      </c>
      <c r="D1773" t="s">
        <v>67</v>
      </c>
      <c r="E1773" t="s">
        <v>46</v>
      </c>
      <c r="F1773" t="s">
        <v>37</v>
      </c>
      <c r="G1773" t="s">
        <v>224</v>
      </c>
      <c r="H1773">
        <v>2</v>
      </c>
      <c r="I1773">
        <v>17496</v>
      </c>
      <c r="J1773">
        <v>0</v>
      </c>
      <c r="K1773">
        <v>0</v>
      </c>
      <c r="L1773">
        <v>34992</v>
      </c>
      <c r="M1773">
        <v>19462.2</v>
      </c>
      <c r="N1773">
        <v>15529.8</v>
      </c>
      <c r="O1773" t="s">
        <v>39</v>
      </c>
      <c r="P1773">
        <v>806.04</v>
      </c>
      <c r="Q1773" t="s">
        <v>73</v>
      </c>
      <c r="R1773" t="s">
        <v>41</v>
      </c>
      <c r="S1773">
        <v>2</v>
      </c>
      <c r="T1773">
        <v>5</v>
      </c>
      <c r="U1773" t="s">
        <v>56</v>
      </c>
      <c r="V1773" t="s">
        <v>33</v>
      </c>
      <c r="W1773">
        <v>5</v>
      </c>
      <c r="Z1773" t="b">
        <f t="shared" si="27"/>
        <v>0</v>
      </c>
    </row>
    <row r="1774" spans="1:26" x14ac:dyDescent="0.25">
      <c r="A1774" t="s">
        <v>2421</v>
      </c>
      <c r="B1774" s="1">
        <v>45898</v>
      </c>
      <c r="C1774" t="s">
        <v>1133</v>
      </c>
      <c r="D1774" t="s">
        <v>79</v>
      </c>
      <c r="E1774" t="s">
        <v>36</v>
      </c>
      <c r="F1774" t="s">
        <v>27</v>
      </c>
      <c r="G1774" t="s">
        <v>164</v>
      </c>
      <c r="H1774">
        <v>1</v>
      </c>
      <c r="I1774">
        <v>26947</v>
      </c>
      <c r="J1774">
        <v>20</v>
      </c>
      <c r="K1774">
        <v>5389.4</v>
      </c>
      <c r="L1774">
        <v>21557.599999999999</v>
      </c>
      <c r="M1774">
        <v>13874.97</v>
      </c>
      <c r="N1774">
        <v>7682.63</v>
      </c>
      <c r="O1774" t="s">
        <v>39</v>
      </c>
      <c r="P1774">
        <v>2177.23</v>
      </c>
      <c r="Q1774" t="s">
        <v>30</v>
      </c>
      <c r="R1774" t="s">
        <v>31</v>
      </c>
      <c r="S1774">
        <v>5</v>
      </c>
      <c r="T1774">
        <v>2</v>
      </c>
      <c r="U1774" t="s">
        <v>32</v>
      </c>
      <c r="V1774" t="s">
        <v>50</v>
      </c>
      <c r="W1774">
        <v>5</v>
      </c>
      <c r="Z1774" t="b">
        <f t="shared" si="27"/>
        <v>0</v>
      </c>
    </row>
    <row r="1775" spans="1:26" x14ac:dyDescent="0.25">
      <c r="A1775" t="s">
        <v>2422</v>
      </c>
      <c r="B1775" s="1">
        <v>45884</v>
      </c>
      <c r="C1775" t="s">
        <v>2423</v>
      </c>
      <c r="D1775" t="s">
        <v>71</v>
      </c>
      <c r="E1775" t="s">
        <v>46</v>
      </c>
      <c r="F1775" t="s">
        <v>47</v>
      </c>
      <c r="G1775" t="s">
        <v>146</v>
      </c>
      <c r="H1775">
        <v>1</v>
      </c>
      <c r="I1775">
        <v>19834</v>
      </c>
      <c r="J1775">
        <v>0</v>
      </c>
      <c r="K1775">
        <v>0</v>
      </c>
      <c r="L1775">
        <v>19834</v>
      </c>
      <c r="M1775">
        <v>11405.78</v>
      </c>
      <c r="N1775">
        <v>8428.2199999999993</v>
      </c>
      <c r="O1775" t="s">
        <v>49</v>
      </c>
      <c r="P1775">
        <v>449.97</v>
      </c>
      <c r="Q1775" t="s">
        <v>30</v>
      </c>
      <c r="R1775" t="s">
        <v>31</v>
      </c>
      <c r="S1775">
        <v>5</v>
      </c>
      <c r="T1775">
        <v>2</v>
      </c>
      <c r="U1775" t="s">
        <v>32</v>
      </c>
      <c r="V1775" t="s">
        <v>50</v>
      </c>
      <c r="W1775">
        <v>5</v>
      </c>
      <c r="Z1775" t="b">
        <f t="shared" si="27"/>
        <v>0</v>
      </c>
    </row>
    <row r="1776" spans="1:26" x14ac:dyDescent="0.25">
      <c r="A1776" t="s">
        <v>2424</v>
      </c>
      <c r="B1776" s="1">
        <v>45981</v>
      </c>
      <c r="C1776" t="s">
        <v>993</v>
      </c>
      <c r="D1776" t="s">
        <v>45</v>
      </c>
      <c r="E1776" t="s">
        <v>36</v>
      </c>
      <c r="F1776" t="s">
        <v>53</v>
      </c>
      <c r="G1776" t="s">
        <v>268</v>
      </c>
      <c r="H1776">
        <v>1</v>
      </c>
      <c r="I1776">
        <v>64643</v>
      </c>
      <c r="J1776">
        <v>10</v>
      </c>
      <c r="K1776">
        <v>6464.3</v>
      </c>
      <c r="L1776">
        <v>58178.7</v>
      </c>
      <c r="M1776">
        <v>41325.97</v>
      </c>
      <c r="N1776">
        <v>16852.73</v>
      </c>
      <c r="O1776" t="s">
        <v>60</v>
      </c>
      <c r="P1776">
        <v>2184.12</v>
      </c>
      <c r="Q1776" t="s">
        <v>30</v>
      </c>
      <c r="R1776" t="s">
        <v>41</v>
      </c>
      <c r="S1776">
        <v>2</v>
      </c>
      <c r="T1776">
        <v>1</v>
      </c>
      <c r="U1776" t="s">
        <v>32</v>
      </c>
      <c r="V1776" t="s">
        <v>33</v>
      </c>
      <c r="W1776">
        <v>5</v>
      </c>
      <c r="Z1776" t="b">
        <f t="shared" si="27"/>
        <v>0</v>
      </c>
    </row>
    <row r="1777" spans="1:26" x14ac:dyDescent="0.25">
      <c r="A1777" t="s">
        <v>2425</v>
      </c>
      <c r="B1777" s="1">
        <v>45813</v>
      </c>
      <c r="C1777" t="s">
        <v>948</v>
      </c>
      <c r="D1777" t="s">
        <v>154</v>
      </c>
      <c r="E1777" t="s">
        <v>46</v>
      </c>
      <c r="F1777" t="s">
        <v>27</v>
      </c>
      <c r="G1777" t="s">
        <v>28</v>
      </c>
      <c r="H1777">
        <v>1</v>
      </c>
      <c r="I1777">
        <v>27820</v>
      </c>
      <c r="J1777">
        <v>25</v>
      </c>
      <c r="K1777">
        <v>6955</v>
      </c>
      <c r="L1777">
        <v>20865</v>
      </c>
      <c r="M1777">
        <v>16088.46</v>
      </c>
      <c r="N1777">
        <v>4776.54</v>
      </c>
      <c r="O1777" t="s">
        <v>91</v>
      </c>
      <c r="P1777">
        <v>2300.06</v>
      </c>
      <c r="Q1777" t="s">
        <v>73</v>
      </c>
      <c r="R1777" t="s">
        <v>41</v>
      </c>
      <c r="S1777">
        <v>2</v>
      </c>
      <c r="T1777">
        <v>1</v>
      </c>
      <c r="U1777" t="s">
        <v>32</v>
      </c>
      <c r="V1777" t="s">
        <v>33</v>
      </c>
      <c r="W1777">
        <v>5</v>
      </c>
      <c r="Z1777" t="b">
        <f t="shared" si="27"/>
        <v>0</v>
      </c>
    </row>
    <row r="1778" spans="1:26" x14ac:dyDescent="0.25">
      <c r="A1778" t="s">
        <v>2426</v>
      </c>
      <c r="B1778" s="1">
        <v>45798</v>
      </c>
      <c r="C1778" t="s">
        <v>332</v>
      </c>
      <c r="D1778" t="s">
        <v>124</v>
      </c>
      <c r="E1778" t="s">
        <v>46</v>
      </c>
      <c r="F1778" t="s">
        <v>53</v>
      </c>
      <c r="G1778" t="s">
        <v>82</v>
      </c>
      <c r="H1778">
        <v>1</v>
      </c>
      <c r="I1778">
        <v>119674</v>
      </c>
      <c r="J1778">
        <v>20</v>
      </c>
      <c r="K1778">
        <v>23934.799999999999</v>
      </c>
      <c r="L1778">
        <v>95739.199999999997</v>
      </c>
      <c r="M1778">
        <v>60234.43</v>
      </c>
      <c r="N1778">
        <v>35504.769999999997</v>
      </c>
      <c r="O1778" t="s">
        <v>91</v>
      </c>
      <c r="P1778">
        <v>593.53</v>
      </c>
      <c r="Q1778" t="s">
        <v>30</v>
      </c>
      <c r="R1778" t="s">
        <v>31</v>
      </c>
      <c r="S1778">
        <v>5</v>
      </c>
      <c r="T1778">
        <v>4</v>
      </c>
      <c r="U1778" t="s">
        <v>32</v>
      </c>
      <c r="V1778" t="s">
        <v>50</v>
      </c>
      <c r="W1778">
        <v>5</v>
      </c>
      <c r="Z1778" t="b">
        <f t="shared" si="27"/>
        <v>0</v>
      </c>
    </row>
    <row r="1779" spans="1:26" x14ac:dyDescent="0.25">
      <c r="A1779" t="s">
        <v>2427</v>
      </c>
      <c r="B1779" s="1">
        <v>45960</v>
      </c>
      <c r="C1779" t="s">
        <v>1060</v>
      </c>
      <c r="D1779" t="s">
        <v>45</v>
      </c>
      <c r="E1779" t="s">
        <v>46</v>
      </c>
      <c r="F1779" t="s">
        <v>86</v>
      </c>
      <c r="G1779" t="s">
        <v>110</v>
      </c>
      <c r="H1779">
        <v>1</v>
      </c>
      <c r="I1779">
        <v>24530</v>
      </c>
      <c r="J1779">
        <v>25</v>
      </c>
      <c r="K1779">
        <v>6132.5</v>
      </c>
      <c r="L1779">
        <v>18397.5</v>
      </c>
      <c r="M1779">
        <v>14815.48</v>
      </c>
      <c r="N1779">
        <v>3582.02</v>
      </c>
      <c r="O1779" t="s">
        <v>60</v>
      </c>
      <c r="P1779">
        <v>2497.5500000000002</v>
      </c>
      <c r="Q1779" t="s">
        <v>83</v>
      </c>
      <c r="R1779" t="s">
        <v>41</v>
      </c>
      <c r="S1779">
        <v>2</v>
      </c>
      <c r="T1779">
        <v>2</v>
      </c>
      <c r="U1779" t="s">
        <v>32</v>
      </c>
      <c r="V1779" t="s">
        <v>50</v>
      </c>
      <c r="W1779">
        <v>3</v>
      </c>
      <c r="Z1779" t="b">
        <f t="shared" si="27"/>
        <v>0</v>
      </c>
    </row>
    <row r="1780" spans="1:26" x14ac:dyDescent="0.25">
      <c r="A1780" t="s">
        <v>2428</v>
      </c>
      <c r="B1780" s="1">
        <v>45686</v>
      </c>
      <c r="C1780" t="s">
        <v>2429</v>
      </c>
      <c r="D1780" t="s">
        <v>45</v>
      </c>
      <c r="E1780" t="s">
        <v>26</v>
      </c>
      <c r="F1780" t="s">
        <v>47</v>
      </c>
      <c r="G1780" t="s">
        <v>64</v>
      </c>
      <c r="H1780">
        <v>3</v>
      </c>
      <c r="I1780">
        <v>41038</v>
      </c>
      <c r="J1780">
        <v>15</v>
      </c>
      <c r="K1780">
        <v>18467.099999999999</v>
      </c>
      <c r="L1780">
        <v>104646.9</v>
      </c>
      <c r="M1780">
        <v>71559.06</v>
      </c>
      <c r="N1780">
        <v>33087.839999999997</v>
      </c>
      <c r="O1780" t="s">
        <v>60</v>
      </c>
      <c r="P1780">
        <v>1834</v>
      </c>
      <c r="Q1780" t="s">
        <v>68</v>
      </c>
      <c r="R1780" t="s">
        <v>31</v>
      </c>
      <c r="S1780">
        <v>5</v>
      </c>
      <c r="T1780">
        <v>4</v>
      </c>
      <c r="U1780" t="s">
        <v>32</v>
      </c>
      <c r="V1780" t="s">
        <v>42</v>
      </c>
      <c r="Z1780" t="b">
        <f t="shared" si="27"/>
        <v>0</v>
      </c>
    </row>
    <row r="1781" spans="1:26" x14ac:dyDescent="0.25">
      <c r="A1781" t="s">
        <v>2430</v>
      </c>
      <c r="B1781" s="1">
        <v>45838</v>
      </c>
      <c r="C1781" t="s">
        <v>533</v>
      </c>
      <c r="D1781" t="s">
        <v>154</v>
      </c>
      <c r="E1781" t="s">
        <v>26</v>
      </c>
      <c r="F1781" t="s">
        <v>27</v>
      </c>
      <c r="G1781" t="s">
        <v>28</v>
      </c>
      <c r="H1781">
        <v>1</v>
      </c>
      <c r="I1781">
        <v>11866</v>
      </c>
      <c r="J1781">
        <v>10</v>
      </c>
      <c r="K1781">
        <v>1186.5999999999999</v>
      </c>
      <c r="L1781">
        <v>10679.4</v>
      </c>
      <c r="M1781">
        <v>7369.83</v>
      </c>
      <c r="N1781">
        <v>3309.57</v>
      </c>
      <c r="O1781" t="s">
        <v>91</v>
      </c>
      <c r="P1781">
        <v>828.98</v>
      </c>
      <c r="Q1781" t="s">
        <v>30</v>
      </c>
      <c r="R1781" t="s">
        <v>41</v>
      </c>
      <c r="S1781">
        <v>2</v>
      </c>
      <c r="T1781">
        <v>1</v>
      </c>
      <c r="U1781" t="s">
        <v>32</v>
      </c>
      <c r="V1781" t="s">
        <v>33</v>
      </c>
      <c r="W1781">
        <v>5</v>
      </c>
      <c r="Z1781" t="b">
        <f t="shared" si="27"/>
        <v>0</v>
      </c>
    </row>
    <row r="1782" spans="1:26" x14ac:dyDescent="0.25">
      <c r="A1782" t="s">
        <v>2431</v>
      </c>
      <c r="B1782" s="1">
        <v>45917</v>
      </c>
      <c r="C1782" t="s">
        <v>852</v>
      </c>
      <c r="D1782" t="s">
        <v>71</v>
      </c>
      <c r="E1782" t="s">
        <v>26</v>
      </c>
      <c r="F1782" t="s">
        <v>27</v>
      </c>
      <c r="G1782" t="s">
        <v>72</v>
      </c>
      <c r="H1782">
        <v>1</v>
      </c>
      <c r="I1782">
        <v>6961</v>
      </c>
      <c r="J1782">
        <v>10</v>
      </c>
      <c r="K1782">
        <v>696.1</v>
      </c>
      <c r="L1782">
        <v>6264.9</v>
      </c>
      <c r="M1782">
        <v>4029.62</v>
      </c>
      <c r="N1782">
        <v>2235.2800000000002</v>
      </c>
      <c r="O1782" t="s">
        <v>91</v>
      </c>
      <c r="P1782">
        <v>1119.1600000000001</v>
      </c>
      <c r="Q1782" t="s">
        <v>83</v>
      </c>
      <c r="R1782" t="s">
        <v>41</v>
      </c>
      <c r="S1782">
        <v>2</v>
      </c>
      <c r="T1782">
        <v>1</v>
      </c>
      <c r="U1782" t="s">
        <v>32</v>
      </c>
      <c r="V1782" t="s">
        <v>33</v>
      </c>
      <c r="W1782">
        <v>4</v>
      </c>
      <c r="Z1782" t="b">
        <f t="shared" si="27"/>
        <v>0</v>
      </c>
    </row>
    <row r="1783" spans="1:26" x14ac:dyDescent="0.25">
      <c r="A1783" t="s">
        <v>2432</v>
      </c>
      <c r="B1783" s="1">
        <v>45695</v>
      </c>
      <c r="C1783" t="s">
        <v>2433</v>
      </c>
      <c r="D1783" t="s">
        <v>63</v>
      </c>
      <c r="E1783" t="s">
        <v>26</v>
      </c>
      <c r="F1783" t="s">
        <v>86</v>
      </c>
      <c r="G1783" t="s">
        <v>94</v>
      </c>
      <c r="H1783">
        <v>1</v>
      </c>
      <c r="I1783">
        <v>39169</v>
      </c>
      <c r="J1783">
        <v>10</v>
      </c>
      <c r="K1783">
        <v>3916.9</v>
      </c>
      <c r="L1783">
        <v>35252.1</v>
      </c>
      <c r="M1783">
        <v>23571.01</v>
      </c>
      <c r="N1783">
        <v>11681.09</v>
      </c>
      <c r="O1783" t="s">
        <v>55</v>
      </c>
      <c r="P1783">
        <v>916.69</v>
      </c>
      <c r="Q1783" t="s">
        <v>68</v>
      </c>
      <c r="R1783" t="s">
        <v>31</v>
      </c>
      <c r="S1783">
        <v>5</v>
      </c>
      <c r="T1783">
        <v>5</v>
      </c>
      <c r="U1783" t="s">
        <v>32</v>
      </c>
      <c r="V1783" t="s">
        <v>42</v>
      </c>
      <c r="Z1783" t="b">
        <f t="shared" si="27"/>
        <v>0</v>
      </c>
    </row>
    <row r="1784" spans="1:26" x14ac:dyDescent="0.25">
      <c r="A1784" t="s">
        <v>2434</v>
      </c>
      <c r="B1784" s="1">
        <v>45816</v>
      </c>
      <c r="C1784" t="s">
        <v>386</v>
      </c>
      <c r="D1784" t="s">
        <v>71</v>
      </c>
      <c r="E1784" t="s">
        <v>46</v>
      </c>
      <c r="F1784" t="s">
        <v>27</v>
      </c>
      <c r="G1784" t="s">
        <v>164</v>
      </c>
      <c r="H1784">
        <v>1</v>
      </c>
      <c r="I1784">
        <v>15789</v>
      </c>
      <c r="J1784">
        <v>0</v>
      </c>
      <c r="K1784">
        <v>0</v>
      </c>
      <c r="L1784">
        <v>15789</v>
      </c>
      <c r="M1784">
        <v>10885.37</v>
      </c>
      <c r="N1784">
        <v>4903.63</v>
      </c>
      <c r="O1784" t="s">
        <v>29</v>
      </c>
      <c r="P1784">
        <v>1921.19</v>
      </c>
      <c r="Q1784" t="s">
        <v>73</v>
      </c>
      <c r="R1784" t="s">
        <v>41</v>
      </c>
      <c r="S1784">
        <v>2</v>
      </c>
      <c r="T1784">
        <v>1</v>
      </c>
      <c r="U1784" t="s">
        <v>32</v>
      </c>
      <c r="V1784" t="s">
        <v>33</v>
      </c>
      <c r="W1784">
        <v>5</v>
      </c>
      <c r="Z1784" t="b">
        <f t="shared" si="27"/>
        <v>0</v>
      </c>
    </row>
    <row r="1785" spans="1:26" x14ac:dyDescent="0.25">
      <c r="A1785" t="s">
        <v>2435</v>
      </c>
      <c r="B1785" s="1">
        <v>45894</v>
      </c>
      <c r="C1785" t="s">
        <v>908</v>
      </c>
      <c r="D1785" t="s">
        <v>71</v>
      </c>
      <c r="E1785" t="s">
        <v>36</v>
      </c>
      <c r="F1785" t="s">
        <v>86</v>
      </c>
      <c r="G1785" t="s">
        <v>94</v>
      </c>
      <c r="H1785">
        <v>1</v>
      </c>
      <c r="I1785">
        <v>38348</v>
      </c>
      <c r="J1785">
        <v>10</v>
      </c>
      <c r="K1785">
        <v>3834.8</v>
      </c>
      <c r="L1785">
        <v>34513.199999999997</v>
      </c>
      <c r="M1785">
        <v>27600.99</v>
      </c>
      <c r="N1785">
        <v>6912.21</v>
      </c>
      <c r="O1785" t="s">
        <v>39</v>
      </c>
      <c r="P1785">
        <v>405.86</v>
      </c>
      <c r="Q1785" t="s">
        <v>73</v>
      </c>
      <c r="R1785" t="s">
        <v>41</v>
      </c>
      <c r="S1785">
        <v>2</v>
      </c>
      <c r="T1785">
        <v>3</v>
      </c>
      <c r="U1785" t="s">
        <v>56</v>
      </c>
      <c r="V1785" t="s">
        <v>33</v>
      </c>
      <c r="W1785">
        <v>4</v>
      </c>
      <c r="Z1785" t="b">
        <f t="shared" si="27"/>
        <v>0</v>
      </c>
    </row>
    <row r="1786" spans="1:26" x14ac:dyDescent="0.25">
      <c r="A1786" t="s">
        <v>2436</v>
      </c>
      <c r="B1786" s="1">
        <v>45889</v>
      </c>
      <c r="C1786" t="s">
        <v>912</v>
      </c>
      <c r="D1786" t="s">
        <v>63</v>
      </c>
      <c r="E1786" t="s">
        <v>26</v>
      </c>
      <c r="F1786" t="s">
        <v>53</v>
      </c>
      <c r="G1786" t="s">
        <v>268</v>
      </c>
      <c r="H1786">
        <v>1</v>
      </c>
      <c r="I1786">
        <v>53297</v>
      </c>
      <c r="J1786">
        <v>15</v>
      </c>
      <c r="K1786">
        <v>7994.55</v>
      </c>
      <c r="L1786">
        <v>45302.45</v>
      </c>
      <c r="M1786">
        <v>25266.93</v>
      </c>
      <c r="N1786">
        <v>20035.52</v>
      </c>
      <c r="O1786" t="s">
        <v>49</v>
      </c>
      <c r="P1786">
        <v>88.8</v>
      </c>
      <c r="Q1786" t="s">
        <v>40</v>
      </c>
      <c r="R1786" t="s">
        <v>31</v>
      </c>
      <c r="S1786">
        <v>5</v>
      </c>
      <c r="T1786">
        <v>5</v>
      </c>
      <c r="U1786" t="s">
        <v>32</v>
      </c>
      <c r="V1786" t="s">
        <v>33</v>
      </c>
      <c r="W1786">
        <v>5</v>
      </c>
      <c r="Z1786" t="b">
        <f t="shared" si="27"/>
        <v>0</v>
      </c>
    </row>
    <row r="1787" spans="1:26" x14ac:dyDescent="0.25">
      <c r="A1787" t="s">
        <v>2437</v>
      </c>
      <c r="B1787" s="1">
        <v>45677</v>
      </c>
      <c r="C1787" t="s">
        <v>1033</v>
      </c>
      <c r="D1787" t="s">
        <v>67</v>
      </c>
      <c r="E1787" t="s">
        <v>36</v>
      </c>
      <c r="F1787" t="s">
        <v>27</v>
      </c>
      <c r="G1787" t="s">
        <v>76</v>
      </c>
      <c r="H1787">
        <v>3</v>
      </c>
      <c r="I1787">
        <v>12250</v>
      </c>
      <c r="J1787">
        <v>0</v>
      </c>
      <c r="K1787">
        <v>0</v>
      </c>
      <c r="L1787">
        <v>36750</v>
      </c>
      <c r="M1787">
        <v>26678.33</v>
      </c>
      <c r="N1787">
        <v>10071.67</v>
      </c>
      <c r="O1787" t="s">
        <v>91</v>
      </c>
      <c r="P1787">
        <v>2046.72</v>
      </c>
      <c r="Q1787" t="s">
        <v>30</v>
      </c>
      <c r="R1787" t="s">
        <v>41</v>
      </c>
      <c r="S1787">
        <v>2</v>
      </c>
      <c r="T1787">
        <v>5</v>
      </c>
      <c r="U1787" t="s">
        <v>32</v>
      </c>
      <c r="V1787" t="s">
        <v>50</v>
      </c>
      <c r="W1787">
        <v>5</v>
      </c>
      <c r="Z1787" t="b">
        <f t="shared" si="27"/>
        <v>0</v>
      </c>
    </row>
    <row r="1788" spans="1:26" x14ac:dyDescent="0.25">
      <c r="A1788" t="s">
        <v>2438</v>
      </c>
      <c r="B1788" s="1">
        <v>45687</v>
      </c>
      <c r="C1788" t="s">
        <v>1926</v>
      </c>
      <c r="D1788" t="s">
        <v>25</v>
      </c>
      <c r="E1788" t="s">
        <v>26</v>
      </c>
      <c r="F1788" t="s">
        <v>37</v>
      </c>
      <c r="G1788" t="s">
        <v>161</v>
      </c>
      <c r="H1788">
        <v>1</v>
      </c>
      <c r="I1788">
        <v>16692</v>
      </c>
      <c r="J1788">
        <v>10</v>
      </c>
      <c r="K1788">
        <v>1669.2</v>
      </c>
      <c r="L1788">
        <v>15022.8</v>
      </c>
      <c r="M1788">
        <v>8381.7000000000007</v>
      </c>
      <c r="N1788">
        <v>6641.1</v>
      </c>
      <c r="O1788" t="s">
        <v>49</v>
      </c>
      <c r="P1788">
        <v>463.42</v>
      </c>
      <c r="Q1788" t="s">
        <v>73</v>
      </c>
      <c r="R1788" t="s">
        <v>31</v>
      </c>
      <c r="S1788">
        <v>5</v>
      </c>
      <c r="T1788">
        <v>3</v>
      </c>
      <c r="U1788" t="s">
        <v>32</v>
      </c>
      <c r="V1788" t="s">
        <v>50</v>
      </c>
      <c r="W1788">
        <v>5</v>
      </c>
      <c r="Z1788" t="b">
        <f t="shared" si="27"/>
        <v>0</v>
      </c>
    </row>
    <row r="1789" spans="1:26" x14ac:dyDescent="0.25">
      <c r="A1789" t="s">
        <v>2439</v>
      </c>
      <c r="B1789" s="1">
        <v>45846</v>
      </c>
      <c r="C1789" t="s">
        <v>925</v>
      </c>
      <c r="D1789" t="s">
        <v>79</v>
      </c>
      <c r="E1789" t="s">
        <v>46</v>
      </c>
      <c r="F1789" t="s">
        <v>53</v>
      </c>
      <c r="G1789" t="s">
        <v>82</v>
      </c>
      <c r="H1789">
        <v>2</v>
      </c>
      <c r="I1789">
        <v>43029</v>
      </c>
      <c r="J1789">
        <v>10</v>
      </c>
      <c r="K1789">
        <v>8605.7999999999993</v>
      </c>
      <c r="L1789">
        <v>77452.2</v>
      </c>
      <c r="M1789">
        <v>54350.74</v>
      </c>
      <c r="N1789">
        <v>23101.46</v>
      </c>
      <c r="O1789" t="s">
        <v>91</v>
      </c>
      <c r="P1789">
        <v>1265.82</v>
      </c>
      <c r="Q1789" t="s">
        <v>83</v>
      </c>
      <c r="R1789" t="s">
        <v>41</v>
      </c>
      <c r="S1789">
        <v>2</v>
      </c>
      <c r="T1789">
        <v>1</v>
      </c>
      <c r="U1789" t="s">
        <v>32</v>
      </c>
      <c r="V1789" t="s">
        <v>33</v>
      </c>
      <c r="W1789">
        <v>5</v>
      </c>
      <c r="Z1789" t="b">
        <f t="shared" si="27"/>
        <v>0</v>
      </c>
    </row>
    <row r="1790" spans="1:26" x14ac:dyDescent="0.25">
      <c r="A1790" t="s">
        <v>2440</v>
      </c>
      <c r="B1790" s="1">
        <v>45804</v>
      </c>
      <c r="C1790" t="s">
        <v>2441</v>
      </c>
      <c r="D1790" t="s">
        <v>45</v>
      </c>
      <c r="E1790" t="s">
        <v>26</v>
      </c>
      <c r="F1790" t="s">
        <v>27</v>
      </c>
      <c r="G1790" t="s">
        <v>76</v>
      </c>
      <c r="H1790">
        <v>2</v>
      </c>
      <c r="I1790">
        <v>9438</v>
      </c>
      <c r="J1790">
        <v>10</v>
      </c>
      <c r="K1790">
        <v>1887.6</v>
      </c>
      <c r="L1790">
        <v>16988.400000000001</v>
      </c>
      <c r="M1790">
        <v>10651.26</v>
      </c>
      <c r="N1790">
        <v>6337.14</v>
      </c>
      <c r="O1790" t="s">
        <v>39</v>
      </c>
      <c r="P1790">
        <v>957.4</v>
      </c>
      <c r="Q1790" t="s">
        <v>68</v>
      </c>
      <c r="R1790" t="s">
        <v>41</v>
      </c>
      <c r="S1790">
        <v>2</v>
      </c>
      <c r="T1790">
        <v>3</v>
      </c>
      <c r="U1790" t="s">
        <v>32</v>
      </c>
      <c r="V1790" t="s">
        <v>50</v>
      </c>
      <c r="W1790">
        <v>5</v>
      </c>
      <c r="Z1790" t="b">
        <f t="shared" si="27"/>
        <v>0</v>
      </c>
    </row>
    <row r="1791" spans="1:26" x14ac:dyDescent="0.25">
      <c r="A1791" t="s">
        <v>2442</v>
      </c>
      <c r="B1791" s="1">
        <v>45697</v>
      </c>
      <c r="C1791" t="s">
        <v>526</v>
      </c>
      <c r="D1791" t="s">
        <v>71</v>
      </c>
      <c r="E1791" t="s">
        <v>26</v>
      </c>
      <c r="F1791" t="s">
        <v>53</v>
      </c>
      <c r="G1791" t="s">
        <v>54</v>
      </c>
      <c r="H1791">
        <v>1</v>
      </c>
      <c r="I1791">
        <v>10016</v>
      </c>
      <c r="J1791">
        <v>20</v>
      </c>
      <c r="K1791">
        <v>2003.2</v>
      </c>
      <c r="L1791">
        <v>8012.8</v>
      </c>
      <c r="M1791">
        <v>4849.8900000000003</v>
      </c>
      <c r="N1791">
        <v>3162.91</v>
      </c>
      <c r="O1791" t="s">
        <v>91</v>
      </c>
      <c r="P1791">
        <v>1723.21</v>
      </c>
      <c r="Q1791" t="s">
        <v>73</v>
      </c>
      <c r="R1791" t="s">
        <v>41</v>
      </c>
      <c r="S1791">
        <v>2</v>
      </c>
      <c r="T1791">
        <v>4</v>
      </c>
      <c r="U1791" t="s">
        <v>56</v>
      </c>
      <c r="V1791" t="s">
        <v>33</v>
      </c>
      <c r="W1791">
        <v>5</v>
      </c>
      <c r="Z1791" t="b">
        <f t="shared" si="27"/>
        <v>0</v>
      </c>
    </row>
    <row r="1792" spans="1:26" x14ac:dyDescent="0.25">
      <c r="A1792" t="s">
        <v>2443</v>
      </c>
      <c r="B1792" s="1">
        <v>45988</v>
      </c>
      <c r="C1792" t="s">
        <v>221</v>
      </c>
      <c r="D1792" t="s">
        <v>124</v>
      </c>
      <c r="E1792" t="s">
        <v>26</v>
      </c>
      <c r="F1792" t="s">
        <v>86</v>
      </c>
      <c r="G1792" t="s">
        <v>110</v>
      </c>
      <c r="H1792">
        <v>2</v>
      </c>
      <c r="I1792">
        <v>78194</v>
      </c>
      <c r="J1792">
        <v>15</v>
      </c>
      <c r="K1792">
        <v>23458.2</v>
      </c>
      <c r="L1792">
        <v>132929.79999999999</v>
      </c>
      <c r="M1792">
        <v>83106.97</v>
      </c>
      <c r="N1792">
        <v>49822.83</v>
      </c>
      <c r="O1792" t="s">
        <v>39</v>
      </c>
      <c r="P1792">
        <v>1779.76</v>
      </c>
      <c r="Q1792" t="s">
        <v>83</v>
      </c>
      <c r="R1792" t="s">
        <v>41</v>
      </c>
      <c r="S1792">
        <v>2</v>
      </c>
      <c r="T1792">
        <v>5</v>
      </c>
      <c r="U1792" t="s">
        <v>32</v>
      </c>
      <c r="V1792" t="s">
        <v>50</v>
      </c>
      <c r="W1792">
        <v>1</v>
      </c>
      <c r="Z1792" t="b">
        <f t="shared" si="27"/>
        <v>0</v>
      </c>
    </row>
    <row r="1793" spans="1:26" x14ac:dyDescent="0.25">
      <c r="A1793" t="s">
        <v>2444</v>
      </c>
      <c r="B1793" s="1">
        <v>45704</v>
      </c>
      <c r="C1793" t="s">
        <v>1227</v>
      </c>
      <c r="D1793" t="s">
        <v>90</v>
      </c>
      <c r="E1793" t="s">
        <v>26</v>
      </c>
      <c r="F1793" t="s">
        <v>53</v>
      </c>
      <c r="G1793" t="s">
        <v>151</v>
      </c>
      <c r="H1793">
        <v>3</v>
      </c>
      <c r="I1793">
        <v>25442</v>
      </c>
      <c r="J1793">
        <v>20</v>
      </c>
      <c r="K1793">
        <v>15265.2</v>
      </c>
      <c r="L1793">
        <v>61060.800000000003</v>
      </c>
      <c r="M1793">
        <v>40261.03</v>
      </c>
      <c r="N1793">
        <v>20799.77</v>
      </c>
      <c r="O1793" t="s">
        <v>60</v>
      </c>
      <c r="P1793">
        <v>2169.8000000000002</v>
      </c>
      <c r="Q1793" t="s">
        <v>40</v>
      </c>
      <c r="R1793" t="s">
        <v>31</v>
      </c>
      <c r="S1793">
        <v>5</v>
      </c>
      <c r="T1793">
        <v>5</v>
      </c>
      <c r="U1793" t="s">
        <v>32</v>
      </c>
      <c r="V1793" t="s">
        <v>33</v>
      </c>
      <c r="W1793">
        <v>1</v>
      </c>
      <c r="Z1793" t="b">
        <f t="shared" si="27"/>
        <v>0</v>
      </c>
    </row>
    <row r="1794" spans="1:26" x14ac:dyDescent="0.25">
      <c r="A1794" t="s">
        <v>2445</v>
      </c>
      <c r="B1794" s="1">
        <v>45972</v>
      </c>
      <c r="C1794" t="s">
        <v>1234</v>
      </c>
      <c r="D1794" t="s">
        <v>79</v>
      </c>
      <c r="E1794" t="s">
        <v>36</v>
      </c>
      <c r="F1794" t="s">
        <v>86</v>
      </c>
      <c r="G1794" t="s">
        <v>110</v>
      </c>
      <c r="H1794">
        <v>1</v>
      </c>
      <c r="I1794">
        <v>38141</v>
      </c>
      <c r="J1794">
        <v>0</v>
      </c>
      <c r="K1794">
        <v>0</v>
      </c>
      <c r="L1794">
        <v>38141</v>
      </c>
      <c r="M1794">
        <v>29083.94</v>
      </c>
      <c r="N1794">
        <v>9057.06</v>
      </c>
      <c r="O1794" t="s">
        <v>49</v>
      </c>
      <c r="P1794">
        <v>145.97</v>
      </c>
      <c r="Q1794" t="s">
        <v>68</v>
      </c>
      <c r="R1794" t="s">
        <v>31</v>
      </c>
      <c r="S1794">
        <v>5</v>
      </c>
      <c r="T1794">
        <v>5</v>
      </c>
      <c r="U1794" t="s">
        <v>32</v>
      </c>
      <c r="V1794" t="s">
        <v>42</v>
      </c>
      <c r="Z1794" t="b">
        <f t="shared" si="27"/>
        <v>0</v>
      </c>
    </row>
    <row r="1795" spans="1:26" x14ac:dyDescent="0.25">
      <c r="A1795" t="s">
        <v>2446</v>
      </c>
      <c r="B1795" s="1">
        <v>45962</v>
      </c>
      <c r="C1795" t="s">
        <v>578</v>
      </c>
      <c r="D1795" t="s">
        <v>71</v>
      </c>
      <c r="E1795" t="s">
        <v>26</v>
      </c>
      <c r="F1795" t="s">
        <v>37</v>
      </c>
      <c r="G1795" t="s">
        <v>100</v>
      </c>
      <c r="H1795">
        <v>4</v>
      </c>
      <c r="I1795">
        <v>13078</v>
      </c>
      <c r="J1795">
        <v>15</v>
      </c>
      <c r="K1795">
        <v>7846.8</v>
      </c>
      <c r="L1795">
        <v>44465.2</v>
      </c>
      <c r="M1795">
        <v>35083.94</v>
      </c>
      <c r="N1795">
        <v>9381.26</v>
      </c>
      <c r="O1795" t="s">
        <v>49</v>
      </c>
      <c r="P1795">
        <v>255.36</v>
      </c>
      <c r="Q1795" t="s">
        <v>30</v>
      </c>
      <c r="R1795" t="s">
        <v>41</v>
      </c>
      <c r="S1795">
        <v>2</v>
      </c>
      <c r="T1795">
        <v>3</v>
      </c>
      <c r="U1795" t="s">
        <v>56</v>
      </c>
      <c r="V1795" t="s">
        <v>33</v>
      </c>
      <c r="W1795">
        <v>5</v>
      </c>
      <c r="Z1795" t="b">
        <f t="shared" ref="Z1795:Z1813" si="28">COUNTIF($A:$A, A1795)&gt;1</f>
        <v>0</v>
      </c>
    </row>
    <row r="1796" spans="1:26" x14ac:dyDescent="0.25">
      <c r="A1796" t="s">
        <v>2447</v>
      </c>
      <c r="B1796" s="1">
        <v>45917</v>
      </c>
      <c r="C1796" t="s">
        <v>1618</v>
      </c>
      <c r="D1796" t="s">
        <v>97</v>
      </c>
      <c r="E1796" t="s">
        <v>46</v>
      </c>
      <c r="F1796" t="s">
        <v>53</v>
      </c>
      <c r="G1796" t="s">
        <v>151</v>
      </c>
      <c r="H1796">
        <v>2</v>
      </c>
      <c r="I1796">
        <v>17486</v>
      </c>
      <c r="J1796">
        <v>10</v>
      </c>
      <c r="K1796">
        <v>3497.2</v>
      </c>
      <c r="L1796">
        <v>31474.799999999999</v>
      </c>
      <c r="M1796">
        <v>17931.38</v>
      </c>
      <c r="N1796">
        <v>13543.42</v>
      </c>
      <c r="O1796" t="s">
        <v>29</v>
      </c>
      <c r="P1796">
        <v>1526.77</v>
      </c>
      <c r="Q1796" t="s">
        <v>83</v>
      </c>
      <c r="R1796" t="s">
        <v>31</v>
      </c>
      <c r="S1796">
        <v>5</v>
      </c>
      <c r="T1796">
        <v>3</v>
      </c>
      <c r="U1796" t="s">
        <v>32</v>
      </c>
      <c r="V1796" t="s">
        <v>50</v>
      </c>
      <c r="W1796">
        <v>5</v>
      </c>
      <c r="Z1796" t="b">
        <f t="shared" si="28"/>
        <v>0</v>
      </c>
    </row>
    <row r="1797" spans="1:26" x14ac:dyDescent="0.25">
      <c r="A1797" t="s">
        <v>2448</v>
      </c>
      <c r="B1797" s="1">
        <v>45854</v>
      </c>
      <c r="C1797" t="s">
        <v>2423</v>
      </c>
      <c r="D1797" t="s">
        <v>63</v>
      </c>
      <c r="E1797" t="s">
        <v>46</v>
      </c>
      <c r="F1797" t="s">
        <v>27</v>
      </c>
      <c r="G1797" t="s">
        <v>164</v>
      </c>
      <c r="H1797">
        <v>1</v>
      </c>
      <c r="I1797">
        <v>22588</v>
      </c>
      <c r="J1797">
        <v>5</v>
      </c>
      <c r="K1797">
        <v>1129.4000000000001</v>
      </c>
      <c r="L1797">
        <v>21458.6</v>
      </c>
      <c r="M1797">
        <v>12151.89</v>
      </c>
      <c r="N1797">
        <v>9306.7099999999991</v>
      </c>
      <c r="O1797" t="s">
        <v>60</v>
      </c>
      <c r="P1797">
        <v>2040.56</v>
      </c>
      <c r="Q1797" t="s">
        <v>68</v>
      </c>
      <c r="R1797" t="s">
        <v>41</v>
      </c>
      <c r="S1797">
        <v>2</v>
      </c>
      <c r="T1797">
        <v>2</v>
      </c>
      <c r="U1797" t="s">
        <v>32</v>
      </c>
      <c r="V1797" t="s">
        <v>42</v>
      </c>
      <c r="Z1797" t="b">
        <f t="shared" si="28"/>
        <v>0</v>
      </c>
    </row>
    <row r="1798" spans="1:26" x14ac:dyDescent="0.25">
      <c r="A1798" t="s">
        <v>2449</v>
      </c>
      <c r="B1798" s="1">
        <v>45894</v>
      </c>
      <c r="C1798" t="s">
        <v>691</v>
      </c>
      <c r="D1798" t="s">
        <v>97</v>
      </c>
      <c r="E1798" t="s">
        <v>36</v>
      </c>
      <c r="F1798" t="s">
        <v>86</v>
      </c>
      <c r="G1798" t="s">
        <v>127</v>
      </c>
      <c r="H1798">
        <v>2</v>
      </c>
      <c r="I1798">
        <v>37611</v>
      </c>
      <c r="J1798">
        <v>10</v>
      </c>
      <c r="K1798">
        <v>7522.2</v>
      </c>
      <c r="L1798">
        <v>67699.8</v>
      </c>
      <c r="M1798">
        <v>47463.199999999997</v>
      </c>
      <c r="N1798">
        <v>20236.599999999999</v>
      </c>
      <c r="O1798" t="s">
        <v>29</v>
      </c>
      <c r="P1798">
        <v>329.96</v>
      </c>
      <c r="Q1798" t="s">
        <v>40</v>
      </c>
      <c r="R1798" t="s">
        <v>41</v>
      </c>
      <c r="S1798">
        <v>2</v>
      </c>
      <c r="T1798">
        <v>3</v>
      </c>
      <c r="U1798" t="s">
        <v>32</v>
      </c>
      <c r="V1798" t="s">
        <v>50</v>
      </c>
      <c r="W1798">
        <v>1</v>
      </c>
      <c r="Z1798" t="b">
        <f t="shared" si="28"/>
        <v>0</v>
      </c>
    </row>
    <row r="1799" spans="1:26" x14ac:dyDescent="0.25">
      <c r="A1799" t="s">
        <v>2450</v>
      </c>
      <c r="B1799" s="1">
        <v>45955</v>
      </c>
      <c r="C1799" t="s">
        <v>1017</v>
      </c>
      <c r="D1799" t="s">
        <v>25</v>
      </c>
      <c r="E1799" t="s">
        <v>46</v>
      </c>
      <c r="F1799" t="s">
        <v>37</v>
      </c>
      <c r="G1799" t="s">
        <v>224</v>
      </c>
      <c r="H1799">
        <v>3</v>
      </c>
      <c r="I1799">
        <v>14710</v>
      </c>
      <c r="J1799">
        <v>0</v>
      </c>
      <c r="K1799">
        <v>0</v>
      </c>
      <c r="L1799">
        <v>44130</v>
      </c>
      <c r="M1799">
        <v>29111.16</v>
      </c>
      <c r="N1799">
        <v>15018.84</v>
      </c>
      <c r="O1799" t="s">
        <v>91</v>
      </c>
      <c r="P1799">
        <v>1140.93</v>
      </c>
      <c r="Q1799" t="s">
        <v>30</v>
      </c>
      <c r="R1799" t="s">
        <v>31</v>
      </c>
      <c r="S1799">
        <v>5</v>
      </c>
      <c r="T1799">
        <v>4</v>
      </c>
      <c r="U1799" t="s">
        <v>32</v>
      </c>
      <c r="V1799" t="s">
        <v>42</v>
      </c>
      <c r="Z1799" t="b">
        <f t="shared" si="28"/>
        <v>0</v>
      </c>
    </row>
    <row r="1800" spans="1:26" x14ac:dyDescent="0.25">
      <c r="A1800" t="s">
        <v>2451</v>
      </c>
      <c r="B1800" s="1">
        <v>45941</v>
      </c>
      <c r="C1800" t="s">
        <v>895</v>
      </c>
      <c r="D1800" t="s">
        <v>97</v>
      </c>
      <c r="E1800" t="s">
        <v>46</v>
      </c>
      <c r="F1800" t="s">
        <v>27</v>
      </c>
      <c r="G1800" t="s">
        <v>164</v>
      </c>
      <c r="H1800">
        <v>2</v>
      </c>
      <c r="I1800">
        <v>22213</v>
      </c>
      <c r="J1800">
        <v>20</v>
      </c>
      <c r="K1800">
        <v>8885.2000000000007</v>
      </c>
      <c r="L1800">
        <v>35540.800000000003</v>
      </c>
      <c r="M1800">
        <v>20153.689999999999</v>
      </c>
      <c r="N1800">
        <v>15387.11</v>
      </c>
      <c r="O1800" t="s">
        <v>60</v>
      </c>
      <c r="P1800">
        <v>2098.13</v>
      </c>
      <c r="Q1800" t="s">
        <v>40</v>
      </c>
      <c r="R1800" t="s">
        <v>41</v>
      </c>
      <c r="S1800">
        <v>2</v>
      </c>
      <c r="T1800">
        <v>4</v>
      </c>
      <c r="U1800" t="s">
        <v>56</v>
      </c>
      <c r="V1800" t="s">
        <v>33</v>
      </c>
      <c r="W1800">
        <v>5</v>
      </c>
      <c r="Z1800" t="b">
        <f t="shared" si="28"/>
        <v>0</v>
      </c>
    </row>
    <row r="1801" spans="1:26" x14ac:dyDescent="0.25">
      <c r="A1801" t="s">
        <v>2452</v>
      </c>
      <c r="B1801" s="1">
        <v>45679</v>
      </c>
      <c r="C1801" t="s">
        <v>1492</v>
      </c>
      <c r="D1801" t="s">
        <v>90</v>
      </c>
      <c r="E1801" t="s">
        <v>26</v>
      </c>
      <c r="F1801" t="s">
        <v>47</v>
      </c>
      <c r="G1801" t="s">
        <v>138</v>
      </c>
      <c r="H1801">
        <v>2</v>
      </c>
      <c r="I1801">
        <v>45910</v>
      </c>
      <c r="J1801">
        <v>5</v>
      </c>
      <c r="K1801">
        <v>4591</v>
      </c>
      <c r="L1801">
        <v>87229</v>
      </c>
      <c r="M1801">
        <v>59455.54</v>
      </c>
      <c r="N1801">
        <v>27773.46</v>
      </c>
      <c r="O1801" t="s">
        <v>91</v>
      </c>
      <c r="P1801">
        <v>1821.61</v>
      </c>
      <c r="Q1801" t="s">
        <v>30</v>
      </c>
      <c r="R1801" t="s">
        <v>41</v>
      </c>
      <c r="S1801">
        <v>2</v>
      </c>
      <c r="T1801">
        <v>2</v>
      </c>
      <c r="U1801" t="s">
        <v>32</v>
      </c>
      <c r="V1801" t="s">
        <v>33</v>
      </c>
      <c r="W1801">
        <v>5</v>
      </c>
      <c r="Z1801" t="b">
        <f t="shared" si="28"/>
        <v>0</v>
      </c>
    </row>
    <row r="1802" spans="1:26" x14ac:dyDescent="0.25">
      <c r="A1802" t="s">
        <v>192</v>
      </c>
      <c r="B1802" s="1">
        <v>45843</v>
      </c>
      <c r="C1802" t="s">
        <v>193</v>
      </c>
      <c r="D1802" t="s">
        <v>25</v>
      </c>
      <c r="E1802" t="s">
        <v>36</v>
      </c>
      <c r="F1802" t="s">
        <v>53</v>
      </c>
      <c r="G1802" t="s">
        <v>54</v>
      </c>
      <c r="H1802">
        <v>4</v>
      </c>
      <c r="I1802">
        <v>78226</v>
      </c>
      <c r="J1802">
        <v>10</v>
      </c>
      <c r="K1802">
        <v>31290.400000000001</v>
      </c>
      <c r="L1802">
        <v>281613.59999999998</v>
      </c>
      <c r="M1802">
        <v>158427.85</v>
      </c>
      <c r="N1802">
        <v>123185.75</v>
      </c>
      <c r="O1802" t="s">
        <v>29</v>
      </c>
      <c r="P1802">
        <v>1496.07</v>
      </c>
      <c r="Q1802" t="s">
        <v>83</v>
      </c>
      <c r="R1802" t="s">
        <v>41</v>
      </c>
      <c r="S1802">
        <v>2</v>
      </c>
      <c r="T1802">
        <v>2</v>
      </c>
      <c r="U1802" t="s">
        <v>32</v>
      </c>
      <c r="V1802" t="s">
        <v>33</v>
      </c>
      <c r="W1802">
        <v>5</v>
      </c>
      <c r="Z1802" t="b">
        <f t="shared" si="28"/>
        <v>1</v>
      </c>
    </row>
    <row r="1803" spans="1:26" x14ac:dyDescent="0.25">
      <c r="A1803" t="s">
        <v>1548</v>
      </c>
      <c r="B1803" s="1">
        <v>45888</v>
      </c>
      <c r="C1803" t="s">
        <v>1549</v>
      </c>
      <c r="D1803" t="s">
        <v>124</v>
      </c>
      <c r="E1803" t="s">
        <v>36</v>
      </c>
      <c r="F1803" t="s">
        <v>47</v>
      </c>
      <c r="G1803" t="s">
        <v>48</v>
      </c>
      <c r="H1803">
        <v>3</v>
      </c>
      <c r="I1803">
        <v>42418</v>
      </c>
      <c r="J1803">
        <v>0</v>
      </c>
      <c r="K1803">
        <v>0</v>
      </c>
      <c r="L1803">
        <v>127254</v>
      </c>
      <c r="M1803">
        <v>79190.91</v>
      </c>
      <c r="N1803">
        <v>48063.09</v>
      </c>
      <c r="O1803" t="s">
        <v>55</v>
      </c>
      <c r="P1803">
        <v>1233.92</v>
      </c>
      <c r="Q1803" t="s">
        <v>40</v>
      </c>
      <c r="R1803" t="s">
        <v>31</v>
      </c>
      <c r="S1803">
        <v>5</v>
      </c>
      <c r="T1803">
        <v>1</v>
      </c>
      <c r="U1803" t="s">
        <v>32</v>
      </c>
      <c r="V1803" t="s">
        <v>33</v>
      </c>
      <c r="W1803">
        <v>5</v>
      </c>
      <c r="Z1803" t="b">
        <f t="shared" si="28"/>
        <v>1</v>
      </c>
    </row>
    <row r="1804" spans="1:26" x14ac:dyDescent="0.25">
      <c r="A1804" t="s">
        <v>2196</v>
      </c>
      <c r="B1804" s="1">
        <v>45692</v>
      </c>
      <c r="C1804" t="s">
        <v>620</v>
      </c>
      <c r="D1804" t="s">
        <v>124</v>
      </c>
      <c r="E1804" t="s">
        <v>36</v>
      </c>
      <c r="F1804" t="s">
        <v>86</v>
      </c>
      <c r="G1804" t="s">
        <v>94</v>
      </c>
      <c r="H1804">
        <v>2</v>
      </c>
      <c r="I1804">
        <v>81345</v>
      </c>
      <c r="J1804">
        <v>0</v>
      </c>
      <c r="K1804">
        <v>0</v>
      </c>
      <c r="L1804">
        <v>162690</v>
      </c>
      <c r="M1804">
        <v>92965.03</v>
      </c>
      <c r="N1804">
        <v>69724.97</v>
      </c>
      <c r="O1804" t="s">
        <v>60</v>
      </c>
      <c r="P1804">
        <v>2356.5500000000002</v>
      </c>
      <c r="Q1804" t="s">
        <v>73</v>
      </c>
      <c r="R1804" t="s">
        <v>31</v>
      </c>
      <c r="S1804">
        <v>5</v>
      </c>
      <c r="T1804">
        <v>3</v>
      </c>
      <c r="U1804" t="s">
        <v>32</v>
      </c>
      <c r="V1804" t="s">
        <v>33</v>
      </c>
      <c r="W1804">
        <v>1</v>
      </c>
      <c r="Z1804" t="b">
        <f t="shared" si="28"/>
        <v>1</v>
      </c>
    </row>
    <row r="1805" spans="1:26" x14ac:dyDescent="0.25">
      <c r="A1805" t="s">
        <v>1110</v>
      </c>
      <c r="B1805" s="1">
        <v>45901</v>
      </c>
      <c r="C1805" t="s">
        <v>770</v>
      </c>
      <c r="D1805" t="s">
        <v>154</v>
      </c>
      <c r="E1805" t="s">
        <v>26</v>
      </c>
      <c r="F1805" t="s">
        <v>27</v>
      </c>
      <c r="G1805" t="s">
        <v>113</v>
      </c>
      <c r="H1805">
        <v>2</v>
      </c>
      <c r="I1805">
        <v>28565</v>
      </c>
      <c r="J1805">
        <v>10</v>
      </c>
      <c r="K1805">
        <v>5713</v>
      </c>
      <c r="L1805">
        <v>51417</v>
      </c>
      <c r="M1805">
        <v>36004.17</v>
      </c>
      <c r="N1805">
        <v>15412.83</v>
      </c>
      <c r="O1805" t="s">
        <v>29</v>
      </c>
      <c r="P1805">
        <v>2318.71</v>
      </c>
      <c r="Q1805" t="s">
        <v>68</v>
      </c>
      <c r="R1805" t="s">
        <v>31</v>
      </c>
      <c r="S1805">
        <v>5</v>
      </c>
      <c r="T1805">
        <v>1</v>
      </c>
      <c r="U1805" t="s">
        <v>32</v>
      </c>
      <c r="V1805" t="s">
        <v>33</v>
      </c>
      <c r="W1805">
        <v>4</v>
      </c>
      <c r="Z1805" t="b">
        <f t="shared" si="28"/>
        <v>1</v>
      </c>
    </row>
    <row r="1806" spans="1:26" x14ac:dyDescent="0.25">
      <c r="A1806" t="s">
        <v>733</v>
      </c>
      <c r="B1806" s="1">
        <v>45767</v>
      </c>
      <c r="C1806" t="s">
        <v>341</v>
      </c>
      <c r="D1806" t="s">
        <v>67</v>
      </c>
      <c r="E1806" t="s">
        <v>26</v>
      </c>
      <c r="F1806" t="s">
        <v>47</v>
      </c>
      <c r="G1806" t="s">
        <v>146</v>
      </c>
      <c r="H1806">
        <v>1</v>
      </c>
      <c r="I1806">
        <v>28313</v>
      </c>
      <c r="J1806">
        <v>15</v>
      </c>
      <c r="K1806">
        <v>4246.95</v>
      </c>
      <c r="L1806">
        <v>24066.05</v>
      </c>
      <c r="M1806">
        <v>14749.17</v>
      </c>
      <c r="N1806">
        <v>9316.8799999999992</v>
      </c>
      <c r="O1806" t="s">
        <v>60</v>
      </c>
      <c r="P1806">
        <v>305.39</v>
      </c>
      <c r="Q1806" t="s">
        <v>30</v>
      </c>
      <c r="R1806" t="s">
        <v>41</v>
      </c>
      <c r="S1806">
        <v>2</v>
      </c>
      <c r="T1806">
        <v>4</v>
      </c>
      <c r="U1806" t="s">
        <v>56</v>
      </c>
      <c r="V1806" t="s">
        <v>33</v>
      </c>
      <c r="W1806">
        <v>5</v>
      </c>
      <c r="Z1806" t="b">
        <f t="shared" si="28"/>
        <v>1</v>
      </c>
    </row>
    <row r="1807" spans="1:26" x14ac:dyDescent="0.25">
      <c r="A1807" t="s">
        <v>2321</v>
      </c>
      <c r="B1807" s="1">
        <v>45812</v>
      </c>
      <c r="C1807" t="s">
        <v>882</v>
      </c>
      <c r="D1807" t="s">
        <v>97</v>
      </c>
      <c r="E1807" t="s">
        <v>26</v>
      </c>
      <c r="F1807" t="s">
        <v>27</v>
      </c>
      <c r="G1807" t="s">
        <v>28</v>
      </c>
      <c r="H1807">
        <v>1</v>
      </c>
      <c r="I1807">
        <v>12140</v>
      </c>
      <c r="J1807">
        <v>25</v>
      </c>
      <c r="K1807">
        <v>3035</v>
      </c>
      <c r="L1807">
        <v>9105</v>
      </c>
      <c r="M1807">
        <v>5314.72</v>
      </c>
      <c r="N1807">
        <v>3790.28</v>
      </c>
      <c r="O1807" t="s">
        <v>60</v>
      </c>
      <c r="P1807">
        <v>1644.7</v>
      </c>
      <c r="Q1807" t="s">
        <v>30</v>
      </c>
      <c r="R1807" t="s">
        <v>41</v>
      </c>
      <c r="S1807">
        <v>2</v>
      </c>
      <c r="T1807">
        <v>5</v>
      </c>
      <c r="U1807" t="s">
        <v>32</v>
      </c>
      <c r="V1807" t="s">
        <v>50</v>
      </c>
      <c r="Z1807" t="b">
        <f t="shared" si="28"/>
        <v>1</v>
      </c>
    </row>
    <row r="1808" spans="1:26" x14ac:dyDescent="0.25">
      <c r="A1808" t="s">
        <v>1878</v>
      </c>
      <c r="B1808" s="1">
        <v>45738</v>
      </c>
      <c r="C1808" t="s">
        <v>107</v>
      </c>
      <c r="D1808" t="s">
        <v>79</v>
      </c>
      <c r="E1808" t="s">
        <v>46</v>
      </c>
      <c r="F1808" t="s">
        <v>37</v>
      </c>
      <c r="G1808" t="s">
        <v>38</v>
      </c>
      <c r="H1808">
        <v>1</v>
      </c>
      <c r="I1808">
        <v>27200</v>
      </c>
      <c r="J1808">
        <v>25</v>
      </c>
      <c r="K1808">
        <v>6800</v>
      </c>
      <c r="L1808">
        <v>20400</v>
      </c>
      <c r="M1808">
        <v>11228.02</v>
      </c>
      <c r="N1808">
        <v>9171.98</v>
      </c>
      <c r="O1808" t="s">
        <v>39</v>
      </c>
      <c r="P1808">
        <v>1894.19</v>
      </c>
      <c r="Q1808" t="s">
        <v>83</v>
      </c>
      <c r="R1808" t="s">
        <v>31</v>
      </c>
      <c r="S1808">
        <v>5</v>
      </c>
      <c r="T1808">
        <v>3</v>
      </c>
      <c r="U1808" t="s">
        <v>32</v>
      </c>
      <c r="V1808" t="s">
        <v>33</v>
      </c>
      <c r="W1808">
        <v>5</v>
      </c>
      <c r="Z1808" t="b">
        <f t="shared" si="28"/>
        <v>1</v>
      </c>
    </row>
    <row r="1809" spans="1:26" x14ac:dyDescent="0.25">
      <c r="A1809" t="s">
        <v>790</v>
      </c>
      <c r="B1809" s="1">
        <v>45916</v>
      </c>
      <c r="C1809" t="s">
        <v>158</v>
      </c>
      <c r="D1809" t="s">
        <v>67</v>
      </c>
      <c r="E1809" t="s">
        <v>46</v>
      </c>
      <c r="F1809" t="s">
        <v>37</v>
      </c>
      <c r="G1809" t="s">
        <v>161</v>
      </c>
      <c r="H1809">
        <v>4</v>
      </c>
      <c r="I1809">
        <v>20176</v>
      </c>
      <c r="J1809">
        <v>25</v>
      </c>
      <c r="K1809">
        <v>20176</v>
      </c>
      <c r="L1809">
        <v>60528</v>
      </c>
      <c r="M1809">
        <v>38665.33</v>
      </c>
      <c r="N1809">
        <v>21862.67</v>
      </c>
      <c r="O1809" t="s">
        <v>39</v>
      </c>
      <c r="P1809">
        <v>1264.2</v>
      </c>
      <c r="Q1809" t="s">
        <v>83</v>
      </c>
      <c r="R1809" t="s">
        <v>41</v>
      </c>
      <c r="S1809">
        <v>2</v>
      </c>
      <c r="T1809">
        <v>3</v>
      </c>
      <c r="U1809" t="s">
        <v>32</v>
      </c>
      <c r="V1809" t="s">
        <v>42</v>
      </c>
      <c r="Z1809" t="b">
        <f t="shared" si="28"/>
        <v>1</v>
      </c>
    </row>
    <row r="1810" spans="1:26" x14ac:dyDescent="0.25">
      <c r="A1810" t="s">
        <v>1431</v>
      </c>
      <c r="B1810" s="1">
        <v>45719</v>
      </c>
      <c r="C1810" t="s">
        <v>538</v>
      </c>
      <c r="D1810" t="s">
        <v>90</v>
      </c>
      <c r="E1810" t="s">
        <v>26</v>
      </c>
      <c r="F1810" t="s">
        <v>47</v>
      </c>
      <c r="G1810" t="s">
        <v>105</v>
      </c>
      <c r="H1810">
        <v>1</v>
      </c>
      <c r="I1810">
        <v>32603</v>
      </c>
      <c r="J1810">
        <v>0</v>
      </c>
      <c r="K1810">
        <v>0</v>
      </c>
      <c r="L1810">
        <v>32603</v>
      </c>
      <c r="M1810">
        <v>25270.639999999999</v>
      </c>
      <c r="N1810">
        <v>7332.36</v>
      </c>
      <c r="O1810" t="s">
        <v>55</v>
      </c>
      <c r="P1810">
        <v>386.79</v>
      </c>
      <c r="Q1810" t="s">
        <v>68</v>
      </c>
      <c r="R1810" t="s">
        <v>31</v>
      </c>
      <c r="S1810">
        <v>5</v>
      </c>
      <c r="T1810">
        <v>4</v>
      </c>
      <c r="U1810" t="s">
        <v>32</v>
      </c>
      <c r="V1810" t="s">
        <v>33</v>
      </c>
      <c r="W1810">
        <v>1</v>
      </c>
      <c r="Z1810" t="b">
        <f t="shared" si="28"/>
        <v>1</v>
      </c>
    </row>
    <row r="1811" spans="1:26" x14ac:dyDescent="0.25">
      <c r="A1811" t="s">
        <v>2282</v>
      </c>
      <c r="B1811" s="1">
        <v>45737</v>
      </c>
      <c r="C1811" t="s">
        <v>1363</v>
      </c>
      <c r="D1811" t="s">
        <v>79</v>
      </c>
      <c r="E1811" t="s">
        <v>26</v>
      </c>
      <c r="F1811" t="s">
        <v>37</v>
      </c>
      <c r="G1811" t="s">
        <v>38</v>
      </c>
      <c r="H1811">
        <v>1</v>
      </c>
      <c r="I1811">
        <v>19930</v>
      </c>
      <c r="J1811">
        <v>25</v>
      </c>
      <c r="K1811">
        <v>4982.5</v>
      </c>
      <c r="L1811">
        <v>14947.5</v>
      </c>
      <c r="M1811">
        <v>10331.870000000001</v>
      </c>
      <c r="N1811">
        <v>4615.63</v>
      </c>
      <c r="O1811" t="s">
        <v>29</v>
      </c>
      <c r="P1811">
        <v>1432.01</v>
      </c>
      <c r="Q1811" t="s">
        <v>73</v>
      </c>
      <c r="R1811" t="s">
        <v>41</v>
      </c>
      <c r="S1811">
        <v>2</v>
      </c>
      <c r="T1811">
        <v>2</v>
      </c>
      <c r="U1811" t="s">
        <v>32</v>
      </c>
      <c r="V1811" t="s">
        <v>33</v>
      </c>
      <c r="W1811">
        <v>5</v>
      </c>
      <c r="Z1811" t="b">
        <f t="shared" si="28"/>
        <v>1</v>
      </c>
    </row>
    <row r="1812" spans="1:26" x14ac:dyDescent="0.25">
      <c r="A1812" t="s">
        <v>2409</v>
      </c>
      <c r="B1812" s="1">
        <v>45887</v>
      </c>
      <c r="C1812" t="s">
        <v>1230</v>
      </c>
      <c r="D1812" t="s">
        <v>25</v>
      </c>
      <c r="E1812" t="s">
        <v>46</v>
      </c>
      <c r="F1812" t="s">
        <v>86</v>
      </c>
      <c r="G1812" t="s">
        <v>94</v>
      </c>
      <c r="H1812">
        <v>2</v>
      </c>
      <c r="I1812">
        <v>50905</v>
      </c>
      <c r="J1812">
        <v>15</v>
      </c>
      <c r="K1812">
        <v>15271.5</v>
      </c>
      <c r="L1812">
        <v>86538.5</v>
      </c>
      <c r="M1812">
        <v>50727.23</v>
      </c>
      <c r="N1812">
        <v>35811.269999999997</v>
      </c>
      <c r="O1812" t="s">
        <v>29</v>
      </c>
      <c r="P1812">
        <v>890.83</v>
      </c>
      <c r="Q1812" t="s">
        <v>73</v>
      </c>
      <c r="R1812" t="s">
        <v>31</v>
      </c>
      <c r="S1812">
        <v>5</v>
      </c>
      <c r="T1812">
        <v>3</v>
      </c>
      <c r="U1812" t="s">
        <v>32</v>
      </c>
      <c r="V1812" t="s">
        <v>50</v>
      </c>
      <c r="W1812">
        <v>1</v>
      </c>
      <c r="Z1812" t="b">
        <f t="shared" si="28"/>
        <v>1</v>
      </c>
    </row>
    <row r="1813" spans="1:26" x14ac:dyDescent="0.25">
      <c r="A1813" t="s">
        <v>2369</v>
      </c>
      <c r="B1813" s="1">
        <v>45782</v>
      </c>
      <c r="C1813" t="s">
        <v>514</v>
      </c>
      <c r="D1813" t="s">
        <v>90</v>
      </c>
      <c r="E1813" t="s">
        <v>26</v>
      </c>
      <c r="F1813" t="s">
        <v>86</v>
      </c>
      <c r="G1813" t="s">
        <v>180</v>
      </c>
      <c r="H1813">
        <v>1</v>
      </c>
      <c r="I1813">
        <v>67355</v>
      </c>
      <c r="J1813">
        <v>15</v>
      </c>
      <c r="K1813">
        <v>10103.25</v>
      </c>
      <c r="L1813">
        <v>57251.75</v>
      </c>
      <c r="M1813">
        <v>32824.199999999997</v>
      </c>
      <c r="N1813">
        <v>24427.55</v>
      </c>
      <c r="O1813" t="s">
        <v>49</v>
      </c>
      <c r="P1813">
        <v>295.58999999999997</v>
      </c>
      <c r="Q1813" t="s">
        <v>68</v>
      </c>
      <c r="R1813" t="s">
        <v>41</v>
      </c>
      <c r="S1813">
        <v>2</v>
      </c>
      <c r="T1813">
        <v>1</v>
      </c>
      <c r="U1813" t="s">
        <v>32</v>
      </c>
      <c r="V1813" t="s">
        <v>42</v>
      </c>
      <c r="Z1813" t="b">
        <f t="shared" si="28"/>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813"/>
  <sheetViews>
    <sheetView topLeftCell="S1" workbookViewId="0">
      <selection activeCell="Y535" sqref="Y535"/>
    </sheetView>
  </sheetViews>
  <sheetFormatPr defaultRowHeight="15" x14ac:dyDescent="0.25"/>
  <cols>
    <col min="1" max="1" width="11.140625" customWidth="1"/>
    <col min="2" max="2" width="13.42578125" customWidth="1"/>
    <col min="3" max="3" width="14.5703125" customWidth="1"/>
    <col min="4" max="4" width="9.28515625" customWidth="1"/>
    <col min="5" max="5" width="20.5703125" customWidth="1"/>
    <col min="6" max="6" width="11.28515625" bestFit="1" customWidth="1"/>
    <col min="7" max="7" width="17.7109375" bestFit="1" customWidth="1"/>
    <col min="8" max="8" width="10.85546875" customWidth="1"/>
    <col min="9" max="9" width="12.42578125" customWidth="1"/>
    <col min="10" max="10" width="14.5703125" customWidth="1"/>
    <col min="11" max="11" width="19" customWidth="1"/>
    <col min="12" max="12" width="11" customWidth="1"/>
    <col min="13" max="13" width="10" bestFit="1" customWidth="1"/>
    <col min="14" max="14" width="14.140625" customWidth="1"/>
    <col min="15" max="15" width="21.42578125" customWidth="1"/>
    <col min="16" max="16" width="17.140625" customWidth="1"/>
    <col min="17" max="17" width="19.140625" customWidth="1"/>
    <col min="18" max="18" width="15.85546875" customWidth="1"/>
    <col min="19" max="19" width="16.7109375" customWidth="1"/>
    <col min="20" max="20" width="15.7109375" customWidth="1"/>
    <col min="21" max="21" width="15.28515625" customWidth="1"/>
    <col min="22" max="22" width="14.7109375" customWidth="1"/>
    <col min="23" max="23" width="18.28515625" customWidth="1"/>
    <col min="24" max="24" width="12.5703125" customWidth="1"/>
    <col min="25" max="25" width="18.140625" customWidth="1"/>
    <col min="26" max="26" width="13.7109375" customWidth="1"/>
    <col min="27" max="27" width="19.85546875" style="3" customWidth="1"/>
  </cols>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2465</v>
      </c>
      <c r="Y1" t="s">
        <v>2466</v>
      </c>
      <c r="Z1" t="s">
        <v>2467</v>
      </c>
      <c r="AA1" s="3" t="s">
        <v>2468</v>
      </c>
      <c r="AB1" t="s">
        <v>2462</v>
      </c>
      <c r="AC1" t="s">
        <v>2463</v>
      </c>
    </row>
    <row r="2" spans="1:31" x14ac:dyDescent="0.25">
      <c r="A2" t="s">
        <v>23</v>
      </c>
      <c r="B2" s="1">
        <v>45985</v>
      </c>
      <c r="C2" t="s">
        <v>24</v>
      </c>
      <c r="D2" t="s">
        <v>25</v>
      </c>
      <c r="E2" t="s">
        <v>26</v>
      </c>
      <c r="F2" t="s">
        <v>27</v>
      </c>
      <c r="G2" t="s">
        <v>28</v>
      </c>
      <c r="H2">
        <v>1</v>
      </c>
      <c r="I2">
        <v>14753</v>
      </c>
      <c r="J2">
        <v>25</v>
      </c>
      <c r="K2">
        <v>3688.25</v>
      </c>
      <c r="L2">
        <v>11064.75</v>
      </c>
      <c r="M2">
        <v>8015.91</v>
      </c>
      <c r="N2">
        <v>3048.84</v>
      </c>
      <c r="O2" t="s">
        <v>29</v>
      </c>
      <c r="P2">
        <v>1206.8399999999999</v>
      </c>
      <c r="Q2" t="s">
        <v>30</v>
      </c>
      <c r="R2" t="s">
        <v>31</v>
      </c>
      <c r="S2">
        <v>5</v>
      </c>
      <c r="T2">
        <v>5</v>
      </c>
      <c r="U2" t="s">
        <v>32</v>
      </c>
      <c r="V2" t="s">
        <v>33</v>
      </c>
      <c r="W2">
        <v>5</v>
      </c>
      <c r="X2">
        <f t="shared" ref="X2:X65" si="0">L2-M2-N2</f>
        <v>0</v>
      </c>
      <c r="Y2">
        <f t="shared" ref="Y2:Y65" si="1">N2-P2</f>
        <v>1842.0000000000002</v>
      </c>
      <c r="Z2" s="2">
        <f>IF(BoyCodeAfrica_Ecommerce_Datasets3[Marketing_Cost] = 0, "N/A", L2/P2)</f>
        <v>9.1683653176891724</v>
      </c>
      <c r="AA2" s="3">
        <f>BoyCodeAfrica_Ecommerce_Datasets3[Marketing_Cost]/BoyCodeAfrica_Ecommerce_Datasets3[Revenue]</f>
        <v>0.10907069748525723</v>
      </c>
      <c r="AB2">
        <f>IF(COUNTIFS($C$2:C2,C2, $O$2:O2,O2)= 1,1,0)</f>
        <v>1</v>
      </c>
      <c r="AC2">
        <f>IF(COUNTIFS($A$2:A2,A2, $O$2:O2,O2)= 1,1,0)</f>
        <v>1</v>
      </c>
    </row>
    <row r="3" spans="1:31" x14ac:dyDescent="0.25">
      <c r="A3" t="s">
        <v>34</v>
      </c>
      <c r="B3" s="1">
        <v>45715</v>
      </c>
      <c r="C3" t="s">
        <v>35</v>
      </c>
      <c r="D3" t="s">
        <v>25</v>
      </c>
      <c r="E3" t="s">
        <v>36</v>
      </c>
      <c r="F3" t="s">
        <v>37</v>
      </c>
      <c r="G3" t="s">
        <v>38</v>
      </c>
      <c r="H3">
        <v>1</v>
      </c>
      <c r="I3">
        <v>25931</v>
      </c>
      <c r="J3">
        <v>0</v>
      </c>
      <c r="K3">
        <v>0</v>
      </c>
      <c r="L3">
        <v>25931</v>
      </c>
      <c r="M3">
        <v>16570.34</v>
      </c>
      <c r="N3">
        <v>9360.66</v>
      </c>
      <c r="O3" t="s">
        <v>39</v>
      </c>
      <c r="P3">
        <v>779.59</v>
      </c>
      <c r="Q3" t="s">
        <v>40</v>
      </c>
      <c r="R3" t="s">
        <v>41</v>
      </c>
      <c r="S3">
        <v>2</v>
      </c>
      <c r="T3">
        <v>2</v>
      </c>
      <c r="U3" t="s">
        <v>32</v>
      </c>
      <c r="V3" t="s">
        <v>42</v>
      </c>
      <c r="X3">
        <f t="shared" si="0"/>
        <v>0</v>
      </c>
      <c r="Y3">
        <f t="shared" si="1"/>
        <v>8581.07</v>
      </c>
      <c r="Z3" s="2">
        <f>IF(BoyCodeAfrica_Ecommerce_Datasets3[Marketing_Cost] = 0, "N/A", L3/P3)</f>
        <v>33.262355853717978</v>
      </c>
      <c r="AA3" s="3">
        <f>BoyCodeAfrica_Ecommerce_Datasets3[Marketing_Cost]/BoyCodeAfrica_Ecommerce_Datasets3[Revenue]</f>
        <v>3.0064016042574526E-2</v>
      </c>
      <c r="AB3">
        <f>IF(COUNTIFS($C$2:C3,C3, $O$2:O3,O3)= 1,1,0)</f>
        <v>1</v>
      </c>
      <c r="AC3" s="6">
        <f>IF(COUNTIFS($A$2:A3,A3, $O$2:O3,O3)= 1,1,0)</f>
        <v>1</v>
      </c>
    </row>
    <row r="4" spans="1:31" x14ac:dyDescent="0.25">
      <c r="A4" t="s">
        <v>43</v>
      </c>
      <c r="B4" s="1">
        <v>45670</v>
      </c>
      <c r="C4" t="s">
        <v>44</v>
      </c>
      <c r="D4" t="s">
        <v>45</v>
      </c>
      <c r="E4" t="s">
        <v>46</v>
      </c>
      <c r="F4" t="s">
        <v>47</v>
      </c>
      <c r="G4" t="s">
        <v>48</v>
      </c>
      <c r="H4">
        <v>1</v>
      </c>
      <c r="I4">
        <v>52775</v>
      </c>
      <c r="J4">
        <v>10</v>
      </c>
      <c r="K4">
        <v>5277.5</v>
      </c>
      <c r="L4">
        <v>47497.5</v>
      </c>
      <c r="M4">
        <v>33291.42</v>
      </c>
      <c r="N4">
        <v>14206.08</v>
      </c>
      <c r="O4" t="s">
        <v>49</v>
      </c>
      <c r="P4">
        <v>351.55</v>
      </c>
      <c r="Q4" t="s">
        <v>40</v>
      </c>
      <c r="R4" t="s">
        <v>41</v>
      </c>
      <c r="S4">
        <v>2</v>
      </c>
      <c r="T4">
        <v>6</v>
      </c>
      <c r="U4" t="s">
        <v>32</v>
      </c>
      <c r="V4" t="s">
        <v>50</v>
      </c>
      <c r="W4">
        <v>2</v>
      </c>
      <c r="X4">
        <f t="shared" si="0"/>
        <v>0</v>
      </c>
      <c r="Y4">
        <f t="shared" si="1"/>
        <v>13854.53</v>
      </c>
      <c r="Z4" s="2">
        <f>IF(BoyCodeAfrica_Ecommerce_Datasets3[Marketing_Cost] = 0, "N/A", L4/P4)</f>
        <v>135.10880386858199</v>
      </c>
      <c r="AA4" s="3">
        <f>BoyCodeAfrica_Ecommerce_Datasets3[Marketing_Cost]/BoyCodeAfrica_Ecommerce_Datasets3[Revenue]</f>
        <v>7.4014421811674303E-3</v>
      </c>
      <c r="AB4">
        <f>IF(COUNTIFS($C$2:C4,C4, $O$2:O4,O4)= 1,1,0)</f>
        <v>1</v>
      </c>
      <c r="AC4" s="6">
        <f>IF(COUNTIFS($A$2:A4,A4, $O$2:O4,O4)= 1,1,0)</f>
        <v>1</v>
      </c>
      <c r="AE4">
        <f>COUNTBLANK(BoyCodeAfrica_Ecommerce_Datasets3[Marketing_Cost])</f>
        <v>0</v>
      </c>
    </row>
    <row r="5" spans="1:31" x14ac:dyDescent="0.25">
      <c r="A5" t="s">
        <v>51</v>
      </c>
      <c r="B5" s="1">
        <v>45798</v>
      </c>
      <c r="C5" t="s">
        <v>52</v>
      </c>
      <c r="D5" t="s">
        <v>25</v>
      </c>
      <c r="E5" t="s">
        <v>46</v>
      </c>
      <c r="F5" t="s">
        <v>53</v>
      </c>
      <c r="G5" t="s">
        <v>54</v>
      </c>
      <c r="H5">
        <v>1</v>
      </c>
      <c r="I5">
        <v>37074</v>
      </c>
      <c r="J5">
        <v>0</v>
      </c>
      <c r="K5">
        <v>0</v>
      </c>
      <c r="L5">
        <v>37074</v>
      </c>
      <c r="M5">
        <v>21941.7</v>
      </c>
      <c r="N5">
        <v>15132.3</v>
      </c>
      <c r="O5" t="s">
        <v>55</v>
      </c>
      <c r="P5">
        <v>1973.01</v>
      </c>
      <c r="Q5" t="s">
        <v>40</v>
      </c>
      <c r="R5" t="s">
        <v>31</v>
      </c>
      <c r="S5">
        <v>5</v>
      </c>
      <c r="T5">
        <v>8</v>
      </c>
      <c r="U5" t="s">
        <v>56</v>
      </c>
      <c r="V5" t="s">
        <v>33</v>
      </c>
      <c r="W5">
        <v>5</v>
      </c>
      <c r="X5">
        <f t="shared" si="0"/>
        <v>0</v>
      </c>
      <c r="Y5">
        <f t="shared" si="1"/>
        <v>13159.289999999999</v>
      </c>
      <c r="Z5" s="2">
        <f>IF(BoyCodeAfrica_Ecommerce_Datasets3[Marketing_Cost] = 0, "N/A", L5/P5)</f>
        <v>18.790578861739171</v>
      </c>
      <c r="AA5" s="3">
        <f>BoyCodeAfrica_Ecommerce_Datasets3[Marketing_Cost]/BoyCodeAfrica_Ecommerce_Datasets3[Revenue]</f>
        <v>5.3218158278038517E-2</v>
      </c>
      <c r="AB5">
        <f>IF(COUNTIFS($C$2:C5,C5, $O$2:O5,O5)= 1,1,0)</f>
        <v>1</v>
      </c>
      <c r="AC5" s="6">
        <f>IF(COUNTIFS($A$2:A5,A5, $O$2:O5,O5)= 1,1,0)</f>
        <v>1</v>
      </c>
      <c r="AE5">
        <f>COUNTIF(BoyCodeAfrica_Ecommerce_Datasets3[Marketing_Cost], 0)</f>
        <v>0</v>
      </c>
    </row>
    <row r="6" spans="1:31" x14ac:dyDescent="0.25">
      <c r="A6" t="s">
        <v>57</v>
      </c>
      <c r="B6" s="1">
        <v>45783</v>
      </c>
      <c r="C6" t="s">
        <v>58</v>
      </c>
      <c r="D6" t="s">
        <v>45</v>
      </c>
      <c r="E6" t="s">
        <v>46</v>
      </c>
      <c r="F6" t="s">
        <v>53</v>
      </c>
      <c r="G6" t="s">
        <v>59</v>
      </c>
      <c r="H6">
        <v>1</v>
      </c>
      <c r="I6">
        <v>99812</v>
      </c>
      <c r="J6">
        <v>0</v>
      </c>
      <c r="K6">
        <v>0</v>
      </c>
      <c r="L6">
        <v>99812</v>
      </c>
      <c r="M6">
        <v>65968.929999999993</v>
      </c>
      <c r="N6">
        <v>33843.07</v>
      </c>
      <c r="O6" t="s">
        <v>60</v>
      </c>
      <c r="P6">
        <v>855.33</v>
      </c>
      <c r="Q6" t="s">
        <v>30</v>
      </c>
      <c r="R6" t="s">
        <v>31</v>
      </c>
      <c r="S6">
        <v>5</v>
      </c>
      <c r="T6">
        <v>3</v>
      </c>
      <c r="U6" t="s">
        <v>32</v>
      </c>
      <c r="V6" t="s">
        <v>50</v>
      </c>
      <c r="W6">
        <v>5</v>
      </c>
      <c r="X6">
        <f t="shared" si="0"/>
        <v>0</v>
      </c>
      <c r="Y6">
        <f t="shared" si="1"/>
        <v>32987.74</v>
      </c>
      <c r="Z6" s="2">
        <f>IF(BoyCodeAfrica_Ecommerce_Datasets3[Marketing_Cost] = 0, "N/A", L6/P6)</f>
        <v>116.69414144248418</v>
      </c>
      <c r="AA6" s="3">
        <f>BoyCodeAfrica_Ecommerce_Datasets3[Marketing_Cost]/BoyCodeAfrica_Ecommerce_Datasets3[Revenue]</f>
        <v>8.5694104917244419E-3</v>
      </c>
      <c r="AB6">
        <f>IF(COUNTIFS($C$2:C6,C6, $O$2:O6,O6)= 1,1,0)</f>
        <v>1</v>
      </c>
      <c r="AC6" s="6">
        <f>IF(COUNTIFS($A$2:A6,A6, $O$2:O6,O6)= 1,1,0)</f>
        <v>1</v>
      </c>
      <c r="AE6">
        <f>COUNTIF(BoyCodeAfrica_Ecommerce_Datasets3[Marketing_Cost], "&lt;0")</f>
        <v>0</v>
      </c>
    </row>
    <row r="7" spans="1:31" x14ac:dyDescent="0.25">
      <c r="A7" t="s">
        <v>61</v>
      </c>
      <c r="B7" s="1">
        <v>45772</v>
      </c>
      <c r="C7" t="s">
        <v>62</v>
      </c>
      <c r="D7" t="s">
        <v>63</v>
      </c>
      <c r="E7" t="s">
        <v>36</v>
      </c>
      <c r="F7" t="s">
        <v>47</v>
      </c>
      <c r="G7" t="s">
        <v>64</v>
      </c>
      <c r="H7">
        <v>1</v>
      </c>
      <c r="I7">
        <v>44383</v>
      </c>
      <c r="J7">
        <v>15</v>
      </c>
      <c r="K7">
        <v>6657.45</v>
      </c>
      <c r="L7">
        <v>37725.550000000003</v>
      </c>
      <c r="M7">
        <v>25871.61</v>
      </c>
      <c r="N7">
        <v>11853.94</v>
      </c>
      <c r="O7" t="s">
        <v>60</v>
      </c>
      <c r="P7">
        <v>659.3</v>
      </c>
      <c r="Q7" t="s">
        <v>40</v>
      </c>
      <c r="R7" t="s">
        <v>31</v>
      </c>
      <c r="S7">
        <v>5</v>
      </c>
      <c r="T7">
        <v>4</v>
      </c>
      <c r="U7" t="s">
        <v>32</v>
      </c>
      <c r="V7" t="s">
        <v>33</v>
      </c>
      <c r="W7">
        <v>5</v>
      </c>
      <c r="X7">
        <f t="shared" si="0"/>
        <v>0</v>
      </c>
      <c r="Y7">
        <f t="shared" si="1"/>
        <v>11194.640000000001</v>
      </c>
      <c r="Z7" s="2">
        <f>IF(BoyCodeAfrica_Ecommerce_Datasets3[Marketing_Cost] = 0, "N/A", L7/P7)</f>
        <v>57.220612771120891</v>
      </c>
      <c r="AA7" s="3">
        <f>BoyCodeAfrica_Ecommerce_Datasets3[Marketing_Cost]/BoyCodeAfrica_Ecommerce_Datasets3[Revenue]</f>
        <v>1.7476219697260872E-2</v>
      </c>
      <c r="AB7">
        <f>IF(COUNTIFS($C$2:C7,C7, $O$2:O7,O7)= 1,1,0)</f>
        <v>1</v>
      </c>
      <c r="AC7" s="6">
        <f>IF(COUNTIFS($A$2:A7,A7, $O$2:O7,O7)= 1,1,0)</f>
        <v>1</v>
      </c>
    </row>
    <row r="8" spans="1:31" x14ac:dyDescent="0.25">
      <c r="A8" t="s">
        <v>65</v>
      </c>
      <c r="B8" s="1">
        <v>45729</v>
      </c>
      <c r="C8" t="s">
        <v>66</v>
      </c>
      <c r="D8" t="s">
        <v>67</v>
      </c>
      <c r="E8" t="s">
        <v>26</v>
      </c>
      <c r="F8" t="s">
        <v>47</v>
      </c>
      <c r="G8" t="s">
        <v>48</v>
      </c>
      <c r="H8">
        <v>1</v>
      </c>
      <c r="I8">
        <v>40810</v>
      </c>
      <c r="J8">
        <v>0</v>
      </c>
      <c r="K8">
        <v>0</v>
      </c>
      <c r="L8">
        <v>40810</v>
      </c>
      <c r="M8">
        <v>25451.31</v>
      </c>
      <c r="N8">
        <v>15358.69</v>
      </c>
      <c r="O8" t="s">
        <v>39</v>
      </c>
      <c r="P8">
        <v>1206.19</v>
      </c>
      <c r="Q8" t="s">
        <v>68</v>
      </c>
      <c r="R8" t="s">
        <v>31</v>
      </c>
      <c r="S8">
        <v>5</v>
      </c>
      <c r="T8">
        <v>6</v>
      </c>
      <c r="U8" t="s">
        <v>32</v>
      </c>
      <c r="V8" t="s">
        <v>42</v>
      </c>
      <c r="X8">
        <f t="shared" si="0"/>
        <v>0</v>
      </c>
      <c r="Y8">
        <f t="shared" si="1"/>
        <v>14152.5</v>
      </c>
      <c r="Z8" s="2">
        <f>IF(BoyCodeAfrica_Ecommerce_Datasets3[Marketing_Cost] = 0, "N/A", L8/P8)</f>
        <v>33.83380727746043</v>
      </c>
      <c r="AA8" s="3">
        <f>BoyCodeAfrica_Ecommerce_Datasets3[Marketing_Cost]/BoyCodeAfrica_Ecommerce_Datasets3[Revenue]</f>
        <v>2.9556236216613577E-2</v>
      </c>
      <c r="AB8">
        <f>IF(COUNTIFS($C$2:C8,C8, $O$2:O8,O8)= 1,1,0)</f>
        <v>1</v>
      </c>
      <c r="AC8" s="6">
        <f>IF(COUNTIFS($A$2:A8,A8, $O$2:O8,O8)= 1,1,0)</f>
        <v>1</v>
      </c>
    </row>
    <row r="9" spans="1:31" x14ac:dyDescent="0.25">
      <c r="A9" t="s">
        <v>69</v>
      </c>
      <c r="B9" s="1">
        <v>45710</v>
      </c>
      <c r="C9" t="s">
        <v>70</v>
      </c>
      <c r="D9" t="s">
        <v>71</v>
      </c>
      <c r="E9" t="s">
        <v>46</v>
      </c>
      <c r="F9" t="s">
        <v>27</v>
      </c>
      <c r="G9" t="s">
        <v>72</v>
      </c>
      <c r="H9">
        <v>1</v>
      </c>
      <c r="I9">
        <v>10857</v>
      </c>
      <c r="J9">
        <v>10</v>
      </c>
      <c r="K9">
        <v>1085.7</v>
      </c>
      <c r="L9">
        <v>9771.2999999999993</v>
      </c>
      <c r="M9">
        <v>7829.97</v>
      </c>
      <c r="N9">
        <v>1941.33</v>
      </c>
      <c r="O9" t="s">
        <v>55</v>
      </c>
      <c r="P9">
        <v>516.48</v>
      </c>
      <c r="Q9" t="s">
        <v>73</v>
      </c>
      <c r="R9" t="s">
        <v>41</v>
      </c>
      <c r="S9">
        <v>2</v>
      </c>
      <c r="T9">
        <v>6</v>
      </c>
      <c r="U9" t="s">
        <v>32</v>
      </c>
      <c r="V9" t="s">
        <v>50</v>
      </c>
      <c r="W9">
        <v>2</v>
      </c>
      <c r="X9">
        <f t="shared" si="0"/>
        <v>0</v>
      </c>
      <c r="Y9">
        <f t="shared" si="1"/>
        <v>1424.85</v>
      </c>
      <c r="Z9" s="2">
        <f>IF(BoyCodeAfrica_Ecommerce_Datasets3[Marketing_Cost] = 0, "N/A", L9/P9)</f>
        <v>18.919028810408921</v>
      </c>
      <c r="AA9" s="3">
        <f>BoyCodeAfrica_Ecommerce_Datasets3[Marketing_Cost]/BoyCodeAfrica_Ecommerce_Datasets3[Revenue]</f>
        <v>5.2856835835559245E-2</v>
      </c>
      <c r="AB9">
        <f>IF(COUNTIFS($C$2:C9,C9, $O$2:O9,O9)= 1,1,0)</f>
        <v>1</v>
      </c>
      <c r="AC9" s="6">
        <f>IF(COUNTIFS($A$2:A9,A9, $O$2:O9,O9)= 1,1,0)</f>
        <v>1</v>
      </c>
    </row>
    <row r="10" spans="1:31" x14ac:dyDescent="0.25">
      <c r="A10" t="s">
        <v>74</v>
      </c>
      <c r="B10" s="1">
        <v>46004</v>
      </c>
      <c r="C10" t="s">
        <v>75</v>
      </c>
      <c r="D10" t="s">
        <v>67</v>
      </c>
      <c r="E10" t="s">
        <v>46</v>
      </c>
      <c r="F10" t="s">
        <v>27</v>
      </c>
      <c r="G10" t="s">
        <v>76</v>
      </c>
      <c r="H10">
        <v>1</v>
      </c>
      <c r="I10">
        <v>21483</v>
      </c>
      <c r="J10">
        <v>15</v>
      </c>
      <c r="K10">
        <v>3222.45</v>
      </c>
      <c r="L10">
        <v>18260.55</v>
      </c>
      <c r="M10">
        <v>10591.49</v>
      </c>
      <c r="N10">
        <v>7669.06</v>
      </c>
      <c r="O10" t="s">
        <v>29</v>
      </c>
      <c r="P10">
        <v>480.25</v>
      </c>
      <c r="Q10" t="s">
        <v>68</v>
      </c>
      <c r="R10" t="s">
        <v>31</v>
      </c>
      <c r="S10">
        <v>5</v>
      </c>
      <c r="T10">
        <v>4</v>
      </c>
      <c r="U10" t="s">
        <v>32</v>
      </c>
      <c r="V10" t="s">
        <v>33</v>
      </c>
      <c r="W10">
        <v>3</v>
      </c>
      <c r="X10">
        <f t="shared" si="0"/>
        <v>0</v>
      </c>
      <c r="Y10">
        <f t="shared" si="1"/>
        <v>7188.81</v>
      </c>
      <c r="Z10" s="2">
        <f>IF(BoyCodeAfrica_Ecommerce_Datasets3[Marketing_Cost] = 0, "N/A", L10/P10)</f>
        <v>38.02300884955752</v>
      </c>
      <c r="AA10" s="3">
        <f>BoyCodeAfrica_Ecommerce_Datasets3[Marketing_Cost]/BoyCodeAfrica_Ecommerce_Datasets3[Revenue]</f>
        <v>2.6299865009542431E-2</v>
      </c>
      <c r="AB10">
        <f>IF(COUNTIFS($C$2:C10,C10, $O$2:O10,O10)= 1,1,0)</f>
        <v>1</v>
      </c>
      <c r="AC10" s="6">
        <f>IF(COUNTIFS($A$2:A10,A10, $O$2:O10,O10)= 1,1,0)</f>
        <v>1</v>
      </c>
    </row>
    <row r="11" spans="1:31" x14ac:dyDescent="0.25">
      <c r="A11" t="s">
        <v>77</v>
      </c>
      <c r="B11" s="1">
        <v>45937</v>
      </c>
      <c r="C11" t="s">
        <v>78</v>
      </c>
      <c r="D11" t="s">
        <v>79</v>
      </c>
      <c r="E11" t="s">
        <v>36</v>
      </c>
      <c r="F11" t="s">
        <v>27</v>
      </c>
      <c r="G11" t="s">
        <v>28</v>
      </c>
      <c r="H11">
        <v>1</v>
      </c>
      <c r="I11">
        <v>22343</v>
      </c>
      <c r="J11">
        <v>0</v>
      </c>
      <c r="K11">
        <v>0</v>
      </c>
      <c r="L11">
        <v>22343</v>
      </c>
      <c r="M11">
        <v>14045.78</v>
      </c>
      <c r="N11">
        <v>8297.2199999999993</v>
      </c>
      <c r="O11" t="s">
        <v>55</v>
      </c>
      <c r="P11">
        <v>1512.53</v>
      </c>
      <c r="Q11" t="s">
        <v>68</v>
      </c>
      <c r="R11" t="s">
        <v>41</v>
      </c>
      <c r="S11">
        <v>2</v>
      </c>
      <c r="T11">
        <v>3</v>
      </c>
      <c r="U11" t="s">
        <v>56</v>
      </c>
      <c r="V11" t="s">
        <v>33</v>
      </c>
      <c r="W11">
        <v>2</v>
      </c>
      <c r="X11">
        <f t="shared" si="0"/>
        <v>0</v>
      </c>
      <c r="Y11">
        <f t="shared" si="1"/>
        <v>6784.69</v>
      </c>
      <c r="Z11" s="2">
        <f>IF(BoyCodeAfrica_Ecommerce_Datasets3[Marketing_Cost] = 0, "N/A", L11/P11)</f>
        <v>14.771938407833233</v>
      </c>
      <c r="AA11" s="3">
        <f>BoyCodeAfrica_Ecommerce_Datasets3[Marketing_Cost]/BoyCodeAfrica_Ecommerce_Datasets3[Revenue]</f>
        <v>6.7695922660341051E-2</v>
      </c>
      <c r="AB11">
        <f>IF(COUNTIFS($C$2:C11,C11, $O$2:O11,O11)= 1,1,0)</f>
        <v>1</v>
      </c>
      <c r="AC11" s="6">
        <f>IF(COUNTIFS($A$2:A11,A11, $O$2:O11,O11)= 1,1,0)</f>
        <v>1</v>
      </c>
    </row>
    <row r="12" spans="1:31" x14ac:dyDescent="0.25">
      <c r="A12" t="s">
        <v>80</v>
      </c>
      <c r="B12" s="1">
        <v>45702</v>
      </c>
      <c r="C12" t="s">
        <v>81</v>
      </c>
      <c r="D12" t="s">
        <v>79</v>
      </c>
      <c r="E12" t="s">
        <v>26</v>
      </c>
      <c r="F12" t="s">
        <v>53</v>
      </c>
      <c r="G12" t="s">
        <v>82</v>
      </c>
      <c r="H12">
        <v>2</v>
      </c>
      <c r="I12">
        <v>75535</v>
      </c>
      <c r="J12">
        <v>0</v>
      </c>
      <c r="K12">
        <v>0</v>
      </c>
      <c r="L12">
        <v>151070</v>
      </c>
      <c r="M12">
        <v>109016.81</v>
      </c>
      <c r="N12">
        <v>42053.19</v>
      </c>
      <c r="O12" t="s">
        <v>29</v>
      </c>
      <c r="P12">
        <v>237.36</v>
      </c>
      <c r="Q12" t="s">
        <v>83</v>
      </c>
      <c r="R12" t="s">
        <v>41</v>
      </c>
      <c r="S12">
        <v>2</v>
      </c>
      <c r="T12">
        <v>1</v>
      </c>
      <c r="U12" t="s">
        <v>32</v>
      </c>
      <c r="V12" t="s">
        <v>33</v>
      </c>
      <c r="W12">
        <v>5</v>
      </c>
      <c r="X12">
        <f t="shared" si="0"/>
        <v>0</v>
      </c>
      <c r="Y12">
        <f t="shared" si="1"/>
        <v>41815.83</v>
      </c>
      <c r="Z12" s="2">
        <f>IF(BoyCodeAfrica_Ecommerce_Datasets3[Marketing_Cost] = 0, "N/A", L12/P12)</f>
        <v>636.45938658577688</v>
      </c>
      <c r="AA12" s="3">
        <f>BoyCodeAfrica_Ecommerce_Datasets3[Marketing_Cost]/BoyCodeAfrica_Ecommerce_Datasets3[Revenue]</f>
        <v>1.5711921625736415E-3</v>
      </c>
      <c r="AB12">
        <f>IF(COUNTIFS($C$2:C12,C12, $O$2:O12,O12)= 1,1,0)</f>
        <v>1</v>
      </c>
      <c r="AC12" s="6">
        <f>IF(COUNTIFS($A$2:A12,A12, $O$2:O12,O12)= 1,1,0)</f>
        <v>1</v>
      </c>
    </row>
    <row r="13" spans="1:31" x14ac:dyDescent="0.25">
      <c r="A13" t="s">
        <v>84</v>
      </c>
      <c r="B13" s="1">
        <v>45960</v>
      </c>
      <c r="C13" t="s">
        <v>85</v>
      </c>
      <c r="D13" t="s">
        <v>45</v>
      </c>
      <c r="E13" t="s">
        <v>26</v>
      </c>
      <c r="F13" t="s">
        <v>86</v>
      </c>
      <c r="G13" t="s">
        <v>87</v>
      </c>
      <c r="H13">
        <v>1</v>
      </c>
      <c r="I13">
        <v>50374</v>
      </c>
      <c r="J13">
        <v>20</v>
      </c>
      <c r="K13">
        <v>10074.799999999999</v>
      </c>
      <c r="L13">
        <v>40299.199999999997</v>
      </c>
      <c r="M13">
        <v>32836.639999999999</v>
      </c>
      <c r="N13">
        <v>7462.56</v>
      </c>
      <c r="O13" t="s">
        <v>49</v>
      </c>
      <c r="P13">
        <v>110.68</v>
      </c>
      <c r="Q13" t="s">
        <v>30</v>
      </c>
      <c r="R13" t="s">
        <v>31</v>
      </c>
      <c r="S13">
        <v>5</v>
      </c>
      <c r="T13">
        <v>4</v>
      </c>
      <c r="U13" t="s">
        <v>32</v>
      </c>
      <c r="V13" t="s">
        <v>33</v>
      </c>
      <c r="W13">
        <v>5</v>
      </c>
      <c r="X13">
        <f t="shared" si="0"/>
        <v>0</v>
      </c>
      <c r="Y13">
        <f t="shared" si="1"/>
        <v>7351.88</v>
      </c>
      <c r="Z13" s="2">
        <f>IF(BoyCodeAfrica_Ecommerce_Datasets3[Marketing_Cost] = 0, "N/A", L13/P13)</f>
        <v>364.10552945428259</v>
      </c>
      <c r="AA13" s="3">
        <f>BoyCodeAfrica_Ecommerce_Datasets3[Marketing_Cost]/BoyCodeAfrica_Ecommerce_Datasets3[Revenue]</f>
        <v>2.7464565053400567E-3</v>
      </c>
      <c r="AB13">
        <f>IF(COUNTIFS($C$2:C13,C13, $O$2:O13,O13)= 1,1,0)</f>
        <v>1</v>
      </c>
      <c r="AC13" s="6">
        <f>IF(COUNTIFS($A$2:A13,A13, $O$2:O13,O13)= 1,1,0)</f>
        <v>1</v>
      </c>
    </row>
    <row r="14" spans="1:31" x14ac:dyDescent="0.25">
      <c r="A14" t="s">
        <v>88</v>
      </c>
      <c r="B14" s="1">
        <v>45874</v>
      </c>
      <c r="C14" t="s">
        <v>89</v>
      </c>
      <c r="D14" t="s">
        <v>90</v>
      </c>
      <c r="E14" t="s">
        <v>36</v>
      </c>
      <c r="F14" t="s">
        <v>53</v>
      </c>
      <c r="G14" t="s">
        <v>59</v>
      </c>
      <c r="H14">
        <v>1</v>
      </c>
      <c r="I14">
        <v>49642</v>
      </c>
      <c r="J14">
        <v>10</v>
      </c>
      <c r="K14">
        <v>4964.2</v>
      </c>
      <c r="L14">
        <v>44677.8</v>
      </c>
      <c r="M14">
        <v>25014.55</v>
      </c>
      <c r="N14">
        <v>19663.25</v>
      </c>
      <c r="O14" t="s">
        <v>91</v>
      </c>
      <c r="P14">
        <v>2182.92</v>
      </c>
      <c r="Q14" t="s">
        <v>83</v>
      </c>
      <c r="R14" t="s">
        <v>31</v>
      </c>
      <c r="S14">
        <v>5</v>
      </c>
      <c r="T14">
        <v>2</v>
      </c>
      <c r="U14" t="s">
        <v>32</v>
      </c>
      <c r="V14" t="s">
        <v>50</v>
      </c>
      <c r="W14">
        <v>3</v>
      </c>
      <c r="X14">
        <f t="shared" si="0"/>
        <v>0</v>
      </c>
      <c r="Y14">
        <f t="shared" si="1"/>
        <v>17480.330000000002</v>
      </c>
      <c r="Z14" s="2">
        <f>IF(BoyCodeAfrica_Ecommerce_Datasets3[Marketing_Cost] = 0, "N/A", L14/P14)</f>
        <v>20.466989170468914</v>
      </c>
      <c r="AA14" s="3">
        <f>BoyCodeAfrica_Ecommerce_Datasets3[Marketing_Cost]/BoyCodeAfrica_Ecommerce_Datasets3[Revenue]</f>
        <v>4.8859164954406883E-2</v>
      </c>
      <c r="AB14">
        <f>IF(COUNTIFS($C$2:C14,C14, $O$2:O14,O14)= 1,1,0)</f>
        <v>1</v>
      </c>
      <c r="AC14" s="6">
        <f>IF(COUNTIFS($A$2:A14,A14, $O$2:O14,O14)= 1,1,0)</f>
        <v>1</v>
      </c>
    </row>
    <row r="15" spans="1:31" x14ac:dyDescent="0.25">
      <c r="A15" t="s">
        <v>92</v>
      </c>
      <c r="B15" s="1">
        <v>45674</v>
      </c>
      <c r="C15" t="s">
        <v>93</v>
      </c>
      <c r="D15" t="s">
        <v>25</v>
      </c>
      <c r="E15" t="s">
        <v>36</v>
      </c>
      <c r="F15" t="s">
        <v>86</v>
      </c>
      <c r="G15" t="s">
        <v>94</v>
      </c>
      <c r="H15">
        <v>2</v>
      </c>
      <c r="I15">
        <v>30486</v>
      </c>
      <c r="J15">
        <v>10</v>
      </c>
      <c r="K15">
        <v>6097.2</v>
      </c>
      <c r="L15">
        <v>54874.8</v>
      </c>
      <c r="M15">
        <v>43875.91</v>
      </c>
      <c r="N15">
        <v>10998.89</v>
      </c>
      <c r="O15" t="s">
        <v>60</v>
      </c>
      <c r="P15">
        <v>390.01</v>
      </c>
      <c r="Q15" t="s">
        <v>30</v>
      </c>
      <c r="R15" t="s">
        <v>41</v>
      </c>
      <c r="S15">
        <v>2</v>
      </c>
      <c r="T15">
        <v>6</v>
      </c>
      <c r="U15" t="s">
        <v>32</v>
      </c>
      <c r="V15" t="s">
        <v>42</v>
      </c>
      <c r="X15">
        <f t="shared" si="0"/>
        <v>0</v>
      </c>
      <c r="Y15">
        <f t="shared" si="1"/>
        <v>10608.88</v>
      </c>
      <c r="Z15" s="2">
        <f>IF(BoyCodeAfrica_Ecommerce_Datasets3[Marketing_Cost] = 0, "N/A", L15/P15)</f>
        <v>140.7010076664701</v>
      </c>
      <c r="AA15" s="3">
        <f>BoyCodeAfrica_Ecommerce_Datasets3[Marketing_Cost]/BoyCodeAfrica_Ecommerce_Datasets3[Revenue]</f>
        <v>7.1072696392515322E-3</v>
      </c>
      <c r="AB15">
        <f>IF(COUNTIFS($C$2:C15,C15, $O$2:O15,O15)= 1,1,0)</f>
        <v>1</v>
      </c>
      <c r="AC15" s="6">
        <f>IF(COUNTIFS($A$2:A15,A15, $O$2:O15,O15)= 1,1,0)</f>
        <v>1</v>
      </c>
    </row>
    <row r="16" spans="1:31" x14ac:dyDescent="0.25">
      <c r="A16" t="s">
        <v>95</v>
      </c>
      <c r="B16" s="1">
        <v>45673</v>
      </c>
      <c r="C16" t="s">
        <v>96</v>
      </c>
      <c r="D16" t="s">
        <v>97</v>
      </c>
      <c r="E16" t="s">
        <v>46</v>
      </c>
      <c r="F16" t="s">
        <v>53</v>
      </c>
      <c r="G16" t="s">
        <v>54</v>
      </c>
      <c r="H16">
        <v>1</v>
      </c>
      <c r="I16">
        <v>95628</v>
      </c>
      <c r="J16">
        <v>0</v>
      </c>
      <c r="K16">
        <v>0</v>
      </c>
      <c r="L16">
        <v>95628</v>
      </c>
      <c r="M16">
        <v>70404.820000000007</v>
      </c>
      <c r="N16">
        <v>25223.18</v>
      </c>
      <c r="O16" t="s">
        <v>39</v>
      </c>
      <c r="P16">
        <v>1871.67</v>
      </c>
      <c r="Q16" t="s">
        <v>73</v>
      </c>
      <c r="R16" t="s">
        <v>41</v>
      </c>
      <c r="S16">
        <v>2</v>
      </c>
      <c r="T16">
        <v>1</v>
      </c>
      <c r="U16" t="s">
        <v>32</v>
      </c>
      <c r="V16" t="s">
        <v>33</v>
      </c>
      <c r="W16">
        <v>1</v>
      </c>
      <c r="X16">
        <f t="shared" si="0"/>
        <v>0</v>
      </c>
      <c r="Y16">
        <f t="shared" si="1"/>
        <v>23351.510000000002</v>
      </c>
      <c r="Z16" s="2">
        <f>IF(BoyCodeAfrica_Ecommerce_Datasets3[Marketing_Cost] = 0, "N/A", L16/P16)</f>
        <v>51.092339995832596</v>
      </c>
      <c r="AA16" s="3">
        <f>BoyCodeAfrica_Ecommerce_Datasets3[Marketing_Cost]/BoyCodeAfrica_Ecommerce_Datasets3[Revenue]</f>
        <v>1.9572405571589912E-2</v>
      </c>
      <c r="AB16">
        <f>IF(COUNTIFS($C$2:C16,C16, $O$2:O16,O16)= 1,1,0)</f>
        <v>1</v>
      </c>
      <c r="AC16" s="6">
        <f>IF(COUNTIFS($A$2:A16,A16, $O$2:O16,O16)= 1,1,0)</f>
        <v>1</v>
      </c>
    </row>
    <row r="17" spans="1:29" x14ac:dyDescent="0.25">
      <c r="A17" t="s">
        <v>98</v>
      </c>
      <c r="B17" s="1">
        <v>45705</v>
      </c>
      <c r="C17" t="s">
        <v>99</v>
      </c>
      <c r="D17" t="s">
        <v>90</v>
      </c>
      <c r="E17" t="s">
        <v>26</v>
      </c>
      <c r="F17" t="s">
        <v>37</v>
      </c>
      <c r="G17" t="s">
        <v>100</v>
      </c>
      <c r="H17">
        <v>1</v>
      </c>
      <c r="I17">
        <v>13357</v>
      </c>
      <c r="J17">
        <v>20</v>
      </c>
      <c r="K17">
        <v>2671.4</v>
      </c>
      <c r="L17">
        <v>10685.6</v>
      </c>
      <c r="M17">
        <v>5977.48</v>
      </c>
      <c r="N17">
        <v>4708.12</v>
      </c>
      <c r="O17" t="s">
        <v>55</v>
      </c>
      <c r="P17">
        <v>1683.87</v>
      </c>
      <c r="Q17" t="s">
        <v>73</v>
      </c>
      <c r="R17" t="s">
        <v>31</v>
      </c>
      <c r="S17">
        <v>5</v>
      </c>
      <c r="T17">
        <v>3</v>
      </c>
      <c r="U17" t="s">
        <v>32</v>
      </c>
      <c r="V17" t="s">
        <v>33</v>
      </c>
      <c r="W17">
        <v>5</v>
      </c>
      <c r="X17">
        <f t="shared" si="0"/>
        <v>0</v>
      </c>
      <c r="Y17">
        <f t="shared" si="1"/>
        <v>3024.25</v>
      </c>
      <c r="Z17" s="2">
        <f>IF(BoyCodeAfrica_Ecommerce_Datasets3[Marketing_Cost] = 0, "N/A", L17/P17)</f>
        <v>6.3458580531751272</v>
      </c>
      <c r="AA17" s="3">
        <f>BoyCodeAfrica_Ecommerce_Datasets3[Marketing_Cost]/BoyCodeAfrica_Ecommerce_Datasets3[Revenue]</f>
        <v>0.15758310249307478</v>
      </c>
      <c r="AB17">
        <f>IF(COUNTIFS($C$2:C17,C17, $O$2:O17,O17)= 1,1,0)</f>
        <v>1</v>
      </c>
      <c r="AC17" s="6">
        <f>IF(COUNTIFS($A$2:A17,A17, $O$2:O17,O17)= 1,1,0)</f>
        <v>1</v>
      </c>
    </row>
    <row r="18" spans="1:29" x14ac:dyDescent="0.25">
      <c r="A18" t="s">
        <v>101</v>
      </c>
      <c r="B18" s="1">
        <v>45769</v>
      </c>
      <c r="C18" t="s">
        <v>102</v>
      </c>
      <c r="D18" t="s">
        <v>45</v>
      </c>
      <c r="E18" t="s">
        <v>26</v>
      </c>
      <c r="F18" t="s">
        <v>27</v>
      </c>
      <c r="G18" t="s">
        <v>28</v>
      </c>
      <c r="H18">
        <v>3</v>
      </c>
      <c r="I18">
        <v>22306</v>
      </c>
      <c r="J18">
        <v>25</v>
      </c>
      <c r="K18">
        <v>16729.5</v>
      </c>
      <c r="L18">
        <v>50188.5</v>
      </c>
      <c r="M18">
        <v>32576.18</v>
      </c>
      <c r="N18">
        <v>17612.32</v>
      </c>
      <c r="O18" t="s">
        <v>91</v>
      </c>
      <c r="P18">
        <v>2409.1999999999998</v>
      </c>
      <c r="Q18" t="s">
        <v>83</v>
      </c>
      <c r="R18" t="s">
        <v>41</v>
      </c>
      <c r="S18">
        <v>2</v>
      </c>
      <c r="T18">
        <v>1</v>
      </c>
      <c r="U18" t="s">
        <v>32</v>
      </c>
      <c r="V18" t="s">
        <v>33</v>
      </c>
      <c r="W18">
        <v>2</v>
      </c>
      <c r="X18">
        <f t="shared" si="0"/>
        <v>0</v>
      </c>
      <c r="Y18">
        <f t="shared" si="1"/>
        <v>15203.119999999999</v>
      </c>
      <c r="Z18" s="2">
        <f>IF(BoyCodeAfrica_Ecommerce_Datasets3[Marketing_Cost] = 0, "N/A", L18/P18)</f>
        <v>20.832018927444796</v>
      </c>
      <c r="AA18" s="3">
        <f>BoyCodeAfrica_Ecommerce_Datasets3[Marketing_Cost]/BoyCodeAfrica_Ecommerce_Datasets3[Revenue]</f>
        <v>4.8003028582244936E-2</v>
      </c>
      <c r="AB18">
        <f>IF(COUNTIFS($C$2:C18,C18, $O$2:O18,O18)= 1,1,0)</f>
        <v>1</v>
      </c>
      <c r="AC18" s="6">
        <f>IF(COUNTIFS($A$2:A18,A18, $O$2:O18,O18)= 1,1,0)</f>
        <v>1</v>
      </c>
    </row>
    <row r="19" spans="1:29" x14ac:dyDescent="0.25">
      <c r="A19" t="s">
        <v>103</v>
      </c>
      <c r="B19" s="1">
        <v>45777</v>
      </c>
      <c r="C19" t="s">
        <v>104</v>
      </c>
      <c r="D19" t="s">
        <v>71</v>
      </c>
      <c r="E19" t="s">
        <v>46</v>
      </c>
      <c r="F19" t="s">
        <v>47</v>
      </c>
      <c r="G19" t="s">
        <v>105</v>
      </c>
      <c r="H19">
        <v>2</v>
      </c>
      <c r="I19">
        <v>36246</v>
      </c>
      <c r="J19">
        <v>20</v>
      </c>
      <c r="K19">
        <v>14498.4</v>
      </c>
      <c r="L19">
        <v>57993.599999999999</v>
      </c>
      <c r="M19">
        <v>35030.93</v>
      </c>
      <c r="N19">
        <v>22962.67</v>
      </c>
      <c r="O19" t="s">
        <v>29</v>
      </c>
      <c r="P19">
        <v>597.11</v>
      </c>
      <c r="Q19" t="s">
        <v>30</v>
      </c>
      <c r="R19" t="s">
        <v>31</v>
      </c>
      <c r="S19">
        <v>5</v>
      </c>
      <c r="T19">
        <v>5</v>
      </c>
      <c r="U19" t="s">
        <v>32</v>
      </c>
      <c r="V19" t="s">
        <v>33</v>
      </c>
      <c r="W19">
        <v>4</v>
      </c>
      <c r="X19">
        <f t="shared" si="0"/>
        <v>0</v>
      </c>
      <c r="Y19">
        <f t="shared" si="1"/>
        <v>22365.559999999998</v>
      </c>
      <c r="Z19" s="2">
        <f>IF(BoyCodeAfrica_Ecommerce_Datasets3[Marketing_Cost] = 0, "N/A", L19/P19)</f>
        <v>97.123813032774521</v>
      </c>
      <c r="AA19" s="3">
        <f>BoyCodeAfrica_Ecommerce_Datasets3[Marketing_Cost]/BoyCodeAfrica_Ecommerce_Datasets3[Revenue]</f>
        <v>1.0296136125365557E-2</v>
      </c>
      <c r="AB19">
        <f>IF(COUNTIFS($C$2:C19,C19, $O$2:O19,O19)= 1,1,0)</f>
        <v>1</v>
      </c>
      <c r="AC19" s="6">
        <f>IF(COUNTIFS($A$2:A19,A19, $O$2:O19,O19)= 1,1,0)</f>
        <v>1</v>
      </c>
    </row>
    <row r="20" spans="1:29" x14ac:dyDescent="0.25">
      <c r="A20" t="s">
        <v>106</v>
      </c>
      <c r="B20" s="1">
        <v>45916</v>
      </c>
      <c r="C20" t="s">
        <v>107</v>
      </c>
      <c r="D20" t="s">
        <v>79</v>
      </c>
      <c r="E20" t="s">
        <v>26</v>
      </c>
      <c r="F20" t="s">
        <v>53</v>
      </c>
      <c r="G20" t="s">
        <v>59</v>
      </c>
      <c r="H20">
        <v>3</v>
      </c>
      <c r="I20">
        <v>29644</v>
      </c>
      <c r="J20">
        <v>25</v>
      </c>
      <c r="K20">
        <v>22233</v>
      </c>
      <c r="L20">
        <v>66699</v>
      </c>
      <c r="M20">
        <v>40722.76</v>
      </c>
      <c r="N20">
        <v>25976.240000000002</v>
      </c>
      <c r="O20" t="s">
        <v>29</v>
      </c>
      <c r="P20">
        <v>2017.86</v>
      </c>
      <c r="Q20" t="s">
        <v>83</v>
      </c>
      <c r="R20" t="s">
        <v>31</v>
      </c>
      <c r="S20">
        <v>5</v>
      </c>
      <c r="T20">
        <v>3</v>
      </c>
      <c r="U20" t="s">
        <v>32</v>
      </c>
      <c r="V20" t="s">
        <v>33</v>
      </c>
      <c r="W20">
        <v>2</v>
      </c>
      <c r="X20">
        <f t="shared" si="0"/>
        <v>0</v>
      </c>
      <c r="Y20">
        <f t="shared" si="1"/>
        <v>23958.38</v>
      </c>
      <c r="Z20" s="2">
        <f>IF(BoyCodeAfrica_Ecommerce_Datasets3[Marketing_Cost] = 0, "N/A", L20/P20)</f>
        <v>33.054324878832034</v>
      </c>
      <c r="AA20" s="3">
        <f>BoyCodeAfrica_Ecommerce_Datasets3[Marketing_Cost]/BoyCodeAfrica_Ecommerce_Datasets3[Revenue]</f>
        <v>3.0253227184815362E-2</v>
      </c>
      <c r="AB20">
        <f>IF(COUNTIFS($C$2:C20,C20, $O$2:O20,O20)= 1,1,0)</f>
        <v>1</v>
      </c>
      <c r="AC20" s="6">
        <f>IF(COUNTIFS($A$2:A20,A20, $O$2:O20,O20)= 1,1,0)</f>
        <v>1</v>
      </c>
    </row>
    <row r="21" spans="1:29" x14ac:dyDescent="0.25">
      <c r="A21" t="s">
        <v>108</v>
      </c>
      <c r="B21" s="1">
        <v>45966</v>
      </c>
      <c r="C21" t="s">
        <v>109</v>
      </c>
      <c r="D21" t="s">
        <v>25</v>
      </c>
      <c r="E21" t="s">
        <v>36</v>
      </c>
      <c r="F21" t="s">
        <v>86</v>
      </c>
      <c r="G21" t="s">
        <v>110</v>
      </c>
      <c r="H21">
        <v>2</v>
      </c>
      <c r="I21">
        <v>14617</v>
      </c>
      <c r="J21">
        <v>20</v>
      </c>
      <c r="K21">
        <v>5846.8</v>
      </c>
      <c r="L21">
        <v>23387.200000000001</v>
      </c>
      <c r="M21">
        <v>16182.49</v>
      </c>
      <c r="N21">
        <v>7204.71</v>
      </c>
      <c r="O21" t="s">
        <v>60</v>
      </c>
      <c r="P21">
        <v>2436.4699999999998</v>
      </c>
      <c r="Q21" t="s">
        <v>83</v>
      </c>
      <c r="R21" t="s">
        <v>31</v>
      </c>
      <c r="S21">
        <v>5</v>
      </c>
      <c r="T21">
        <v>2</v>
      </c>
      <c r="U21" t="s">
        <v>32</v>
      </c>
      <c r="V21" t="s">
        <v>33</v>
      </c>
      <c r="W21">
        <v>2</v>
      </c>
      <c r="X21">
        <f t="shared" si="0"/>
        <v>0</v>
      </c>
      <c r="Y21">
        <f t="shared" si="1"/>
        <v>4768.24</v>
      </c>
      <c r="Z21" s="2">
        <f>IF(BoyCodeAfrica_Ecommerce_Datasets3[Marketing_Cost] = 0, "N/A", L21/P21)</f>
        <v>9.5988048282966769</v>
      </c>
      <c r="AA21" s="3">
        <f>BoyCodeAfrica_Ecommerce_Datasets3[Marketing_Cost]/BoyCodeAfrica_Ecommerce_Datasets3[Revenue]</f>
        <v>0.10417963672436203</v>
      </c>
      <c r="AB21">
        <f>IF(COUNTIFS($C$2:C21,C21, $O$2:O21,O21)= 1,1,0)</f>
        <v>1</v>
      </c>
      <c r="AC21" s="6">
        <f>IF(COUNTIFS($A$2:A21,A21, $O$2:O21,O21)= 1,1,0)</f>
        <v>1</v>
      </c>
    </row>
    <row r="22" spans="1:29" x14ac:dyDescent="0.25">
      <c r="A22" t="s">
        <v>111</v>
      </c>
      <c r="B22" s="1">
        <v>45671</v>
      </c>
      <c r="C22" t="s">
        <v>112</v>
      </c>
      <c r="D22" t="s">
        <v>25</v>
      </c>
      <c r="E22" t="s">
        <v>36</v>
      </c>
      <c r="F22" t="s">
        <v>27</v>
      </c>
      <c r="G22" t="s">
        <v>113</v>
      </c>
      <c r="H22">
        <v>2</v>
      </c>
      <c r="I22">
        <v>28658</v>
      </c>
      <c r="J22">
        <v>15</v>
      </c>
      <c r="K22">
        <v>8597.4</v>
      </c>
      <c r="L22">
        <v>48718.6</v>
      </c>
      <c r="M22">
        <v>33409.910000000003</v>
      </c>
      <c r="N22">
        <v>15308.69</v>
      </c>
      <c r="O22" t="s">
        <v>91</v>
      </c>
      <c r="P22">
        <v>551.94000000000005</v>
      </c>
      <c r="Q22" t="s">
        <v>68</v>
      </c>
      <c r="R22" t="s">
        <v>31</v>
      </c>
      <c r="S22">
        <v>5</v>
      </c>
      <c r="T22">
        <v>7</v>
      </c>
      <c r="U22" t="s">
        <v>56</v>
      </c>
      <c r="V22" t="s">
        <v>33</v>
      </c>
      <c r="W22">
        <v>5</v>
      </c>
      <c r="X22">
        <f t="shared" si="0"/>
        <v>0</v>
      </c>
      <c r="Y22">
        <f t="shared" si="1"/>
        <v>14756.75</v>
      </c>
      <c r="Z22" s="2">
        <f>IF(BoyCodeAfrica_Ecommerce_Datasets3[Marketing_Cost] = 0, "N/A", L22/P22)</f>
        <v>88.267927673297805</v>
      </c>
      <c r="AA22" s="3">
        <f>BoyCodeAfrica_Ecommerce_Datasets3[Marketing_Cost]/BoyCodeAfrica_Ecommerce_Datasets3[Revenue]</f>
        <v>1.132914328408452E-2</v>
      </c>
      <c r="AB22">
        <f>IF(COUNTIFS($C$2:C22,C22, $O$2:O22,O22)= 1,1,0)</f>
        <v>1</v>
      </c>
      <c r="AC22" s="6">
        <f>IF(COUNTIFS($A$2:A22,A22, $O$2:O22,O22)= 1,1,0)</f>
        <v>1</v>
      </c>
    </row>
    <row r="23" spans="1:29" x14ac:dyDescent="0.25">
      <c r="A23" t="s">
        <v>114</v>
      </c>
      <c r="B23" s="1">
        <v>45945</v>
      </c>
      <c r="C23" t="s">
        <v>115</v>
      </c>
      <c r="D23" t="s">
        <v>25</v>
      </c>
      <c r="E23" t="s">
        <v>36</v>
      </c>
      <c r="F23" t="s">
        <v>47</v>
      </c>
      <c r="G23" t="s">
        <v>48</v>
      </c>
      <c r="H23">
        <v>2</v>
      </c>
      <c r="I23">
        <v>19864</v>
      </c>
      <c r="J23">
        <v>10</v>
      </c>
      <c r="K23">
        <v>3972.8</v>
      </c>
      <c r="L23">
        <v>35755.199999999997</v>
      </c>
      <c r="M23">
        <v>25596.99</v>
      </c>
      <c r="N23">
        <v>10158.209999999999</v>
      </c>
      <c r="O23" t="s">
        <v>29</v>
      </c>
      <c r="P23">
        <v>2365.6999999999998</v>
      </c>
      <c r="Q23" t="s">
        <v>68</v>
      </c>
      <c r="R23" t="s">
        <v>31</v>
      </c>
      <c r="S23">
        <v>5</v>
      </c>
      <c r="T23">
        <v>4</v>
      </c>
      <c r="U23" t="s">
        <v>32</v>
      </c>
      <c r="V23" t="s">
        <v>33</v>
      </c>
      <c r="W23">
        <v>5</v>
      </c>
      <c r="X23">
        <f t="shared" si="0"/>
        <v>0</v>
      </c>
      <c r="Y23">
        <f t="shared" si="1"/>
        <v>7792.5099999999993</v>
      </c>
      <c r="Z23" s="2">
        <f>IF(BoyCodeAfrica_Ecommerce_Datasets3[Marketing_Cost] = 0, "N/A", L23/P23)</f>
        <v>15.114004311620238</v>
      </c>
      <c r="AA23" s="3">
        <f>BoyCodeAfrica_Ecommerce_Datasets3[Marketing_Cost]/BoyCodeAfrica_Ecommerce_Datasets3[Revenue]</f>
        <v>6.6163802747572387E-2</v>
      </c>
      <c r="AB23">
        <f>IF(COUNTIFS($C$2:C23,C23, $O$2:O23,O23)= 1,1,0)</f>
        <v>1</v>
      </c>
      <c r="AC23" s="6">
        <f>IF(COUNTIFS($A$2:A23,A23, $O$2:O23,O23)= 1,1,0)</f>
        <v>1</v>
      </c>
    </row>
    <row r="24" spans="1:29" x14ac:dyDescent="0.25">
      <c r="A24" t="s">
        <v>116</v>
      </c>
      <c r="B24" s="1">
        <v>45759</v>
      </c>
      <c r="C24" t="s">
        <v>117</v>
      </c>
      <c r="D24" t="s">
        <v>45</v>
      </c>
      <c r="E24" t="s">
        <v>36</v>
      </c>
      <c r="F24" t="s">
        <v>47</v>
      </c>
      <c r="G24" t="s">
        <v>64</v>
      </c>
      <c r="H24">
        <v>1</v>
      </c>
      <c r="I24">
        <v>49038</v>
      </c>
      <c r="J24">
        <v>15</v>
      </c>
      <c r="K24">
        <v>7355.7</v>
      </c>
      <c r="L24">
        <v>41682.300000000003</v>
      </c>
      <c r="M24">
        <v>29881.59</v>
      </c>
      <c r="N24">
        <v>11800.71</v>
      </c>
      <c r="O24" t="s">
        <v>55</v>
      </c>
      <c r="P24">
        <v>1454.83</v>
      </c>
      <c r="Q24" t="s">
        <v>73</v>
      </c>
      <c r="R24" t="s">
        <v>41</v>
      </c>
      <c r="S24">
        <v>2</v>
      </c>
      <c r="T24">
        <v>2</v>
      </c>
      <c r="U24" t="s">
        <v>32</v>
      </c>
      <c r="V24" t="s">
        <v>33</v>
      </c>
      <c r="W24">
        <v>5</v>
      </c>
      <c r="X24">
        <f t="shared" si="0"/>
        <v>0</v>
      </c>
      <c r="Y24">
        <f t="shared" si="1"/>
        <v>10345.879999999999</v>
      </c>
      <c r="Z24" s="2">
        <f>IF(BoyCodeAfrica_Ecommerce_Datasets3[Marketing_Cost] = 0, "N/A", L24/P24)</f>
        <v>28.650976402741218</v>
      </c>
      <c r="AA24" s="3">
        <f>BoyCodeAfrica_Ecommerce_Datasets3[Marketing_Cost]/BoyCodeAfrica_Ecommerce_Datasets3[Revenue]</f>
        <v>3.4902824460262508E-2</v>
      </c>
      <c r="AB24">
        <f>IF(COUNTIFS($C$2:C24,C24, $O$2:O24,O24)= 1,1,0)</f>
        <v>1</v>
      </c>
      <c r="AC24" s="6">
        <f>IF(COUNTIFS($A$2:A24,A24, $O$2:O24,O24)= 1,1,0)</f>
        <v>1</v>
      </c>
    </row>
    <row r="25" spans="1:29" x14ac:dyDescent="0.25">
      <c r="A25" t="s">
        <v>118</v>
      </c>
      <c r="B25" s="1">
        <v>45990</v>
      </c>
      <c r="C25" t="s">
        <v>119</v>
      </c>
      <c r="D25" t="s">
        <v>63</v>
      </c>
      <c r="E25" t="s">
        <v>46</v>
      </c>
      <c r="F25" t="s">
        <v>27</v>
      </c>
      <c r="G25" t="s">
        <v>76</v>
      </c>
      <c r="H25">
        <v>1</v>
      </c>
      <c r="I25">
        <v>18718</v>
      </c>
      <c r="J25">
        <v>10</v>
      </c>
      <c r="K25">
        <v>1871.8</v>
      </c>
      <c r="L25">
        <v>16846.2</v>
      </c>
      <c r="M25">
        <v>12024.79</v>
      </c>
      <c r="N25">
        <v>4821.41</v>
      </c>
      <c r="O25" t="s">
        <v>60</v>
      </c>
      <c r="P25">
        <v>2472.4499999999998</v>
      </c>
      <c r="Q25" t="s">
        <v>73</v>
      </c>
      <c r="R25" t="s">
        <v>41</v>
      </c>
      <c r="S25">
        <v>2</v>
      </c>
      <c r="T25">
        <v>1</v>
      </c>
      <c r="U25" t="s">
        <v>32</v>
      </c>
      <c r="V25" t="s">
        <v>33</v>
      </c>
      <c r="W25">
        <v>5</v>
      </c>
      <c r="X25">
        <f t="shared" si="0"/>
        <v>0</v>
      </c>
      <c r="Y25">
        <f t="shared" si="1"/>
        <v>2348.96</v>
      </c>
      <c r="Z25" s="2">
        <f>IF(BoyCodeAfrica_Ecommerce_Datasets3[Marketing_Cost] = 0, "N/A", L25/P25)</f>
        <v>6.8135654917187409</v>
      </c>
      <c r="AA25" s="3">
        <f>BoyCodeAfrica_Ecommerce_Datasets3[Marketing_Cost]/BoyCodeAfrica_Ecommerce_Datasets3[Revenue]</f>
        <v>0.1467660362574349</v>
      </c>
      <c r="AB25">
        <f>IF(COUNTIFS($C$2:C25,C25, $O$2:O25,O25)= 1,1,0)</f>
        <v>1</v>
      </c>
      <c r="AC25" s="6">
        <f>IF(COUNTIFS($A$2:A25,A25, $O$2:O25,O25)= 1,1,0)</f>
        <v>1</v>
      </c>
    </row>
    <row r="26" spans="1:29" x14ac:dyDescent="0.25">
      <c r="A26" t="s">
        <v>120</v>
      </c>
      <c r="B26" s="1">
        <v>46017</v>
      </c>
      <c r="C26" t="s">
        <v>121</v>
      </c>
      <c r="D26" t="s">
        <v>97</v>
      </c>
      <c r="E26" t="s">
        <v>46</v>
      </c>
      <c r="F26" t="s">
        <v>27</v>
      </c>
      <c r="G26" t="s">
        <v>76</v>
      </c>
      <c r="H26">
        <v>1</v>
      </c>
      <c r="I26">
        <v>11623</v>
      </c>
      <c r="J26">
        <v>0</v>
      </c>
      <c r="K26">
        <v>0</v>
      </c>
      <c r="L26">
        <v>11623</v>
      </c>
      <c r="M26">
        <v>6551.46</v>
      </c>
      <c r="N26">
        <v>5071.54</v>
      </c>
      <c r="O26" t="s">
        <v>29</v>
      </c>
      <c r="P26">
        <v>2414.1799999999998</v>
      </c>
      <c r="Q26" t="s">
        <v>68</v>
      </c>
      <c r="R26" t="s">
        <v>41</v>
      </c>
      <c r="S26">
        <v>2</v>
      </c>
      <c r="T26">
        <v>1</v>
      </c>
      <c r="U26" t="s">
        <v>32</v>
      </c>
      <c r="V26" t="s">
        <v>33</v>
      </c>
      <c r="W26">
        <v>2</v>
      </c>
      <c r="X26">
        <f t="shared" si="0"/>
        <v>0</v>
      </c>
      <c r="Y26">
        <f t="shared" si="1"/>
        <v>2657.36</v>
      </c>
      <c r="Z26" s="2">
        <f>IF(BoyCodeAfrica_Ecommerce_Datasets3[Marketing_Cost] = 0, "N/A", L26/P26)</f>
        <v>4.8144711661930764</v>
      </c>
      <c r="AA26" s="3">
        <f>BoyCodeAfrica_Ecommerce_Datasets3[Marketing_Cost]/BoyCodeAfrica_Ecommerce_Datasets3[Revenue]</f>
        <v>0.20770713240987695</v>
      </c>
      <c r="AB26">
        <f>IF(COUNTIFS($C$2:C26,C26, $O$2:O26,O26)= 1,1,0)</f>
        <v>1</v>
      </c>
      <c r="AC26" s="6">
        <f>IF(COUNTIFS($A$2:A26,A26, $O$2:O26,O26)= 1,1,0)</f>
        <v>1</v>
      </c>
    </row>
    <row r="27" spans="1:29" x14ac:dyDescent="0.25">
      <c r="A27" t="s">
        <v>122</v>
      </c>
      <c r="B27" s="1">
        <v>45937</v>
      </c>
      <c r="C27" t="s">
        <v>123</v>
      </c>
      <c r="D27" t="s">
        <v>124</v>
      </c>
      <c r="E27" t="s">
        <v>26</v>
      </c>
      <c r="F27" t="s">
        <v>86</v>
      </c>
      <c r="G27" t="s">
        <v>110</v>
      </c>
      <c r="H27">
        <v>1</v>
      </c>
      <c r="I27">
        <v>71191</v>
      </c>
      <c r="J27">
        <v>15</v>
      </c>
      <c r="K27">
        <v>10678.65</v>
      </c>
      <c r="L27">
        <v>60512.35</v>
      </c>
      <c r="M27">
        <v>41539.910000000003</v>
      </c>
      <c r="N27">
        <v>18972.439999999999</v>
      </c>
      <c r="O27" t="s">
        <v>91</v>
      </c>
      <c r="P27">
        <v>1011.66</v>
      </c>
      <c r="Q27" t="s">
        <v>83</v>
      </c>
      <c r="R27" t="s">
        <v>31</v>
      </c>
      <c r="S27">
        <v>5</v>
      </c>
      <c r="T27">
        <v>5</v>
      </c>
      <c r="U27" t="s">
        <v>32</v>
      </c>
      <c r="V27" t="s">
        <v>33</v>
      </c>
      <c r="W27">
        <v>5</v>
      </c>
      <c r="X27">
        <f t="shared" si="0"/>
        <v>0</v>
      </c>
      <c r="Y27">
        <f t="shared" si="1"/>
        <v>17960.78</v>
      </c>
      <c r="Z27" s="2">
        <f>IF(BoyCodeAfrica_Ecommerce_Datasets3[Marketing_Cost] = 0, "N/A", L27/P27)</f>
        <v>59.814908170729296</v>
      </c>
      <c r="AA27" s="3">
        <f>BoyCodeAfrica_Ecommerce_Datasets3[Marketing_Cost]/BoyCodeAfrica_Ecommerce_Datasets3[Revenue]</f>
        <v>1.6718240160892777E-2</v>
      </c>
      <c r="AB27">
        <f>IF(COUNTIFS($C$2:C27,C27, $O$2:O27,O27)= 1,1,0)</f>
        <v>1</v>
      </c>
      <c r="AC27" s="6">
        <f>IF(COUNTIFS($A$2:A27,A27, $O$2:O27,O27)= 1,1,0)</f>
        <v>1</v>
      </c>
    </row>
    <row r="28" spans="1:29" x14ac:dyDescent="0.25">
      <c r="A28" t="s">
        <v>125</v>
      </c>
      <c r="B28" s="1">
        <v>45872</v>
      </c>
      <c r="C28" t="s">
        <v>126</v>
      </c>
      <c r="D28" t="s">
        <v>63</v>
      </c>
      <c r="E28" t="s">
        <v>46</v>
      </c>
      <c r="F28" t="s">
        <v>86</v>
      </c>
      <c r="G28" t="s">
        <v>127</v>
      </c>
      <c r="H28">
        <v>1</v>
      </c>
      <c r="I28">
        <v>53943</v>
      </c>
      <c r="J28">
        <v>10</v>
      </c>
      <c r="K28">
        <v>5394.3</v>
      </c>
      <c r="L28">
        <v>48548.7</v>
      </c>
      <c r="M28">
        <v>27294.83</v>
      </c>
      <c r="N28">
        <v>21253.87</v>
      </c>
      <c r="O28" t="s">
        <v>29</v>
      </c>
      <c r="P28">
        <v>1472.41</v>
      </c>
      <c r="Q28" t="s">
        <v>83</v>
      </c>
      <c r="R28" t="s">
        <v>31</v>
      </c>
      <c r="S28">
        <v>5</v>
      </c>
      <c r="T28">
        <v>2</v>
      </c>
      <c r="U28" t="s">
        <v>32</v>
      </c>
      <c r="V28" t="s">
        <v>33</v>
      </c>
      <c r="W28">
        <v>3</v>
      </c>
      <c r="X28">
        <f t="shared" si="0"/>
        <v>0</v>
      </c>
      <c r="Y28">
        <f t="shared" si="1"/>
        <v>19781.46</v>
      </c>
      <c r="Z28" s="2">
        <f>IF(BoyCodeAfrica_Ecommerce_Datasets3[Marketing_Cost] = 0, "N/A", L28/P28)</f>
        <v>32.972269951983478</v>
      </c>
      <c r="AA28" s="3">
        <f>BoyCodeAfrica_Ecommerce_Datasets3[Marketing_Cost]/BoyCodeAfrica_Ecommerce_Datasets3[Revenue]</f>
        <v>3.032851549063106E-2</v>
      </c>
      <c r="AB28">
        <f>IF(COUNTIFS($C$2:C28,C28, $O$2:O28,O28)= 1,1,0)</f>
        <v>1</v>
      </c>
      <c r="AC28" s="6">
        <f>IF(COUNTIFS($A$2:A28,A28, $O$2:O28,O28)= 1,1,0)</f>
        <v>1</v>
      </c>
    </row>
    <row r="29" spans="1:29" x14ac:dyDescent="0.25">
      <c r="A29" t="s">
        <v>128</v>
      </c>
      <c r="B29" s="1">
        <v>45770</v>
      </c>
      <c r="C29" t="s">
        <v>129</v>
      </c>
      <c r="D29" t="s">
        <v>97</v>
      </c>
      <c r="E29" t="s">
        <v>36</v>
      </c>
      <c r="F29" t="s">
        <v>27</v>
      </c>
      <c r="G29" t="s">
        <v>28</v>
      </c>
      <c r="H29">
        <v>2</v>
      </c>
      <c r="I29">
        <v>6668</v>
      </c>
      <c r="J29">
        <v>10</v>
      </c>
      <c r="K29">
        <v>1333.6</v>
      </c>
      <c r="L29">
        <v>12002.4</v>
      </c>
      <c r="M29">
        <v>9177.2999999999993</v>
      </c>
      <c r="N29">
        <v>2825.1</v>
      </c>
      <c r="O29" t="s">
        <v>39</v>
      </c>
      <c r="P29">
        <v>531.80999999999995</v>
      </c>
      <c r="Q29" t="s">
        <v>40</v>
      </c>
      <c r="R29" t="s">
        <v>41</v>
      </c>
      <c r="S29">
        <v>2</v>
      </c>
      <c r="T29">
        <v>2</v>
      </c>
      <c r="U29" t="s">
        <v>32</v>
      </c>
      <c r="V29" t="s">
        <v>33</v>
      </c>
      <c r="W29">
        <v>5</v>
      </c>
      <c r="X29">
        <f t="shared" si="0"/>
        <v>0</v>
      </c>
      <c r="Y29">
        <f t="shared" si="1"/>
        <v>2293.29</v>
      </c>
      <c r="Z29" s="2">
        <f>IF(BoyCodeAfrica_Ecommerce_Datasets3[Marketing_Cost] = 0, "N/A", L29/P29)</f>
        <v>22.568962599424609</v>
      </c>
      <c r="AA29" s="3">
        <f>BoyCodeAfrica_Ecommerce_Datasets3[Marketing_Cost]/BoyCodeAfrica_Ecommerce_Datasets3[Revenue]</f>
        <v>4.4308638272345525E-2</v>
      </c>
      <c r="AB29">
        <f>IF(COUNTIFS($C$2:C29,C29, $O$2:O29,O29)= 1,1,0)</f>
        <v>1</v>
      </c>
      <c r="AC29" s="6">
        <f>IF(COUNTIFS($A$2:A29,A29, $O$2:O29,O29)= 1,1,0)</f>
        <v>1</v>
      </c>
    </row>
    <row r="30" spans="1:29" x14ac:dyDescent="0.25">
      <c r="A30" t="s">
        <v>130</v>
      </c>
      <c r="B30" s="1">
        <v>45887</v>
      </c>
      <c r="C30" t="s">
        <v>131</v>
      </c>
      <c r="D30" t="s">
        <v>90</v>
      </c>
      <c r="E30" t="s">
        <v>46</v>
      </c>
      <c r="F30" t="s">
        <v>37</v>
      </c>
      <c r="G30" t="s">
        <v>100</v>
      </c>
      <c r="H30">
        <v>2</v>
      </c>
      <c r="I30">
        <v>13760</v>
      </c>
      <c r="J30">
        <v>25</v>
      </c>
      <c r="K30">
        <v>6880</v>
      </c>
      <c r="L30">
        <v>20640</v>
      </c>
      <c r="M30">
        <v>12130.97</v>
      </c>
      <c r="N30">
        <v>8509.0300000000007</v>
      </c>
      <c r="O30" t="s">
        <v>55</v>
      </c>
      <c r="P30">
        <v>1103.8</v>
      </c>
      <c r="Q30" t="s">
        <v>40</v>
      </c>
      <c r="R30" t="s">
        <v>41</v>
      </c>
      <c r="S30">
        <v>2</v>
      </c>
      <c r="T30">
        <v>1</v>
      </c>
      <c r="U30" t="s">
        <v>32</v>
      </c>
      <c r="V30" t="s">
        <v>42</v>
      </c>
      <c r="X30">
        <f t="shared" si="0"/>
        <v>0</v>
      </c>
      <c r="Y30">
        <f t="shared" si="1"/>
        <v>7405.2300000000005</v>
      </c>
      <c r="Z30" s="2">
        <f>IF(BoyCodeAfrica_Ecommerce_Datasets3[Marketing_Cost] = 0, "N/A", L30/P30)</f>
        <v>18.699039681101649</v>
      </c>
      <c r="AA30" s="3">
        <f>BoyCodeAfrica_Ecommerce_Datasets3[Marketing_Cost]/BoyCodeAfrica_Ecommerce_Datasets3[Revenue]</f>
        <v>5.3478682170542635E-2</v>
      </c>
      <c r="AB30">
        <f>IF(COUNTIFS($C$2:C30,C30, $O$2:O30,O30)= 1,1,0)</f>
        <v>1</v>
      </c>
      <c r="AC30" s="6">
        <f>IF(COUNTIFS($A$2:A30,A30, $O$2:O30,O30)= 1,1,0)</f>
        <v>1</v>
      </c>
    </row>
    <row r="31" spans="1:29" x14ac:dyDescent="0.25">
      <c r="A31" t="s">
        <v>132</v>
      </c>
      <c r="B31" s="1">
        <v>45959</v>
      </c>
      <c r="C31" t="s">
        <v>133</v>
      </c>
      <c r="D31" t="s">
        <v>97</v>
      </c>
      <c r="E31" t="s">
        <v>26</v>
      </c>
      <c r="F31" t="s">
        <v>86</v>
      </c>
      <c r="G31" t="s">
        <v>110</v>
      </c>
      <c r="H31">
        <v>2</v>
      </c>
      <c r="I31">
        <v>8180</v>
      </c>
      <c r="J31">
        <v>0</v>
      </c>
      <c r="K31">
        <v>0</v>
      </c>
      <c r="L31">
        <v>16360</v>
      </c>
      <c r="M31">
        <v>13326.41</v>
      </c>
      <c r="N31">
        <v>3033.59</v>
      </c>
      <c r="O31" t="s">
        <v>29</v>
      </c>
      <c r="P31">
        <v>2267.16</v>
      </c>
      <c r="Q31" t="s">
        <v>83</v>
      </c>
      <c r="R31" t="s">
        <v>41</v>
      </c>
      <c r="S31">
        <v>2</v>
      </c>
      <c r="T31">
        <v>6</v>
      </c>
      <c r="U31" t="s">
        <v>32</v>
      </c>
      <c r="V31" t="s">
        <v>42</v>
      </c>
      <c r="X31">
        <f t="shared" si="0"/>
        <v>0</v>
      </c>
      <c r="Y31">
        <f t="shared" si="1"/>
        <v>766.43000000000029</v>
      </c>
      <c r="Z31" s="2">
        <f>IF(BoyCodeAfrica_Ecommerce_Datasets3[Marketing_Cost] = 0, "N/A", L31/P31)</f>
        <v>7.2160765009968424</v>
      </c>
      <c r="AA31" s="3">
        <f>BoyCodeAfrica_Ecommerce_Datasets3[Marketing_Cost]/BoyCodeAfrica_Ecommerce_Datasets3[Revenue]</f>
        <v>0.13857946210268948</v>
      </c>
      <c r="AB31">
        <f>IF(COUNTIFS($C$2:C31,C31, $O$2:O31,O31)= 1,1,0)</f>
        <v>1</v>
      </c>
      <c r="AC31" s="6">
        <f>IF(COUNTIFS($A$2:A31,A31, $O$2:O31,O31)= 1,1,0)</f>
        <v>1</v>
      </c>
    </row>
    <row r="32" spans="1:29" x14ac:dyDescent="0.25">
      <c r="A32" t="s">
        <v>134</v>
      </c>
      <c r="B32" s="1">
        <v>45800</v>
      </c>
      <c r="C32" t="s">
        <v>135</v>
      </c>
      <c r="D32" t="s">
        <v>45</v>
      </c>
      <c r="E32" t="s">
        <v>46</v>
      </c>
      <c r="F32" t="s">
        <v>37</v>
      </c>
      <c r="G32" t="s">
        <v>100</v>
      </c>
      <c r="H32">
        <v>1</v>
      </c>
      <c r="I32">
        <v>28916</v>
      </c>
      <c r="J32">
        <v>0</v>
      </c>
      <c r="K32">
        <v>0</v>
      </c>
      <c r="L32">
        <v>28916</v>
      </c>
      <c r="M32">
        <v>22318.77</v>
      </c>
      <c r="N32">
        <v>6597.23</v>
      </c>
      <c r="O32" t="s">
        <v>29</v>
      </c>
      <c r="P32">
        <v>2380.87</v>
      </c>
      <c r="Q32" t="s">
        <v>83</v>
      </c>
      <c r="R32" t="s">
        <v>31</v>
      </c>
      <c r="S32">
        <v>5</v>
      </c>
      <c r="T32">
        <v>3</v>
      </c>
      <c r="U32" t="s">
        <v>32</v>
      </c>
      <c r="V32" t="s">
        <v>33</v>
      </c>
      <c r="W32">
        <v>5</v>
      </c>
      <c r="X32">
        <f t="shared" si="0"/>
        <v>0</v>
      </c>
      <c r="Y32">
        <f t="shared" si="1"/>
        <v>4216.3599999999997</v>
      </c>
      <c r="Z32" s="2">
        <f>IF(BoyCodeAfrica_Ecommerce_Datasets3[Marketing_Cost] = 0, "N/A", L32/P32)</f>
        <v>12.145140221851676</v>
      </c>
      <c r="AA32" s="3">
        <f>BoyCodeAfrica_Ecommerce_Datasets3[Marketing_Cost]/BoyCodeAfrica_Ecommerce_Datasets3[Revenue]</f>
        <v>8.2337460229630649E-2</v>
      </c>
      <c r="AB32">
        <f>IF(COUNTIFS($C$2:C32,C32, $O$2:O32,O32)= 1,1,0)</f>
        <v>1</v>
      </c>
      <c r="AC32" s="6">
        <f>IF(COUNTIFS($A$2:A32,A32, $O$2:O32,O32)= 1,1,0)</f>
        <v>1</v>
      </c>
    </row>
    <row r="33" spans="1:29" x14ac:dyDescent="0.25">
      <c r="A33" t="s">
        <v>136</v>
      </c>
      <c r="B33" s="1">
        <v>45661</v>
      </c>
      <c r="C33" t="s">
        <v>137</v>
      </c>
      <c r="D33" t="s">
        <v>25</v>
      </c>
      <c r="E33" t="s">
        <v>46</v>
      </c>
      <c r="F33" t="s">
        <v>47</v>
      </c>
      <c r="G33" t="s">
        <v>138</v>
      </c>
      <c r="H33">
        <v>2</v>
      </c>
      <c r="I33">
        <v>39887</v>
      </c>
      <c r="J33">
        <v>0</v>
      </c>
      <c r="K33">
        <v>0</v>
      </c>
      <c r="L33">
        <v>79774</v>
      </c>
      <c r="M33">
        <v>55047.61</v>
      </c>
      <c r="N33">
        <v>24726.39</v>
      </c>
      <c r="O33" t="s">
        <v>60</v>
      </c>
      <c r="P33">
        <v>1300.25</v>
      </c>
      <c r="Q33" t="s">
        <v>30</v>
      </c>
      <c r="R33" t="s">
        <v>41</v>
      </c>
      <c r="S33">
        <v>2</v>
      </c>
      <c r="T33">
        <v>5</v>
      </c>
      <c r="U33" t="s">
        <v>32</v>
      </c>
      <c r="V33" t="s">
        <v>42</v>
      </c>
      <c r="X33">
        <f t="shared" si="0"/>
        <v>0</v>
      </c>
      <c r="Y33">
        <f t="shared" si="1"/>
        <v>23426.14</v>
      </c>
      <c r="Z33" s="2">
        <f>IF(BoyCodeAfrica_Ecommerce_Datasets3[Marketing_Cost] = 0, "N/A", L33/P33)</f>
        <v>61.352816766006541</v>
      </c>
      <c r="AA33" s="3">
        <f>BoyCodeAfrica_Ecommerce_Datasets3[Marketing_Cost]/BoyCodeAfrica_Ecommerce_Datasets3[Revenue]</f>
        <v>1.6299170155689824E-2</v>
      </c>
      <c r="AB33">
        <f>IF(COUNTIFS($C$2:C33,C33, $O$2:O33,O33)= 1,1,0)</f>
        <v>1</v>
      </c>
      <c r="AC33" s="6">
        <f>IF(COUNTIFS($A$2:A33,A33, $O$2:O33,O33)= 1,1,0)</f>
        <v>1</v>
      </c>
    </row>
    <row r="34" spans="1:29" x14ac:dyDescent="0.25">
      <c r="A34" t="s">
        <v>139</v>
      </c>
      <c r="B34" s="1">
        <v>45739</v>
      </c>
      <c r="C34" t="s">
        <v>140</v>
      </c>
      <c r="D34" t="s">
        <v>97</v>
      </c>
      <c r="E34" t="s">
        <v>26</v>
      </c>
      <c r="F34" t="s">
        <v>86</v>
      </c>
      <c r="G34" t="s">
        <v>87</v>
      </c>
      <c r="H34">
        <v>2</v>
      </c>
      <c r="I34">
        <v>40650</v>
      </c>
      <c r="J34">
        <v>5</v>
      </c>
      <c r="K34">
        <v>4065</v>
      </c>
      <c r="L34">
        <v>77235</v>
      </c>
      <c r="M34">
        <v>62443.040000000001</v>
      </c>
      <c r="N34">
        <v>14791.96</v>
      </c>
      <c r="O34" t="s">
        <v>39</v>
      </c>
      <c r="P34">
        <v>2365.42</v>
      </c>
      <c r="Q34" t="s">
        <v>73</v>
      </c>
      <c r="R34" t="s">
        <v>41</v>
      </c>
      <c r="S34">
        <v>2</v>
      </c>
      <c r="T34">
        <v>1</v>
      </c>
      <c r="U34" t="s">
        <v>32</v>
      </c>
      <c r="V34" t="s">
        <v>33</v>
      </c>
      <c r="W34">
        <v>2</v>
      </c>
      <c r="X34">
        <f t="shared" si="0"/>
        <v>0</v>
      </c>
      <c r="Y34">
        <f t="shared" si="1"/>
        <v>12426.539999999999</v>
      </c>
      <c r="Z34" s="2">
        <f>IF(BoyCodeAfrica_Ecommerce_Datasets3[Marketing_Cost] = 0, "N/A", L34/P34)</f>
        <v>32.651706673656264</v>
      </c>
      <c r="AA34" s="3">
        <f>BoyCodeAfrica_Ecommerce_Datasets3[Marketing_Cost]/BoyCodeAfrica_Ecommerce_Datasets3[Revenue]</f>
        <v>3.0626270473231049E-2</v>
      </c>
      <c r="AB34">
        <f>IF(COUNTIFS($C$2:C34,C34, $O$2:O34,O34)= 1,1,0)</f>
        <v>1</v>
      </c>
      <c r="AC34" s="6">
        <f>IF(COUNTIFS($A$2:A34,A34, $O$2:O34,O34)= 1,1,0)</f>
        <v>1</v>
      </c>
    </row>
    <row r="35" spans="1:29" x14ac:dyDescent="0.25">
      <c r="A35" t="s">
        <v>141</v>
      </c>
      <c r="B35" s="1">
        <v>46015</v>
      </c>
      <c r="C35" t="s">
        <v>142</v>
      </c>
      <c r="D35" t="s">
        <v>25</v>
      </c>
      <c r="E35" t="s">
        <v>46</v>
      </c>
      <c r="F35" t="s">
        <v>86</v>
      </c>
      <c r="G35" t="s">
        <v>87</v>
      </c>
      <c r="H35">
        <v>3</v>
      </c>
      <c r="I35">
        <v>41842</v>
      </c>
      <c r="J35">
        <v>25</v>
      </c>
      <c r="K35">
        <v>31381.5</v>
      </c>
      <c r="L35">
        <v>94144.5</v>
      </c>
      <c r="M35">
        <v>61430.93</v>
      </c>
      <c r="N35">
        <v>32713.57</v>
      </c>
      <c r="O35" t="s">
        <v>60</v>
      </c>
      <c r="P35">
        <v>2050.62</v>
      </c>
      <c r="Q35" t="s">
        <v>73</v>
      </c>
      <c r="R35" t="s">
        <v>41</v>
      </c>
      <c r="S35">
        <v>2</v>
      </c>
      <c r="T35">
        <v>1</v>
      </c>
      <c r="U35" t="s">
        <v>32</v>
      </c>
      <c r="V35" t="s">
        <v>33</v>
      </c>
      <c r="W35">
        <v>5</v>
      </c>
      <c r="X35">
        <f t="shared" si="0"/>
        <v>0</v>
      </c>
      <c r="Y35">
        <f t="shared" si="1"/>
        <v>30662.95</v>
      </c>
      <c r="Z35" s="2">
        <f>IF(BoyCodeAfrica_Ecommerce_Datasets3[Marketing_Cost] = 0, "N/A", L35/P35)</f>
        <v>45.910261286830327</v>
      </c>
      <c r="AA35" s="3">
        <f>BoyCodeAfrica_Ecommerce_Datasets3[Marketing_Cost]/BoyCodeAfrica_Ecommerce_Datasets3[Revenue]</f>
        <v>2.1781622930707581E-2</v>
      </c>
      <c r="AB35">
        <f>IF(COUNTIFS($C$2:C35,C35, $O$2:O35,O35)= 1,1,0)</f>
        <v>1</v>
      </c>
      <c r="AC35" s="6">
        <f>IF(COUNTIFS($A$2:A35,A35, $O$2:O35,O35)= 1,1,0)</f>
        <v>1</v>
      </c>
    </row>
    <row r="36" spans="1:29" x14ac:dyDescent="0.25">
      <c r="A36" t="s">
        <v>143</v>
      </c>
      <c r="B36" s="1">
        <v>45874</v>
      </c>
      <c r="C36" t="s">
        <v>144</v>
      </c>
      <c r="D36" t="s">
        <v>25</v>
      </c>
      <c r="E36" t="s">
        <v>26</v>
      </c>
      <c r="F36" t="s">
        <v>53</v>
      </c>
      <c r="G36" t="s">
        <v>59</v>
      </c>
      <c r="H36">
        <v>2</v>
      </c>
      <c r="I36">
        <v>37047</v>
      </c>
      <c r="J36">
        <v>0</v>
      </c>
      <c r="K36">
        <v>0</v>
      </c>
      <c r="L36">
        <v>74094</v>
      </c>
      <c r="M36">
        <v>42936.82</v>
      </c>
      <c r="N36">
        <v>31157.18</v>
      </c>
      <c r="O36" t="s">
        <v>60</v>
      </c>
      <c r="P36">
        <v>1740.62</v>
      </c>
      <c r="Q36" t="s">
        <v>40</v>
      </c>
      <c r="R36" t="s">
        <v>31</v>
      </c>
      <c r="S36">
        <v>5</v>
      </c>
      <c r="T36">
        <v>1</v>
      </c>
      <c r="U36" t="s">
        <v>32</v>
      </c>
      <c r="V36" t="s">
        <v>50</v>
      </c>
      <c r="W36">
        <v>1</v>
      </c>
      <c r="X36">
        <f t="shared" si="0"/>
        <v>0</v>
      </c>
      <c r="Y36">
        <f t="shared" si="1"/>
        <v>29416.560000000001</v>
      </c>
      <c r="Z36" s="2">
        <f>IF(BoyCodeAfrica_Ecommerce_Datasets3[Marketing_Cost] = 0, "N/A", L36/P36)</f>
        <v>42.56759085842976</v>
      </c>
      <c r="AA36" s="3">
        <f>BoyCodeAfrica_Ecommerce_Datasets3[Marketing_Cost]/BoyCodeAfrica_Ecommerce_Datasets3[Revenue]</f>
        <v>2.3492050638378274E-2</v>
      </c>
      <c r="AB36">
        <f>IF(COUNTIFS($C$2:C36,C36, $O$2:O36,O36)= 1,1,0)</f>
        <v>1</v>
      </c>
      <c r="AC36" s="6">
        <f>IF(COUNTIFS($A$2:A36,A36, $O$2:O36,O36)= 1,1,0)</f>
        <v>1</v>
      </c>
    </row>
    <row r="37" spans="1:29" x14ac:dyDescent="0.25">
      <c r="A37" t="s">
        <v>145</v>
      </c>
      <c r="B37" s="1">
        <v>45832</v>
      </c>
      <c r="C37" t="s">
        <v>66</v>
      </c>
      <c r="D37" t="s">
        <v>79</v>
      </c>
      <c r="E37" t="s">
        <v>46</v>
      </c>
      <c r="F37" t="s">
        <v>47</v>
      </c>
      <c r="G37" t="s">
        <v>146</v>
      </c>
      <c r="H37">
        <v>1</v>
      </c>
      <c r="I37">
        <v>16009</v>
      </c>
      <c r="J37">
        <v>15</v>
      </c>
      <c r="K37">
        <v>2401.35</v>
      </c>
      <c r="L37">
        <v>13607.65</v>
      </c>
      <c r="M37">
        <v>9882.98</v>
      </c>
      <c r="N37">
        <v>3724.67</v>
      </c>
      <c r="O37" t="s">
        <v>60</v>
      </c>
      <c r="P37">
        <v>658.75</v>
      </c>
      <c r="Q37" t="s">
        <v>73</v>
      </c>
      <c r="R37" t="s">
        <v>41</v>
      </c>
      <c r="S37">
        <v>2</v>
      </c>
      <c r="T37">
        <v>1</v>
      </c>
      <c r="U37" t="s">
        <v>32</v>
      </c>
      <c r="V37" t="s">
        <v>33</v>
      </c>
      <c r="W37">
        <v>5</v>
      </c>
      <c r="X37">
        <f t="shared" si="0"/>
        <v>0</v>
      </c>
      <c r="Y37">
        <f t="shared" si="1"/>
        <v>3065.92</v>
      </c>
      <c r="Z37" s="2">
        <f>IF(BoyCodeAfrica_Ecommerce_Datasets3[Marketing_Cost] = 0, "N/A", L37/P37)</f>
        <v>20.656774193548387</v>
      </c>
      <c r="AA37" s="3">
        <f>BoyCodeAfrica_Ecommerce_Datasets3[Marketing_Cost]/BoyCodeAfrica_Ecommerce_Datasets3[Revenue]</f>
        <v>4.8410269223561751E-2</v>
      </c>
      <c r="AB37">
        <f>IF(COUNTIFS($C$2:C37,C37, $O$2:O37,O37)= 1,1,0)</f>
        <v>1</v>
      </c>
      <c r="AC37" s="6">
        <f>IF(COUNTIFS($A$2:A37,A37, $O$2:O37,O37)= 1,1,0)</f>
        <v>1</v>
      </c>
    </row>
    <row r="38" spans="1:29" x14ac:dyDescent="0.25">
      <c r="A38" t="s">
        <v>147</v>
      </c>
      <c r="B38" s="1">
        <v>45800</v>
      </c>
      <c r="C38" t="s">
        <v>148</v>
      </c>
      <c r="D38" t="s">
        <v>79</v>
      </c>
      <c r="E38" t="s">
        <v>26</v>
      </c>
      <c r="F38" t="s">
        <v>86</v>
      </c>
      <c r="G38" t="s">
        <v>94</v>
      </c>
      <c r="H38">
        <v>1</v>
      </c>
      <c r="I38">
        <v>28946</v>
      </c>
      <c r="J38">
        <v>0</v>
      </c>
      <c r="K38">
        <v>0</v>
      </c>
      <c r="L38">
        <v>28946</v>
      </c>
      <c r="M38">
        <v>23713.62</v>
      </c>
      <c r="N38">
        <v>5232.38</v>
      </c>
      <c r="O38" t="s">
        <v>49</v>
      </c>
      <c r="P38">
        <v>471.47</v>
      </c>
      <c r="Q38" t="s">
        <v>73</v>
      </c>
      <c r="R38" t="s">
        <v>41</v>
      </c>
      <c r="S38">
        <v>2</v>
      </c>
      <c r="T38">
        <v>2</v>
      </c>
      <c r="U38" t="s">
        <v>32</v>
      </c>
      <c r="V38" t="s">
        <v>33</v>
      </c>
      <c r="W38">
        <v>2</v>
      </c>
      <c r="X38">
        <f t="shared" si="0"/>
        <v>0</v>
      </c>
      <c r="Y38">
        <f t="shared" si="1"/>
        <v>4760.91</v>
      </c>
      <c r="Z38" s="2">
        <f>IF(BoyCodeAfrica_Ecommerce_Datasets3[Marketing_Cost] = 0, "N/A", L38/P38)</f>
        <v>61.395210723906075</v>
      </c>
      <c r="AA38" s="3">
        <f>BoyCodeAfrica_Ecommerce_Datasets3[Marketing_Cost]/BoyCodeAfrica_Ecommerce_Datasets3[Revenue]</f>
        <v>1.6287915428729358E-2</v>
      </c>
      <c r="AB38">
        <f>IF(COUNTIFS($C$2:C38,C38, $O$2:O38,O38)= 1,1,0)</f>
        <v>1</v>
      </c>
      <c r="AC38" s="6">
        <f>IF(COUNTIFS($A$2:A38,A38, $O$2:O38,O38)= 1,1,0)</f>
        <v>1</v>
      </c>
    </row>
    <row r="39" spans="1:29" x14ac:dyDescent="0.25">
      <c r="A39" t="s">
        <v>149</v>
      </c>
      <c r="B39" s="1">
        <v>45737</v>
      </c>
      <c r="C39" t="s">
        <v>150</v>
      </c>
      <c r="D39" t="s">
        <v>45</v>
      </c>
      <c r="E39" t="s">
        <v>46</v>
      </c>
      <c r="F39" t="s">
        <v>53</v>
      </c>
      <c r="G39" t="s">
        <v>151</v>
      </c>
      <c r="H39">
        <v>4</v>
      </c>
      <c r="I39">
        <v>46298</v>
      </c>
      <c r="J39">
        <v>0</v>
      </c>
      <c r="K39">
        <v>0</v>
      </c>
      <c r="L39">
        <v>185192</v>
      </c>
      <c r="M39">
        <v>144410.15</v>
      </c>
      <c r="N39">
        <v>40781.85</v>
      </c>
      <c r="O39" t="s">
        <v>29</v>
      </c>
      <c r="P39">
        <v>2060.27</v>
      </c>
      <c r="Q39" t="s">
        <v>73</v>
      </c>
      <c r="R39" t="s">
        <v>41</v>
      </c>
      <c r="S39">
        <v>2</v>
      </c>
      <c r="T39">
        <v>1</v>
      </c>
      <c r="U39" t="s">
        <v>32</v>
      </c>
      <c r="V39" t="s">
        <v>33</v>
      </c>
      <c r="W39">
        <v>2</v>
      </c>
      <c r="X39">
        <f t="shared" si="0"/>
        <v>0</v>
      </c>
      <c r="Y39">
        <f t="shared" si="1"/>
        <v>38721.58</v>
      </c>
      <c r="Z39" s="2">
        <f>IF(BoyCodeAfrica_Ecommerce_Datasets3[Marketing_Cost] = 0, "N/A", L39/P39)</f>
        <v>89.887247787911292</v>
      </c>
      <c r="AA39" s="3">
        <f>BoyCodeAfrica_Ecommerce_Datasets3[Marketing_Cost]/BoyCodeAfrica_Ecommerce_Datasets3[Revenue]</f>
        <v>1.1125048598211586E-2</v>
      </c>
      <c r="AB39">
        <f>IF(COUNTIFS($C$2:C39,C39, $O$2:O39,O39)= 1,1,0)</f>
        <v>1</v>
      </c>
      <c r="AC39" s="6">
        <f>IF(COUNTIFS($A$2:A39,A39, $O$2:O39,O39)= 1,1,0)</f>
        <v>1</v>
      </c>
    </row>
    <row r="40" spans="1:29" x14ac:dyDescent="0.25">
      <c r="A40" t="s">
        <v>152</v>
      </c>
      <c r="B40" s="1">
        <v>45768</v>
      </c>
      <c r="C40" t="s">
        <v>153</v>
      </c>
      <c r="D40" t="s">
        <v>154</v>
      </c>
      <c r="E40" t="s">
        <v>26</v>
      </c>
      <c r="F40" t="s">
        <v>47</v>
      </c>
      <c r="G40" t="s">
        <v>105</v>
      </c>
      <c r="H40">
        <v>2</v>
      </c>
      <c r="I40">
        <v>51197</v>
      </c>
      <c r="J40">
        <v>15</v>
      </c>
      <c r="K40">
        <v>15359.1</v>
      </c>
      <c r="L40">
        <v>87034.9</v>
      </c>
      <c r="M40">
        <v>59977.99</v>
      </c>
      <c r="N40">
        <v>27056.91</v>
      </c>
      <c r="O40" t="s">
        <v>55</v>
      </c>
      <c r="P40">
        <v>419.39</v>
      </c>
      <c r="Q40" t="s">
        <v>68</v>
      </c>
      <c r="R40" t="s">
        <v>41</v>
      </c>
      <c r="S40">
        <v>2</v>
      </c>
      <c r="T40">
        <v>1</v>
      </c>
      <c r="U40" t="s">
        <v>32</v>
      </c>
      <c r="V40" t="s">
        <v>33</v>
      </c>
      <c r="W40">
        <v>5</v>
      </c>
      <c r="X40">
        <f t="shared" si="0"/>
        <v>0</v>
      </c>
      <c r="Y40">
        <f t="shared" si="1"/>
        <v>26637.52</v>
      </c>
      <c r="Z40" s="2">
        <f>IF(BoyCodeAfrica_Ecommerce_Datasets3[Marketing_Cost] = 0, "N/A", L40/P40)</f>
        <v>207.52736116740979</v>
      </c>
      <c r="AA40" s="3">
        <f>BoyCodeAfrica_Ecommerce_Datasets3[Marketing_Cost]/BoyCodeAfrica_Ecommerce_Datasets3[Revenue]</f>
        <v>4.8186417172881224E-3</v>
      </c>
      <c r="AB40">
        <f>IF(COUNTIFS($C$2:C40,C40, $O$2:O40,O40)= 1,1,0)</f>
        <v>1</v>
      </c>
      <c r="AC40" s="6">
        <f>IF(COUNTIFS($A$2:A40,A40, $O$2:O40,O40)= 1,1,0)</f>
        <v>1</v>
      </c>
    </row>
    <row r="41" spans="1:29" x14ac:dyDescent="0.25">
      <c r="A41" t="s">
        <v>155</v>
      </c>
      <c r="B41" s="1">
        <v>45830</v>
      </c>
      <c r="C41" t="s">
        <v>156</v>
      </c>
      <c r="D41" t="s">
        <v>90</v>
      </c>
      <c r="E41" t="s">
        <v>46</v>
      </c>
      <c r="F41" t="s">
        <v>27</v>
      </c>
      <c r="G41" t="s">
        <v>72</v>
      </c>
      <c r="H41">
        <v>1</v>
      </c>
      <c r="I41">
        <v>22586</v>
      </c>
      <c r="J41">
        <v>10</v>
      </c>
      <c r="K41">
        <v>2258.6</v>
      </c>
      <c r="L41">
        <v>20327.400000000001</v>
      </c>
      <c r="M41">
        <v>14767.74</v>
      </c>
      <c r="N41">
        <v>5559.66</v>
      </c>
      <c r="O41" t="s">
        <v>39</v>
      </c>
      <c r="P41">
        <v>471.92</v>
      </c>
      <c r="Q41" t="s">
        <v>73</v>
      </c>
      <c r="R41" t="s">
        <v>31</v>
      </c>
      <c r="S41">
        <v>5</v>
      </c>
      <c r="T41">
        <v>0</v>
      </c>
      <c r="U41" t="s">
        <v>32</v>
      </c>
      <c r="V41" t="s">
        <v>50</v>
      </c>
      <c r="W41">
        <v>5</v>
      </c>
      <c r="X41">
        <f t="shared" si="0"/>
        <v>0</v>
      </c>
      <c r="Y41">
        <f t="shared" si="1"/>
        <v>5087.74</v>
      </c>
      <c r="Z41" s="2">
        <f>IF(BoyCodeAfrica_Ecommerce_Datasets3[Marketing_Cost] = 0, "N/A", L41/P41)</f>
        <v>43.073826072215631</v>
      </c>
      <c r="AA41" s="3">
        <f>BoyCodeAfrica_Ecommerce_Datasets3[Marketing_Cost]/BoyCodeAfrica_Ecommerce_Datasets3[Revenue]</f>
        <v>2.3215954819603098E-2</v>
      </c>
      <c r="AB41">
        <f>IF(COUNTIFS($C$2:C41,C41, $O$2:O41,O41)= 1,1,0)</f>
        <v>1</v>
      </c>
      <c r="AC41" s="6">
        <f>IF(COUNTIFS($A$2:A41,A41, $O$2:O41,O41)= 1,1,0)</f>
        <v>1</v>
      </c>
    </row>
    <row r="42" spans="1:29" x14ac:dyDescent="0.25">
      <c r="A42" t="s">
        <v>157</v>
      </c>
      <c r="B42" s="1">
        <v>45710</v>
      </c>
      <c r="C42" t="s">
        <v>158</v>
      </c>
      <c r="D42" t="s">
        <v>63</v>
      </c>
      <c r="E42" t="s">
        <v>46</v>
      </c>
      <c r="F42" t="s">
        <v>47</v>
      </c>
      <c r="G42" t="s">
        <v>105</v>
      </c>
      <c r="H42">
        <v>3</v>
      </c>
      <c r="I42">
        <v>31087</v>
      </c>
      <c r="J42">
        <v>20</v>
      </c>
      <c r="K42">
        <v>18652.2</v>
      </c>
      <c r="L42">
        <v>74608.800000000003</v>
      </c>
      <c r="M42">
        <v>44120.67</v>
      </c>
      <c r="N42">
        <v>30488.13</v>
      </c>
      <c r="O42" t="s">
        <v>49</v>
      </c>
      <c r="P42">
        <v>297.16000000000003</v>
      </c>
      <c r="Q42" t="s">
        <v>30</v>
      </c>
      <c r="R42" t="s">
        <v>41</v>
      </c>
      <c r="S42">
        <v>2</v>
      </c>
      <c r="T42">
        <v>3</v>
      </c>
      <c r="U42" t="s">
        <v>32</v>
      </c>
      <c r="V42" t="s">
        <v>50</v>
      </c>
      <c r="W42">
        <v>5</v>
      </c>
      <c r="X42">
        <f t="shared" si="0"/>
        <v>0</v>
      </c>
      <c r="Y42">
        <f t="shared" si="1"/>
        <v>30190.97</v>
      </c>
      <c r="Z42" s="2">
        <f>IF(BoyCodeAfrica_Ecommerce_Datasets3[Marketing_Cost] = 0, "N/A", L42/P42)</f>
        <v>251.07282272176604</v>
      </c>
      <c r="AA42" s="3">
        <f>BoyCodeAfrica_Ecommerce_Datasets3[Marketing_Cost]/BoyCodeAfrica_Ecommerce_Datasets3[Revenue]</f>
        <v>3.9829081824127987E-3</v>
      </c>
      <c r="AB42">
        <f>IF(COUNTIFS($C$2:C42,C42, $O$2:O42,O42)= 1,1,0)</f>
        <v>1</v>
      </c>
      <c r="AC42" s="6">
        <f>IF(COUNTIFS($A$2:A42,A42, $O$2:O42,O42)= 1,1,0)</f>
        <v>1</v>
      </c>
    </row>
    <row r="43" spans="1:29" x14ac:dyDescent="0.25">
      <c r="A43" t="s">
        <v>159</v>
      </c>
      <c r="B43" s="1">
        <v>45705</v>
      </c>
      <c r="C43" t="s">
        <v>160</v>
      </c>
      <c r="D43" t="s">
        <v>45</v>
      </c>
      <c r="E43" t="s">
        <v>26</v>
      </c>
      <c r="F43" t="s">
        <v>37</v>
      </c>
      <c r="G43" t="s">
        <v>161</v>
      </c>
      <c r="H43">
        <v>1</v>
      </c>
      <c r="I43">
        <v>8047</v>
      </c>
      <c r="J43">
        <v>25</v>
      </c>
      <c r="K43">
        <v>2011.75</v>
      </c>
      <c r="L43">
        <v>6035.25</v>
      </c>
      <c r="M43">
        <v>4790.66</v>
      </c>
      <c r="N43">
        <v>1244.5899999999999</v>
      </c>
      <c r="O43" t="s">
        <v>55</v>
      </c>
      <c r="P43">
        <v>954.67</v>
      </c>
      <c r="Q43" t="s">
        <v>40</v>
      </c>
      <c r="R43" t="s">
        <v>31</v>
      </c>
      <c r="S43">
        <v>5</v>
      </c>
      <c r="T43">
        <v>5</v>
      </c>
      <c r="U43" t="s">
        <v>32</v>
      </c>
      <c r="V43" t="s">
        <v>33</v>
      </c>
      <c r="W43">
        <v>2</v>
      </c>
      <c r="X43">
        <f t="shared" si="0"/>
        <v>0</v>
      </c>
      <c r="Y43">
        <f t="shared" si="1"/>
        <v>289.91999999999996</v>
      </c>
      <c r="Z43" s="2">
        <f>IF(BoyCodeAfrica_Ecommerce_Datasets3[Marketing_Cost] = 0, "N/A", L43/P43)</f>
        <v>6.3218180104119748</v>
      </c>
      <c r="AA43" s="3">
        <f>BoyCodeAfrica_Ecommerce_Datasets3[Marketing_Cost]/BoyCodeAfrica_Ecommerce_Datasets3[Revenue]</f>
        <v>0.15818234538751502</v>
      </c>
      <c r="AB43">
        <f>IF(COUNTIFS($C$2:C43,C43, $O$2:O43,O43)= 1,1,0)</f>
        <v>1</v>
      </c>
      <c r="AC43" s="6">
        <f>IF(COUNTIFS($A$2:A43,A43, $O$2:O43,O43)= 1,1,0)</f>
        <v>1</v>
      </c>
    </row>
    <row r="44" spans="1:29" x14ac:dyDescent="0.25">
      <c r="A44" t="s">
        <v>162</v>
      </c>
      <c r="B44" s="1">
        <v>45852</v>
      </c>
      <c r="C44" t="s">
        <v>163</v>
      </c>
      <c r="D44" t="s">
        <v>45</v>
      </c>
      <c r="E44" t="s">
        <v>46</v>
      </c>
      <c r="F44" t="s">
        <v>27</v>
      </c>
      <c r="G44" t="s">
        <v>164</v>
      </c>
      <c r="H44">
        <v>1</v>
      </c>
      <c r="I44">
        <v>7823</v>
      </c>
      <c r="J44">
        <v>15</v>
      </c>
      <c r="K44">
        <v>1173.45</v>
      </c>
      <c r="L44">
        <v>6649.55</v>
      </c>
      <c r="M44">
        <v>4477.38</v>
      </c>
      <c r="N44">
        <v>2172.17</v>
      </c>
      <c r="O44" t="s">
        <v>60</v>
      </c>
      <c r="P44">
        <v>2055.91</v>
      </c>
      <c r="Q44" t="s">
        <v>83</v>
      </c>
      <c r="R44" t="s">
        <v>41</v>
      </c>
      <c r="S44">
        <v>2</v>
      </c>
      <c r="T44">
        <v>1</v>
      </c>
      <c r="U44" t="s">
        <v>32</v>
      </c>
      <c r="V44" t="s">
        <v>33</v>
      </c>
      <c r="W44">
        <v>5</v>
      </c>
      <c r="X44">
        <f t="shared" si="0"/>
        <v>0</v>
      </c>
      <c r="Y44">
        <f t="shared" si="1"/>
        <v>116.26000000000022</v>
      </c>
      <c r="Z44" s="2">
        <f>IF(BoyCodeAfrica_Ecommerce_Datasets3[Marketing_Cost] = 0, "N/A", L44/P44)</f>
        <v>3.2343585079113391</v>
      </c>
      <c r="AA44" s="3">
        <f>BoyCodeAfrica_Ecommerce_Datasets3[Marketing_Cost]/BoyCodeAfrica_Ecommerce_Datasets3[Revenue]</f>
        <v>0.30918032047281391</v>
      </c>
      <c r="AB44">
        <f>IF(COUNTIFS($C$2:C44,C44, $O$2:O44,O44)= 1,1,0)</f>
        <v>1</v>
      </c>
      <c r="AC44" s="6">
        <f>IF(COUNTIFS($A$2:A44,A44, $O$2:O44,O44)= 1,1,0)</f>
        <v>1</v>
      </c>
    </row>
    <row r="45" spans="1:29" x14ac:dyDescent="0.25">
      <c r="A45" t="s">
        <v>165</v>
      </c>
      <c r="B45" s="1">
        <v>45707</v>
      </c>
      <c r="C45" t="s">
        <v>166</v>
      </c>
      <c r="D45" t="s">
        <v>124</v>
      </c>
      <c r="E45" t="s">
        <v>46</v>
      </c>
      <c r="F45" t="s">
        <v>27</v>
      </c>
      <c r="G45" t="s">
        <v>72</v>
      </c>
      <c r="H45">
        <v>1</v>
      </c>
      <c r="I45">
        <v>5474</v>
      </c>
      <c r="J45">
        <v>20</v>
      </c>
      <c r="K45">
        <v>1094.8</v>
      </c>
      <c r="L45">
        <v>4379.2</v>
      </c>
      <c r="M45">
        <v>2446.08</v>
      </c>
      <c r="N45">
        <v>1933.12</v>
      </c>
      <c r="O45" t="s">
        <v>29</v>
      </c>
      <c r="P45">
        <v>511.49</v>
      </c>
      <c r="Q45" t="s">
        <v>30</v>
      </c>
      <c r="R45" t="s">
        <v>31</v>
      </c>
      <c r="S45">
        <v>5</v>
      </c>
      <c r="T45">
        <v>4</v>
      </c>
      <c r="U45" t="s">
        <v>32</v>
      </c>
      <c r="V45" t="s">
        <v>33</v>
      </c>
      <c r="W45">
        <v>5</v>
      </c>
      <c r="X45">
        <f t="shared" si="0"/>
        <v>0</v>
      </c>
      <c r="Y45">
        <f t="shared" si="1"/>
        <v>1421.6299999999999</v>
      </c>
      <c r="Z45" s="2">
        <f>IF(BoyCodeAfrica_Ecommerce_Datasets3[Marketing_Cost] = 0, "N/A", L45/P45)</f>
        <v>8.5616532092514017</v>
      </c>
      <c r="AA45" s="3">
        <f>BoyCodeAfrica_Ecommerce_Datasets3[Marketing_Cost]/BoyCodeAfrica_Ecommerce_Datasets3[Revenue]</f>
        <v>0.11679987212276216</v>
      </c>
      <c r="AB45">
        <f>IF(COUNTIFS($C$2:C45,C45, $O$2:O45,O45)= 1,1,0)</f>
        <v>1</v>
      </c>
      <c r="AC45" s="6">
        <f>IF(COUNTIFS($A$2:A45,A45, $O$2:O45,O45)= 1,1,0)</f>
        <v>1</v>
      </c>
    </row>
    <row r="46" spans="1:29" x14ac:dyDescent="0.25">
      <c r="A46" t="s">
        <v>167</v>
      </c>
      <c r="B46" s="1">
        <v>45841</v>
      </c>
      <c r="C46" t="s">
        <v>168</v>
      </c>
      <c r="D46" t="s">
        <v>71</v>
      </c>
      <c r="E46" t="s">
        <v>46</v>
      </c>
      <c r="F46" t="s">
        <v>86</v>
      </c>
      <c r="G46" t="s">
        <v>127</v>
      </c>
      <c r="H46">
        <v>3</v>
      </c>
      <c r="I46">
        <v>51582</v>
      </c>
      <c r="J46">
        <v>25</v>
      </c>
      <c r="K46">
        <v>38686.5</v>
      </c>
      <c r="L46">
        <v>116059.5</v>
      </c>
      <c r="M46">
        <v>76149.64</v>
      </c>
      <c r="N46">
        <v>39909.86</v>
      </c>
      <c r="O46" t="s">
        <v>60</v>
      </c>
      <c r="P46">
        <v>207.99</v>
      </c>
      <c r="Q46" t="s">
        <v>83</v>
      </c>
      <c r="R46" t="s">
        <v>31</v>
      </c>
      <c r="S46">
        <v>5</v>
      </c>
      <c r="T46">
        <v>2</v>
      </c>
      <c r="U46" t="s">
        <v>32</v>
      </c>
      <c r="V46" t="s">
        <v>33</v>
      </c>
      <c r="W46">
        <v>5</v>
      </c>
      <c r="X46">
        <f t="shared" si="0"/>
        <v>0</v>
      </c>
      <c r="Y46">
        <f t="shared" si="1"/>
        <v>39701.870000000003</v>
      </c>
      <c r="Z46" s="2">
        <f>IF(BoyCodeAfrica_Ecommerce_Datasets3[Marketing_Cost] = 0, "N/A", L46/P46)</f>
        <v>558.00519255733445</v>
      </c>
      <c r="AA46" s="3">
        <f>BoyCodeAfrica_Ecommerce_Datasets3[Marketing_Cost]/BoyCodeAfrica_Ecommerce_Datasets3[Revenue]</f>
        <v>1.7920980186886899E-3</v>
      </c>
      <c r="AB46">
        <f>IF(COUNTIFS($C$2:C46,C46, $O$2:O46,O46)= 1,1,0)</f>
        <v>1</v>
      </c>
      <c r="AC46" s="6">
        <f>IF(COUNTIFS($A$2:A46,A46, $O$2:O46,O46)= 1,1,0)</f>
        <v>1</v>
      </c>
    </row>
    <row r="47" spans="1:29" x14ac:dyDescent="0.25">
      <c r="A47" t="s">
        <v>169</v>
      </c>
      <c r="B47" s="1">
        <v>45834</v>
      </c>
      <c r="C47" t="s">
        <v>170</v>
      </c>
      <c r="D47" t="s">
        <v>71</v>
      </c>
      <c r="E47" t="s">
        <v>46</v>
      </c>
      <c r="F47" t="s">
        <v>86</v>
      </c>
      <c r="G47" t="s">
        <v>127</v>
      </c>
      <c r="H47">
        <v>1</v>
      </c>
      <c r="I47">
        <v>26332</v>
      </c>
      <c r="J47">
        <v>0</v>
      </c>
      <c r="K47">
        <v>0</v>
      </c>
      <c r="L47">
        <v>26332</v>
      </c>
      <c r="M47">
        <v>14711.65</v>
      </c>
      <c r="N47">
        <v>11620.35</v>
      </c>
      <c r="O47" t="s">
        <v>29</v>
      </c>
      <c r="P47">
        <v>2353.35</v>
      </c>
      <c r="Q47" t="s">
        <v>83</v>
      </c>
      <c r="R47" t="s">
        <v>41</v>
      </c>
      <c r="S47">
        <v>2</v>
      </c>
      <c r="T47">
        <v>4</v>
      </c>
      <c r="U47" t="s">
        <v>32</v>
      </c>
      <c r="V47" t="s">
        <v>50</v>
      </c>
      <c r="W47">
        <v>5</v>
      </c>
      <c r="X47">
        <f t="shared" si="0"/>
        <v>0</v>
      </c>
      <c r="Y47">
        <f t="shared" si="1"/>
        <v>9267</v>
      </c>
      <c r="Z47" s="2">
        <f>IF(BoyCodeAfrica_Ecommerce_Datasets3[Marketing_Cost] = 0, "N/A", L47/P47)</f>
        <v>11.189155884165126</v>
      </c>
      <c r="AA47" s="3">
        <f>BoyCodeAfrica_Ecommerce_Datasets3[Marketing_Cost]/BoyCodeAfrica_Ecommerce_Datasets3[Revenue]</f>
        <v>8.9372246696035246E-2</v>
      </c>
      <c r="AB47">
        <f>IF(COUNTIFS($C$2:C47,C47, $O$2:O47,O47)= 1,1,0)</f>
        <v>1</v>
      </c>
      <c r="AC47" s="6">
        <f>IF(COUNTIFS($A$2:A47,A47, $O$2:O47,O47)= 1,1,0)</f>
        <v>1</v>
      </c>
    </row>
    <row r="48" spans="1:29" x14ac:dyDescent="0.25">
      <c r="A48" t="s">
        <v>171</v>
      </c>
      <c r="B48" s="1">
        <v>45967</v>
      </c>
      <c r="C48" t="s">
        <v>172</v>
      </c>
      <c r="D48" t="s">
        <v>79</v>
      </c>
      <c r="E48" t="s">
        <v>46</v>
      </c>
      <c r="F48" t="s">
        <v>47</v>
      </c>
      <c r="G48" t="s">
        <v>146</v>
      </c>
      <c r="H48">
        <v>2</v>
      </c>
      <c r="I48">
        <v>10190</v>
      </c>
      <c r="J48">
        <v>15</v>
      </c>
      <c r="K48">
        <v>3057</v>
      </c>
      <c r="L48">
        <v>17323</v>
      </c>
      <c r="M48">
        <v>11580.77</v>
      </c>
      <c r="N48">
        <v>5742.23</v>
      </c>
      <c r="O48" t="s">
        <v>29</v>
      </c>
      <c r="P48">
        <v>2186.58</v>
      </c>
      <c r="Q48" t="s">
        <v>83</v>
      </c>
      <c r="R48" t="s">
        <v>31</v>
      </c>
      <c r="S48">
        <v>5</v>
      </c>
      <c r="T48">
        <v>6</v>
      </c>
      <c r="U48" t="s">
        <v>32</v>
      </c>
      <c r="V48" t="s">
        <v>42</v>
      </c>
      <c r="X48">
        <f t="shared" si="0"/>
        <v>0</v>
      </c>
      <c r="Y48">
        <f t="shared" si="1"/>
        <v>3555.6499999999996</v>
      </c>
      <c r="Z48" s="2">
        <f>IF(BoyCodeAfrica_Ecommerce_Datasets3[Marketing_Cost] = 0, "N/A", L48/P48)</f>
        <v>7.9224176567973732</v>
      </c>
      <c r="AA48" s="3">
        <f>BoyCodeAfrica_Ecommerce_Datasets3[Marketing_Cost]/BoyCodeAfrica_Ecommerce_Datasets3[Revenue]</f>
        <v>0.12622409513363736</v>
      </c>
      <c r="AB48">
        <f>IF(COUNTIFS($C$2:C48,C48, $O$2:O48,O48)= 1,1,0)</f>
        <v>1</v>
      </c>
      <c r="AC48" s="6">
        <f>IF(COUNTIFS($A$2:A48,A48, $O$2:O48,O48)= 1,1,0)</f>
        <v>1</v>
      </c>
    </row>
    <row r="49" spans="1:29" x14ac:dyDescent="0.25">
      <c r="A49" t="s">
        <v>173</v>
      </c>
      <c r="B49" s="1">
        <v>45793</v>
      </c>
      <c r="C49" t="s">
        <v>174</v>
      </c>
      <c r="D49" t="s">
        <v>124</v>
      </c>
      <c r="E49" t="s">
        <v>26</v>
      </c>
      <c r="F49" t="s">
        <v>47</v>
      </c>
      <c r="G49" t="s">
        <v>64</v>
      </c>
      <c r="H49">
        <v>2</v>
      </c>
      <c r="I49">
        <v>51075</v>
      </c>
      <c r="J49">
        <v>0</v>
      </c>
      <c r="K49">
        <v>0</v>
      </c>
      <c r="L49">
        <v>102150</v>
      </c>
      <c r="M49">
        <v>83368.479999999996</v>
      </c>
      <c r="N49">
        <v>18781.52</v>
      </c>
      <c r="O49" t="s">
        <v>49</v>
      </c>
      <c r="P49">
        <v>185.23</v>
      </c>
      <c r="Q49" t="s">
        <v>83</v>
      </c>
      <c r="R49" t="s">
        <v>31</v>
      </c>
      <c r="S49">
        <v>5</v>
      </c>
      <c r="T49">
        <v>3</v>
      </c>
      <c r="U49" t="s">
        <v>32</v>
      </c>
      <c r="V49" t="s">
        <v>42</v>
      </c>
      <c r="X49">
        <f t="shared" si="0"/>
        <v>0</v>
      </c>
      <c r="Y49">
        <f t="shared" si="1"/>
        <v>18596.29</v>
      </c>
      <c r="Z49" s="2">
        <f>IF(BoyCodeAfrica_Ecommerce_Datasets3[Marketing_Cost] = 0, "N/A", L49/P49)</f>
        <v>551.47654267667224</v>
      </c>
      <c r="AA49" s="3">
        <f>BoyCodeAfrica_Ecommerce_Datasets3[Marketing_Cost]/BoyCodeAfrica_Ecommerce_Datasets3[Revenue]</f>
        <v>1.8133137542829171E-3</v>
      </c>
      <c r="AB49">
        <f>IF(COUNTIFS($C$2:C49,C49, $O$2:O49,O49)= 1,1,0)</f>
        <v>1</v>
      </c>
      <c r="AC49" s="6">
        <f>IF(COUNTIFS($A$2:A49,A49, $O$2:O49,O49)= 1,1,0)</f>
        <v>1</v>
      </c>
    </row>
    <row r="50" spans="1:29" x14ac:dyDescent="0.25">
      <c r="A50" t="s">
        <v>175</v>
      </c>
      <c r="B50" s="1">
        <v>45680</v>
      </c>
      <c r="C50" t="s">
        <v>176</v>
      </c>
      <c r="D50" t="s">
        <v>71</v>
      </c>
      <c r="E50" t="s">
        <v>26</v>
      </c>
      <c r="F50" t="s">
        <v>37</v>
      </c>
      <c r="G50" t="s">
        <v>38</v>
      </c>
      <c r="H50">
        <v>4</v>
      </c>
      <c r="I50">
        <v>38371</v>
      </c>
      <c r="J50">
        <v>10</v>
      </c>
      <c r="K50">
        <v>15348.4</v>
      </c>
      <c r="L50">
        <v>138135.6</v>
      </c>
      <c r="M50">
        <v>101944.52</v>
      </c>
      <c r="N50">
        <v>36191.08</v>
      </c>
      <c r="O50" t="s">
        <v>29</v>
      </c>
      <c r="P50">
        <v>1065.8599999999999</v>
      </c>
      <c r="Q50" t="s">
        <v>40</v>
      </c>
      <c r="R50" t="s">
        <v>31</v>
      </c>
      <c r="S50">
        <v>5</v>
      </c>
      <c r="T50">
        <v>5</v>
      </c>
      <c r="U50" t="s">
        <v>32</v>
      </c>
      <c r="V50" t="s">
        <v>33</v>
      </c>
      <c r="W50">
        <v>3</v>
      </c>
      <c r="X50">
        <f t="shared" si="0"/>
        <v>0</v>
      </c>
      <c r="Y50">
        <f t="shared" si="1"/>
        <v>35125.22</v>
      </c>
      <c r="Z50" s="2">
        <f>IF(BoyCodeAfrica_Ecommerce_Datasets3[Marketing_Cost] = 0, "N/A", L50/P50)</f>
        <v>129.60013510217104</v>
      </c>
      <c r="AA50" s="3">
        <f>BoyCodeAfrica_Ecommerce_Datasets3[Marketing_Cost]/BoyCodeAfrica_Ecommerce_Datasets3[Revenue]</f>
        <v>7.7160413390899947E-3</v>
      </c>
      <c r="AB50">
        <f>IF(COUNTIFS($C$2:C50,C50, $O$2:O50,O50)= 1,1,0)</f>
        <v>1</v>
      </c>
      <c r="AC50" s="6">
        <f>IF(COUNTIFS($A$2:A50,A50, $O$2:O50,O50)= 1,1,0)</f>
        <v>1</v>
      </c>
    </row>
    <row r="51" spans="1:29" x14ac:dyDescent="0.25">
      <c r="A51" t="s">
        <v>177</v>
      </c>
      <c r="B51" s="1">
        <v>45893</v>
      </c>
      <c r="C51" t="s">
        <v>115</v>
      </c>
      <c r="D51" t="s">
        <v>63</v>
      </c>
      <c r="E51" t="s">
        <v>46</v>
      </c>
      <c r="F51" t="s">
        <v>27</v>
      </c>
      <c r="G51" t="s">
        <v>76</v>
      </c>
      <c r="H51">
        <v>1</v>
      </c>
      <c r="I51">
        <v>17148</v>
      </c>
      <c r="J51">
        <v>0</v>
      </c>
      <c r="K51">
        <v>0</v>
      </c>
      <c r="L51">
        <v>17148</v>
      </c>
      <c r="M51">
        <v>11229.76</v>
      </c>
      <c r="N51">
        <v>5918.24</v>
      </c>
      <c r="O51" t="s">
        <v>49</v>
      </c>
      <c r="P51">
        <v>341.02</v>
      </c>
      <c r="Q51" t="s">
        <v>30</v>
      </c>
      <c r="R51" t="s">
        <v>31</v>
      </c>
      <c r="S51">
        <v>5</v>
      </c>
      <c r="T51">
        <v>1</v>
      </c>
      <c r="U51" t="s">
        <v>32</v>
      </c>
      <c r="V51" t="s">
        <v>33</v>
      </c>
      <c r="W51">
        <v>3</v>
      </c>
      <c r="X51">
        <f t="shared" si="0"/>
        <v>0</v>
      </c>
      <c r="Y51">
        <f t="shared" si="1"/>
        <v>5577.2199999999993</v>
      </c>
      <c r="Z51" s="2">
        <f>IF(BoyCodeAfrica_Ecommerce_Datasets3[Marketing_Cost] = 0, "N/A", L51/P51)</f>
        <v>50.284440795261276</v>
      </c>
      <c r="AA51" s="3">
        <f>BoyCodeAfrica_Ecommerce_Datasets3[Marketing_Cost]/BoyCodeAfrica_Ecommerce_Datasets3[Revenue]</f>
        <v>1.9886867273151386E-2</v>
      </c>
      <c r="AB51">
        <f>IF(COUNTIFS($C$2:C51,C51, $O$2:O51,O51)= 1,1,0)</f>
        <v>1</v>
      </c>
      <c r="AC51" s="6">
        <f>IF(COUNTIFS($A$2:A51,A51, $O$2:O51,O51)= 1,1,0)</f>
        <v>1</v>
      </c>
    </row>
    <row r="52" spans="1:29" x14ac:dyDescent="0.25">
      <c r="A52" t="s">
        <v>178</v>
      </c>
      <c r="B52" s="1">
        <v>45932</v>
      </c>
      <c r="C52" t="s">
        <v>179</v>
      </c>
      <c r="D52" t="s">
        <v>124</v>
      </c>
      <c r="E52" t="s">
        <v>46</v>
      </c>
      <c r="F52" t="s">
        <v>86</v>
      </c>
      <c r="G52" t="s">
        <v>180</v>
      </c>
      <c r="H52">
        <v>2</v>
      </c>
      <c r="I52">
        <v>15539</v>
      </c>
      <c r="J52">
        <v>20</v>
      </c>
      <c r="K52">
        <v>6215.6</v>
      </c>
      <c r="L52">
        <v>24862.400000000001</v>
      </c>
      <c r="M52">
        <v>15076.56</v>
      </c>
      <c r="N52">
        <v>9785.84</v>
      </c>
      <c r="O52" t="s">
        <v>55</v>
      </c>
      <c r="P52">
        <v>687.16</v>
      </c>
      <c r="Q52" t="s">
        <v>68</v>
      </c>
      <c r="R52" t="s">
        <v>41</v>
      </c>
      <c r="S52">
        <v>2</v>
      </c>
      <c r="T52">
        <v>2</v>
      </c>
      <c r="U52" t="s">
        <v>32</v>
      </c>
      <c r="V52" t="s">
        <v>33</v>
      </c>
      <c r="W52">
        <v>1</v>
      </c>
      <c r="X52">
        <f t="shared" si="0"/>
        <v>0</v>
      </c>
      <c r="Y52">
        <f t="shared" si="1"/>
        <v>9098.68</v>
      </c>
      <c r="Z52" s="2">
        <f>IF(BoyCodeAfrica_Ecommerce_Datasets3[Marketing_Cost] = 0, "N/A", L52/P52)</f>
        <v>36.18138424821003</v>
      </c>
      <c r="AA52" s="3">
        <f>BoyCodeAfrica_Ecommerce_Datasets3[Marketing_Cost]/BoyCodeAfrica_Ecommerce_Datasets3[Revenue]</f>
        <v>2.763852242744063E-2</v>
      </c>
      <c r="AB52">
        <f>IF(COUNTIFS($C$2:C52,C52, $O$2:O52,O52)= 1,1,0)</f>
        <v>1</v>
      </c>
      <c r="AC52" s="6">
        <f>IF(COUNTIFS($A$2:A52,A52, $O$2:O52,O52)= 1,1,0)</f>
        <v>1</v>
      </c>
    </row>
    <row r="53" spans="1:29" x14ac:dyDescent="0.25">
      <c r="A53" t="s">
        <v>181</v>
      </c>
      <c r="B53" s="1">
        <v>45721</v>
      </c>
      <c r="C53" t="s">
        <v>182</v>
      </c>
      <c r="D53" t="s">
        <v>45</v>
      </c>
      <c r="E53" t="s">
        <v>46</v>
      </c>
      <c r="F53" t="s">
        <v>53</v>
      </c>
      <c r="G53" t="s">
        <v>54</v>
      </c>
      <c r="H53">
        <v>3</v>
      </c>
      <c r="I53">
        <v>81362</v>
      </c>
      <c r="J53">
        <v>25</v>
      </c>
      <c r="K53">
        <v>61021.5</v>
      </c>
      <c r="L53">
        <v>183064.5</v>
      </c>
      <c r="M53">
        <v>132750.09</v>
      </c>
      <c r="N53">
        <v>50314.41</v>
      </c>
      <c r="O53" t="s">
        <v>49</v>
      </c>
      <c r="P53">
        <v>280.77</v>
      </c>
      <c r="Q53" t="s">
        <v>30</v>
      </c>
      <c r="R53" t="s">
        <v>41</v>
      </c>
      <c r="S53">
        <v>2</v>
      </c>
      <c r="T53">
        <v>1</v>
      </c>
      <c r="U53" t="s">
        <v>32</v>
      </c>
      <c r="V53" t="s">
        <v>33</v>
      </c>
      <c r="W53">
        <v>3</v>
      </c>
      <c r="X53">
        <f t="shared" si="0"/>
        <v>0</v>
      </c>
      <c r="Y53">
        <f t="shared" si="1"/>
        <v>50033.640000000007</v>
      </c>
      <c r="Z53" s="2">
        <f>IF(BoyCodeAfrica_Ecommerce_Datasets3[Marketing_Cost] = 0, "N/A", L53/P53)</f>
        <v>652.00876161983126</v>
      </c>
      <c r="AA53" s="3">
        <f>BoyCodeAfrica_Ecommerce_Datasets3[Marketing_Cost]/BoyCodeAfrica_Ecommerce_Datasets3[Revenue]</f>
        <v>1.5337217210327507E-3</v>
      </c>
      <c r="AB53">
        <f>IF(COUNTIFS($C$2:C53,C53, $O$2:O53,O53)= 1,1,0)</f>
        <v>1</v>
      </c>
      <c r="AC53" s="6">
        <f>IF(COUNTIFS($A$2:A53,A53, $O$2:O53,O53)= 1,1,0)</f>
        <v>1</v>
      </c>
    </row>
    <row r="54" spans="1:29" x14ac:dyDescent="0.25">
      <c r="A54" t="s">
        <v>183</v>
      </c>
      <c r="B54" s="1">
        <v>45851</v>
      </c>
      <c r="C54" t="s">
        <v>75</v>
      </c>
      <c r="D54" t="s">
        <v>25</v>
      </c>
      <c r="E54" t="s">
        <v>46</v>
      </c>
      <c r="F54" t="s">
        <v>27</v>
      </c>
      <c r="G54" t="s">
        <v>164</v>
      </c>
      <c r="H54">
        <v>1</v>
      </c>
      <c r="I54">
        <v>4031</v>
      </c>
      <c r="J54">
        <v>25</v>
      </c>
      <c r="K54">
        <v>1007.75</v>
      </c>
      <c r="L54">
        <v>3023.25</v>
      </c>
      <c r="M54">
        <v>2425.81</v>
      </c>
      <c r="N54">
        <v>597.44000000000005</v>
      </c>
      <c r="O54" t="s">
        <v>91</v>
      </c>
      <c r="P54">
        <v>550.54999999999995</v>
      </c>
      <c r="Q54" t="s">
        <v>73</v>
      </c>
      <c r="R54" t="s">
        <v>41</v>
      </c>
      <c r="S54">
        <v>2</v>
      </c>
      <c r="T54">
        <v>2</v>
      </c>
      <c r="U54" t="s">
        <v>32</v>
      </c>
      <c r="V54" t="s">
        <v>42</v>
      </c>
      <c r="X54">
        <f t="shared" si="0"/>
        <v>0</v>
      </c>
      <c r="Y54">
        <f t="shared" si="1"/>
        <v>46.8900000000001</v>
      </c>
      <c r="Z54" s="2">
        <f>IF(BoyCodeAfrica_Ecommerce_Datasets3[Marketing_Cost] = 0, "N/A", L54/P54)</f>
        <v>5.4913268549632193</v>
      </c>
      <c r="AA54" s="3">
        <f>BoyCodeAfrica_Ecommerce_Datasets3[Marketing_Cost]/BoyCodeAfrica_Ecommerce_Datasets3[Revenue]</f>
        <v>0.18210535020259652</v>
      </c>
      <c r="AB54">
        <f>IF(COUNTIFS($C$2:C54,C54, $O$2:O54,O54)= 1,1,0)</f>
        <v>1</v>
      </c>
      <c r="AC54" s="6">
        <f>IF(COUNTIFS($A$2:A54,A54, $O$2:O54,O54)= 1,1,0)</f>
        <v>1</v>
      </c>
    </row>
    <row r="55" spans="1:29" x14ac:dyDescent="0.25">
      <c r="A55" t="s">
        <v>184</v>
      </c>
      <c r="B55" s="1">
        <v>45698</v>
      </c>
      <c r="C55" t="s">
        <v>185</v>
      </c>
      <c r="D55" t="s">
        <v>124</v>
      </c>
      <c r="E55" t="s">
        <v>26</v>
      </c>
      <c r="F55" t="s">
        <v>47</v>
      </c>
      <c r="G55" t="s">
        <v>105</v>
      </c>
      <c r="H55">
        <v>3</v>
      </c>
      <c r="I55">
        <v>23864</v>
      </c>
      <c r="J55">
        <v>20</v>
      </c>
      <c r="K55">
        <v>14318.4</v>
      </c>
      <c r="L55">
        <v>57273.599999999999</v>
      </c>
      <c r="M55">
        <v>34102.019999999997</v>
      </c>
      <c r="N55">
        <v>23171.58</v>
      </c>
      <c r="O55" t="s">
        <v>60</v>
      </c>
      <c r="P55">
        <v>1856.72</v>
      </c>
      <c r="Q55" t="s">
        <v>30</v>
      </c>
      <c r="R55" t="s">
        <v>31</v>
      </c>
      <c r="S55">
        <v>5</v>
      </c>
      <c r="T55">
        <v>6</v>
      </c>
      <c r="U55" t="s">
        <v>56</v>
      </c>
      <c r="V55" t="s">
        <v>33</v>
      </c>
      <c r="W55">
        <v>2</v>
      </c>
      <c r="X55">
        <f t="shared" si="0"/>
        <v>0</v>
      </c>
      <c r="Y55">
        <f t="shared" si="1"/>
        <v>21314.86</v>
      </c>
      <c r="Z55" s="2">
        <f>IF(BoyCodeAfrica_Ecommerce_Datasets3[Marketing_Cost] = 0, "N/A", L55/P55)</f>
        <v>30.846654315136369</v>
      </c>
      <c r="AA55" s="3">
        <f>BoyCodeAfrica_Ecommerce_Datasets3[Marketing_Cost]/BoyCodeAfrica_Ecommerce_Datasets3[Revenue]</f>
        <v>3.2418426639848029E-2</v>
      </c>
      <c r="AB55">
        <f>IF(COUNTIFS($C$2:C55,C55, $O$2:O55,O55)= 1,1,0)</f>
        <v>1</v>
      </c>
      <c r="AC55" s="6">
        <f>IF(COUNTIFS($A$2:A55,A55, $O$2:O55,O55)= 1,1,0)</f>
        <v>1</v>
      </c>
    </row>
    <row r="56" spans="1:29" x14ac:dyDescent="0.25">
      <c r="A56" t="s">
        <v>186</v>
      </c>
      <c r="B56" s="1">
        <v>45940</v>
      </c>
      <c r="C56" t="s">
        <v>148</v>
      </c>
      <c r="D56" t="s">
        <v>97</v>
      </c>
      <c r="E56" t="s">
        <v>36</v>
      </c>
      <c r="F56" t="s">
        <v>47</v>
      </c>
      <c r="G56" t="s">
        <v>64</v>
      </c>
      <c r="H56">
        <v>1</v>
      </c>
      <c r="I56">
        <v>50792</v>
      </c>
      <c r="J56">
        <v>15</v>
      </c>
      <c r="K56">
        <v>7618.8</v>
      </c>
      <c r="L56">
        <v>43173.2</v>
      </c>
      <c r="M56">
        <v>25347.97</v>
      </c>
      <c r="N56">
        <v>17825.23</v>
      </c>
      <c r="O56" t="s">
        <v>55</v>
      </c>
      <c r="P56">
        <v>547.37</v>
      </c>
      <c r="Q56" t="s">
        <v>68</v>
      </c>
      <c r="R56" t="s">
        <v>31</v>
      </c>
      <c r="S56">
        <v>5</v>
      </c>
      <c r="T56">
        <v>0</v>
      </c>
      <c r="U56" t="s">
        <v>32</v>
      </c>
      <c r="V56" t="s">
        <v>50</v>
      </c>
      <c r="W56">
        <v>5</v>
      </c>
      <c r="X56">
        <f t="shared" si="0"/>
        <v>0</v>
      </c>
      <c r="Y56">
        <f t="shared" si="1"/>
        <v>17277.86</v>
      </c>
      <c r="Z56" s="2">
        <f>IF(BoyCodeAfrica_Ecommerce_Datasets3[Marketing_Cost] = 0, "N/A", L56/P56)</f>
        <v>78.873887863785001</v>
      </c>
      <c r="AA56" s="3">
        <f>BoyCodeAfrica_Ecommerce_Datasets3[Marketing_Cost]/BoyCodeAfrica_Ecommerce_Datasets3[Revenue]</f>
        <v>1.2678467197242735E-2</v>
      </c>
      <c r="AB56">
        <f>IF(COUNTIFS($C$2:C56,C56, $O$2:O56,O56)= 1,1,0)</f>
        <v>1</v>
      </c>
      <c r="AC56" s="6">
        <f>IF(COUNTIFS($A$2:A56,A56, $O$2:O56,O56)= 1,1,0)</f>
        <v>1</v>
      </c>
    </row>
    <row r="57" spans="1:29" x14ac:dyDescent="0.25">
      <c r="A57" t="s">
        <v>187</v>
      </c>
      <c r="B57" s="1">
        <v>45808</v>
      </c>
      <c r="C57" t="s">
        <v>188</v>
      </c>
      <c r="D57" t="s">
        <v>90</v>
      </c>
      <c r="E57" t="s">
        <v>26</v>
      </c>
      <c r="F57" t="s">
        <v>37</v>
      </c>
      <c r="G57" t="s">
        <v>100</v>
      </c>
      <c r="H57">
        <v>3</v>
      </c>
      <c r="I57">
        <v>4433</v>
      </c>
      <c r="J57">
        <v>25</v>
      </c>
      <c r="K57">
        <v>3324.75</v>
      </c>
      <c r="L57">
        <v>9974.25</v>
      </c>
      <c r="M57">
        <v>6971.44</v>
      </c>
      <c r="N57">
        <v>3002.81</v>
      </c>
      <c r="O57" t="s">
        <v>29</v>
      </c>
      <c r="P57">
        <v>1861.04</v>
      </c>
      <c r="Q57" t="s">
        <v>40</v>
      </c>
      <c r="R57" t="s">
        <v>31</v>
      </c>
      <c r="S57">
        <v>5</v>
      </c>
      <c r="T57">
        <v>6</v>
      </c>
      <c r="U57" t="s">
        <v>56</v>
      </c>
      <c r="V57" t="s">
        <v>33</v>
      </c>
      <c r="W57">
        <v>5</v>
      </c>
      <c r="X57">
        <f t="shared" si="0"/>
        <v>0</v>
      </c>
      <c r="Y57">
        <f t="shared" si="1"/>
        <v>1141.77</v>
      </c>
      <c r="Z57" s="2">
        <f>IF(BoyCodeAfrica_Ecommerce_Datasets3[Marketing_Cost] = 0, "N/A", L57/P57)</f>
        <v>5.3595032884838583</v>
      </c>
      <c r="AA57" s="3">
        <f>BoyCodeAfrica_Ecommerce_Datasets3[Marketing_Cost]/BoyCodeAfrica_Ecommerce_Datasets3[Revenue]</f>
        <v>0.18658445497155174</v>
      </c>
      <c r="AB57">
        <f>IF(COUNTIFS($C$2:C57,C57, $O$2:O57,O57)= 1,1,0)</f>
        <v>1</v>
      </c>
      <c r="AC57" s="6">
        <f>IF(COUNTIFS($A$2:A57,A57, $O$2:O57,O57)= 1,1,0)</f>
        <v>1</v>
      </c>
    </row>
    <row r="58" spans="1:29" x14ac:dyDescent="0.25">
      <c r="A58" t="s">
        <v>189</v>
      </c>
      <c r="B58" s="1">
        <v>45979</v>
      </c>
      <c r="C58" t="s">
        <v>158</v>
      </c>
      <c r="D58" t="s">
        <v>71</v>
      </c>
      <c r="E58" t="s">
        <v>46</v>
      </c>
      <c r="F58" t="s">
        <v>86</v>
      </c>
      <c r="G58" t="s">
        <v>180</v>
      </c>
      <c r="H58">
        <v>1</v>
      </c>
      <c r="I58">
        <v>31156</v>
      </c>
      <c r="J58">
        <v>10</v>
      </c>
      <c r="K58">
        <v>3115.6</v>
      </c>
      <c r="L58">
        <v>28040.400000000001</v>
      </c>
      <c r="M58">
        <v>21594.13</v>
      </c>
      <c r="N58">
        <v>6446.27</v>
      </c>
      <c r="O58" t="s">
        <v>91</v>
      </c>
      <c r="P58">
        <v>1058.02</v>
      </c>
      <c r="Q58" t="s">
        <v>30</v>
      </c>
      <c r="R58" t="s">
        <v>41</v>
      </c>
      <c r="S58">
        <v>2</v>
      </c>
      <c r="T58">
        <v>1</v>
      </c>
      <c r="U58" t="s">
        <v>32</v>
      </c>
      <c r="V58" t="s">
        <v>33</v>
      </c>
      <c r="W58">
        <v>1</v>
      </c>
      <c r="X58">
        <f t="shared" si="0"/>
        <v>0</v>
      </c>
      <c r="Y58">
        <f t="shared" si="1"/>
        <v>5388.25</v>
      </c>
      <c r="Z58" s="2">
        <f>IF(BoyCodeAfrica_Ecommerce_Datasets3[Marketing_Cost] = 0, "N/A", L58/P58)</f>
        <v>26.502712614128278</v>
      </c>
      <c r="AA58" s="3">
        <f>BoyCodeAfrica_Ecommerce_Datasets3[Marketing_Cost]/BoyCodeAfrica_Ecommerce_Datasets3[Revenue]</f>
        <v>3.7731986704897219E-2</v>
      </c>
      <c r="AB58">
        <f>IF(COUNTIFS($C$2:C58,C58, $O$2:O58,O58)= 1,1,0)</f>
        <v>1</v>
      </c>
      <c r="AC58" s="6">
        <f>IF(COUNTIFS($A$2:A58,A58, $O$2:O58,O58)= 1,1,0)</f>
        <v>1</v>
      </c>
    </row>
    <row r="59" spans="1:29" x14ac:dyDescent="0.25">
      <c r="A59" t="s">
        <v>190</v>
      </c>
      <c r="B59" s="1">
        <v>45974</v>
      </c>
      <c r="C59" t="s">
        <v>191</v>
      </c>
      <c r="D59" t="s">
        <v>124</v>
      </c>
      <c r="E59" t="s">
        <v>26</v>
      </c>
      <c r="F59" t="s">
        <v>27</v>
      </c>
      <c r="G59" t="s">
        <v>28</v>
      </c>
      <c r="H59">
        <v>2</v>
      </c>
      <c r="I59">
        <v>6563</v>
      </c>
      <c r="J59">
        <v>15</v>
      </c>
      <c r="K59">
        <v>1968.9</v>
      </c>
      <c r="L59">
        <v>11157.1</v>
      </c>
      <c r="M59">
        <v>7272.6</v>
      </c>
      <c r="N59">
        <v>3884.5</v>
      </c>
      <c r="O59" t="s">
        <v>39</v>
      </c>
      <c r="P59">
        <v>221.74</v>
      </c>
      <c r="Q59" t="s">
        <v>68</v>
      </c>
      <c r="R59" t="s">
        <v>31</v>
      </c>
      <c r="S59">
        <v>5</v>
      </c>
      <c r="T59">
        <v>4</v>
      </c>
      <c r="U59" t="s">
        <v>32</v>
      </c>
      <c r="V59" t="s">
        <v>33</v>
      </c>
      <c r="W59">
        <v>5</v>
      </c>
      <c r="X59">
        <f t="shared" si="0"/>
        <v>0</v>
      </c>
      <c r="Y59">
        <f t="shared" si="1"/>
        <v>3662.76</v>
      </c>
      <c r="Z59" s="2">
        <f>IF(BoyCodeAfrica_Ecommerce_Datasets3[Marketing_Cost] = 0, "N/A", L59/P59)</f>
        <v>50.316136015152878</v>
      </c>
      <c r="AA59" s="3">
        <f>BoyCodeAfrica_Ecommerce_Datasets3[Marketing_Cost]/BoyCodeAfrica_Ecommerce_Datasets3[Revenue]</f>
        <v>1.9874340106300025E-2</v>
      </c>
      <c r="AB59">
        <f>IF(COUNTIFS($C$2:C59,C59, $O$2:O59,O59)= 1,1,0)</f>
        <v>1</v>
      </c>
      <c r="AC59" s="6">
        <f>IF(COUNTIFS($A$2:A59,A59, $O$2:O59,O59)= 1,1,0)</f>
        <v>1</v>
      </c>
    </row>
    <row r="60" spans="1:29" x14ac:dyDescent="0.25">
      <c r="A60" t="s">
        <v>192</v>
      </c>
      <c r="B60" s="1">
        <v>45843</v>
      </c>
      <c r="C60" t="s">
        <v>193</v>
      </c>
      <c r="D60" t="s">
        <v>25</v>
      </c>
      <c r="E60" t="s">
        <v>36</v>
      </c>
      <c r="F60" t="s">
        <v>53</v>
      </c>
      <c r="G60" t="s">
        <v>54</v>
      </c>
      <c r="H60">
        <v>4</v>
      </c>
      <c r="I60">
        <v>78226</v>
      </c>
      <c r="J60">
        <v>10</v>
      </c>
      <c r="K60">
        <v>31290.400000000001</v>
      </c>
      <c r="L60">
        <v>281613.59999999998</v>
      </c>
      <c r="M60">
        <v>158427.85</v>
      </c>
      <c r="N60">
        <v>123185.75</v>
      </c>
      <c r="O60" t="s">
        <v>29</v>
      </c>
      <c r="P60">
        <v>1496.07</v>
      </c>
      <c r="Q60" t="s">
        <v>83</v>
      </c>
      <c r="R60" t="s">
        <v>41</v>
      </c>
      <c r="S60">
        <v>2</v>
      </c>
      <c r="T60">
        <v>2</v>
      </c>
      <c r="U60" t="s">
        <v>32</v>
      </c>
      <c r="V60" t="s">
        <v>33</v>
      </c>
      <c r="W60">
        <v>5</v>
      </c>
      <c r="X60">
        <f t="shared" si="0"/>
        <v>0</v>
      </c>
      <c r="Y60">
        <f t="shared" si="1"/>
        <v>121689.68</v>
      </c>
      <c r="Z60" s="2">
        <f>IF(BoyCodeAfrica_Ecommerce_Datasets3[Marketing_Cost] = 0, "N/A", L60/P60)</f>
        <v>188.23557721229622</v>
      </c>
      <c r="AA60" s="3">
        <f>BoyCodeAfrica_Ecommerce_Datasets3[Marketing_Cost]/BoyCodeAfrica_Ecommerce_Datasets3[Revenue]</f>
        <v>5.3124920103290469E-3</v>
      </c>
      <c r="AB60">
        <f>IF(COUNTIFS($C$2:C60,C60, $O$2:O60,O60)= 1,1,0)</f>
        <v>1</v>
      </c>
      <c r="AC60" s="6">
        <f>IF(COUNTIFS($A$2:A60,A60, $O$2:O60,O60)= 1,1,0)</f>
        <v>1</v>
      </c>
    </row>
    <row r="61" spans="1:29" x14ac:dyDescent="0.25">
      <c r="A61" t="s">
        <v>194</v>
      </c>
      <c r="B61" s="1">
        <v>45953</v>
      </c>
      <c r="C61" t="s">
        <v>195</v>
      </c>
      <c r="D61" t="s">
        <v>124</v>
      </c>
      <c r="E61" t="s">
        <v>46</v>
      </c>
      <c r="F61" t="s">
        <v>47</v>
      </c>
      <c r="G61" t="s">
        <v>48</v>
      </c>
      <c r="H61">
        <v>2</v>
      </c>
      <c r="I61">
        <v>33102</v>
      </c>
      <c r="J61">
        <v>5</v>
      </c>
      <c r="K61">
        <v>3310.2</v>
      </c>
      <c r="L61">
        <v>62893.8</v>
      </c>
      <c r="M61">
        <v>44214.84</v>
      </c>
      <c r="N61">
        <v>18678.96</v>
      </c>
      <c r="O61" t="s">
        <v>29</v>
      </c>
      <c r="P61">
        <v>1937.9</v>
      </c>
      <c r="Q61" t="s">
        <v>68</v>
      </c>
      <c r="R61" t="s">
        <v>41</v>
      </c>
      <c r="S61">
        <v>2</v>
      </c>
      <c r="T61">
        <v>3</v>
      </c>
      <c r="U61" t="s">
        <v>56</v>
      </c>
      <c r="V61" t="s">
        <v>33</v>
      </c>
      <c r="W61">
        <v>4</v>
      </c>
      <c r="X61">
        <f t="shared" si="0"/>
        <v>0</v>
      </c>
      <c r="Y61">
        <f t="shared" si="1"/>
        <v>16741.059999999998</v>
      </c>
      <c r="Z61" s="2">
        <f>IF(BoyCodeAfrica_Ecommerce_Datasets3[Marketing_Cost] = 0, "N/A", L61/P61)</f>
        <v>32.45461582124981</v>
      </c>
      <c r="AA61" s="3">
        <f>BoyCodeAfrica_Ecommerce_Datasets3[Marketing_Cost]/BoyCodeAfrica_Ecommerce_Datasets3[Revenue]</f>
        <v>3.0812258124012223E-2</v>
      </c>
      <c r="AB61">
        <f>IF(COUNTIFS($C$2:C61,C61, $O$2:O61,O61)= 1,1,0)</f>
        <v>1</v>
      </c>
      <c r="AC61" s="6">
        <f>IF(COUNTIFS($A$2:A61,A61, $O$2:O61,O61)= 1,1,0)</f>
        <v>1</v>
      </c>
    </row>
    <row r="62" spans="1:29" x14ac:dyDescent="0.25">
      <c r="A62" t="s">
        <v>196</v>
      </c>
      <c r="B62" s="1">
        <v>45756</v>
      </c>
      <c r="C62" t="s">
        <v>197</v>
      </c>
      <c r="D62" t="s">
        <v>90</v>
      </c>
      <c r="E62" t="s">
        <v>46</v>
      </c>
      <c r="F62" t="s">
        <v>53</v>
      </c>
      <c r="G62" t="s">
        <v>82</v>
      </c>
      <c r="H62">
        <v>2</v>
      </c>
      <c r="I62">
        <v>53642</v>
      </c>
      <c r="J62">
        <v>0</v>
      </c>
      <c r="K62">
        <v>0</v>
      </c>
      <c r="L62">
        <v>107284</v>
      </c>
      <c r="M62">
        <v>77374.64</v>
      </c>
      <c r="N62">
        <v>29909.360000000001</v>
      </c>
      <c r="O62" t="s">
        <v>55</v>
      </c>
      <c r="P62">
        <v>1018.37</v>
      </c>
      <c r="Q62" t="s">
        <v>30</v>
      </c>
      <c r="R62" t="s">
        <v>41</v>
      </c>
      <c r="S62">
        <v>2</v>
      </c>
      <c r="T62">
        <v>1</v>
      </c>
      <c r="U62" t="s">
        <v>32</v>
      </c>
      <c r="V62" t="s">
        <v>33</v>
      </c>
      <c r="W62">
        <v>2</v>
      </c>
      <c r="X62">
        <f t="shared" si="0"/>
        <v>0</v>
      </c>
      <c r="Y62">
        <f t="shared" si="1"/>
        <v>28890.99</v>
      </c>
      <c r="Z62" s="2">
        <f>IF(BoyCodeAfrica_Ecommerce_Datasets3[Marketing_Cost] = 0, "N/A", L62/P62)</f>
        <v>105.34874358042755</v>
      </c>
      <c r="AA62" s="3">
        <f>BoyCodeAfrica_Ecommerce_Datasets3[Marketing_Cost]/BoyCodeAfrica_Ecommerce_Datasets3[Revenue]</f>
        <v>9.4922821669587258E-3</v>
      </c>
      <c r="AB62">
        <f>IF(COUNTIFS($C$2:C62,C62, $O$2:O62,O62)= 1,1,0)</f>
        <v>1</v>
      </c>
      <c r="AC62" s="6">
        <f>IF(COUNTIFS($A$2:A62,A62, $O$2:O62,O62)= 1,1,0)</f>
        <v>1</v>
      </c>
    </row>
    <row r="63" spans="1:29" x14ac:dyDescent="0.25">
      <c r="A63" t="s">
        <v>198</v>
      </c>
      <c r="B63" s="1">
        <v>46018</v>
      </c>
      <c r="C63" t="s">
        <v>199</v>
      </c>
      <c r="D63" t="s">
        <v>71</v>
      </c>
      <c r="E63" t="s">
        <v>26</v>
      </c>
      <c r="F63" t="s">
        <v>27</v>
      </c>
      <c r="G63" t="s">
        <v>76</v>
      </c>
      <c r="H63">
        <v>1</v>
      </c>
      <c r="I63">
        <v>6188</v>
      </c>
      <c r="J63">
        <v>0</v>
      </c>
      <c r="K63">
        <v>0</v>
      </c>
      <c r="L63">
        <v>6188</v>
      </c>
      <c r="M63">
        <v>4038.29</v>
      </c>
      <c r="N63">
        <v>2149.71</v>
      </c>
      <c r="O63" t="s">
        <v>55</v>
      </c>
      <c r="P63">
        <v>928.36</v>
      </c>
      <c r="Q63" t="s">
        <v>83</v>
      </c>
      <c r="R63" t="s">
        <v>31</v>
      </c>
      <c r="S63">
        <v>5</v>
      </c>
      <c r="T63">
        <v>5</v>
      </c>
      <c r="U63" t="s">
        <v>32</v>
      </c>
      <c r="V63" t="s">
        <v>50</v>
      </c>
      <c r="W63">
        <v>4</v>
      </c>
      <c r="X63">
        <f t="shared" si="0"/>
        <v>0</v>
      </c>
      <c r="Y63">
        <f t="shared" si="1"/>
        <v>1221.3499999999999</v>
      </c>
      <c r="Z63" s="2">
        <f>IF(BoyCodeAfrica_Ecommerce_Datasets3[Marketing_Cost] = 0, "N/A", L63/P63)</f>
        <v>6.6655176871041402</v>
      </c>
      <c r="AA63" s="3">
        <f>BoyCodeAfrica_Ecommerce_Datasets3[Marketing_Cost]/BoyCodeAfrica_Ecommerce_Datasets3[Revenue]</f>
        <v>0.15002585649644473</v>
      </c>
      <c r="AB63">
        <f>IF(COUNTIFS($C$2:C63,C63, $O$2:O63,O63)= 1,1,0)</f>
        <v>1</v>
      </c>
      <c r="AC63" s="6">
        <f>IF(COUNTIFS($A$2:A63,A63, $O$2:O63,O63)= 1,1,0)</f>
        <v>1</v>
      </c>
    </row>
    <row r="64" spans="1:29" x14ac:dyDescent="0.25">
      <c r="A64" t="s">
        <v>200</v>
      </c>
      <c r="B64" s="1">
        <v>45693</v>
      </c>
      <c r="C64" t="s">
        <v>201</v>
      </c>
      <c r="D64" t="s">
        <v>67</v>
      </c>
      <c r="E64" t="s">
        <v>26</v>
      </c>
      <c r="F64" t="s">
        <v>53</v>
      </c>
      <c r="G64" t="s">
        <v>151</v>
      </c>
      <c r="H64">
        <v>1</v>
      </c>
      <c r="I64">
        <v>20442</v>
      </c>
      <c r="J64">
        <v>15</v>
      </c>
      <c r="K64">
        <v>3066.3</v>
      </c>
      <c r="L64">
        <v>17375.7</v>
      </c>
      <c r="M64">
        <v>10041.23</v>
      </c>
      <c r="N64">
        <v>7334.47</v>
      </c>
      <c r="O64" t="s">
        <v>39</v>
      </c>
      <c r="P64">
        <v>414.05</v>
      </c>
      <c r="Q64" t="s">
        <v>40</v>
      </c>
      <c r="R64" t="s">
        <v>41</v>
      </c>
      <c r="S64">
        <v>2</v>
      </c>
      <c r="T64">
        <v>1</v>
      </c>
      <c r="U64" t="s">
        <v>32</v>
      </c>
      <c r="V64" t="s">
        <v>33</v>
      </c>
      <c r="W64">
        <v>5</v>
      </c>
      <c r="X64">
        <f t="shared" si="0"/>
        <v>0</v>
      </c>
      <c r="Y64">
        <f t="shared" si="1"/>
        <v>6920.42</v>
      </c>
      <c r="Z64" s="2">
        <f>IF(BoyCodeAfrica_Ecommerce_Datasets3[Marketing_Cost] = 0, "N/A", L64/P64)</f>
        <v>41.965221591595217</v>
      </c>
      <c r="AA64" s="3">
        <f>BoyCodeAfrica_Ecommerce_Datasets3[Marketing_Cost]/BoyCodeAfrica_Ecommerce_Datasets3[Revenue]</f>
        <v>2.3829255799766341E-2</v>
      </c>
      <c r="AB64">
        <f>IF(COUNTIFS($C$2:C64,C64, $O$2:O64,O64)= 1,1,0)</f>
        <v>1</v>
      </c>
      <c r="AC64" s="6">
        <f>IF(COUNTIFS($A$2:A64,A64, $O$2:O64,O64)= 1,1,0)</f>
        <v>1</v>
      </c>
    </row>
    <row r="65" spans="1:29" x14ac:dyDescent="0.25">
      <c r="A65" t="s">
        <v>202</v>
      </c>
      <c r="B65" s="1">
        <v>45681</v>
      </c>
      <c r="C65" t="s">
        <v>203</v>
      </c>
      <c r="D65" t="s">
        <v>63</v>
      </c>
      <c r="E65" t="s">
        <v>46</v>
      </c>
      <c r="F65" t="s">
        <v>86</v>
      </c>
      <c r="G65" t="s">
        <v>127</v>
      </c>
      <c r="H65">
        <v>1</v>
      </c>
      <c r="I65">
        <v>80967</v>
      </c>
      <c r="J65">
        <v>15</v>
      </c>
      <c r="K65">
        <v>12145.05</v>
      </c>
      <c r="L65">
        <v>68821.95</v>
      </c>
      <c r="M65">
        <v>41001.74</v>
      </c>
      <c r="N65">
        <v>27820.21</v>
      </c>
      <c r="O65" t="s">
        <v>60</v>
      </c>
      <c r="P65">
        <v>1334.19</v>
      </c>
      <c r="Q65" t="s">
        <v>83</v>
      </c>
      <c r="R65" t="s">
        <v>41</v>
      </c>
      <c r="S65">
        <v>2</v>
      </c>
      <c r="T65">
        <v>1</v>
      </c>
      <c r="U65" t="s">
        <v>32</v>
      </c>
      <c r="V65" t="s">
        <v>33</v>
      </c>
      <c r="W65">
        <v>3</v>
      </c>
      <c r="X65">
        <f t="shared" si="0"/>
        <v>0</v>
      </c>
      <c r="Y65">
        <f t="shared" si="1"/>
        <v>26486.02</v>
      </c>
      <c r="Z65" s="2">
        <f>IF(BoyCodeAfrica_Ecommerce_Datasets3[Marketing_Cost] = 0, "N/A", L65/P65)</f>
        <v>51.583320216760725</v>
      </c>
      <c r="AA65" s="3">
        <f>BoyCodeAfrica_Ecommerce_Datasets3[Marketing_Cost]/BoyCodeAfrica_Ecommerce_Datasets3[Revenue]</f>
        <v>1.9386111553072821E-2</v>
      </c>
      <c r="AB65">
        <f>IF(COUNTIFS($C$2:C65,C65, $O$2:O65,O65)= 1,1,0)</f>
        <v>1</v>
      </c>
      <c r="AC65" s="6">
        <f>IF(COUNTIFS($A$2:A65,A65, $O$2:O65,O65)= 1,1,0)</f>
        <v>1</v>
      </c>
    </row>
    <row r="66" spans="1:29" x14ac:dyDescent="0.25">
      <c r="A66" t="s">
        <v>204</v>
      </c>
      <c r="B66" s="1">
        <v>45996</v>
      </c>
      <c r="C66" t="s">
        <v>205</v>
      </c>
      <c r="D66" t="s">
        <v>71</v>
      </c>
      <c r="E66" t="s">
        <v>26</v>
      </c>
      <c r="F66" t="s">
        <v>47</v>
      </c>
      <c r="G66" t="s">
        <v>105</v>
      </c>
      <c r="H66">
        <v>1</v>
      </c>
      <c r="I66">
        <v>23160</v>
      </c>
      <c r="J66">
        <v>20</v>
      </c>
      <c r="K66">
        <v>4632</v>
      </c>
      <c r="L66">
        <v>18528</v>
      </c>
      <c r="M66">
        <v>10725.54</v>
      </c>
      <c r="N66">
        <v>7802.46</v>
      </c>
      <c r="O66" t="s">
        <v>39</v>
      </c>
      <c r="P66">
        <v>964.1</v>
      </c>
      <c r="Q66" t="s">
        <v>40</v>
      </c>
      <c r="R66" t="s">
        <v>31</v>
      </c>
      <c r="S66">
        <v>5</v>
      </c>
      <c r="T66">
        <v>6</v>
      </c>
      <c r="U66" t="s">
        <v>56</v>
      </c>
      <c r="V66" t="s">
        <v>33</v>
      </c>
      <c r="W66">
        <v>4</v>
      </c>
      <c r="X66">
        <f t="shared" ref="X66:X129" si="2">L66-M66-N66</f>
        <v>0</v>
      </c>
      <c r="Y66">
        <f t="shared" ref="Y66:Y129" si="3">N66-P66</f>
        <v>6838.36</v>
      </c>
      <c r="Z66" s="2">
        <f>IF(BoyCodeAfrica_Ecommerce_Datasets3[Marketing_Cost] = 0, "N/A", L66/P66)</f>
        <v>19.217923451924072</v>
      </c>
      <c r="AA66" s="3">
        <f>BoyCodeAfrica_Ecommerce_Datasets3[Marketing_Cost]/BoyCodeAfrica_Ecommerce_Datasets3[Revenue]</f>
        <v>5.2034758203799658E-2</v>
      </c>
      <c r="AB66">
        <f>IF(COUNTIFS($C$2:C66,C66, $O$2:O66,O66)= 1,1,0)</f>
        <v>1</v>
      </c>
      <c r="AC66" s="6">
        <f>IF(COUNTIFS($A$2:A66,A66, $O$2:O66,O66)= 1,1,0)</f>
        <v>1</v>
      </c>
    </row>
    <row r="67" spans="1:29" x14ac:dyDescent="0.25">
      <c r="A67" t="s">
        <v>206</v>
      </c>
      <c r="B67" s="1">
        <v>45774</v>
      </c>
      <c r="C67" t="s">
        <v>207</v>
      </c>
      <c r="D67" t="s">
        <v>25</v>
      </c>
      <c r="E67" t="s">
        <v>36</v>
      </c>
      <c r="F67" t="s">
        <v>27</v>
      </c>
      <c r="G67" t="s">
        <v>72</v>
      </c>
      <c r="H67">
        <v>3</v>
      </c>
      <c r="I67">
        <v>14007</v>
      </c>
      <c r="J67">
        <v>20</v>
      </c>
      <c r="K67">
        <v>8404.2000000000007</v>
      </c>
      <c r="L67">
        <v>33616.800000000003</v>
      </c>
      <c r="M67">
        <v>21340.94</v>
      </c>
      <c r="N67">
        <v>12275.86</v>
      </c>
      <c r="O67" t="s">
        <v>60</v>
      </c>
      <c r="P67">
        <v>1890.21</v>
      </c>
      <c r="Q67" t="s">
        <v>30</v>
      </c>
      <c r="R67" t="s">
        <v>41</v>
      </c>
      <c r="S67">
        <v>2</v>
      </c>
      <c r="T67">
        <v>4</v>
      </c>
      <c r="U67" t="s">
        <v>56</v>
      </c>
      <c r="V67" t="s">
        <v>33</v>
      </c>
      <c r="W67">
        <v>3</v>
      </c>
      <c r="X67">
        <f t="shared" si="2"/>
        <v>0</v>
      </c>
      <c r="Y67">
        <f t="shared" si="3"/>
        <v>10385.650000000001</v>
      </c>
      <c r="Z67" s="2">
        <f>IF(BoyCodeAfrica_Ecommerce_Datasets3[Marketing_Cost] = 0, "N/A", L67/P67)</f>
        <v>17.784690589934453</v>
      </c>
      <c r="AA67" s="3">
        <f>BoyCodeAfrica_Ecommerce_Datasets3[Marketing_Cost]/BoyCodeAfrica_Ecommerce_Datasets3[Revenue]</f>
        <v>5.6228135932033976E-2</v>
      </c>
      <c r="AB67">
        <f>IF(COUNTIFS($C$2:C67,C67, $O$2:O67,O67)= 1,1,0)</f>
        <v>1</v>
      </c>
      <c r="AC67" s="6">
        <f>IF(COUNTIFS($A$2:A67,A67, $O$2:O67,O67)= 1,1,0)</f>
        <v>1</v>
      </c>
    </row>
    <row r="68" spans="1:29" x14ac:dyDescent="0.25">
      <c r="A68" t="s">
        <v>208</v>
      </c>
      <c r="B68" s="1">
        <v>45806</v>
      </c>
      <c r="C68" t="s">
        <v>209</v>
      </c>
      <c r="D68" t="s">
        <v>71</v>
      </c>
      <c r="E68" t="s">
        <v>36</v>
      </c>
      <c r="F68" t="s">
        <v>37</v>
      </c>
      <c r="G68" t="s">
        <v>161</v>
      </c>
      <c r="H68">
        <v>1</v>
      </c>
      <c r="I68">
        <v>39758</v>
      </c>
      <c r="J68">
        <v>0</v>
      </c>
      <c r="K68">
        <v>0</v>
      </c>
      <c r="L68">
        <v>39758</v>
      </c>
      <c r="M68">
        <v>29184.85</v>
      </c>
      <c r="N68">
        <v>10573.15</v>
      </c>
      <c r="O68" t="s">
        <v>39</v>
      </c>
      <c r="P68">
        <v>1261.73</v>
      </c>
      <c r="Q68" t="s">
        <v>68</v>
      </c>
      <c r="R68" t="s">
        <v>31</v>
      </c>
      <c r="S68">
        <v>5</v>
      </c>
      <c r="T68">
        <v>5</v>
      </c>
      <c r="U68" t="s">
        <v>32</v>
      </c>
      <c r="V68" t="s">
        <v>42</v>
      </c>
      <c r="X68">
        <f t="shared" si="2"/>
        <v>0</v>
      </c>
      <c r="Y68">
        <f t="shared" si="3"/>
        <v>9311.42</v>
      </c>
      <c r="Z68" s="2">
        <f>IF(BoyCodeAfrica_Ecommerce_Datasets3[Marketing_Cost] = 0, "N/A", L68/P68)</f>
        <v>31.510703557813478</v>
      </c>
      <c r="AA68" s="3">
        <f>BoyCodeAfrica_Ecommerce_Datasets3[Marketing_Cost]/BoyCodeAfrica_Ecommerce_Datasets3[Revenue]</f>
        <v>3.1735248251924142E-2</v>
      </c>
      <c r="AB68">
        <f>IF(COUNTIFS($C$2:C68,C68, $O$2:O68,O68)= 1,1,0)</f>
        <v>1</v>
      </c>
      <c r="AC68" s="6">
        <f>IF(COUNTIFS($A$2:A68,A68, $O$2:O68,O68)= 1,1,0)</f>
        <v>1</v>
      </c>
    </row>
    <row r="69" spans="1:29" x14ac:dyDescent="0.25">
      <c r="A69" t="s">
        <v>210</v>
      </c>
      <c r="B69" s="1">
        <v>45698</v>
      </c>
      <c r="C69" t="s">
        <v>211</v>
      </c>
      <c r="D69" t="s">
        <v>71</v>
      </c>
      <c r="E69" t="s">
        <v>26</v>
      </c>
      <c r="F69" t="s">
        <v>27</v>
      </c>
      <c r="G69" t="s">
        <v>72</v>
      </c>
      <c r="H69">
        <v>2</v>
      </c>
      <c r="I69">
        <v>26936</v>
      </c>
      <c r="J69">
        <v>15</v>
      </c>
      <c r="K69">
        <v>8080.8</v>
      </c>
      <c r="L69">
        <v>45791.199999999997</v>
      </c>
      <c r="M69">
        <v>26099.64</v>
      </c>
      <c r="N69">
        <v>19691.560000000001</v>
      </c>
      <c r="O69" t="s">
        <v>49</v>
      </c>
      <c r="P69">
        <v>230.36</v>
      </c>
      <c r="Q69" t="s">
        <v>40</v>
      </c>
      <c r="R69" t="s">
        <v>41</v>
      </c>
      <c r="S69">
        <v>2</v>
      </c>
      <c r="T69">
        <v>4</v>
      </c>
      <c r="U69" t="s">
        <v>32</v>
      </c>
      <c r="V69" t="s">
        <v>42</v>
      </c>
      <c r="X69">
        <f t="shared" si="2"/>
        <v>0</v>
      </c>
      <c r="Y69">
        <f t="shared" si="3"/>
        <v>19461.2</v>
      </c>
      <c r="Z69" s="2">
        <f>IF(BoyCodeAfrica_Ecommerce_Datasets3[Marketing_Cost] = 0, "N/A", L69/P69)</f>
        <v>198.78103837471781</v>
      </c>
      <c r="AA69" s="3">
        <f>BoyCodeAfrica_Ecommerce_Datasets3[Marketing_Cost]/BoyCodeAfrica_Ecommerce_Datasets3[Revenue]</f>
        <v>5.0306609130138548E-3</v>
      </c>
      <c r="AB69">
        <f>IF(COUNTIFS($C$2:C69,C69, $O$2:O69,O69)= 1,1,0)</f>
        <v>1</v>
      </c>
      <c r="AC69" s="6">
        <f>IF(COUNTIFS($A$2:A69,A69, $O$2:O69,O69)= 1,1,0)</f>
        <v>1</v>
      </c>
    </row>
    <row r="70" spans="1:29" x14ac:dyDescent="0.25">
      <c r="A70" t="s">
        <v>212</v>
      </c>
      <c r="B70" s="1">
        <v>45777</v>
      </c>
      <c r="C70" t="s">
        <v>213</v>
      </c>
      <c r="D70" t="s">
        <v>25</v>
      </c>
      <c r="E70" t="s">
        <v>36</v>
      </c>
      <c r="F70" t="s">
        <v>27</v>
      </c>
      <c r="G70" t="s">
        <v>28</v>
      </c>
      <c r="H70">
        <v>1</v>
      </c>
      <c r="I70">
        <v>28697</v>
      </c>
      <c r="J70">
        <v>10</v>
      </c>
      <c r="K70">
        <v>2869.7</v>
      </c>
      <c r="L70">
        <v>25827.3</v>
      </c>
      <c r="M70">
        <v>15364.96</v>
      </c>
      <c r="N70">
        <v>10462.34</v>
      </c>
      <c r="O70" t="s">
        <v>49</v>
      </c>
      <c r="P70">
        <v>492.62</v>
      </c>
      <c r="Q70" t="s">
        <v>30</v>
      </c>
      <c r="R70" t="s">
        <v>31</v>
      </c>
      <c r="S70">
        <v>5</v>
      </c>
      <c r="T70">
        <v>4</v>
      </c>
      <c r="U70" t="s">
        <v>32</v>
      </c>
      <c r="V70" t="s">
        <v>42</v>
      </c>
      <c r="X70">
        <f t="shared" si="2"/>
        <v>0</v>
      </c>
      <c r="Y70">
        <f t="shared" si="3"/>
        <v>9969.7199999999993</v>
      </c>
      <c r="Z70" s="2">
        <f>IF(BoyCodeAfrica_Ecommerce_Datasets3[Marketing_Cost] = 0, "N/A", L70/P70)</f>
        <v>52.428443830944744</v>
      </c>
      <c r="AA70" s="3">
        <f>BoyCodeAfrica_Ecommerce_Datasets3[Marketing_Cost]/BoyCodeAfrica_Ecommerce_Datasets3[Revenue]</f>
        <v>1.9073615902552726E-2</v>
      </c>
      <c r="AB70">
        <f>IF(COUNTIFS($C$2:C70,C70, $O$2:O70,O70)= 1,1,0)</f>
        <v>1</v>
      </c>
      <c r="AC70" s="6">
        <f>IF(COUNTIFS($A$2:A70,A70, $O$2:O70,O70)= 1,1,0)</f>
        <v>1</v>
      </c>
    </row>
    <row r="71" spans="1:29" x14ac:dyDescent="0.25">
      <c r="A71" t="s">
        <v>214</v>
      </c>
      <c r="B71" s="1">
        <v>45709</v>
      </c>
      <c r="C71" t="s">
        <v>215</v>
      </c>
      <c r="D71" t="s">
        <v>90</v>
      </c>
      <c r="E71" t="s">
        <v>46</v>
      </c>
      <c r="F71" t="s">
        <v>86</v>
      </c>
      <c r="G71" t="s">
        <v>127</v>
      </c>
      <c r="H71">
        <v>1</v>
      </c>
      <c r="I71">
        <v>82089</v>
      </c>
      <c r="J71">
        <v>20</v>
      </c>
      <c r="K71">
        <v>16417.8</v>
      </c>
      <c r="L71">
        <v>65671.199999999997</v>
      </c>
      <c r="M71">
        <v>42752.76</v>
      </c>
      <c r="N71">
        <v>22918.44</v>
      </c>
      <c r="O71" t="s">
        <v>55</v>
      </c>
      <c r="P71">
        <v>2494.7199999999998</v>
      </c>
      <c r="Q71" t="s">
        <v>30</v>
      </c>
      <c r="R71" t="s">
        <v>31</v>
      </c>
      <c r="S71">
        <v>5</v>
      </c>
      <c r="T71">
        <v>3</v>
      </c>
      <c r="U71" t="s">
        <v>32</v>
      </c>
      <c r="V71" t="s">
        <v>33</v>
      </c>
      <c r="W71">
        <v>3</v>
      </c>
      <c r="X71">
        <f t="shared" si="2"/>
        <v>0</v>
      </c>
      <c r="Y71">
        <f t="shared" si="3"/>
        <v>20423.719999999998</v>
      </c>
      <c r="Z71" s="2">
        <f>IF(BoyCodeAfrica_Ecommerce_Datasets3[Marketing_Cost] = 0, "N/A", L71/P71)</f>
        <v>26.324076449461263</v>
      </c>
      <c r="AA71" s="3">
        <f>BoyCodeAfrica_Ecommerce_Datasets3[Marketing_Cost]/BoyCodeAfrica_Ecommerce_Datasets3[Revenue]</f>
        <v>3.7988037374069604E-2</v>
      </c>
      <c r="AB71">
        <f>IF(COUNTIFS($C$2:C71,C71, $O$2:O71,O71)= 1,1,0)</f>
        <v>1</v>
      </c>
      <c r="AC71" s="6">
        <f>IF(COUNTIFS($A$2:A71,A71, $O$2:O71,O71)= 1,1,0)</f>
        <v>1</v>
      </c>
    </row>
    <row r="72" spans="1:29" x14ac:dyDescent="0.25">
      <c r="A72" t="s">
        <v>216</v>
      </c>
      <c r="B72" s="1">
        <v>45852</v>
      </c>
      <c r="C72" t="s">
        <v>217</v>
      </c>
      <c r="D72" t="s">
        <v>79</v>
      </c>
      <c r="E72" t="s">
        <v>36</v>
      </c>
      <c r="F72" t="s">
        <v>53</v>
      </c>
      <c r="G72" t="s">
        <v>59</v>
      </c>
      <c r="H72">
        <v>2</v>
      </c>
      <c r="I72">
        <v>54656</v>
      </c>
      <c r="J72">
        <v>25</v>
      </c>
      <c r="K72">
        <v>27328</v>
      </c>
      <c r="L72">
        <v>81984</v>
      </c>
      <c r="M72">
        <v>55781.1</v>
      </c>
      <c r="N72">
        <v>26202.9</v>
      </c>
      <c r="O72" t="s">
        <v>55</v>
      </c>
      <c r="P72">
        <v>1860.59</v>
      </c>
      <c r="Q72" t="s">
        <v>30</v>
      </c>
      <c r="R72" t="s">
        <v>31</v>
      </c>
      <c r="S72">
        <v>5</v>
      </c>
      <c r="T72">
        <v>5</v>
      </c>
      <c r="U72" t="s">
        <v>32</v>
      </c>
      <c r="V72" t="s">
        <v>33</v>
      </c>
      <c r="W72">
        <v>4</v>
      </c>
      <c r="X72">
        <f t="shared" si="2"/>
        <v>0</v>
      </c>
      <c r="Y72">
        <f t="shared" si="3"/>
        <v>24342.31</v>
      </c>
      <c r="Z72" s="2">
        <f>IF(BoyCodeAfrica_Ecommerce_Datasets3[Marketing_Cost] = 0, "N/A", L72/P72)</f>
        <v>44.063442241439546</v>
      </c>
      <c r="AA72" s="3">
        <f>BoyCodeAfrica_Ecommerce_Datasets3[Marketing_Cost]/BoyCodeAfrica_Ecommerce_Datasets3[Revenue]</f>
        <v>2.2694550156128025E-2</v>
      </c>
      <c r="AB72">
        <f>IF(COUNTIFS($C$2:C72,C72, $O$2:O72,O72)= 1,1,0)</f>
        <v>1</v>
      </c>
      <c r="AC72" s="6">
        <f>IF(COUNTIFS($A$2:A72,A72, $O$2:O72,O72)= 1,1,0)</f>
        <v>1</v>
      </c>
    </row>
    <row r="73" spans="1:29" x14ac:dyDescent="0.25">
      <c r="A73" t="s">
        <v>218</v>
      </c>
      <c r="B73" s="1">
        <v>45800</v>
      </c>
      <c r="C73" t="s">
        <v>219</v>
      </c>
      <c r="D73" t="s">
        <v>90</v>
      </c>
      <c r="E73" t="s">
        <v>46</v>
      </c>
      <c r="F73" t="s">
        <v>86</v>
      </c>
      <c r="G73" t="s">
        <v>180</v>
      </c>
      <c r="H73">
        <v>2</v>
      </c>
      <c r="I73">
        <v>27542</v>
      </c>
      <c r="J73">
        <v>25</v>
      </c>
      <c r="K73">
        <v>13771</v>
      </c>
      <c r="L73">
        <v>41313</v>
      </c>
      <c r="M73">
        <v>24668.09</v>
      </c>
      <c r="N73">
        <v>16644.91</v>
      </c>
      <c r="O73" t="s">
        <v>49</v>
      </c>
      <c r="P73">
        <v>241.87</v>
      </c>
      <c r="Q73" t="s">
        <v>30</v>
      </c>
      <c r="R73" t="s">
        <v>41</v>
      </c>
      <c r="S73">
        <v>2</v>
      </c>
      <c r="T73">
        <v>5</v>
      </c>
      <c r="U73" t="s">
        <v>56</v>
      </c>
      <c r="V73" t="s">
        <v>33</v>
      </c>
      <c r="W73">
        <v>5</v>
      </c>
      <c r="X73">
        <f t="shared" si="2"/>
        <v>0</v>
      </c>
      <c r="Y73">
        <f t="shared" si="3"/>
        <v>16403.04</v>
      </c>
      <c r="Z73" s="2">
        <f>IF(BoyCodeAfrica_Ecommerce_Datasets3[Marketing_Cost] = 0, "N/A", L73/P73)</f>
        <v>170.8066316616364</v>
      </c>
      <c r="AA73" s="3">
        <f>BoyCodeAfrica_Ecommerce_Datasets3[Marketing_Cost]/BoyCodeAfrica_Ecommerce_Datasets3[Revenue]</f>
        <v>5.8545736208941495E-3</v>
      </c>
      <c r="AB73">
        <f>IF(COUNTIFS($C$2:C73,C73, $O$2:O73,O73)= 1,1,0)</f>
        <v>1</v>
      </c>
      <c r="AC73" s="6">
        <f>IF(COUNTIFS($A$2:A73,A73, $O$2:O73,O73)= 1,1,0)</f>
        <v>1</v>
      </c>
    </row>
    <row r="74" spans="1:29" x14ac:dyDescent="0.25">
      <c r="A74" t="s">
        <v>220</v>
      </c>
      <c r="B74" s="1">
        <v>45890</v>
      </c>
      <c r="C74" t="s">
        <v>221</v>
      </c>
      <c r="D74" t="s">
        <v>154</v>
      </c>
      <c r="E74" t="s">
        <v>26</v>
      </c>
      <c r="F74" t="s">
        <v>47</v>
      </c>
      <c r="G74" t="s">
        <v>105</v>
      </c>
      <c r="H74">
        <v>1</v>
      </c>
      <c r="I74">
        <v>47246</v>
      </c>
      <c r="J74">
        <v>15</v>
      </c>
      <c r="K74">
        <v>7086.9</v>
      </c>
      <c r="L74">
        <v>40159.1</v>
      </c>
      <c r="M74">
        <v>22135.759999999998</v>
      </c>
      <c r="N74">
        <v>18023.34</v>
      </c>
      <c r="O74" t="s">
        <v>49</v>
      </c>
      <c r="P74">
        <v>388.55</v>
      </c>
      <c r="Q74" t="s">
        <v>83</v>
      </c>
      <c r="R74" t="s">
        <v>31</v>
      </c>
      <c r="S74">
        <v>5</v>
      </c>
      <c r="T74">
        <v>4</v>
      </c>
      <c r="U74" t="s">
        <v>32</v>
      </c>
      <c r="V74" t="s">
        <v>33</v>
      </c>
      <c r="W74">
        <v>3</v>
      </c>
      <c r="X74">
        <f t="shared" si="2"/>
        <v>0</v>
      </c>
      <c r="Y74">
        <f t="shared" si="3"/>
        <v>17634.79</v>
      </c>
      <c r="Z74" s="2">
        <f>IF(BoyCodeAfrica_Ecommerce_Datasets3[Marketing_Cost] = 0, "N/A", L74/P74)</f>
        <v>103.35632479732338</v>
      </c>
      <c r="AA74" s="3">
        <f>BoyCodeAfrica_Ecommerce_Datasets3[Marketing_Cost]/BoyCodeAfrica_Ecommerce_Datasets3[Revenue]</f>
        <v>9.6752666269911431E-3</v>
      </c>
      <c r="AB74">
        <f>IF(COUNTIFS($C$2:C74,C74, $O$2:O74,O74)= 1,1,0)</f>
        <v>1</v>
      </c>
      <c r="AC74" s="6">
        <f>IF(COUNTIFS($A$2:A74,A74, $O$2:O74,O74)= 1,1,0)</f>
        <v>1</v>
      </c>
    </row>
    <row r="75" spans="1:29" x14ac:dyDescent="0.25">
      <c r="A75" t="s">
        <v>222</v>
      </c>
      <c r="B75" s="1">
        <v>45983</v>
      </c>
      <c r="C75" t="s">
        <v>223</v>
      </c>
      <c r="D75" t="s">
        <v>154</v>
      </c>
      <c r="E75" t="s">
        <v>46</v>
      </c>
      <c r="F75" t="s">
        <v>37</v>
      </c>
      <c r="G75" t="s">
        <v>224</v>
      </c>
      <c r="H75">
        <v>1</v>
      </c>
      <c r="I75">
        <v>24539</v>
      </c>
      <c r="J75">
        <v>15</v>
      </c>
      <c r="K75">
        <v>3680.85</v>
      </c>
      <c r="L75">
        <v>20858.150000000001</v>
      </c>
      <c r="M75">
        <v>14914.69</v>
      </c>
      <c r="N75">
        <v>5943.46</v>
      </c>
      <c r="O75" t="s">
        <v>39</v>
      </c>
      <c r="P75">
        <v>1009.57</v>
      </c>
      <c r="Q75" t="s">
        <v>30</v>
      </c>
      <c r="R75" t="s">
        <v>31</v>
      </c>
      <c r="S75">
        <v>5</v>
      </c>
      <c r="T75">
        <v>2</v>
      </c>
      <c r="U75" t="s">
        <v>32</v>
      </c>
      <c r="V75" t="s">
        <v>42</v>
      </c>
      <c r="X75">
        <f t="shared" si="2"/>
        <v>0</v>
      </c>
      <c r="Y75">
        <f t="shared" si="3"/>
        <v>4933.8900000000003</v>
      </c>
      <c r="Z75" s="2">
        <f>IF(BoyCodeAfrica_Ecommerce_Datasets3[Marketing_Cost] = 0, "N/A", L75/P75)</f>
        <v>20.660429687886921</v>
      </c>
      <c r="AA75" s="3">
        <f>BoyCodeAfrica_Ecommerce_Datasets3[Marketing_Cost]/BoyCodeAfrica_Ecommerce_Datasets3[Revenue]</f>
        <v>4.8401703890325845E-2</v>
      </c>
      <c r="AB75">
        <f>IF(COUNTIFS($C$2:C75,C75, $O$2:O75,O75)= 1,1,0)</f>
        <v>1</v>
      </c>
      <c r="AC75" s="6">
        <f>IF(COUNTIFS($A$2:A75,A75, $O$2:O75,O75)= 1,1,0)</f>
        <v>1</v>
      </c>
    </row>
    <row r="76" spans="1:29" x14ac:dyDescent="0.25">
      <c r="A76" t="s">
        <v>225</v>
      </c>
      <c r="B76" s="1">
        <v>45844</v>
      </c>
      <c r="C76" t="s">
        <v>226</v>
      </c>
      <c r="D76" t="s">
        <v>45</v>
      </c>
      <c r="E76" t="s">
        <v>46</v>
      </c>
      <c r="F76" t="s">
        <v>37</v>
      </c>
      <c r="G76" t="s">
        <v>161</v>
      </c>
      <c r="H76">
        <v>1</v>
      </c>
      <c r="I76">
        <v>15996</v>
      </c>
      <c r="J76">
        <v>10</v>
      </c>
      <c r="K76">
        <v>1599.6</v>
      </c>
      <c r="L76">
        <v>14396.4</v>
      </c>
      <c r="M76">
        <v>10613.43</v>
      </c>
      <c r="N76">
        <v>3782.97</v>
      </c>
      <c r="O76" t="s">
        <v>29</v>
      </c>
      <c r="P76">
        <v>1571.78</v>
      </c>
      <c r="Q76" t="s">
        <v>40</v>
      </c>
      <c r="R76" t="s">
        <v>41</v>
      </c>
      <c r="S76">
        <v>2</v>
      </c>
      <c r="T76">
        <v>3</v>
      </c>
      <c r="U76" t="s">
        <v>32</v>
      </c>
      <c r="V76" t="s">
        <v>42</v>
      </c>
      <c r="X76">
        <f t="shared" si="2"/>
        <v>0</v>
      </c>
      <c r="Y76">
        <f t="shared" si="3"/>
        <v>2211.1899999999996</v>
      </c>
      <c r="Z76" s="2">
        <f>IF(BoyCodeAfrica_Ecommerce_Datasets3[Marketing_Cost] = 0, "N/A", L76/P76)</f>
        <v>9.1592971026479528</v>
      </c>
      <c r="AA76" s="3">
        <f>BoyCodeAfrica_Ecommerce_Datasets3[Marketing_Cost]/BoyCodeAfrica_Ecommerce_Datasets3[Revenue]</f>
        <v>0.10917868355977883</v>
      </c>
      <c r="AB76">
        <f>IF(COUNTIFS($C$2:C76,C76, $O$2:O76,O76)= 1,1,0)</f>
        <v>1</v>
      </c>
      <c r="AC76" s="6">
        <f>IF(COUNTIFS($A$2:A76,A76, $O$2:O76,O76)= 1,1,0)</f>
        <v>1</v>
      </c>
    </row>
    <row r="77" spans="1:29" x14ac:dyDescent="0.25">
      <c r="A77" t="s">
        <v>227</v>
      </c>
      <c r="B77" s="1">
        <v>45741</v>
      </c>
      <c r="C77" t="s">
        <v>228</v>
      </c>
      <c r="D77" t="s">
        <v>67</v>
      </c>
      <c r="E77" t="s">
        <v>26</v>
      </c>
      <c r="F77" t="s">
        <v>27</v>
      </c>
      <c r="G77" t="s">
        <v>113</v>
      </c>
      <c r="H77">
        <v>3</v>
      </c>
      <c r="I77">
        <v>19544</v>
      </c>
      <c r="J77">
        <v>0</v>
      </c>
      <c r="K77">
        <v>0</v>
      </c>
      <c r="L77">
        <v>58632</v>
      </c>
      <c r="M77">
        <v>35209.49</v>
      </c>
      <c r="N77">
        <v>23422.51</v>
      </c>
      <c r="O77" t="s">
        <v>49</v>
      </c>
      <c r="P77">
        <v>211.57</v>
      </c>
      <c r="Q77" t="s">
        <v>83</v>
      </c>
      <c r="R77" t="s">
        <v>31</v>
      </c>
      <c r="S77">
        <v>5</v>
      </c>
      <c r="T77">
        <v>6</v>
      </c>
      <c r="U77" t="s">
        <v>56</v>
      </c>
      <c r="V77" t="s">
        <v>33</v>
      </c>
      <c r="W77">
        <v>5</v>
      </c>
      <c r="X77">
        <f t="shared" si="2"/>
        <v>0</v>
      </c>
      <c r="Y77">
        <f t="shared" si="3"/>
        <v>23210.94</v>
      </c>
      <c r="Z77" s="2">
        <f>IF(BoyCodeAfrica_Ecommerce_Datasets3[Marketing_Cost] = 0, "N/A", L77/P77)</f>
        <v>277.12813725953583</v>
      </c>
      <c r="AA77" s="3">
        <f>BoyCodeAfrica_Ecommerce_Datasets3[Marketing_Cost]/BoyCodeAfrica_Ecommerce_Datasets3[Revenue]</f>
        <v>3.6084390776367852E-3</v>
      </c>
      <c r="AB77">
        <f>IF(COUNTIFS($C$2:C77,C77, $O$2:O77,O77)= 1,1,0)</f>
        <v>1</v>
      </c>
      <c r="AC77" s="6">
        <f>IF(COUNTIFS($A$2:A77,A77, $O$2:O77,O77)= 1,1,0)</f>
        <v>1</v>
      </c>
    </row>
    <row r="78" spans="1:29" x14ac:dyDescent="0.25">
      <c r="A78" t="s">
        <v>229</v>
      </c>
      <c r="B78" s="1">
        <v>45847</v>
      </c>
      <c r="C78" t="s">
        <v>230</v>
      </c>
      <c r="D78" t="s">
        <v>71</v>
      </c>
      <c r="E78" t="s">
        <v>26</v>
      </c>
      <c r="F78" t="s">
        <v>27</v>
      </c>
      <c r="G78" t="s">
        <v>76</v>
      </c>
      <c r="H78">
        <v>1</v>
      </c>
      <c r="I78">
        <v>26769</v>
      </c>
      <c r="J78">
        <v>20</v>
      </c>
      <c r="K78">
        <v>5353.8</v>
      </c>
      <c r="L78">
        <v>21415.200000000001</v>
      </c>
      <c r="M78">
        <v>12745.44</v>
      </c>
      <c r="N78">
        <v>8669.76</v>
      </c>
      <c r="O78" t="s">
        <v>29</v>
      </c>
      <c r="P78">
        <v>1950.43</v>
      </c>
      <c r="Q78" t="s">
        <v>73</v>
      </c>
      <c r="R78" t="s">
        <v>31</v>
      </c>
      <c r="S78">
        <v>5</v>
      </c>
      <c r="T78">
        <v>6</v>
      </c>
      <c r="U78" t="s">
        <v>32</v>
      </c>
      <c r="V78" t="s">
        <v>42</v>
      </c>
      <c r="X78">
        <f t="shared" si="2"/>
        <v>0</v>
      </c>
      <c r="Y78">
        <f t="shared" si="3"/>
        <v>6719.33</v>
      </c>
      <c r="Z78" s="2">
        <f>IF(BoyCodeAfrica_Ecommerce_Datasets3[Marketing_Cost] = 0, "N/A", L78/P78)</f>
        <v>10.979732674333352</v>
      </c>
      <c r="AA78" s="3">
        <f>BoyCodeAfrica_Ecommerce_Datasets3[Marketing_Cost]/BoyCodeAfrica_Ecommerce_Datasets3[Revenue]</f>
        <v>9.1076898651425153E-2</v>
      </c>
      <c r="AB78">
        <f>IF(COUNTIFS($C$2:C78,C78, $O$2:O78,O78)= 1,1,0)</f>
        <v>1</v>
      </c>
      <c r="AC78" s="6">
        <f>IF(COUNTIFS($A$2:A78,A78, $O$2:O78,O78)= 1,1,0)</f>
        <v>1</v>
      </c>
    </row>
    <row r="79" spans="1:29" x14ac:dyDescent="0.25">
      <c r="A79" t="s">
        <v>231</v>
      </c>
      <c r="B79" s="1">
        <v>45839</v>
      </c>
      <c r="C79" t="s">
        <v>115</v>
      </c>
      <c r="D79" t="s">
        <v>97</v>
      </c>
      <c r="E79" t="s">
        <v>46</v>
      </c>
      <c r="F79" t="s">
        <v>53</v>
      </c>
      <c r="G79" t="s">
        <v>59</v>
      </c>
      <c r="H79">
        <v>1</v>
      </c>
      <c r="I79">
        <v>106323</v>
      </c>
      <c r="J79">
        <v>0</v>
      </c>
      <c r="K79">
        <v>0</v>
      </c>
      <c r="L79">
        <v>106323</v>
      </c>
      <c r="M79">
        <v>66167.990000000005</v>
      </c>
      <c r="N79">
        <v>40155.01</v>
      </c>
      <c r="O79" t="s">
        <v>39</v>
      </c>
      <c r="P79">
        <v>2092.0100000000002</v>
      </c>
      <c r="Q79" t="s">
        <v>83</v>
      </c>
      <c r="R79" t="s">
        <v>41</v>
      </c>
      <c r="S79">
        <v>2</v>
      </c>
      <c r="T79">
        <v>4</v>
      </c>
      <c r="U79" t="s">
        <v>32</v>
      </c>
      <c r="V79" t="s">
        <v>42</v>
      </c>
      <c r="X79">
        <f t="shared" si="2"/>
        <v>0</v>
      </c>
      <c r="Y79">
        <f t="shared" si="3"/>
        <v>38063</v>
      </c>
      <c r="Z79" s="2">
        <f>IF(BoyCodeAfrica_Ecommerce_Datasets3[Marketing_Cost] = 0, "N/A", L79/P79)</f>
        <v>50.823370825187254</v>
      </c>
      <c r="AA79" s="3">
        <f>BoyCodeAfrica_Ecommerce_Datasets3[Marketing_Cost]/BoyCodeAfrica_Ecommerce_Datasets3[Revenue]</f>
        <v>1.9675987321651951E-2</v>
      </c>
      <c r="AB79">
        <f>IF(COUNTIFS($C$2:C79,C79, $O$2:O79,O79)= 1,1,0)</f>
        <v>1</v>
      </c>
      <c r="AC79" s="6">
        <f>IF(COUNTIFS($A$2:A79,A79, $O$2:O79,O79)= 1,1,0)</f>
        <v>1</v>
      </c>
    </row>
    <row r="80" spans="1:29" x14ac:dyDescent="0.25">
      <c r="A80" t="s">
        <v>232</v>
      </c>
      <c r="B80" s="1">
        <v>45765</v>
      </c>
      <c r="C80" t="s">
        <v>233</v>
      </c>
      <c r="D80" t="s">
        <v>71</v>
      </c>
      <c r="E80" t="s">
        <v>26</v>
      </c>
      <c r="F80" t="s">
        <v>27</v>
      </c>
      <c r="G80" t="s">
        <v>28</v>
      </c>
      <c r="H80">
        <v>2</v>
      </c>
      <c r="I80">
        <v>18236</v>
      </c>
      <c r="J80">
        <v>10</v>
      </c>
      <c r="K80">
        <v>3647.2</v>
      </c>
      <c r="L80">
        <v>32824.800000000003</v>
      </c>
      <c r="M80">
        <v>25695.05</v>
      </c>
      <c r="N80">
        <v>7129.75</v>
      </c>
      <c r="O80" t="s">
        <v>55</v>
      </c>
      <c r="P80">
        <v>2486.1</v>
      </c>
      <c r="Q80" t="s">
        <v>68</v>
      </c>
      <c r="R80" t="s">
        <v>41</v>
      </c>
      <c r="S80">
        <v>2</v>
      </c>
      <c r="T80">
        <v>2</v>
      </c>
      <c r="U80" t="s">
        <v>32</v>
      </c>
      <c r="V80" t="s">
        <v>33</v>
      </c>
      <c r="W80">
        <v>5</v>
      </c>
      <c r="X80">
        <f t="shared" si="2"/>
        <v>0</v>
      </c>
      <c r="Y80">
        <f t="shared" si="3"/>
        <v>4643.6499999999996</v>
      </c>
      <c r="Z80" s="2">
        <f>IF(BoyCodeAfrica_Ecommerce_Datasets3[Marketing_Cost] = 0, "N/A", L80/P80)</f>
        <v>13.203330517678292</v>
      </c>
      <c r="AA80" s="3">
        <f>BoyCodeAfrica_Ecommerce_Datasets3[Marketing_Cost]/BoyCodeAfrica_Ecommerce_Datasets3[Revenue]</f>
        <v>7.5738466037873792E-2</v>
      </c>
      <c r="AB80">
        <f>IF(COUNTIFS($C$2:C80,C80, $O$2:O80,O80)= 1,1,0)</f>
        <v>1</v>
      </c>
      <c r="AC80" s="6">
        <f>IF(COUNTIFS($A$2:A80,A80, $O$2:O80,O80)= 1,1,0)</f>
        <v>1</v>
      </c>
    </row>
    <row r="81" spans="1:29" x14ac:dyDescent="0.25">
      <c r="A81" t="s">
        <v>234</v>
      </c>
      <c r="B81" s="1">
        <v>46001</v>
      </c>
      <c r="C81" t="s">
        <v>235</v>
      </c>
      <c r="D81" t="s">
        <v>2482</v>
      </c>
      <c r="E81" t="s">
        <v>46</v>
      </c>
      <c r="F81" t="s">
        <v>47</v>
      </c>
      <c r="G81" t="s">
        <v>64</v>
      </c>
      <c r="H81">
        <v>2</v>
      </c>
      <c r="I81">
        <v>20541</v>
      </c>
      <c r="J81">
        <v>10</v>
      </c>
      <c r="K81">
        <v>4108.2</v>
      </c>
      <c r="L81">
        <v>36973.800000000003</v>
      </c>
      <c r="M81">
        <v>25649.31</v>
      </c>
      <c r="N81">
        <v>11324.49</v>
      </c>
      <c r="O81" t="s">
        <v>49</v>
      </c>
      <c r="P81">
        <v>490.55</v>
      </c>
      <c r="Q81" t="s">
        <v>73</v>
      </c>
      <c r="R81" t="s">
        <v>31</v>
      </c>
      <c r="S81">
        <v>5</v>
      </c>
      <c r="T81">
        <v>2</v>
      </c>
      <c r="U81" t="s">
        <v>32</v>
      </c>
      <c r="V81" t="s">
        <v>42</v>
      </c>
      <c r="X81">
        <f t="shared" si="2"/>
        <v>0</v>
      </c>
      <c r="Y81">
        <f t="shared" si="3"/>
        <v>10833.94</v>
      </c>
      <c r="Z81" s="2">
        <f>IF(BoyCodeAfrica_Ecommerce_Datasets3[Marketing_Cost] = 0, "N/A", L81/P81)</f>
        <v>75.372133319743156</v>
      </c>
      <c r="AA81" s="3">
        <f>BoyCodeAfrica_Ecommerce_Datasets3[Marketing_Cost]/BoyCodeAfrica_Ecommerce_Datasets3[Revenue]</f>
        <v>1.3267502934510383E-2</v>
      </c>
      <c r="AB81">
        <f>IF(COUNTIFS($C$2:C81,C81, $O$2:O81,O81)= 1,1,0)</f>
        <v>1</v>
      </c>
      <c r="AC81" s="6">
        <f>IF(COUNTIFS($A$2:A81,A81, $O$2:O81,O81)= 1,1,0)</f>
        <v>1</v>
      </c>
    </row>
    <row r="82" spans="1:29" x14ac:dyDescent="0.25">
      <c r="A82" t="s">
        <v>236</v>
      </c>
      <c r="B82" s="1">
        <v>45794</v>
      </c>
      <c r="C82" t="s">
        <v>237</v>
      </c>
      <c r="D82" t="s">
        <v>97</v>
      </c>
      <c r="E82" t="s">
        <v>36</v>
      </c>
      <c r="F82" t="s">
        <v>86</v>
      </c>
      <c r="G82" t="s">
        <v>110</v>
      </c>
      <c r="H82">
        <v>1</v>
      </c>
      <c r="I82">
        <v>13770</v>
      </c>
      <c r="J82">
        <v>0</v>
      </c>
      <c r="K82">
        <v>0</v>
      </c>
      <c r="L82">
        <v>13770</v>
      </c>
      <c r="M82">
        <v>8501.7800000000007</v>
      </c>
      <c r="N82">
        <v>5268.22</v>
      </c>
      <c r="O82" t="s">
        <v>49</v>
      </c>
      <c r="P82">
        <v>392.66</v>
      </c>
      <c r="Q82" t="s">
        <v>30</v>
      </c>
      <c r="R82" t="s">
        <v>41</v>
      </c>
      <c r="S82">
        <v>2</v>
      </c>
      <c r="T82">
        <v>6</v>
      </c>
      <c r="U82" t="s">
        <v>32</v>
      </c>
      <c r="V82" t="s">
        <v>50</v>
      </c>
      <c r="W82">
        <v>2</v>
      </c>
      <c r="X82">
        <f t="shared" si="2"/>
        <v>0</v>
      </c>
      <c r="Y82">
        <f t="shared" si="3"/>
        <v>4875.5600000000004</v>
      </c>
      <c r="Z82" s="2">
        <f>IF(BoyCodeAfrica_Ecommerce_Datasets3[Marketing_Cost] = 0, "N/A", L82/P82)</f>
        <v>35.068507105383787</v>
      </c>
      <c r="AA82" s="3">
        <f>BoyCodeAfrica_Ecommerce_Datasets3[Marketing_Cost]/BoyCodeAfrica_Ecommerce_Datasets3[Revenue]</f>
        <v>2.8515613652868557E-2</v>
      </c>
      <c r="AB82">
        <f>IF(COUNTIFS($C$2:C82,C82, $O$2:O82,O82)= 1,1,0)</f>
        <v>1</v>
      </c>
      <c r="AC82" s="6">
        <f>IF(COUNTIFS($A$2:A82,A82, $O$2:O82,O82)= 1,1,0)</f>
        <v>1</v>
      </c>
    </row>
    <row r="83" spans="1:29" x14ac:dyDescent="0.25">
      <c r="A83" t="s">
        <v>238</v>
      </c>
      <c r="B83" s="1">
        <v>46017</v>
      </c>
      <c r="C83" t="s">
        <v>239</v>
      </c>
      <c r="D83" t="s">
        <v>63</v>
      </c>
      <c r="E83" t="s">
        <v>46</v>
      </c>
      <c r="F83" t="s">
        <v>27</v>
      </c>
      <c r="G83" t="s">
        <v>76</v>
      </c>
      <c r="H83">
        <v>1</v>
      </c>
      <c r="I83">
        <v>20395</v>
      </c>
      <c r="J83">
        <v>10</v>
      </c>
      <c r="K83">
        <v>2039.5</v>
      </c>
      <c r="L83">
        <v>18355.5</v>
      </c>
      <c r="M83">
        <v>12348.99</v>
      </c>
      <c r="N83">
        <v>6006.51</v>
      </c>
      <c r="O83" t="s">
        <v>49</v>
      </c>
      <c r="P83">
        <v>51.11</v>
      </c>
      <c r="Q83" t="s">
        <v>83</v>
      </c>
      <c r="R83" t="s">
        <v>41</v>
      </c>
      <c r="S83">
        <v>2</v>
      </c>
      <c r="T83">
        <v>2</v>
      </c>
      <c r="U83" t="s">
        <v>32</v>
      </c>
      <c r="V83" t="s">
        <v>33</v>
      </c>
      <c r="W83">
        <v>5</v>
      </c>
      <c r="X83">
        <f t="shared" si="2"/>
        <v>0</v>
      </c>
      <c r="Y83">
        <f t="shared" si="3"/>
        <v>5955.4000000000005</v>
      </c>
      <c r="Z83" s="2">
        <f>IF(BoyCodeAfrica_Ecommerce_Datasets3[Marketing_Cost] = 0, "N/A", L83/P83)</f>
        <v>359.13715515554685</v>
      </c>
      <c r="AA83" s="3">
        <f>BoyCodeAfrica_Ecommerce_Datasets3[Marketing_Cost]/BoyCodeAfrica_Ecommerce_Datasets3[Revenue]</f>
        <v>2.7844515267903352E-3</v>
      </c>
      <c r="AB83">
        <f>IF(COUNTIFS($C$2:C83,C83, $O$2:O83,O83)= 1,1,0)</f>
        <v>1</v>
      </c>
      <c r="AC83" s="6">
        <f>IF(COUNTIFS($A$2:A83,A83, $O$2:O83,O83)= 1,1,0)</f>
        <v>1</v>
      </c>
    </row>
    <row r="84" spans="1:29" x14ac:dyDescent="0.25">
      <c r="A84" t="s">
        <v>240</v>
      </c>
      <c r="B84" s="1">
        <v>46007</v>
      </c>
      <c r="C84" t="s">
        <v>241</v>
      </c>
      <c r="D84" t="s">
        <v>97</v>
      </c>
      <c r="E84" t="s">
        <v>46</v>
      </c>
      <c r="F84" t="s">
        <v>27</v>
      </c>
      <c r="G84" t="s">
        <v>72</v>
      </c>
      <c r="H84">
        <v>1</v>
      </c>
      <c r="I84">
        <v>14079</v>
      </c>
      <c r="J84">
        <v>10</v>
      </c>
      <c r="K84">
        <v>1407.9</v>
      </c>
      <c r="L84">
        <v>12671.1</v>
      </c>
      <c r="M84">
        <v>8841.56</v>
      </c>
      <c r="N84">
        <v>3829.54</v>
      </c>
      <c r="O84" t="s">
        <v>60</v>
      </c>
      <c r="P84">
        <v>990.6</v>
      </c>
      <c r="Q84" t="s">
        <v>83</v>
      </c>
      <c r="R84" t="s">
        <v>41</v>
      </c>
      <c r="S84">
        <v>2</v>
      </c>
      <c r="T84">
        <v>4</v>
      </c>
      <c r="U84" t="s">
        <v>56</v>
      </c>
      <c r="V84" t="s">
        <v>33</v>
      </c>
      <c r="W84">
        <v>5</v>
      </c>
      <c r="X84">
        <f t="shared" si="2"/>
        <v>0</v>
      </c>
      <c r="Y84">
        <f t="shared" si="3"/>
        <v>2838.94</v>
      </c>
      <c r="Z84" s="2">
        <f>IF(BoyCodeAfrica_Ecommerce_Datasets3[Marketing_Cost] = 0, "N/A", L84/P84)</f>
        <v>12.791338582677165</v>
      </c>
      <c r="AA84" s="3">
        <f>BoyCodeAfrica_Ecommerce_Datasets3[Marketing_Cost]/BoyCodeAfrica_Ecommerce_Datasets3[Revenue]</f>
        <v>7.8177900892582336E-2</v>
      </c>
      <c r="AB84">
        <f>IF(COUNTIFS($C$2:C84,C84, $O$2:O84,O84)= 1,1,0)</f>
        <v>1</v>
      </c>
      <c r="AC84" s="6">
        <f>IF(COUNTIFS($A$2:A84,A84, $O$2:O84,O84)= 1,1,0)</f>
        <v>1</v>
      </c>
    </row>
    <row r="85" spans="1:29" x14ac:dyDescent="0.25">
      <c r="A85" t="s">
        <v>242</v>
      </c>
      <c r="B85" s="1">
        <v>45989</v>
      </c>
      <c r="C85" t="s">
        <v>140</v>
      </c>
      <c r="D85" t="s">
        <v>90</v>
      </c>
      <c r="E85" t="s">
        <v>36</v>
      </c>
      <c r="F85" t="s">
        <v>53</v>
      </c>
      <c r="G85" t="s">
        <v>151</v>
      </c>
      <c r="H85">
        <v>1</v>
      </c>
      <c r="I85">
        <v>68836</v>
      </c>
      <c r="J85">
        <v>10</v>
      </c>
      <c r="K85">
        <v>6883.6</v>
      </c>
      <c r="L85">
        <v>61952.4</v>
      </c>
      <c r="M85">
        <v>36733.06</v>
      </c>
      <c r="N85">
        <v>25219.34</v>
      </c>
      <c r="O85" t="s">
        <v>55</v>
      </c>
      <c r="P85">
        <v>1029</v>
      </c>
      <c r="Q85" t="s">
        <v>83</v>
      </c>
      <c r="R85" t="s">
        <v>31</v>
      </c>
      <c r="S85">
        <v>5</v>
      </c>
      <c r="T85">
        <v>3</v>
      </c>
      <c r="U85" t="s">
        <v>32</v>
      </c>
      <c r="V85" t="s">
        <v>33</v>
      </c>
      <c r="W85">
        <v>5</v>
      </c>
      <c r="X85">
        <f t="shared" si="2"/>
        <v>0</v>
      </c>
      <c r="Y85">
        <f t="shared" si="3"/>
        <v>24190.34</v>
      </c>
      <c r="Z85" s="2">
        <f>IF(BoyCodeAfrica_Ecommerce_Datasets3[Marketing_Cost] = 0, "N/A", L85/P85)</f>
        <v>60.206413994169097</v>
      </c>
      <c r="AA85" s="3">
        <f>BoyCodeAfrica_Ecommerce_Datasets3[Marketing_Cost]/BoyCodeAfrica_Ecommerce_Datasets3[Revenue]</f>
        <v>1.6609526023204913E-2</v>
      </c>
      <c r="AB85">
        <f>IF(COUNTIFS($C$2:C85,C85, $O$2:O85,O85)= 1,1,0)</f>
        <v>1</v>
      </c>
      <c r="AC85" s="6">
        <f>IF(COUNTIFS($A$2:A85,A85, $O$2:O85,O85)= 1,1,0)</f>
        <v>1</v>
      </c>
    </row>
    <row r="86" spans="1:29" x14ac:dyDescent="0.25">
      <c r="A86" t="s">
        <v>243</v>
      </c>
      <c r="B86" s="1">
        <v>45694</v>
      </c>
      <c r="C86" t="s">
        <v>66</v>
      </c>
      <c r="D86" t="s">
        <v>71</v>
      </c>
      <c r="E86" t="s">
        <v>46</v>
      </c>
      <c r="F86" t="s">
        <v>86</v>
      </c>
      <c r="G86" t="s">
        <v>87</v>
      </c>
      <c r="H86">
        <v>2</v>
      </c>
      <c r="I86">
        <v>17953</v>
      </c>
      <c r="J86">
        <v>0</v>
      </c>
      <c r="K86">
        <v>0</v>
      </c>
      <c r="L86">
        <v>35906</v>
      </c>
      <c r="M86">
        <v>21817.34</v>
      </c>
      <c r="N86">
        <v>14088.66</v>
      </c>
      <c r="O86" t="s">
        <v>49</v>
      </c>
      <c r="P86">
        <v>151.79</v>
      </c>
      <c r="Q86" t="s">
        <v>30</v>
      </c>
      <c r="R86" t="s">
        <v>31</v>
      </c>
      <c r="S86">
        <v>5</v>
      </c>
      <c r="T86">
        <v>3</v>
      </c>
      <c r="U86" t="s">
        <v>32</v>
      </c>
      <c r="V86" t="s">
        <v>33</v>
      </c>
      <c r="W86">
        <v>5</v>
      </c>
      <c r="X86">
        <f t="shared" si="2"/>
        <v>0</v>
      </c>
      <c r="Y86">
        <f t="shared" si="3"/>
        <v>13936.869999999999</v>
      </c>
      <c r="Z86" s="2">
        <f>IF(BoyCodeAfrica_Ecommerce_Datasets3[Marketing_Cost] = 0, "N/A", L86/P86)</f>
        <v>236.55049739772053</v>
      </c>
      <c r="AA86" s="3">
        <f>BoyCodeAfrica_Ecommerce_Datasets3[Marketing_Cost]/BoyCodeAfrica_Ecommerce_Datasets3[Revenue]</f>
        <v>4.2274271709463601E-3</v>
      </c>
      <c r="AB86">
        <f>IF(COUNTIFS($C$2:C86,C86, $O$2:O86,O86)= 1,1,0)</f>
        <v>1</v>
      </c>
      <c r="AC86" s="6">
        <f>IF(COUNTIFS($A$2:A86,A86, $O$2:O86,O86)= 1,1,0)</f>
        <v>1</v>
      </c>
    </row>
    <row r="87" spans="1:29" x14ac:dyDescent="0.25">
      <c r="A87" t="s">
        <v>244</v>
      </c>
      <c r="B87" s="1">
        <v>45969</v>
      </c>
      <c r="C87" t="s">
        <v>245</v>
      </c>
      <c r="D87" t="s">
        <v>79</v>
      </c>
      <c r="E87" t="s">
        <v>26</v>
      </c>
      <c r="F87" t="s">
        <v>53</v>
      </c>
      <c r="G87" t="s">
        <v>151</v>
      </c>
      <c r="H87">
        <v>1</v>
      </c>
      <c r="I87">
        <v>39008</v>
      </c>
      <c r="J87">
        <v>0</v>
      </c>
      <c r="K87">
        <v>0</v>
      </c>
      <c r="L87">
        <v>39008</v>
      </c>
      <c r="M87">
        <v>24754.67</v>
      </c>
      <c r="N87">
        <v>14253.33</v>
      </c>
      <c r="O87" t="s">
        <v>60</v>
      </c>
      <c r="P87">
        <v>1978.96</v>
      </c>
      <c r="Q87" t="s">
        <v>68</v>
      </c>
      <c r="R87" t="s">
        <v>31</v>
      </c>
      <c r="S87">
        <v>5</v>
      </c>
      <c r="T87">
        <v>3</v>
      </c>
      <c r="U87" t="s">
        <v>32</v>
      </c>
      <c r="V87" t="s">
        <v>33</v>
      </c>
      <c r="W87">
        <v>4</v>
      </c>
      <c r="X87">
        <f t="shared" si="2"/>
        <v>0</v>
      </c>
      <c r="Y87">
        <f t="shared" si="3"/>
        <v>12274.369999999999</v>
      </c>
      <c r="Z87" s="2">
        <f>IF(BoyCodeAfrica_Ecommerce_Datasets3[Marketing_Cost] = 0, "N/A", L87/P87)</f>
        <v>19.711363544488012</v>
      </c>
      <c r="AA87" s="3">
        <f>BoyCodeAfrica_Ecommerce_Datasets3[Marketing_Cost]/BoyCodeAfrica_Ecommerce_Datasets3[Revenue]</f>
        <v>5.0732157506152585E-2</v>
      </c>
      <c r="AB87">
        <f>IF(COUNTIFS($C$2:C87,C87, $O$2:O87,O87)= 1,1,0)</f>
        <v>1</v>
      </c>
      <c r="AC87" s="6">
        <f>IF(COUNTIFS($A$2:A87,A87, $O$2:O87,O87)= 1,1,0)</f>
        <v>1</v>
      </c>
    </row>
    <row r="88" spans="1:29" x14ac:dyDescent="0.25">
      <c r="A88" t="s">
        <v>246</v>
      </c>
      <c r="B88" s="1">
        <v>45983</v>
      </c>
      <c r="C88" t="s">
        <v>247</v>
      </c>
      <c r="D88" t="s">
        <v>45</v>
      </c>
      <c r="E88" t="s">
        <v>26</v>
      </c>
      <c r="F88" t="s">
        <v>47</v>
      </c>
      <c r="G88" t="s">
        <v>138</v>
      </c>
      <c r="H88">
        <v>1</v>
      </c>
      <c r="I88">
        <v>54345</v>
      </c>
      <c r="J88">
        <v>15</v>
      </c>
      <c r="K88">
        <v>8151.75</v>
      </c>
      <c r="L88">
        <v>46193.25</v>
      </c>
      <c r="M88">
        <v>33090.1</v>
      </c>
      <c r="N88">
        <v>13103.15</v>
      </c>
      <c r="O88" t="s">
        <v>55</v>
      </c>
      <c r="P88">
        <v>2262.16</v>
      </c>
      <c r="Q88" t="s">
        <v>68</v>
      </c>
      <c r="R88" t="s">
        <v>31</v>
      </c>
      <c r="S88">
        <v>5</v>
      </c>
      <c r="T88">
        <v>6</v>
      </c>
      <c r="U88" t="s">
        <v>56</v>
      </c>
      <c r="V88" t="s">
        <v>33</v>
      </c>
      <c r="W88">
        <v>1</v>
      </c>
      <c r="X88">
        <f t="shared" si="2"/>
        <v>0</v>
      </c>
      <c r="Y88">
        <f t="shared" si="3"/>
        <v>10840.99</v>
      </c>
      <c r="Z88" s="2">
        <f>IF(BoyCodeAfrica_Ecommerce_Datasets3[Marketing_Cost] = 0, "N/A", L88/P88)</f>
        <v>20.419974714432225</v>
      </c>
      <c r="AA88" s="3">
        <f>BoyCodeAfrica_Ecommerce_Datasets3[Marketing_Cost]/BoyCodeAfrica_Ecommerce_Datasets3[Revenue]</f>
        <v>4.8971657114405237E-2</v>
      </c>
      <c r="AB88">
        <f>IF(COUNTIFS($C$2:C88,C88, $O$2:O88,O88)= 1,1,0)</f>
        <v>1</v>
      </c>
      <c r="AC88" s="6">
        <f>IF(COUNTIFS($A$2:A88,A88, $O$2:O88,O88)= 1,1,0)</f>
        <v>1</v>
      </c>
    </row>
    <row r="89" spans="1:29" x14ac:dyDescent="0.25">
      <c r="A89" t="s">
        <v>248</v>
      </c>
      <c r="B89" s="1">
        <v>45745</v>
      </c>
      <c r="C89" t="s">
        <v>249</v>
      </c>
      <c r="D89" t="s">
        <v>25</v>
      </c>
      <c r="E89" t="s">
        <v>46</v>
      </c>
      <c r="F89" t="s">
        <v>53</v>
      </c>
      <c r="G89" t="s">
        <v>82</v>
      </c>
      <c r="H89">
        <v>1</v>
      </c>
      <c r="I89">
        <v>45302</v>
      </c>
      <c r="J89">
        <v>0</v>
      </c>
      <c r="K89">
        <v>0</v>
      </c>
      <c r="L89">
        <v>45302</v>
      </c>
      <c r="M89">
        <v>35287.129999999997</v>
      </c>
      <c r="N89">
        <v>10014.870000000001</v>
      </c>
      <c r="O89" t="s">
        <v>60</v>
      </c>
      <c r="P89">
        <v>1595.93</v>
      </c>
      <c r="Q89" t="s">
        <v>68</v>
      </c>
      <c r="R89" t="s">
        <v>41</v>
      </c>
      <c r="S89">
        <v>2</v>
      </c>
      <c r="T89">
        <v>1</v>
      </c>
      <c r="U89" t="s">
        <v>32</v>
      </c>
      <c r="V89" t="s">
        <v>50</v>
      </c>
      <c r="W89">
        <v>5</v>
      </c>
      <c r="X89">
        <f t="shared" si="2"/>
        <v>0</v>
      </c>
      <c r="Y89">
        <f t="shared" si="3"/>
        <v>8418.94</v>
      </c>
      <c r="Z89" s="2">
        <f>IF(BoyCodeAfrica_Ecommerce_Datasets3[Marketing_Cost] = 0, "N/A", L89/P89)</f>
        <v>28.385956777552899</v>
      </c>
      <c r="AA89" s="3">
        <f>BoyCodeAfrica_Ecommerce_Datasets3[Marketing_Cost]/BoyCodeAfrica_Ecommerce_Datasets3[Revenue]</f>
        <v>3.5228687475166658E-2</v>
      </c>
      <c r="AB89">
        <f>IF(COUNTIFS($C$2:C89,C89, $O$2:O89,O89)= 1,1,0)</f>
        <v>1</v>
      </c>
      <c r="AC89" s="6">
        <f>IF(COUNTIFS($A$2:A89,A89, $O$2:O89,O89)= 1,1,0)</f>
        <v>1</v>
      </c>
    </row>
    <row r="90" spans="1:29" x14ac:dyDescent="0.25">
      <c r="A90" t="s">
        <v>250</v>
      </c>
      <c r="B90" s="1">
        <v>45931</v>
      </c>
      <c r="C90" t="s">
        <v>251</v>
      </c>
      <c r="D90" t="s">
        <v>124</v>
      </c>
      <c r="E90" t="s">
        <v>46</v>
      </c>
      <c r="F90" t="s">
        <v>27</v>
      </c>
      <c r="G90" t="s">
        <v>72</v>
      </c>
      <c r="H90">
        <v>1</v>
      </c>
      <c r="I90">
        <v>20810</v>
      </c>
      <c r="J90">
        <v>10</v>
      </c>
      <c r="K90">
        <v>2081</v>
      </c>
      <c r="L90">
        <v>18729</v>
      </c>
      <c r="M90">
        <v>15023.65</v>
      </c>
      <c r="N90">
        <v>3705.35</v>
      </c>
      <c r="O90" t="s">
        <v>60</v>
      </c>
      <c r="P90">
        <v>2129.64</v>
      </c>
      <c r="Q90" t="s">
        <v>30</v>
      </c>
      <c r="R90" t="s">
        <v>41</v>
      </c>
      <c r="S90">
        <v>2</v>
      </c>
      <c r="T90">
        <v>1</v>
      </c>
      <c r="U90" t="s">
        <v>32</v>
      </c>
      <c r="V90" t="s">
        <v>33</v>
      </c>
      <c r="W90">
        <v>5</v>
      </c>
      <c r="X90">
        <f t="shared" si="2"/>
        <v>0</v>
      </c>
      <c r="Y90">
        <f t="shared" si="3"/>
        <v>1575.71</v>
      </c>
      <c r="Z90" s="2">
        <f>IF(BoyCodeAfrica_Ecommerce_Datasets3[Marketing_Cost] = 0, "N/A", L90/P90)</f>
        <v>8.794444131402491</v>
      </c>
      <c r="AA90" s="3">
        <f>BoyCodeAfrica_Ecommerce_Datasets3[Marketing_Cost]/BoyCodeAfrica_Ecommerce_Datasets3[Revenue]</f>
        <v>0.11370815313150728</v>
      </c>
      <c r="AB90">
        <f>IF(COUNTIFS($C$2:C90,C90, $O$2:O90,O90)= 1,1,0)</f>
        <v>1</v>
      </c>
      <c r="AC90" s="6">
        <f>IF(COUNTIFS($A$2:A90,A90, $O$2:O90,O90)= 1,1,0)</f>
        <v>1</v>
      </c>
    </row>
    <row r="91" spans="1:29" x14ac:dyDescent="0.25">
      <c r="A91" t="s">
        <v>252</v>
      </c>
      <c r="B91" s="1">
        <v>45783</v>
      </c>
      <c r="C91" t="s">
        <v>253</v>
      </c>
      <c r="D91" t="s">
        <v>67</v>
      </c>
      <c r="E91" t="s">
        <v>46</v>
      </c>
      <c r="F91" t="s">
        <v>86</v>
      </c>
      <c r="G91" t="s">
        <v>110</v>
      </c>
      <c r="H91">
        <v>1</v>
      </c>
      <c r="I91">
        <v>11220</v>
      </c>
      <c r="J91">
        <v>25</v>
      </c>
      <c r="K91">
        <v>2805</v>
      </c>
      <c r="L91">
        <v>8415</v>
      </c>
      <c r="M91">
        <v>5279.16</v>
      </c>
      <c r="N91">
        <v>3135.84</v>
      </c>
      <c r="O91" t="s">
        <v>55</v>
      </c>
      <c r="P91">
        <v>1125.24</v>
      </c>
      <c r="Q91" t="s">
        <v>40</v>
      </c>
      <c r="R91" t="s">
        <v>41</v>
      </c>
      <c r="S91">
        <v>2</v>
      </c>
      <c r="T91">
        <v>3</v>
      </c>
      <c r="U91" t="s">
        <v>32</v>
      </c>
      <c r="V91" t="s">
        <v>50</v>
      </c>
      <c r="W91">
        <v>5</v>
      </c>
      <c r="X91">
        <f t="shared" si="2"/>
        <v>0</v>
      </c>
      <c r="Y91">
        <f t="shared" si="3"/>
        <v>2010.6000000000001</v>
      </c>
      <c r="Z91" s="2">
        <f>IF(BoyCodeAfrica_Ecommerce_Datasets3[Marketing_Cost] = 0, "N/A", L91/P91)</f>
        <v>7.4784046070171692</v>
      </c>
      <c r="AA91" s="3">
        <f>BoyCodeAfrica_Ecommerce_Datasets3[Marketing_Cost]/BoyCodeAfrica_Ecommerce_Datasets3[Revenue]</f>
        <v>0.13371836007130125</v>
      </c>
      <c r="AB91">
        <f>IF(COUNTIFS($C$2:C91,C91, $O$2:O91,O91)= 1,1,0)</f>
        <v>1</v>
      </c>
      <c r="AC91" s="6">
        <f>IF(COUNTIFS($A$2:A91,A91, $O$2:O91,O91)= 1,1,0)</f>
        <v>1</v>
      </c>
    </row>
    <row r="92" spans="1:29" x14ac:dyDescent="0.25">
      <c r="A92" t="s">
        <v>254</v>
      </c>
      <c r="B92" s="1">
        <v>45741</v>
      </c>
      <c r="C92" t="s">
        <v>255</v>
      </c>
      <c r="D92" t="s">
        <v>63</v>
      </c>
      <c r="E92" t="s">
        <v>46</v>
      </c>
      <c r="F92" t="s">
        <v>37</v>
      </c>
      <c r="G92" t="s">
        <v>38</v>
      </c>
      <c r="H92">
        <v>1</v>
      </c>
      <c r="I92">
        <v>29606</v>
      </c>
      <c r="J92">
        <v>0</v>
      </c>
      <c r="K92">
        <v>0</v>
      </c>
      <c r="L92">
        <v>29606</v>
      </c>
      <c r="M92">
        <v>18762.68</v>
      </c>
      <c r="N92">
        <v>10843.32</v>
      </c>
      <c r="O92" t="s">
        <v>55</v>
      </c>
      <c r="P92">
        <v>762.3</v>
      </c>
      <c r="Q92" t="s">
        <v>30</v>
      </c>
      <c r="R92" t="s">
        <v>31</v>
      </c>
      <c r="S92">
        <v>5</v>
      </c>
      <c r="T92">
        <v>5</v>
      </c>
      <c r="U92" t="s">
        <v>32</v>
      </c>
      <c r="V92" t="s">
        <v>33</v>
      </c>
      <c r="W92">
        <v>1</v>
      </c>
      <c r="X92">
        <f t="shared" si="2"/>
        <v>0</v>
      </c>
      <c r="Y92">
        <f t="shared" si="3"/>
        <v>10081.02</v>
      </c>
      <c r="Z92" s="2">
        <f>IF(BoyCodeAfrica_Ecommerce_Datasets3[Marketing_Cost] = 0, "N/A", L92/P92)</f>
        <v>38.837727928637023</v>
      </c>
      <c r="AA92" s="3">
        <f>BoyCodeAfrica_Ecommerce_Datasets3[Marketing_Cost]/BoyCodeAfrica_Ecommerce_Datasets3[Revenue]</f>
        <v>2.5748159156927648E-2</v>
      </c>
      <c r="AB92">
        <f>IF(COUNTIFS($C$2:C92,C92, $O$2:O92,O92)= 1,1,0)</f>
        <v>1</v>
      </c>
      <c r="AC92" s="6">
        <f>IF(COUNTIFS($A$2:A92,A92, $O$2:O92,O92)= 1,1,0)</f>
        <v>1</v>
      </c>
    </row>
    <row r="93" spans="1:29" x14ac:dyDescent="0.25">
      <c r="A93" t="s">
        <v>256</v>
      </c>
      <c r="B93" s="1">
        <v>45894</v>
      </c>
      <c r="C93" t="s">
        <v>257</v>
      </c>
      <c r="D93" t="s">
        <v>63</v>
      </c>
      <c r="E93" t="s">
        <v>26</v>
      </c>
      <c r="F93" t="s">
        <v>53</v>
      </c>
      <c r="G93" t="s">
        <v>54</v>
      </c>
      <c r="H93">
        <v>2</v>
      </c>
      <c r="I93">
        <v>24655</v>
      </c>
      <c r="J93">
        <v>0</v>
      </c>
      <c r="K93">
        <v>0</v>
      </c>
      <c r="L93">
        <v>49310</v>
      </c>
      <c r="M93">
        <v>33729.589999999997</v>
      </c>
      <c r="N93">
        <v>15580.41</v>
      </c>
      <c r="O93" t="s">
        <v>49</v>
      </c>
      <c r="P93">
        <v>217.34</v>
      </c>
      <c r="Q93" t="s">
        <v>73</v>
      </c>
      <c r="R93" t="s">
        <v>41</v>
      </c>
      <c r="S93">
        <v>2</v>
      </c>
      <c r="T93">
        <v>3</v>
      </c>
      <c r="U93" t="s">
        <v>56</v>
      </c>
      <c r="V93" t="s">
        <v>33</v>
      </c>
      <c r="W93">
        <v>2</v>
      </c>
      <c r="X93">
        <f t="shared" si="2"/>
        <v>0</v>
      </c>
      <c r="Y93">
        <f t="shared" si="3"/>
        <v>15363.07</v>
      </c>
      <c r="Z93" s="2">
        <f>IF(BoyCodeAfrica_Ecommerce_Datasets3[Marketing_Cost] = 0, "N/A", L93/P93)</f>
        <v>226.87954357228307</v>
      </c>
      <c r="AA93" s="3">
        <f>BoyCodeAfrica_Ecommerce_Datasets3[Marketing_Cost]/BoyCodeAfrica_Ecommerce_Datasets3[Revenue]</f>
        <v>4.407625228148449E-3</v>
      </c>
      <c r="AB93">
        <f>IF(COUNTIFS($C$2:C93,C93, $O$2:O93,O93)= 1,1,0)</f>
        <v>1</v>
      </c>
      <c r="AC93" s="6">
        <f>IF(COUNTIFS($A$2:A93,A93, $O$2:O93,O93)= 1,1,0)</f>
        <v>1</v>
      </c>
    </row>
    <row r="94" spans="1:29" x14ac:dyDescent="0.25">
      <c r="A94" t="s">
        <v>258</v>
      </c>
      <c r="B94" s="1">
        <v>45852</v>
      </c>
      <c r="C94" t="s">
        <v>259</v>
      </c>
      <c r="D94" t="s">
        <v>71</v>
      </c>
      <c r="E94" t="s">
        <v>26</v>
      </c>
      <c r="F94" t="s">
        <v>53</v>
      </c>
      <c r="G94" t="s">
        <v>151</v>
      </c>
      <c r="H94">
        <v>1</v>
      </c>
      <c r="I94">
        <v>84582</v>
      </c>
      <c r="J94">
        <v>25</v>
      </c>
      <c r="K94">
        <v>21145.5</v>
      </c>
      <c r="L94">
        <v>63436.5</v>
      </c>
      <c r="M94">
        <v>41058.22</v>
      </c>
      <c r="N94">
        <v>22378.28</v>
      </c>
      <c r="O94" t="s">
        <v>39</v>
      </c>
      <c r="P94">
        <v>561.80999999999995</v>
      </c>
      <c r="Q94" t="s">
        <v>83</v>
      </c>
      <c r="R94" t="s">
        <v>31</v>
      </c>
      <c r="S94">
        <v>5</v>
      </c>
      <c r="T94">
        <v>3</v>
      </c>
      <c r="U94" t="s">
        <v>32</v>
      </c>
      <c r="V94" t="s">
        <v>33</v>
      </c>
      <c r="W94">
        <v>3</v>
      </c>
      <c r="X94">
        <f t="shared" si="2"/>
        <v>0</v>
      </c>
      <c r="Y94">
        <f t="shared" si="3"/>
        <v>21816.469999999998</v>
      </c>
      <c r="Z94" s="2">
        <f>IF(BoyCodeAfrica_Ecommerce_Datasets3[Marketing_Cost] = 0, "N/A", L94/P94)</f>
        <v>112.91450846371551</v>
      </c>
      <c r="AA94" s="3">
        <f>BoyCodeAfrica_Ecommerce_Datasets3[Marketing_Cost]/BoyCodeAfrica_Ecommerce_Datasets3[Revenue]</f>
        <v>8.8562578326357843E-3</v>
      </c>
      <c r="AB94">
        <f>IF(COUNTIFS($C$2:C94,C94, $O$2:O94,O94)= 1,1,0)</f>
        <v>1</v>
      </c>
      <c r="AC94" s="6">
        <f>IF(COUNTIFS($A$2:A94,A94, $O$2:O94,O94)= 1,1,0)</f>
        <v>1</v>
      </c>
    </row>
    <row r="95" spans="1:29" x14ac:dyDescent="0.25">
      <c r="A95" t="s">
        <v>260</v>
      </c>
      <c r="B95" s="1">
        <v>45796</v>
      </c>
      <c r="C95" t="s">
        <v>261</v>
      </c>
      <c r="D95" t="s">
        <v>97</v>
      </c>
      <c r="E95" t="s">
        <v>46</v>
      </c>
      <c r="F95" t="s">
        <v>37</v>
      </c>
      <c r="G95" t="s">
        <v>224</v>
      </c>
      <c r="H95">
        <v>3</v>
      </c>
      <c r="I95">
        <v>29098</v>
      </c>
      <c r="J95">
        <v>0</v>
      </c>
      <c r="K95">
        <v>0</v>
      </c>
      <c r="L95">
        <v>87294</v>
      </c>
      <c r="M95">
        <v>52229.7</v>
      </c>
      <c r="N95">
        <v>35064.300000000003</v>
      </c>
      <c r="O95" t="s">
        <v>55</v>
      </c>
      <c r="P95">
        <v>940.14</v>
      </c>
      <c r="Q95" t="s">
        <v>30</v>
      </c>
      <c r="R95" t="s">
        <v>41</v>
      </c>
      <c r="S95">
        <v>2</v>
      </c>
      <c r="T95">
        <v>1</v>
      </c>
      <c r="U95" t="s">
        <v>32</v>
      </c>
      <c r="V95" t="s">
        <v>33</v>
      </c>
      <c r="W95">
        <v>2</v>
      </c>
      <c r="X95">
        <f t="shared" si="2"/>
        <v>0</v>
      </c>
      <c r="Y95">
        <f t="shared" si="3"/>
        <v>34124.160000000003</v>
      </c>
      <c r="Z95" s="2">
        <f>IF(BoyCodeAfrica_Ecommerce_Datasets3[Marketing_Cost] = 0, "N/A", L95/P95)</f>
        <v>92.852128406407559</v>
      </c>
      <c r="AA95" s="3">
        <f>BoyCodeAfrica_Ecommerce_Datasets3[Marketing_Cost]/BoyCodeAfrica_Ecommerce_Datasets3[Revenue]</f>
        <v>1.0769812358237679E-2</v>
      </c>
      <c r="AB95">
        <f>IF(COUNTIFS($C$2:C95,C95, $O$2:O95,O95)= 1,1,0)</f>
        <v>1</v>
      </c>
      <c r="AC95" s="6">
        <f>IF(COUNTIFS($A$2:A95,A95, $O$2:O95,O95)= 1,1,0)</f>
        <v>1</v>
      </c>
    </row>
    <row r="96" spans="1:29" x14ac:dyDescent="0.25">
      <c r="A96" t="s">
        <v>262</v>
      </c>
      <c r="B96" s="1">
        <v>45985</v>
      </c>
      <c r="C96" t="s">
        <v>263</v>
      </c>
      <c r="D96" t="s">
        <v>45</v>
      </c>
      <c r="E96" t="s">
        <v>46</v>
      </c>
      <c r="F96" t="s">
        <v>86</v>
      </c>
      <c r="G96" t="s">
        <v>94</v>
      </c>
      <c r="H96">
        <v>2</v>
      </c>
      <c r="I96">
        <v>35253</v>
      </c>
      <c r="J96">
        <v>0</v>
      </c>
      <c r="K96">
        <v>0</v>
      </c>
      <c r="L96">
        <v>70506</v>
      </c>
      <c r="M96">
        <v>56940.75</v>
      </c>
      <c r="N96">
        <v>13565.25</v>
      </c>
      <c r="O96" t="s">
        <v>39</v>
      </c>
      <c r="P96">
        <v>849.31</v>
      </c>
      <c r="Q96" t="s">
        <v>73</v>
      </c>
      <c r="R96" t="s">
        <v>41</v>
      </c>
      <c r="S96">
        <v>2</v>
      </c>
      <c r="T96">
        <v>1</v>
      </c>
      <c r="U96" t="s">
        <v>32</v>
      </c>
      <c r="V96" t="s">
        <v>33</v>
      </c>
      <c r="W96">
        <v>5</v>
      </c>
      <c r="X96">
        <f t="shared" si="2"/>
        <v>0</v>
      </c>
      <c r="Y96">
        <f t="shared" si="3"/>
        <v>12715.94</v>
      </c>
      <c r="Z96" s="2">
        <f>IF(BoyCodeAfrica_Ecommerce_Datasets3[Marketing_Cost] = 0, "N/A", L96/P96)</f>
        <v>83.015624448081383</v>
      </c>
      <c r="AA96" s="3">
        <f>BoyCodeAfrica_Ecommerce_Datasets3[Marketing_Cost]/BoyCodeAfrica_Ecommerce_Datasets3[Revenue]</f>
        <v>1.2045925169489121E-2</v>
      </c>
      <c r="AB96">
        <f>IF(COUNTIFS($C$2:C96,C96, $O$2:O96,O96)= 1,1,0)</f>
        <v>1</v>
      </c>
      <c r="AC96" s="6">
        <f>IF(COUNTIFS($A$2:A96,A96, $O$2:O96,O96)= 1,1,0)</f>
        <v>1</v>
      </c>
    </row>
    <row r="97" spans="1:29" x14ac:dyDescent="0.25">
      <c r="A97" t="s">
        <v>264</v>
      </c>
      <c r="B97" s="1">
        <v>46010</v>
      </c>
      <c r="C97" t="s">
        <v>265</v>
      </c>
      <c r="D97" t="s">
        <v>67</v>
      </c>
      <c r="E97" t="s">
        <v>46</v>
      </c>
      <c r="F97" t="s">
        <v>86</v>
      </c>
      <c r="G97" t="s">
        <v>180</v>
      </c>
      <c r="H97">
        <v>1</v>
      </c>
      <c r="I97">
        <v>37795</v>
      </c>
      <c r="J97">
        <v>20</v>
      </c>
      <c r="K97">
        <v>7559</v>
      </c>
      <c r="L97">
        <v>30236</v>
      </c>
      <c r="M97">
        <v>24775.45</v>
      </c>
      <c r="N97">
        <v>5460.55</v>
      </c>
      <c r="O97" t="s">
        <v>55</v>
      </c>
      <c r="P97">
        <v>214.67</v>
      </c>
      <c r="Q97" t="s">
        <v>30</v>
      </c>
      <c r="R97" t="s">
        <v>31</v>
      </c>
      <c r="S97">
        <v>5</v>
      </c>
      <c r="T97">
        <v>2</v>
      </c>
      <c r="U97" t="s">
        <v>32</v>
      </c>
      <c r="V97" t="s">
        <v>33</v>
      </c>
      <c r="W97">
        <v>2</v>
      </c>
      <c r="X97">
        <f t="shared" si="2"/>
        <v>0</v>
      </c>
      <c r="Y97">
        <f t="shared" si="3"/>
        <v>5245.88</v>
      </c>
      <c r="Z97" s="2">
        <f>IF(BoyCodeAfrica_Ecommerce_Datasets3[Marketing_Cost] = 0, "N/A", L97/P97)</f>
        <v>140.84874458471143</v>
      </c>
      <c r="AA97" s="3">
        <f>BoyCodeAfrica_Ecommerce_Datasets3[Marketing_Cost]/BoyCodeAfrica_Ecommerce_Datasets3[Revenue]</f>
        <v>7.0998147903161791E-3</v>
      </c>
      <c r="AB97">
        <f>IF(COUNTIFS($C$2:C97,C97, $O$2:O97,O97)= 1,1,0)</f>
        <v>1</v>
      </c>
      <c r="AC97" s="6">
        <f>IF(COUNTIFS($A$2:A97,A97, $O$2:O97,O97)= 1,1,0)</f>
        <v>1</v>
      </c>
    </row>
    <row r="98" spans="1:29" x14ac:dyDescent="0.25">
      <c r="A98" t="s">
        <v>266</v>
      </c>
      <c r="B98" s="1">
        <v>45943</v>
      </c>
      <c r="C98" t="s">
        <v>267</v>
      </c>
      <c r="D98" t="s">
        <v>25</v>
      </c>
      <c r="E98" t="s">
        <v>36</v>
      </c>
      <c r="F98" t="s">
        <v>53</v>
      </c>
      <c r="G98" t="s">
        <v>268</v>
      </c>
      <c r="H98">
        <v>3</v>
      </c>
      <c r="I98">
        <v>52911</v>
      </c>
      <c r="J98">
        <v>0</v>
      </c>
      <c r="K98">
        <v>0</v>
      </c>
      <c r="L98">
        <v>158733</v>
      </c>
      <c r="M98">
        <v>96097.35</v>
      </c>
      <c r="N98">
        <v>62635.65</v>
      </c>
      <c r="O98" t="s">
        <v>49</v>
      </c>
      <c r="P98">
        <v>482.53</v>
      </c>
      <c r="Q98" t="s">
        <v>68</v>
      </c>
      <c r="R98" t="s">
        <v>41</v>
      </c>
      <c r="S98">
        <v>2</v>
      </c>
      <c r="T98">
        <v>2</v>
      </c>
      <c r="U98" t="s">
        <v>32</v>
      </c>
      <c r="V98" t="s">
        <v>33</v>
      </c>
      <c r="W98">
        <v>4</v>
      </c>
      <c r="X98">
        <f t="shared" si="2"/>
        <v>0</v>
      </c>
      <c r="Y98">
        <f t="shared" si="3"/>
        <v>62153.120000000003</v>
      </c>
      <c r="Z98" s="2">
        <f>IF(BoyCodeAfrica_Ecommerce_Datasets3[Marketing_Cost] = 0, "N/A", L98/P98)</f>
        <v>328.95985741819163</v>
      </c>
      <c r="AA98" s="3">
        <f>BoyCodeAfrica_Ecommerce_Datasets3[Marketing_Cost]/BoyCodeAfrica_Ecommerce_Datasets3[Revenue]</f>
        <v>3.0398845860659094E-3</v>
      </c>
      <c r="AB98">
        <f>IF(COUNTIFS($C$2:C98,C98, $O$2:O98,O98)= 1,1,0)</f>
        <v>1</v>
      </c>
      <c r="AC98" s="6">
        <f>IF(COUNTIFS($A$2:A98,A98, $O$2:O98,O98)= 1,1,0)</f>
        <v>1</v>
      </c>
    </row>
    <row r="99" spans="1:29" x14ac:dyDescent="0.25">
      <c r="A99" t="s">
        <v>269</v>
      </c>
      <c r="B99" s="1">
        <v>45770</v>
      </c>
      <c r="C99" t="s">
        <v>270</v>
      </c>
      <c r="D99" t="s">
        <v>124</v>
      </c>
      <c r="E99" t="s">
        <v>46</v>
      </c>
      <c r="F99" t="s">
        <v>86</v>
      </c>
      <c r="G99" t="s">
        <v>180</v>
      </c>
      <c r="H99">
        <v>3</v>
      </c>
      <c r="I99">
        <v>82122</v>
      </c>
      <c r="J99">
        <v>0</v>
      </c>
      <c r="K99">
        <v>0</v>
      </c>
      <c r="L99">
        <v>246366</v>
      </c>
      <c r="M99">
        <v>177888.14</v>
      </c>
      <c r="N99">
        <v>68477.86</v>
      </c>
      <c r="O99" t="s">
        <v>29</v>
      </c>
      <c r="P99">
        <v>1505.99</v>
      </c>
      <c r="Q99" t="s">
        <v>30</v>
      </c>
      <c r="R99" t="s">
        <v>31</v>
      </c>
      <c r="S99">
        <v>5</v>
      </c>
      <c r="T99">
        <v>5</v>
      </c>
      <c r="U99" t="s">
        <v>32</v>
      </c>
      <c r="V99" t="s">
        <v>33</v>
      </c>
      <c r="W99">
        <v>5</v>
      </c>
      <c r="X99">
        <f t="shared" si="2"/>
        <v>0</v>
      </c>
      <c r="Y99">
        <f t="shared" si="3"/>
        <v>66971.87</v>
      </c>
      <c r="Z99" s="2">
        <f>IF(BoyCodeAfrica_Ecommerce_Datasets3[Marketing_Cost] = 0, "N/A", L99/P99)</f>
        <v>163.59072769407499</v>
      </c>
      <c r="AA99" s="3">
        <f>BoyCodeAfrica_Ecommerce_Datasets3[Marketing_Cost]/BoyCodeAfrica_Ecommerce_Datasets3[Revenue]</f>
        <v>6.1128158918032525E-3</v>
      </c>
      <c r="AB99">
        <f>IF(COUNTIFS($C$2:C99,C99, $O$2:O99,O99)= 1,1,0)</f>
        <v>1</v>
      </c>
      <c r="AC99" s="6">
        <f>IF(COUNTIFS($A$2:A99,A99, $O$2:O99,O99)= 1,1,0)</f>
        <v>1</v>
      </c>
    </row>
    <row r="100" spans="1:29" x14ac:dyDescent="0.25">
      <c r="A100" t="s">
        <v>271</v>
      </c>
      <c r="B100" s="1">
        <v>46008</v>
      </c>
      <c r="C100" t="s">
        <v>272</v>
      </c>
      <c r="D100" t="s">
        <v>63</v>
      </c>
      <c r="E100" t="s">
        <v>36</v>
      </c>
      <c r="F100" t="s">
        <v>47</v>
      </c>
      <c r="G100" t="s">
        <v>146</v>
      </c>
      <c r="H100">
        <v>1</v>
      </c>
      <c r="I100">
        <v>28381</v>
      </c>
      <c r="J100">
        <v>5</v>
      </c>
      <c r="K100">
        <v>1419.05</v>
      </c>
      <c r="L100">
        <v>26961.95</v>
      </c>
      <c r="M100">
        <v>15372.78</v>
      </c>
      <c r="N100">
        <v>11589.17</v>
      </c>
      <c r="O100" t="s">
        <v>39</v>
      </c>
      <c r="P100">
        <v>1971.34</v>
      </c>
      <c r="Q100" t="s">
        <v>83</v>
      </c>
      <c r="R100" t="s">
        <v>31</v>
      </c>
      <c r="S100">
        <v>5</v>
      </c>
      <c r="T100">
        <v>5</v>
      </c>
      <c r="U100" t="s">
        <v>32</v>
      </c>
      <c r="V100" t="s">
        <v>33</v>
      </c>
      <c r="W100">
        <v>5</v>
      </c>
      <c r="X100">
        <f t="shared" si="2"/>
        <v>0</v>
      </c>
      <c r="Y100">
        <f t="shared" si="3"/>
        <v>9617.83</v>
      </c>
      <c r="Z100" s="2">
        <f>IF(BoyCodeAfrica_Ecommerce_Datasets3[Marketing_Cost] = 0, "N/A", L100/P100)</f>
        <v>13.67696592165735</v>
      </c>
      <c r="AA100" s="3">
        <f>BoyCodeAfrica_Ecommerce_Datasets3[Marketing_Cost]/BoyCodeAfrica_Ecommerce_Datasets3[Revenue]</f>
        <v>7.3115631473242848E-2</v>
      </c>
      <c r="AB100">
        <f>IF(COUNTIFS($C$2:C100,C100, $O$2:O100,O100)= 1,1,0)</f>
        <v>1</v>
      </c>
      <c r="AC100" s="6">
        <f>IF(COUNTIFS($A$2:A100,A100, $O$2:O100,O100)= 1,1,0)</f>
        <v>1</v>
      </c>
    </row>
    <row r="101" spans="1:29" x14ac:dyDescent="0.25">
      <c r="A101" t="s">
        <v>273</v>
      </c>
      <c r="B101" s="1">
        <v>45824</v>
      </c>
      <c r="C101" t="s">
        <v>274</v>
      </c>
      <c r="D101" t="s">
        <v>67</v>
      </c>
      <c r="E101" t="s">
        <v>46</v>
      </c>
      <c r="F101" t="s">
        <v>47</v>
      </c>
      <c r="G101" t="s">
        <v>138</v>
      </c>
      <c r="H101">
        <v>1</v>
      </c>
      <c r="I101">
        <v>20607</v>
      </c>
      <c r="J101">
        <v>10</v>
      </c>
      <c r="K101">
        <v>2060.6999999999998</v>
      </c>
      <c r="L101">
        <v>18546.3</v>
      </c>
      <c r="M101">
        <v>14469.27</v>
      </c>
      <c r="N101">
        <v>4077.03</v>
      </c>
      <c r="O101" t="s">
        <v>60</v>
      </c>
      <c r="P101">
        <v>1777.93</v>
      </c>
      <c r="Q101" t="s">
        <v>40</v>
      </c>
      <c r="R101" t="s">
        <v>31</v>
      </c>
      <c r="S101">
        <v>5</v>
      </c>
      <c r="T101">
        <v>4</v>
      </c>
      <c r="U101" t="s">
        <v>32</v>
      </c>
      <c r="V101" t="s">
        <v>33</v>
      </c>
      <c r="W101">
        <v>5</v>
      </c>
      <c r="X101">
        <f t="shared" si="2"/>
        <v>0</v>
      </c>
      <c r="Y101">
        <f t="shared" si="3"/>
        <v>2299.1000000000004</v>
      </c>
      <c r="Z101" s="2">
        <f>IF(BoyCodeAfrica_Ecommerce_Datasets3[Marketing_Cost] = 0, "N/A", L101/P101)</f>
        <v>10.431400561326935</v>
      </c>
      <c r="AA101" s="3">
        <f>BoyCodeAfrica_Ecommerce_Datasets3[Marketing_Cost]/BoyCodeAfrica_Ecommerce_Datasets3[Revenue]</f>
        <v>9.5864404220787985E-2</v>
      </c>
      <c r="AB101">
        <f>IF(COUNTIFS($C$2:C101,C101, $O$2:O101,O101)= 1,1,0)</f>
        <v>1</v>
      </c>
      <c r="AC101" s="6">
        <f>IF(COUNTIFS($A$2:A101,A101, $O$2:O101,O101)= 1,1,0)</f>
        <v>1</v>
      </c>
    </row>
    <row r="102" spans="1:29" x14ac:dyDescent="0.25">
      <c r="A102" t="s">
        <v>275</v>
      </c>
      <c r="B102" s="1">
        <v>45686</v>
      </c>
      <c r="C102" t="s">
        <v>276</v>
      </c>
      <c r="D102" t="s">
        <v>154</v>
      </c>
      <c r="E102" t="s">
        <v>26</v>
      </c>
      <c r="F102" t="s">
        <v>53</v>
      </c>
      <c r="G102" t="s">
        <v>268</v>
      </c>
      <c r="H102">
        <v>3</v>
      </c>
      <c r="I102">
        <v>60936</v>
      </c>
      <c r="J102">
        <v>10</v>
      </c>
      <c r="K102">
        <v>18280.8</v>
      </c>
      <c r="L102">
        <v>164527.20000000001</v>
      </c>
      <c r="M102">
        <v>126920.26</v>
      </c>
      <c r="N102">
        <v>37606.94</v>
      </c>
      <c r="O102" t="s">
        <v>55</v>
      </c>
      <c r="P102">
        <v>2165.58</v>
      </c>
      <c r="Q102" t="s">
        <v>40</v>
      </c>
      <c r="R102" t="s">
        <v>31</v>
      </c>
      <c r="S102">
        <v>5</v>
      </c>
      <c r="T102">
        <v>2</v>
      </c>
      <c r="U102" t="s">
        <v>32</v>
      </c>
      <c r="V102" t="s">
        <v>33</v>
      </c>
      <c r="W102">
        <v>4</v>
      </c>
      <c r="X102">
        <f t="shared" si="2"/>
        <v>0</v>
      </c>
      <c r="Y102">
        <f t="shared" si="3"/>
        <v>35441.360000000001</v>
      </c>
      <c r="Z102" s="2">
        <f>IF(BoyCodeAfrica_Ecommerce_Datasets3[Marketing_Cost] = 0, "N/A", L102/P102)</f>
        <v>75.973734519158853</v>
      </c>
      <c r="AA102" s="3">
        <f>BoyCodeAfrica_Ecommerce_Datasets3[Marketing_Cost]/BoyCodeAfrica_Ecommerce_Datasets3[Revenue]</f>
        <v>1.3162443656732746E-2</v>
      </c>
      <c r="AB102">
        <f>IF(COUNTIFS($C$2:C102,C102, $O$2:O102,O102)= 1,1,0)</f>
        <v>1</v>
      </c>
      <c r="AC102" s="6">
        <f>IF(COUNTIFS($A$2:A102,A102, $O$2:O102,O102)= 1,1,0)</f>
        <v>1</v>
      </c>
    </row>
    <row r="103" spans="1:29" x14ac:dyDescent="0.25">
      <c r="A103" t="s">
        <v>277</v>
      </c>
      <c r="B103" s="1">
        <v>45775</v>
      </c>
      <c r="C103" t="s">
        <v>278</v>
      </c>
      <c r="D103" t="s">
        <v>67</v>
      </c>
      <c r="E103" t="s">
        <v>36</v>
      </c>
      <c r="F103" t="s">
        <v>37</v>
      </c>
      <c r="G103" t="s">
        <v>161</v>
      </c>
      <c r="H103">
        <v>1</v>
      </c>
      <c r="I103">
        <v>16984</v>
      </c>
      <c r="J103">
        <v>15</v>
      </c>
      <c r="K103">
        <v>2547.6</v>
      </c>
      <c r="L103">
        <v>14436.4</v>
      </c>
      <c r="M103">
        <v>9390.9500000000007</v>
      </c>
      <c r="N103">
        <v>5045.45</v>
      </c>
      <c r="O103" t="s">
        <v>55</v>
      </c>
      <c r="P103">
        <v>795.29</v>
      </c>
      <c r="Q103" t="s">
        <v>83</v>
      </c>
      <c r="R103" t="s">
        <v>31</v>
      </c>
      <c r="S103">
        <v>5</v>
      </c>
      <c r="T103">
        <v>4</v>
      </c>
      <c r="U103" t="s">
        <v>32</v>
      </c>
      <c r="V103" t="s">
        <v>50</v>
      </c>
      <c r="W103">
        <v>5</v>
      </c>
      <c r="X103">
        <f t="shared" si="2"/>
        <v>0</v>
      </c>
      <c r="Y103">
        <f t="shared" si="3"/>
        <v>4250.16</v>
      </c>
      <c r="Z103" s="2">
        <f>IF(BoyCodeAfrica_Ecommerce_Datasets3[Marketing_Cost] = 0, "N/A", L103/P103)</f>
        <v>18.152372090683901</v>
      </c>
      <c r="AA103" s="3">
        <f>BoyCodeAfrica_Ecommerce_Datasets3[Marketing_Cost]/BoyCodeAfrica_Ecommerce_Datasets3[Revenue]</f>
        <v>5.5089218918844031E-2</v>
      </c>
      <c r="AB103">
        <f>IF(COUNTIFS($C$2:C103,C103, $O$2:O103,O103)= 1,1,0)</f>
        <v>1</v>
      </c>
      <c r="AC103" s="6">
        <f>IF(COUNTIFS($A$2:A103,A103, $O$2:O103,O103)= 1,1,0)</f>
        <v>1</v>
      </c>
    </row>
    <row r="104" spans="1:29" x14ac:dyDescent="0.25">
      <c r="A104" t="s">
        <v>279</v>
      </c>
      <c r="B104" s="1">
        <v>45674</v>
      </c>
      <c r="C104" t="s">
        <v>280</v>
      </c>
      <c r="D104" t="s">
        <v>67</v>
      </c>
      <c r="E104" t="s">
        <v>46</v>
      </c>
      <c r="F104" t="s">
        <v>53</v>
      </c>
      <c r="G104" t="s">
        <v>151</v>
      </c>
      <c r="H104">
        <v>2</v>
      </c>
      <c r="I104">
        <v>115022</v>
      </c>
      <c r="J104">
        <v>0</v>
      </c>
      <c r="K104">
        <v>0</v>
      </c>
      <c r="L104">
        <v>230044</v>
      </c>
      <c r="M104">
        <v>136958.32999999999</v>
      </c>
      <c r="N104">
        <v>93085.67</v>
      </c>
      <c r="O104" t="s">
        <v>91</v>
      </c>
      <c r="P104">
        <v>1866.19</v>
      </c>
      <c r="Q104" t="s">
        <v>30</v>
      </c>
      <c r="R104" t="s">
        <v>41</v>
      </c>
      <c r="S104">
        <v>2</v>
      </c>
      <c r="T104">
        <v>6</v>
      </c>
      <c r="U104" t="s">
        <v>32</v>
      </c>
      <c r="V104" t="s">
        <v>42</v>
      </c>
      <c r="X104">
        <f t="shared" si="2"/>
        <v>0</v>
      </c>
      <c r="Y104">
        <f t="shared" si="3"/>
        <v>91219.48</v>
      </c>
      <c r="Z104" s="2">
        <f>IF(BoyCodeAfrica_Ecommerce_Datasets3[Marketing_Cost] = 0, "N/A", L104/P104)</f>
        <v>123.26933484800583</v>
      </c>
      <c r="AA104" s="3">
        <f>BoyCodeAfrica_Ecommerce_Datasets3[Marketing_Cost]/BoyCodeAfrica_Ecommerce_Datasets3[Revenue]</f>
        <v>8.1123176435812273E-3</v>
      </c>
      <c r="AB104">
        <f>IF(COUNTIFS($C$2:C104,C104, $O$2:O104,O104)= 1,1,0)</f>
        <v>1</v>
      </c>
      <c r="AC104" s="6">
        <f>IF(COUNTIFS($A$2:A104,A104, $O$2:O104,O104)= 1,1,0)</f>
        <v>1</v>
      </c>
    </row>
    <row r="105" spans="1:29" x14ac:dyDescent="0.25">
      <c r="A105" t="s">
        <v>281</v>
      </c>
      <c r="B105" s="1">
        <v>45819</v>
      </c>
      <c r="C105" t="s">
        <v>282</v>
      </c>
      <c r="D105" t="s">
        <v>154</v>
      </c>
      <c r="E105" t="s">
        <v>46</v>
      </c>
      <c r="F105" t="s">
        <v>53</v>
      </c>
      <c r="G105" t="s">
        <v>54</v>
      </c>
      <c r="H105">
        <v>1</v>
      </c>
      <c r="I105">
        <v>45681</v>
      </c>
      <c r="J105">
        <v>10</v>
      </c>
      <c r="K105">
        <v>4568.1000000000004</v>
      </c>
      <c r="L105">
        <v>41112.9</v>
      </c>
      <c r="M105">
        <v>28150.03</v>
      </c>
      <c r="N105">
        <v>12962.87</v>
      </c>
      <c r="O105" t="s">
        <v>39</v>
      </c>
      <c r="P105">
        <v>401.76</v>
      </c>
      <c r="Q105" t="s">
        <v>30</v>
      </c>
      <c r="R105" t="s">
        <v>41</v>
      </c>
      <c r="S105">
        <v>2</v>
      </c>
      <c r="T105">
        <v>0</v>
      </c>
      <c r="U105" t="s">
        <v>32</v>
      </c>
      <c r="V105" t="s">
        <v>42</v>
      </c>
      <c r="X105">
        <f t="shared" si="2"/>
        <v>0</v>
      </c>
      <c r="Y105">
        <f t="shared" si="3"/>
        <v>12561.11</v>
      </c>
      <c r="Z105" s="2">
        <f>IF(BoyCodeAfrica_Ecommerce_Datasets3[Marketing_Cost] = 0, "N/A", L105/P105)</f>
        <v>102.33198924731184</v>
      </c>
      <c r="AA105" s="3">
        <f>BoyCodeAfrica_Ecommerce_Datasets3[Marketing_Cost]/BoyCodeAfrica_Ecommerce_Datasets3[Revenue]</f>
        <v>9.7721153214684435E-3</v>
      </c>
      <c r="AB105">
        <f>IF(COUNTIFS($C$2:C105,C105, $O$2:O105,O105)= 1,1,0)</f>
        <v>1</v>
      </c>
      <c r="AC105" s="6">
        <f>IF(COUNTIFS($A$2:A105,A105, $O$2:O105,O105)= 1,1,0)</f>
        <v>1</v>
      </c>
    </row>
    <row r="106" spans="1:29" x14ac:dyDescent="0.25">
      <c r="A106" t="s">
        <v>283</v>
      </c>
      <c r="B106" s="1">
        <v>45863</v>
      </c>
      <c r="C106" t="s">
        <v>284</v>
      </c>
      <c r="D106" t="s">
        <v>97</v>
      </c>
      <c r="E106" t="s">
        <v>26</v>
      </c>
      <c r="F106" t="s">
        <v>47</v>
      </c>
      <c r="G106" t="s">
        <v>105</v>
      </c>
      <c r="H106">
        <v>2</v>
      </c>
      <c r="I106">
        <v>8279</v>
      </c>
      <c r="J106">
        <v>20</v>
      </c>
      <c r="K106">
        <v>3311.6</v>
      </c>
      <c r="L106">
        <v>13246.4</v>
      </c>
      <c r="M106">
        <v>9233</v>
      </c>
      <c r="N106">
        <v>4013.4</v>
      </c>
      <c r="O106" t="s">
        <v>91</v>
      </c>
      <c r="P106">
        <v>1355.5</v>
      </c>
      <c r="Q106" t="s">
        <v>30</v>
      </c>
      <c r="R106" t="s">
        <v>41</v>
      </c>
      <c r="S106">
        <v>2</v>
      </c>
      <c r="T106">
        <v>1</v>
      </c>
      <c r="U106" t="s">
        <v>32</v>
      </c>
      <c r="V106" t="s">
        <v>33</v>
      </c>
      <c r="W106">
        <v>5</v>
      </c>
      <c r="X106">
        <f t="shared" si="2"/>
        <v>0</v>
      </c>
      <c r="Y106">
        <f t="shared" si="3"/>
        <v>2657.9</v>
      </c>
      <c r="Z106" s="2">
        <f>IF(BoyCodeAfrica_Ecommerce_Datasets3[Marketing_Cost] = 0, "N/A", L106/P106)</f>
        <v>9.7723349317594987</v>
      </c>
      <c r="AA106" s="3">
        <f>BoyCodeAfrica_Ecommerce_Datasets3[Marketing_Cost]/BoyCodeAfrica_Ecommerce_Datasets3[Revenue]</f>
        <v>0.10232968957603576</v>
      </c>
      <c r="AB106">
        <f>IF(COUNTIFS($C$2:C106,C106, $O$2:O106,O106)= 1,1,0)</f>
        <v>1</v>
      </c>
      <c r="AC106" s="6">
        <f>IF(COUNTIFS($A$2:A106,A106, $O$2:O106,O106)= 1,1,0)</f>
        <v>1</v>
      </c>
    </row>
    <row r="107" spans="1:29" x14ac:dyDescent="0.25">
      <c r="A107" t="s">
        <v>285</v>
      </c>
      <c r="B107" s="1">
        <v>45795</v>
      </c>
      <c r="C107" t="s">
        <v>286</v>
      </c>
      <c r="D107" t="s">
        <v>25</v>
      </c>
      <c r="E107" t="s">
        <v>46</v>
      </c>
      <c r="F107" t="s">
        <v>86</v>
      </c>
      <c r="G107" t="s">
        <v>87</v>
      </c>
      <c r="H107">
        <v>3</v>
      </c>
      <c r="I107">
        <v>13679</v>
      </c>
      <c r="J107">
        <v>25</v>
      </c>
      <c r="K107">
        <v>10259.25</v>
      </c>
      <c r="L107">
        <v>30777.75</v>
      </c>
      <c r="M107">
        <v>19898.03</v>
      </c>
      <c r="N107">
        <v>10879.72</v>
      </c>
      <c r="O107" t="s">
        <v>29</v>
      </c>
      <c r="P107">
        <v>430.31</v>
      </c>
      <c r="Q107" t="s">
        <v>68</v>
      </c>
      <c r="R107" t="s">
        <v>31</v>
      </c>
      <c r="S107">
        <v>5</v>
      </c>
      <c r="T107">
        <v>1</v>
      </c>
      <c r="U107" t="s">
        <v>32</v>
      </c>
      <c r="V107" t="s">
        <v>42</v>
      </c>
      <c r="X107">
        <f t="shared" si="2"/>
        <v>0</v>
      </c>
      <c r="Y107">
        <f t="shared" si="3"/>
        <v>10449.41</v>
      </c>
      <c r="Z107" s="2">
        <f>IF(BoyCodeAfrica_Ecommerce_Datasets3[Marketing_Cost] = 0, "N/A", L107/P107)</f>
        <v>71.524598545234824</v>
      </c>
      <c r="AA107" s="3">
        <f>BoyCodeAfrica_Ecommerce_Datasets3[Marketing_Cost]/BoyCodeAfrica_Ecommerce_Datasets3[Revenue]</f>
        <v>1.3981203954155193E-2</v>
      </c>
      <c r="AB107">
        <f>IF(COUNTIFS($C$2:C107,C107, $O$2:O107,O107)= 1,1,0)</f>
        <v>1</v>
      </c>
      <c r="AC107" s="6">
        <f>IF(COUNTIFS($A$2:A107,A107, $O$2:O107,O107)= 1,1,0)</f>
        <v>1</v>
      </c>
    </row>
    <row r="108" spans="1:29" x14ac:dyDescent="0.25">
      <c r="A108" t="s">
        <v>287</v>
      </c>
      <c r="B108" s="1">
        <v>45691</v>
      </c>
      <c r="C108" t="s">
        <v>288</v>
      </c>
      <c r="D108" t="s">
        <v>124</v>
      </c>
      <c r="E108" t="s">
        <v>36</v>
      </c>
      <c r="F108" t="s">
        <v>86</v>
      </c>
      <c r="G108" t="s">
        <v>110</v>
      </c>
      <c r="H108">
        <v>2</v>
      </c>
      <c r="I108">
        <v>29081</v>
      </c>
      <c r="J108">
        <v>10</v>
      </c>
      <c r="K108">
        <v>5816.2</v>
      </c>
      <c r="L108">
        <v>52345.8</v>
      </c>
      <c r="M108">
        <v>41707.800000000003</v>
      </c>
      <c r="N108">
        <v>10638</v>
      </c>
      <c r="O108" t="s">
        <v>29</v>
      </c>
      <c r="P108">
        <v>1496.29</v>
      </c>
      <c r="Q108" t="s">
        <v>40</v>
      </c>
      <c r="R108" t="s">
        <v>41</v>
      </c>
      <c r="S108">
        <v>2</v>
      </c>
      <c r="T108">
        <v>5</v>
      </c>
      <c r="U108" t="s">
        <v>56</v>
      </c>
      <c r="V108" t="s">
        <v>33</v>
      </c>
      <c r="W108">
        <v>5</v>
      </c>
      <c r="X108">
        <f t="shared" si="2"/>
        <v>0</v>
      </c>
      <c r="Y108">
        <f t="shared" si="3"/>
        <v>9141.7099999999991</v>
      </c>
      <c r="Z108" s="2">
        <f>IF(BoyCodeAfrica_Ecommerce_Datasets3[Marketing_Cost] = 0, "N/A", L108/P108)</f>
        <v>34.983726416670571</v>
      </c>
      <c r="AA108" s="3">
        <f>BoyCodeAfrica_Ecommerce_Datasets3[Marketing_Cost]/BoyCodeAfrica_Ecommerce_Datasets3[Revenue]</f>
        <v>2.8584719308903481E-2</v>
      </c>
      <c r="AB108">
        <f>IF(COUNTIFS($C$2:C108,C108, $O$2:O108,O108)= 1,1,0)</f>
        <v>1</v>
      </c>
      <c r="AC108" s="6">
        <f>IF(COUNTIFS($A$2:A108,A108, $O$2:O108,O108)= 1,1,0)</f>
        <v>1</v>
      </c>
    </row>
    <row r="109" spans="1:29" x14ac:dyDescent="0.25">
      <c r="A109" t="s">
        <v>289</v>
      </c>
      <c r="B109" s="1">
        <v>45766</v>
      </c>
      <c r="C109" t="s">
        <v>290</v>
      </c>
      <c r="D109" t="s">
        <v>63</v>
      </c>
      <c r="E109" t="s">
        <v>26</v>
      </c>
      <c r="F109" t="s">
        <v>47</v>
      </c>
      <c r="G109" t="s">
        <v>105</v>
      </c>
      <c r="H109">
        <v>1</v>
      </c>
      <c r="I109">
        <v>46430</v>
      </c>
      <c r="J109">
        <v>20</v>
      </c>
      <c r="K109">
        <v>9286</v>
      </c>
      <c r="L109">
        <v>37144</v>
      </c>
      <c r="M109">
        <v>20436.05</v>
      </c>
      <c r="N109">
        <v>16707.95</v>
      </c>
      <c r="O109" t="s">
        <v>91</v>
      </c>
      <c r="P109">
        <v>500.13</v>
      </c>
      <c r="Q109" t="s">
        <v>68</v>
      </c>
      <c r="R109" t="s">
        <v>31</v>
      </c>
      <c r="S109">
        <v>5</v>
      </c>
      <c r="T109">
        <v>6</v>
      </c>
      <c r="U109" t="s">
        <v>32</v>
      </c>
      <c r="V109" t="s">
        <v>42</v>
      </c>
      <c r="X109">
        <f t="shared" si="2"/>
        <v>0</v>
      </c>
      <c r="Y109">
        <f t="shared" si="3"/>
        <v>16207.820000000002</v>
      </c>
      <c r="Z109" s="2">
        <f>IF(BoyCodeAfrica_Ecommerce_Datasets3[Marketing_Cost] = 0, "N/A", L109/P109)</f>
        <v>74.26869014056345</v>
      </c>
      <c r="AA109" s="3">
        <f>BoyCodeAfrica_Ecommerce_Datasets3[Marketing_Cost]/BoyCodeAfrica_Ecommerce_Datasets3[Revenue]</f>
        <v>1.3464624165410295E-2</v>
      </c>
      <c r="AB109">
        <f>IF(COUNTIFS($C$2:C109,C109, $O$2:O109,O109)= 1,1,0)</f>
        <v>1</v>
      </c>
      <c r="AC109" s="6">
        <f>IF(COUNTIFS($A$2:A109,A109, $O$2:O109,O109)= 1,1,0)</f>
        <v>1</v>
      </c>
    </row>
    <row r="110" spans="1:29" x14ac:dyDescent="0.25">
      <c r="A110" t="s">
        <v>291</v>
      </c>
      <c r="B110" s="1">
        <v>45948</v>
      </c>
      <c r="C110" t="s">
        <v>292</v>
      </c>
      <c r="D110" t="s">
        <v>154</v>
      </c>
      <c r="E110" t="s">
        <v>26</v>
      </c>
      <c r="F110" t="s">
        <v>86</v>
      </c>
      <c r="G110" t="s">
        <v>180</v>
      </c>
      <c r="H110">
        <v>1</v>
      </c>
      <c r="I110">
        <v>53826</v>
      </c>
      <c r="J110">
        <v>15</v>
      </c>
      <c r="K110">
        <v>8073.9</v>
      </c>
      <c r="L110">
        <v>45752.1</v>
      </c>
      <c r="M110">
        <v>32402.76</v>
      </c>
      <c r="N110">
        <v>13349.34</v>
      </c>
      <c r="O110" t="s">
        <v>29</v>
      </c>
      <c r="P110">
        <v>513.84</v>
      </c>
      <c r="Q110" t="s">
        <v>68</v>
      </c>
      <c r="R110" t="s">
        <v>41</v>
      </c>
      <c r="S110">
        <v>2</v>
      </c>
      <c r="T110">
        <v>2</v>
      </c>
      <c r="U110" t="s">
        <v>32</v>
      </c>
      <c r="V110" t="s">
        <v>33</v>
      </c>
      <c r="W110">
        <v>3</v>
      </c>
      <c r="X110">
        <f t="shared" si="2"/>
        <v>0</v>
      </c>
      <c r="Y110">
        <f t="shared" si="3"/>
        <v>12835.5</v>
      </c>
      <c r="Z110" s="2">
        <f>IF(BoyCodeAfrica_Ecommerce_Datasets3[Marketing_Cost] = 0, "N/A", L110/P110)</f>
        <v>89.039584306398865</v>
      </c>
      <c r="AA110" s="3">
        <f>BoyCodeAfrica_Ecommerce_Datasets3[Marketing_Cost]/BoyCodeAfrica_Ecommerce_Datasets3[Revenue]</f>
        <v>1.123095989036569E-2</v>
      </c>
      <c r="AB110">
        <f>IF(COUNTIFS($C$2:C110,C110, $O$2:O110,O110)= 1,1,0)</f>
        <v>1</v>
      </c>
      <c r="AC110" s="6">
        <f>IF(COUNTIFS($A$2:A110,A110, $O$2:O110,O110)= 1,1,0)</f>
        <v>1</v>
      </c>
    </row>
    <row r="111" spans="1:29" x14ac:dyDescent="0.25">
      <c r="A111" t="s">
        <v>293</v>
      </c>
      <c r="B111" s="1">
        <v>45819</v>
      </c>
      <c r="C111" t="s">
        <v>294</v>
      </c>
      <c r="D111" t="s">
        <v>154</v>
      </c>
      <c r="E111" t="s">
        <v>36</v>
      </c>
      <c r="F111" t="s">
        <v>27</v>
      </c>
      <c r="G111" t="s">
        <v>113</v>
      </c>
      <c r="H111">
        <v>2</v>
      </c>
      <c r="I111">
        <v>25308</v>
      </c>
      <c r="J111">
        <v>15</v>
      </c>
      <c r="K111">
        <v>7592.4</v>
      </c>
      <c r="L111">
        <v>43023.6</v>
      </c>
      <c r="M111">
        <v>27227.15</v>
      </c>
      <c r="N111">
        <v>15796.45</v>
      </c>
      <c r="O111" t="s">
        <v>49</v>
      </c>
      <c r="P111">
        <v>377.97</v>
      </c>
      <c r="Q111" t="s">
        <v>40</v>
      </c>
      <c r="R111" t="s">
        <v>41</v>
      </c>
      <c r="S111">
        <v>2</v>
      </c>
      <c r="T111">
        <v>1</v>
      </c>
      <c r="U111" t="s">
        <v>32</v>
      </c>
      <c r="V111" t="s">
        <v>50</v>
      </c>
      <c r="W111">
        <v>2</v>
      </c>
      <c r="X111">
        <f t="shared" si="2"/>
        <v>0</v>
      </c>
      <c r="Y111">
        <f t="shared" si="3"/>
        <v>15418.480000000001</v>
      </c>
      <c r="Z111" s="2">
        <f>IF(BoyCodeAfrica_Ecommerce_Datasets3[Marketing_Cost] = 0, "N/A", L111/P111)</f>
        <v>113.82808159377727</v>
      </c>
      <c r="AA111" s="3">
        <f>BoyCodeAfrica_Ecommerce_Datasets3[Marketing_Cost]/BoyCodeAfrica_Ecommerce_Datasets3[Revenue]</f>
        <v>8.7851783672217125E-3</v>
      </c>
      <c r="AB111">
        <f>IF(COUNTIFS($C$2:C111,C111, $O$2:O111,O111)= 1,1,0)</f>
        <v>1</v>
      </c>
      <c r="AC111" s="6">
        <f>IF(COUNTIFS($A$2:A111,A111, $O$2:O111,O111)= 1,1,0)</f>
        <v>1</v>
      </c>
    </row>
    <row r="112" spans="1:29" x14ac:dyDescent="0.25">
      <c r="A112" t="s">
        <v>295</v>
      </c>
      <c r="B112" s="1">
        <v>45766</v>
      </c>
      <c r="C112" t="s">
        <v>102</v>
      </c>
      <c r="D112" t="s">
        <v>154</v>
      </c>
      <c r="E112" t="s">
        <v>46</v>
      </c>
      <c r="F112" t="s">
        <v>27</v>
      </c>
      <c r="G112" t="s">
        <v>28</v>
      </c>
      <c r="H112">
        <v>2</v>
      </c>
      <c r="I112">
        <v>6911</v>
      </c>
      <c r="J112">
        <v>0</v>
      </c>
      <c r="K112">
        <v>0</v>
      </c>
      <c r="L112">
        <v>13822</v>
      </c>
      <c r="M112">
        <v>8838</v>
      </c>
      <c r="N112">
        <v>4984</v>
      </c>
      <c r="O112" t="s">
        <v>29</v>
      </c>
      <c r="P112">
        <v>2459.4699999999998</v>
      </c>
      <c r="Q112" t="s">
        <v>68</v>
      </c>
      <c r="R112" t="s">
        <v>31</v>
      </c>
      <c r="S112">
        <v>5</v>
      </c>
      <c r="T112">
        <v>1</v>
      </c>
      <c r="U112" t="s">
        <v>32</v>
      </c>
      <c r="V112" t="s">
        <v>33</v>
      </c>
      <c r="W112">
        <v>3</v>
      </c>
      <c r="X112">
        <f t="shared" si="2"/>
        <v>0</v>
      </c>
      <c r="Y112">
        <f t="shared" si="3"/>
        <v>2524.5300000000002</v>
      </c>
      <c r="Z112" s="2">
        <f>IF(BoyCodeAfrica_Ecommerce_Datasets3[Marketing_Cost] = 0, "N/A", L112/P112)</f>
        <v>5.6199099806055779</v>
      </c>
      <c r="AA112" s="3">
        <f>BoyCodeAfrica_Ecommerce_Datasets3[Marketing_Cost]/BoyCodeAfrica_Ecommerce_Datasets3[Revenue]</f>
        <v>0.17793879322818693</v>
      </c>
      <c r="AB112">
        <f>IF(COUNTIFS($C$2:C112,C112, $O$2:O112,O112)= 1,1,0)</f>
        <v>1</v>
      </c>
      <c r="AC112" s="6">
        <f>IF(COUNTIFS($A$2:A112,A112, $O$2:O112,O112)= 1,1,0)</f>
        <v>1</v>
      </c>
    </row>
    <row r="113" spans="1:29" x14ac:dyDescent="0.25">
      <c r="A113" t="s">
        <v>296</v>
      </c>
      <c r="B113" s="1">
        <v>45993</v>
      </c>
      <c r="C113" t="s">
        <v>297</v>
      </c>
      <c r="D113" t="s">
        <v>90</v>
      </c>
      <c r="E113" t="s">
        <v>46</v>
      </c>
      <c r="F113" t="s">
        <v>53</v>
      </c>
      <c r="G113" t="s">
        <v>59</v>
      </c>
      <c r="H113">
        <v>2</v>
      </c>
      <c r="I113">
        <v>54938</v>
      </c>
      <c r="J113">
        <v>0</v>
      </c>
      <c r="K113">
        <v>0</v>
      </c>
      <c r="L113">
        <v>109876</v>
      </c>
      <c r="M113">
        <v>71881.210000000006</v>
      </c>
      <c r="N113">
        <v>37994.79</v>
      </c>
      <c r="O113" t="s">
        <v>39</v>
      </c>
      <c r="P113">
        <v>1334.09</v>
      </c>
      <c r="Q113" t="s">
        <v>30</v>
      </c>
      <c r="R113" t="s">
        <v>41</v>
      </c>
      <c r="S113">
        <v>2</v>
      </c>
      <c r="T113">
        <v>1</v>
      </c>
      <c r="U113" t="s">
        <v>32</v>
      </c>
      <c r="V113" t="s">
        <v>50</v>
      </c>
      <c r="W113">
        <v>4</v>
      </c>
      <c r="X113">
        <f t="shared" si="2"/>
        <v>0</v>
      </c>
      <c r="Y113">
        <f t="shared" si="3"/>
        <v>36660.700000000004</v>
      </c>
      <c r="Z113" s="2">
        <f>IF(BoyCodeAfrica_Ecommerce_Datasets3[Marketing_Cost] = 0, "N/A", L113/P113)</f>
        <v>82.360260552136666</v>
      </c>
      <c r="AA113" s="3">
        <f>BoyCodeAfrica_Ecommerce_Datasets3[Marketing_Cost]/BoyCodeAfrica_Ecommerce_Datasets3[Revenue]</f>
        <v>1.214177800429575E-2</v>
      </c>
      <c r="AB113">
        <f>IF(COUNTIFS($C$2:C113,C113, $O$2:O113,O113)= 1,1,0)</f>
        <v>1</v>
      </c>
      <c r="AC113" s="6">
        <f>IF(COUNTIFS($A$2:A113,A113, $O$2:O113,O113)= 1,1,0)</f>
        <v>1</v>
      </c>
    </row>
    <row r="114" spans="1:29" x14ac:dyDescent="0.25">
      <c r="A114" t="s">
        <v>298</v>
      </c>
      <c r="B114" s="1">
        <v>45913</v>
      </c>
      <c r="C114" t="s">
        <v>299</v>
      </c>
      <c r="D114" t="s">
        <v>79</v>
      </c>
      <c r="E114" t="s">
        <v>26</v>
      </c>
      <c r="F114" t="s">
        <v>86</v>
      </c>
      <c r="G114" t="s">
        <v>110</v>
      </c>
      <c r="H114">
        <v>2</v>
      </c>
      <c r="I114">
        <v>35567</v>
      </c>
      <c r="J114">
        <v>0</v>
      </c>
      <c r="K114">
        <v>0</v>
      </c>
      <c r="L114">
        <v>71134</v>
      </c>
      <c r="M114">
        <v>54473.17</v>
      </c>
      <c r="N114">
        <v>16660.830000000002</v>
      </c>
      <c r="O114" t="s">
        <v>60</v>
      </c>
      <c r="P114">
        <v>933.05</v>
      </c>
      <c r="Q114" t="s">
        <v>83</v>
      </c>
      <c r="R114" t="s">
        <v>41</v>
      </c>
      <c r="S114">
        <v>2</v>
      </c>
      <c r="T114">
        <v>2</v>
      </c>
      <c r="U114" t="s">
        <v>32</v>
      </c>
      <c r="V114" t="s">
        <v>33</v>
      </c>
      <c r="W114">
        <v>1</v>
      </c>
      <c r="X114">
        <f t="shared" si="2"/>
        <v>0</v>
      </c>
      <c r="Y114">
        <f t="shared" si="3"/>
        <v>15727.780000000002</v>
      </c>
      <c r="Z114" s="2">
        <f>IF(BoyCodeAfrica_Ecommerce_Datasets3[Marketing_Cost] = 0, "N/A", L114/P114)</f>
        <v>76.238143722201386</v>
      </c>
      <c r="AA114" s="3">
        <f>BoyCodeAfrica_Ecommerce_Datasets3[Marketing_Cost]/BoyCodeAfrica_Ecommerce_Datasets3[Revenue]</f>
        <v>1.311679365704164E-2</v>
      </c>
      <c r="AB114">
        <f>IF(COUNTIFS($C$2:C114,C114, $O$2:O114,O114)= 1,1,0)</f>
        <v>1</v>
      </c>
      <c r="AC114" s="6">
        <f>IF(COUNTIFS($A$2:A114,A114, $O$2:O114,O114)= 1,1,0)</f>
        <v>1</v>
      </c>
    </row>
    <row r="115" spans="1:29" x14ac:dyDescent="0.25">
      <c r="A115" t="s">
        <v>300</v>
      </c>
      <c r="B115" s="1">
        <v>45860</v>
      </c>
      <c r="C115" t="s">
        <v>301</v>
      </c>
      <c r="D115" t="s">
        <v>71</v>
      </c>
      <c r="E115" t="s">
        <v>26</v>
      </c>
      <c r="F115" t="s">
        <v>53</v>
      </c>
      <c r="G115" t="s">
        <v>59</v>
      </c>
      <c r="H115">
        <v>1</v>
      </c>
      <c r="I115">
        <v>21203</v>
      </c>
      <c r="J115">
        <v>0</v>
      </c>
      <c r="K115">
        <v>0</v>
      </c>
      <c r="L115">
        <v>21203</v>
      </c>
      <c r="M115">
        <v>14130.89</v>
      </c>
      <c r="N115">
        <v>7072.11</v>
      </c>
      <c r="O115" t="s">
        <v>91</v>
      </c>
      <c r="P115">
        <v>561.34</v>
      </c>
      <c r="Q115" t="s">
        <v>83</v>
      </c>
      <c r="R115" t="s">
        <v>31</v>
      </c>
      <c r="S115">
        <v>5</v>
      </c>
      <c r="T115">
        <v>4</v>
      </c>
      <c r="U115" t="s">
        <v>32</v>
      </c>
      <c r="V115" t="s">
        <v>50</v>
      </c>
      <c r="W115">
        <v>4</v>
      </c>
      <c r="X115">
        <f t="shared" si="2"/>
        <v>0</v>
      </c>
      <c r="Y115">
        <f t="shared" si="3"/>
        <v>6510.7699999999995</v>
      </c>
      <c r="Z115" s="2">
        <f>IF(BoyCodeAfrica_Ecommerce_Datasets3[Marketing_Cost] = 0, "N/A", L115/P115)</f>
        <v>37.772116720704027</v>
      </c>
      <c r="AA115" s="3">
        <f>BoyCodeAfrica_Ecommerce_Datasets3[Marketing_Cost]/BoyCodeAfrica_Ecommerce_Datasets3[Revenue]</f>
        <v>2.6474555487431026E-2</v>
      </c>
      <c r="AB115">
        <f>IF(COUNTIFS($C$2:C115,C115, $O$2:O115,O115)= 1,1,0)</f>
        <v>1</v>
      </c>
      <c r="AC115" s="6">
        <f>IF(COUNTIFS($A$2:A115,A115, $O$2:O115,O115)= 1,1,0)</f>
        <v>1</v>
      </c>
    </row>
    <row r="116" spans="1:29" x14ac:dyDescent="0.25">
      <c r="A116" t="s">
        <v>302</v>
      </c>
      <c r="B116" s="1">
        <v>45987</v>
      </c>
      <c r="C116" t="s">
        <v>303</v>
      </c>
      <c r="D116" t="s">
        <v>71</v>
      </c>
      <c r="E116" t="s">
        <v>26</v>
      </c>
      <c r="F116" t="s">
        <v>86</v>
      </c>
      <c r="G116" t="s">
        <v>87</v>
      </c>
      <c r="H116">
        <v>3</v>
      </c>
      <c r="I116">
        <v>42899</v>
      </c>
      <c r="J116">
        <v>0</v>
      </c>
      <c r="K116">
        <v>0</v>
      </c>
      <c r="L116">
        <v>128697</v>
      </c>
      <c r="M116">
        <v>72508.09</v>
      </c>
      <c r="N116">
        <v>56188.91</v>
      </c>
      <c r="O116" t="s">
        <v>49</v>
      </c>
      <c r="P116">
        <v>74.53</v>
      </c>
      <c r="Q116" t="s">
        <v>83</v>
      </c>
      <c r="R116" t="s">
        <v>41</v>
      </c>
      <c r="S116">
        <v>2</v>
      </c>
      <c r="T116">
        <v>1</v>
      </c>
      <c r="U116" t="s">
        <v>32</v>
      </c>
      <c r="V116" t="s">
        <v>42</v>
      </c>
      <c r="X116">
        <f t="shared" si="2"/>
        <v>0</v>
      </c>
      <c r="Y116">
        <f t="shared" si="3"/>
        <v>56114.380000000005</v>
      </c>
      <c r="Z116" s="2">
        <f>IF(BoyCodeAfrica_Ecommerce_Datasets3[Marketing_Cost] = 0, "N/A", L116/P116)</f>
        <v>1726.7811619482088</v>
      </c>
      <c r="AA116" s="3">
        <f>BoyCodeAfrica_Ecommerce_Datasets3[Marketing_Cost]/BoyCodeAfrica_Ecommerce_Datasets3[Revenue]</f>
        <v>5.7911217821705245E-4</v>
      </c>
      <c r="AB116">
        <f>IF(COUNTIFS($C$2:C116,C116, $O$2:O116,O116)= 1,1,0)</f>
        <v>1</v>
      </c>
      <c r="AC116" s="6">
        <f>IF(COUNTIFS($A$2:A116,A116, $O$2:O116,O116)= 1,1,0)</f>
        <v>1</v>
      </c>
    </row>
    <row r="117" spans="1:29" x14ac:dyDescent="0.25">
      <c r="A117" t="s">
        <v>304</v>
      </c>
      <c r="B117" s="1">
        <v>45892</v>
      </c>
      <c r="C117" t="s">
        <v>305</v>
      </c>
      <c r="D117" t="s">
        <v>45</v>
      </c>
      <c r="E117" t="s">
        <v>46</v>
      </c>
      <c r="F117" t="s">
        <v>27</v>
      </c>
      <c r="G117" t="s">
        <v>164</v>
      </c>
      <c r="H117">
        <v>1</v>
      </c>
      <c r="I117">
        <v>6184</v>
      </c>
      <c r="J117">
        <v>0</v>
      </c>
      <c r="K117">
        <v>0</v>
      </c>
      <c r="L117">
        <v>6184</v>
      </c>
      <c r="M117">
        <v>3916.05</v>
      </c>
      <c r="N117">
        <v>2267.9499999999998</v>
      </c>
      <c r="O117" t="s">
        <v>60</v>
      </c>
      <c r="P117">
        <v>2258.2199999999998</v>
      </c>
      <c r="Q117" t="s">
        <v>73</v>
      </c>
      <c r="R117" t="s">
        <v>41</v>
      </c>
      <c r="S117">
        <v>2</v>
      </c>
      <c r="T117">
        <v>2</v>
      </c>
      <c r="U117" t="s">
        <v>32</v>
      </c>
      <c r="V117" t="s">
        <v>33</v>
      </c>
      <c r="W117">
        <v>4</v>
      </c>
      <c r="X117">
        <f t="shared" si="2"/>
        <v>0</v>
      </c>
      <c r="Y117">
        <f t="shared" si="3"/>
        <v>9.7300000000000182</v>
      </c>
      <c r="Z117" s="2">
        <f>IF(BoyCodeAfrica_Ecommerce_Datasets3[Marketing_Cost] = 0, "N/A", L117/P117)</f>
        <v>2.7384400102735786</v>
      </c>
      <c r="AA117" s="3">
        <f>BoyCodeAfrica_Ecommerce_Datasets3[Marketing_Cost]/BoyCodeAfrica_Ecommerce_Datasets3[Revenue]</f>
        <v>0.36517141009055626</v>
      </c>
      <c r="AB117">
        <f>IF(COUNTIFS($C$2:C117,C117, $O$2:O117,O117)= 1,1,0)</f>
        <v>1</v>
      </c>
      <c r="AC117" s="6">
        <f>IF(COUNTIFS($A$2:A117,A117, $O$2:O117,O117)= 1,1,0)</f>
        <v>1</v>
      </c>
    </row>
    <row r="118" spans="1:29" x14ac:dyDescent="0.25">
      <c r="A118" t="s">
        <v>306</v>
      </c>
      <c r="B118" s="1">
        <v>45731</v>
      </c>
      <c r="C118" t="s">
        <v>307</v>
      </c>
      <c r="D118" t="s">
        <v>154</v>
      </c>
      <c r="E118" t="s">
        <v>36</v>
      </c>
      <c r="F118" t="s">
        <v>53</v>
      </c>
      <c r="G118" t="s">
        <v>82</v>
      </c>
      <c r="H118">
        <v>1</v>
      </c>
      <c r="I118">
        <v>67428</v>
      </c>
      <c r="J118">
        <v>10</v>
      </c>
      <c r="K118">
        <v>6742.8</v>
      </c>
      <c r="L118">
        <v>60685.2</v>
      </c>
      <c r="M118">
        <v>37083.839999999997</v>
      </c>
      <c r="N118">
        <v>23601.360000000001</v>
      </c>
      <c r="O118" t="s">
        <v>39</v>
      </c>
      <c r="P118">
        <v>1930.14</v>
      </c>
      <c r="Q118" t="s">
        <v>83</v>
      </c>
      <c r="R118" t="s">
        <v>31</v>
      </c>
      <c r="S118">
        <v>5</v>
      </c>
      <c r="T118">
        <v>4</v>
      </c>
      <c r="U118" t="s">
        <v>32</v>
      </c>
      <c r="V118" t="s">
        <v>33</v>
      </c>
      <c r="W118">
        <v>2</v>
      </c>
      <c r="X118">
        <f t="shared" si="2"/>
        <v>0</v>
      </c>
      <c r="Y118">
        <f t="shared" si="3"/>
        <v>21671.22</v>
      </c>
      <c r="Z118" s="2">
        <f>IF(BoyCodeAfrica_Ecommerce_Datasets3[Marketing_Cost] = 0, "N/A", L118/P118)</f>
        <v>31.440828126457145</v>
      </c>
      <c r="AA118" s="3">
        <f>BoyCodeAfrica_Ecommerce_Datasets3[Marketing_Cost]/BoyCodeAfrica_Ecommerce_Datasets3[Revenue]</f>
        <v>3.1805778015067926E-2</v>
      </c>
      <c r="AB118">
        <f>IF(COUNTIFS($C$2:C118,C118, $O$2:O118,O118)= 1,1,0)</f>
        <v>1</v>
      </c>
      <c r="AC118" s="6">
        <f>IF(COUNTIFS($A$2:A118,A118, $O$2:O118,O118)= 1,1,0)</f>
        <v>1</v>
      </c>
    </row>
    <row r="119" spans="1:29" x14ac:dyDescent="0.25">
      <c r="A119" t="s">
        <v>308</v>
      </c>
      <c r="B119" s="1">
        <v>45793</v>
      </c>
      <c r="C119" t="s">
        <v>267</v>
      </c>
      <c r="D119" t="s">
        <v>71</v>
      </c>
      <c r="E119" t="s">
        <v>46</v>
      </c>
      <c r="F119" t="s">
        <v>53</v>
      </c>
      <c r="G119" t="s">
        <v>59</v>
      </c>
      <c r="H119">
        <v>1</v>
      </c>
      <c r="I119">
        <v>59738</v>
      </c>
      <c r="J119">
        <v>5</v>
      </c>
      <c r="K119">
        <v>2986.9</v>
      </c>
      <c r="L119">
        <v>56751.1</v>
      </c>
      <c r="M119">
        <v>38510.78</v>
      </c>
      <c r="N119">
        <v>18240.32</v>
      </c>
      <c r="O119" t="s">
        <v>29</v>
      </c>
      <c r="P119">
        <v>1842.9</v>
      </c>
      <c r="Q119" t="s">
        <v>40</v>
      </c>
      <c r="R119" t="s">
        <v>41</v>
      </c>
      <c r="S119">
        <v>2</v>
      </c>
      <c r="T119">
        <v>1</v>
      </c>
      <c r="U119" t="s">
        <v>32</v>
      </c>
      <c r="V119" t="s">
        <v>33</v>
      </c>
      <c r="W119">
        <v>5</v>
      </c>
      <c r="X119">
        <f t="shared" si="2"/>
        <v>0</v>
      </c>
      <c r="Y119">
        <f t="shared" si="3"/>
        <v>16397.419999999998</v>
      </c>
      <c r="Z119" s="2">
        <f>IF(BoyCodeAfrica_Ecommerce_Datasets3[Marketing_Cost] = 0, "N/A", L119/P119)</f>
        <v>30.794454392533506</v>
      </c>
      <c r="AA119" s="3">
        <f>BoyCodeAfrica_Ecommerce_Datasets3[Marketing_Cost]/BoyCodeAfrica_Ecommerce_Datasets3[Revenue]</f>
        <v>3.2473379370620128E-2</v>
      </c>
      <c r="AB119">
        <f>IF(COUNTIFS($C$2:C119,C119, $O$2:O119,O119)= 1,1,0)</f>
        <v>1</v>
      </c>
      <c r="AC119" s="6">
        <f>IF(COUNTIFS($A$2:A119,A119, $O$2:O119,O119)= 1,1,0)</f>
        <v>1</v>
      </c>
    </row>
    <row r="120" spans="1:29" x14ac:dyDescent="0.25">
      <c r="A120" t="s">
        <v>309</v>
      </c>
      <c r="B120" s="1">
        <v>45729</v>
      </c>
      <c r="C120" t="s">
        <v>310</v>
      </c>
      <c r="D120" t="s">
        <v>45</v>
      </c>
      <c r="E120" t="s">
        <v>46</v>
      </c>
      <c r="F120" t="s">
        <v>37</v>
      </c>
      <c r="G120" t="s">
        <v>38</v>
      </c>
      <c r="H120">
        <v>2</v>
      </c>
      <c r="I120">
        <v>16630</v>
      </c>
      <c r="J120">
        <v>0</v>
      </c>
      <c r="K120">
        <v>0</v>
      </c>
      <c r="L120">
        <v>33260</v>
      </c>
      <c r="M120">
        <v>18676.240000000002</v>
      </c>
      <c r="N120">
        <v>14583.76</v>
      </c>
      <c r="O120" t="s">
        <v>91</v>
      </c>
      <c r="P120">
        <v>2493.7199999999998</v>
      </c>
      <c r="Q120" t="s">
        <v>68</v>
      </c>
      <c r="R120" t="s">
        <v>41</v>
      </c>
      <c r="S120">
        <v>2</v>
      </c>
      <c r="T120">
        <v>4</v>
      </c>
      <c r="U120" t="s">
        <v>56</v>
      </c>
      <c r="V120" t="s">
        <v>33</v>
      </c>
      <c r="W120">
        <v>2</v>
      </c>
      <c r="X120">
        <f t="shared" si="2"/>
        <v>0</v>
      </c>
      <c r="Y120">
        <f t="shared" si="3"/>
        <v>12090.04</v>
      </c>
      <c r="Z120" s="2">
        <f>IF(BoyCodeAfrica_Ecommerce_Datasets3[Marketing_Cost] = 0, "N/A", L120/P120)</f>
        <v>13.33750380956964</v>
      </c>
      <c r="AA120" s="3">
        <f>BoyCodeAfrica_Ecommerce_Datasets3[Marketing_Cost]/BoyCodeAfrica_Ecommerce_Datasets3[Revenue]</f>
        <v>7.4976548406494287E-2</v>
      </c>
      <c r="AB120">
        <f>IF(COUNTIFS($C$2:C120,C120, $O$2:O120,O120)= 1,1,0)</f>
        <v>1</v>
      </c>
      <c r="AC120" s="6">
        <f>IF(COUNTIFS($A$2:A120,A120, $O$2:O120,O120)= 1,1,0)</f>
        <v>1</v>
      </c>
    </row>
    <row r="121" spans="1:29" x14ac:dyDescent="0.25">
      <c r="A121" t="s">
        <v>311</v>
      </c>
      <c r="B121" s="1">
        <v>45784</v>
      </c>
      <c r="C121" t="s">
        <v>312</v>
      </c>
      <c r="D121" t="s">
        <v>79</v>
      </c>
      <c r="E121" t="s">
        <v>46</v>
      </c>
      <c r="F121" t="s">
        <v>37</v>
      </c>
      <c r="G121" t="s">
        <v>313</v>
      </c>
      <c r="H121">
        <v>1</v>
      </c>
      <c r="I121">
        <v>4810</v>
      </c>
      <c r="J121">
        <v>25</v>
      </c>
      <c r="K121">
        <v>1202.5</v>
      </c>
      <c r="L121">
        <v>3607.5</v>
      </c>
      <c r="M121">
        <v>2745.51</v>
      </c>
      <c r="N121">
        <v>861.99</v>
      </c>
      <c r="O121" t="s">
        <v>55</v>
      </c>
      <c r="P121">
        <v>540.86</v>
      </c>
      <c r="Q121" t="s">
        <v>40</v>
      </c>
      <c r="R121" t="s">
        <v>41</v>
      </c>
      <c r="S121">
        <v>2</v>
      </c>
      <c r="T121">
        <v>3</v>
      </c>
      <c r="U121" t="s">
        <v>56</v>
      </c>
      <c r="V121" t="s">
        <v>33</v>
      </c>
      <c r="W121">
        <v>2</v>
      </c>
      <c r="X121">
        <f t="shared" si="2"/>
        <v>0</v>
      </c>
      <c r="Y121">
        <f t="shared" si="3"/>
        <v>321.13</v>
      </c>
      <c r="Z121" s="2">
        <f>IF(BoyCodeAfrica_Ecommerce_Datasets3[Marketing_Cost] = 0, "N/A", L121/P121)</f>
        <v>6.669933069555892</v>
      </c>
      <c r="AA121" s="3">
        <f>BoyCodeAfrica_Ecommerce_Datasets3[Marketing_Cost]/BoyCodeAfrica_Ecommerce_Datasets3[Revenue]</f>
        <v>0.14992654192654192</v>
      </c>
      <c r="AB121">
        <f>IF(COUNTIFS($C$2:C121,C121, $O$2:O121,O121)= 1,1,0)</f>
        <v>1</v>
      </c>
      <c r="AC121" s="6">
        <f>IF(COUNTIFS($A$2:A121,A121, $O$2:O121,O121)= 1,1,0)</f>
        <v>1</v>
      </c>
    </row>
    <row r="122" spans="1:29" x14ac:dyDescent="0.25">
      <c r="A122" t="s">
        <v>314</v>
      </c>
      <c r="B122" s="1">
        <v>45945</v>
      </c>
      <c r="C122" t="s">
        <v>215</v>
      </c>
      <c r="D122" t="s">
        <v>45</v>
      </c>
      <c r="E122" t="s">
        <v>26</v>
      </c>
      <c r="F122" t="s">
        <v>37</v>
      </c>
      <c r="G122" t="s">
        <v>224</v>
      </c>
      <c r="H122">
        <v>3</v>
      </c>
      <c r="I122">
        <v>35823</v>
      </c>
      <c r="J122">
        <v>20</v>
      </c>
      <c r="K122">
        <v>21493.8</v>
      </c>
      <c r="L122">
        <v>85975.2</v>
      </c>
      <c r="M122">
        <v>48156.06</v>
      </c>
      <c r="N122">
        <v>37819.14</v>
      </c>
      <c r="O122" t="s">
        <v>55</v>
      </c>
      <c r="P122">
        <v>1621.96</v>
      </c>
      <c r="Q122" t="s">
        <v>30</v>
      </c>
      <c r="R122" t="s">
        <v>41</v>
      </c>
      <c r="S122">
        <v>2</v>
      </c>
      <c r="T122">
        <v>3</v>
      </c>
      <c r="U122" t="s">
        <v>56</v>
      </c>
      <c r="V122" t="s">
        <v>33</v>
      </c>
      <c r="W122">
        <v>2</v>
      </c>
      <c r="X122">
        <f t="shared" si="2"/>
        <v>0</v>
      </c>
      <c r="Y122">
        <f t="shared" si="3"/>
        <v>36197.18</v>
      </c>
      <c r="Z122" s="2">
        <f>IF(BoyCodeAfrica_Ecommerce_Datasets3[Marketing_Cost] = 0, "N/A", L122/P122)</f>
        <v>53.006979210338109</v>
      </c>
      <c r="AA122" s="3">
        <f>BoyCodeAfrica_Ecommerce_Datasets3[Marketing_Cost]/BoyCodeAfrica_Ecommerce_Datasets3[Revenue]</f>
        <v>1.8865440266495455E-2</v>
      </c>
      <c r="AB122">
        <f>IF(COUNTIFS($C$2:C122,C122, $O$2:O122,O122)= 1,1,0)</f>
        <v>0</v>
      </c>
      <c r="AC122" s="6">
        <f>IF(COUNTIFS($A$2:A122,A122, $O$2:O122,O122)= 1,1,0)</f>
        <v>1</v>
      </c>
    </row>
    <row r="123" spans="1:29" x14ac:dyDescent="0.25">
      <c r="A123" t="s">
        <v>315</v>
      </c>
      <c r="B123" s="1">
        <v>45933</v>
      </c>
      <c r="C123" t="s">
        <v>316</v>
      </c>
      <c r="D123" t="s">
        <v>124</v>
      </c>
      <c r="E123" t="s">
        <v>26</v>
      </c>
      <c r="F123" t="s">
        <v>53</v>
      </c>
      <c r="G123" t="s">
        <v>54</v>
      </c>
      <c r="H123">
        <v>3</v>
      </c>
      <c r="I123">
        <v>57816</v>
      </c>
      <c r="J123">
        <v>10</v>
      </c>
      <c r="K123">
        <v>17344.8</v>
      </c>
      <c r="L123">
        <v>156103.20000000001</v>
      </c>
      <c r="M123">
        <v>97672.77</v>
      </c>
      <c r="N123">
        <v>58430.43</v>
      </c>
      <c r="O123" t="s">
        <v>55</v>
      </c>
      <c r="P123">
        <v>724.3</v>
      </c>
      <c r="Q123" t="s">
        <v>73</v>
      </c>
      <c r="R123" t="s">
        <v>31</v>
      </c>
      <c r="S123">
        <v>5</v>
      </c>
      <c r="T123">
        <v>3</v>
      </c>
      <c r="U123" t="s">
        <v>32</v>
      </c>
      <c r="V123" t="s">
        <v>33</v>
      </c>
      <c r="W123">
        <v>5</v>
      </c>
      <c r="X123">
        <f t="shared" si="2"/>
        <v>0</v>
      </c>
      <c r="Y123">
        <f t="shared" si="3"/>
        <v>57706.13</v>
      </c>
      <c r="Z123" s="2">
        <f>IF(BoyCodeAfrica_Ecommerce_Datasets3[Marketing_Cost] = 0, "N/A", L123/P123)</f>
        <v>215.52284964793597</v>
      </c>
      <c r="AA123" s="3">
        <f>BoyCodeAfrica_Ecommerce_Datasets3[Marketing_Cost]/BoyCodeAfrica_Ecommerce_Datasets3[Revenue]</f>
        <v>4.6398792593617547E-3</v>
      </c>
      <c r="AB123">
        <f>IF(COUNTIFS($C$2:C123,C123, $O$2:O123,O123)= 1,1,0)</f>
        <v>1</v>
      </c>
      <c r="AC123" s="6">
        <f>IF(COUNTIFS($A$2:A123,A123, $O$2:O123,O123)= 1,1,0)</f>
        <v>1</v>
      </c>
    </row>
    <row r="124" spans="1:29" x14ac:dyDescent="0.25">
      <c r="A124" t="s">
        <v>317</v>
      </c>
      <c r="B124" s="1">
        <v>45792</v>
      </c>
      <c r="C124" t="s">
        <v>318</v>
      </c>
      <c r="D124" t="s">
        <v>71</v>
      </c>
      <c r="E124" t="s">
        <v>26</v>
      </c>
      <c r="F124" t="s">
        <v>27</v>
      </c>
      <c r="G124" t="s">
        <v>72</v>
      </c>
      <c r="H124">
        <v>1</v>
      </c>
      <c r="I124">
        <v>28387</v>
      </c>
      <c r="J124">
        <v>10</v>
      </c>
      <c r="K124">
        <v>2838.7</v>
      </c>
      <c r="L124">
        <v>25548.3</v>
      </c>
      <c r="M124">
        <v>19714.98</v>
      </c>
      <c r="N124">
        <v>5833.32</v>
      </c>
      <c r="O124" t="s">
        <v>29</v>
      </c>
      <c r="P124">
        <v>915.58</v>
      </c>
      <c r="Q124" t="s">
        <v>40</v>
      </c>
      <c r="R124" t="s">
        <v>31</v>
      </c>
      <c r="S124">
        <v>5</v>
      </c>
      <c r="T124">
        <v>0</v>
      </c>
      <c r="U124" t="s">
        <v>32</v>
      </c>
      <c r="V124" t="s">
        <v>42</v>
      </c>
      <c r="X124">
        <f t="shared" si="2"/>
        <v>0</v>
      </c>
      <c r="Y124">
        <f t="shared" si="3"/>
        <v>4917.74</v>
      </c>
      <c r="Z124" s="2">
        <f>IF(BoyCodeAfrica_Ecommerce_Datasets3[Marketing_Cost] = 0, "N/A", L124/P124)</f>
        <v>27.903951593525413</v>
      </c>
      <c r="AA124" s="3">
        <f>BoyCodeAfrica_Ecommerce_Datasets3[Marketing_Cost]/BoyCodeAfrica_Ecommerce_Datasets3[Revenue]</f>
        <v>3.5837218131930505E-2</v>
      </c>
      <c r="AB124">
        <f>IF(COUNTIFS($C$2:C124,C124, $O$2:O124,O124)= 1,1,0)</f>
        <v>1</v>
      </c>
      <c r="AC124" s="6">
        <f>IF(COUNTIFS($A$2:A124,A124, $O$2:O124,O124)= 1,1,0)</f>
        <v>1</v>
      </c>
    </row>
    <row r="125" spans="1:29" x14ac:dyDescent="0.25">
      <c r="A125" t="s">
        <v>319</v>
      </c>
      <c r="B125" s="1">
        <v>45957</v>
      </c>
      <c r="C125" t="s">
        <v>320</v>
      </c>
      <c r="D125" t="s">
        <v>45</v>
      </c>
      <c r="E125" t="s">
        <v>46</v>
      </c>
      <c r="F125" t="s">
        <v>27</v>
      </c>
      <c r="G125" t="s">
        <v>76</v>
      </c>
      <c r="H125">
        <v>3</v>
      </c>
      <c r="I125">
        <v>4583</v>
      </c>
      <c r="J125">
        <v>0</v>
      </c>
      <c r="K125">
        <v>0</v>
      </c>
      <c r="L125">
        <v>13749</v>
      </c>
      <c r="M125">
        <v>10969.89</v>
      </c>
      <c r="N125">
        <v>2779.11</v>
      </c>
      <c r="O125" t="s">
        <v>55</v>
      </c>
      <c r="P125">
        <v>2094.06</v>
      </c>
      <c r="Q125" t="s">
        <v>40</v>
      </c>
      <c r="R125" t="s">
        <v>31</v>
      </c>
      <c r="S125">
        <v>5</v>
      </c>
      <c r="T125">
        <v>2</v>
      </c>
      <c r="U125" t="s">
        <v>32</v>
      </c>
      <c r="V125" t="s">
        <v>50</v>
      </c>
      <c r="W125">
        <v>3</v>
      </c>
      <c r="X125">
        <f t="shared" si="2"/>
        <v>0</v>
      </c>
      <c r="Y125">
        <f t="shared" si="3"/>
        <v>685.05000000000018</v>
      </c>
      <c r="Z125" s="2">
        <f>IF(BoyCodeAfrica_Ecommerce_Datasets3[Marketing_Cost] = 0, "N/A", L125/P125)</f>
        <v>6.5657144494427095</v>
      </c>
      <c r="AA125" s="3">
        <f>BoyCodeAfrica_Ecommerce_Datasets3[Marketing_Cost]/BoyCodeAfrica_Ecommerce_Datasets3[Revenue]</f>
        <v>0.15230634955269473</v>
      </c>
      <c r="AB125">
        <f>IF(COUNTIFS($C$2:C125,C125, $O$2:O125,O125)= 1,1,0)</f>
        <v>1</v>
      </c>
      <c r="AC125" s="6">
        <f>IF(COUNTIFS($A$2:A125,A125, $O$2:O125,O125)= 1,1,0)</f>
        <v>1</v>
      </c>
    </row>
    <row r="126" spans="1:29" x14ac:dyDescent="0.25">
      <c r="A126" t="s">
        <v>321</v>
      </c>
      <c r="B126" s="1">
        <v>45877</v>
      </c>
      <c r="C126" t="s">
        <v>322</v>
      </c>
      <c r="D126" t="s">
        <v>124</v>
      </c>
      <c r="E126" t="s">
        <v>26</v>
      </c>
      <c r="F126" t="s">
        <v>27</v>
      </c>
      <c r="G126" t="s">
        <v>164</v>
      </c>
      <c r="H126">
        <v>1</v>
      </c>
      <c r="I126">
        <v>14960</v>
      </c>
      <c r="J126">
        <v>0</v>
      </c>
      <c r="K126">
        <v>0</v>
      </c>
      <c r="L126">
        <v>14960</v>
      </c>
      <c r="M126">
        <v>11611.45</v>
      </c>
      <c r="N126">
        <v>3348.55</v>
      </c>
      <c r="O126" t="s">
        <v>39</v>
      </c>
      <c r="P126">
        <v>263.14</v>
      </c>
      <c r="Q126" t="s">
        <v>83</v>
      </c>
      <c r="R126" t="s">
        <v>31</v>
      </c>
      <c r="S126">
        <v>5</v>
      </c>
      <c r="T126">
        <v>6</v>
      </c>
      <c r="U126" t="s">
        <v>56</v>
      </c>
      <c r="V126" t="s">
        <v>33</v>
      </c>
      <c r="W126">
        <v>3</v>
      </c>
      <c r="X126">
        <f t="shared" si="2"/>
        <v>0</v>
      </c>
      <c r="Y126">
        <f t="shared" si="3"/>
        <v>3085.4100000000003</v>
      </c>
      <c r="Z126" s="2">
        <f>IF(BoyCodeAfrica_Ecommerce_Datasets3[Marketing_Cost] = 0, "N/A", L126/P126)</f>
        <v>56.851865926883029</v>
      </c>
      <c r="AA126" s="3">
        <f>BoyCodeAfrica_Ecommerce_Datasets3[Marketing_Cost]/BoyCodeAfrica_Ecommerce_Datasets3[Revenue]</f>
        <v>1.7589572192513368E-2</v>
      </c>
      <c r="AB126">
        <f>IF(COUNTIFS($C$2:C126,C126, $O$2:O126,O126)= 1,1,0)</f>
        <v>1</v>
      </c>
      <c r="AC126" s="6">
        <f>IF(COUNTIFS($A$2:A126,A126, $O$2:O126,O126)= 1,1,0)</f>
        <v>1</v>
      </c>
    </row>
    <row r="127" spans="1:29" x14ac:dyDescent="0.25">
      <c r="A127" t="s">
        <v>323</v>
      </c>
      <c r="B127" s="1">
        <v>45956</v>
      </c>
      <c r="C127" t="s">
        <v>324</v>
      </c>
      <c r="D127" t="s">
        <v>124</v>
      </c>
      <c r="E127" t="s">
        <v>46</v>
      </c>
      <c r="F127" t="s">
        <v>47</v>
      </c>
      <c r="G127" t="s">
        <v>64</v>
      </c>
      <c r="H127">
        <v>1</v>
      </c>
      <c r="I127">
        <v>33837</v>
      </c>
      <c r="J127">
        <v>20</v>
      </c>
      <c r="K127">
        <v>6767.4</v>
      </c>
      <c r="L127">
        <v>27069.599999999999</v>
      </c>
      <c r="M127">
        <v>21550.36</v>
      </c>
      <c r="N127">
        <v>5519.24</v>
      </c>
      <c r="O127" t="s">
        <v>49</v>
      </c>
      <c r="P127">
        <v>53.81</v>
      </c>
      <c r="Q127" t="s">
        <v>73</v>
      </c>
      <c r="R127" t="s">
        <v>31</v>
      </c>
      <c r="S127">
        <v>5</v>
      </c>
      <c r="T127">
        <v>4</v>
      </c>
      <c r="U127" t="s">
        <v>32</v>
      </c>
      <c r="V127" t="s">
        <v>50</v>
      </c>
      <c r="W127">
        <v>5</v>
      </c>
      <c r="X127">
        <f t="shared" si="2"/>
        <v>0</v>
      </c>
      <c r="Y127">
        <f t="shared" si="3"/>
        <v>5465.4299999999994</v>
      </c>
      <c r="Z127" s="2">
        <f>IF(BoyCodeAfrica_Ecommerce_Datasets3[Marketing_Cost] = 0, "N/A", L127/P127)</f>
        <v>503.05891098308859</v>
      </c>
      <c r="AA127" s="3">
        <f>BoyCodeAfrica_Ecommerce_Datasets3[Marketing_Cost]/BoyCodeAfrica_Ecommerce_Datasets3[Revenue]</f>
        <v>1.987838756390933E-3</v>
      </c>
      <c r="AB127">
        <f>IF(COUNTIFS($C$2:C127,C127, $O$2:O127,O127)= 1,1,0)</f>
        <v>1</v>
      </c>
      <c r="AC127" s="6">
        <f>IF(COUNTIFS($A$2:A127,A127, $O$2:O127,O127)= 1,1,0)</f>
        <v>1</v>
      </c>
    </row>
    <row r="128" spans="1:29" x14ac:dyDescent="0.25">
      <c r="A128" t="s">
        <v>325</v>
      </c>
      <c r="B128" s="1">
        <v>45862</v>
      </c>
      <c r="C128" t="s">
        <v>99</v>
      </c>
      <c r="D128" t="s">
        <v>71</v>
      </c>
      <c r="E128" t="s">
        <v>36</v>
      </c>
      <c r="F128" t="s">
        <v>37</v>
      </c>
      <c r="G128" t="s">
        <v>313</v>
      </c>
      <c r="H128">
        <v>1</v>
      </c>
      <c r="I128">
        <v>38120</v>
      </c>
      <c r="J128">
        <v>15</v>
      </c>
      <c r="K128">
        <v>5718</v>
      </c>
      <c r="L128">
        <v>32402</v>
      </c>
      <c r="M128">
        <v>22934.51</v>
      </c>
      <c r="N128">
        <v>9467.49</v>
      </c>
      <c r="O128" t="s">
        <v>60</v>
      </c>
      <c r="P128">
        <v>1688.89</v>
      </c>
      <c r="Q128" t="s">
        <v>40</v>
      </c>
      <c r="R128" t="s">
        <v>41</v>
      </c>
      <c r="S128">
        <v>2</v>
      </c>
      <c r="T128">
        <v>1</v>
      </c>
      <c r="U128" t="s">
        <v>32</v>
      </c>
      <c r="V128" t="s">
        <v>33</v>
      </c>
      <c r="W128">
        <v>5</v>
      </c>
      <c r="X128">
        <f t="shared" si="2"/>
        <v>0</v>
      </c>
      <c r="Y128">
        <f t="shared" si="3"/>
        <v>7778.5999999999995</v>
      </c>
      <c r="Z128" s="2">
        <f>IF(BoyCodeAfrica_Ecommerce_Datasets3[Marketing_Cost] = 0, "N/A", L128/P128)</f>
        <v>19.185382114880188</v>
      </c>
      <c r="AA128" s="3">
        <f>BoyCodeAfrica_Ecommerce_Datasets3[Marketing_Cost]/BoyCodeAfrica_Ecommerce_Datasets3[Revenue]</f>
        <v>5.2123017097710021E-2</v>
      </c>
      <c r="AB128">
        <f>IF(COUNTIFS($C$2:C128,C128, $O$2:O128,O128)= 1,1,0)</f>
        <v>1</v>
      </c>
      <c r="AC128" s="6">
        <f>IF(COUNTIFS($A$2:A128,A128, $O$2:O128,O128)= 1,1,0)</f>
        <v>1</v>
      </c>
    </row>
    <row r="129" spans="1:29" x14ac:dyDescent="0.25">
      <c r="A129" t="s">
        <v>326</v>
      </c>
      <c r="B129" s="1">
        <v>45843</v>
      </c>
      <c r="C129" t="s">
        <v>327</v>
      </c>
      <c r="D129" t="s">
        <v>67</v>
      </c>
      <c r="E129" t="s">
        <v>46</v>
      </c>
      <c r="F129" t="s">
        <v>86</v>
      </c>
      <c r="G129" t="s">
        <v>94</v>
      </c>
      <c r="H129">
        <v>1</v>
      </c>
      <c r="I129">
        <v>40229</v>
      </c>
      <c r="J129">
        <v>5</v>
      </c>
      <c r="K129">
        <v>2011.45</v>
      </c>
      <c r="L129">
        <v>38217.550000000003</v>
      </c>
      <c r="M129">
        <v>22566.73</v>
      </c>
      <c r="N129">
        <v>15650.82</v>
      </c>
      <c r="O129" t="s">
        <v>55</v>
      </c>
      <c r="P129">
        <v>2171.83</v>
      </c>
      <c r="Q129" t="s">
        <v>40</v>
      </c>
      <c r="R129" t="s">
        <v>31</v>
      </c>
      <c r="S129">
        <v>5</v>
      </c>
      <c r="T129">
        <v>3</v>
      </c>
      <c r="U129" t="s">
        <v>32</v>
      </c>
      <c r="V129" t="s">
        <v>33</v>
      </c>
      <c r="W129">
        <v>5</v>
      </c>
      <c r="X129">
        <f t="shared" si="2"/>
        <v>0</v>
      </c>
      <c r="Y129">
        <f t="shared" si="3"/>
        <v>13478.99</v>
      </c>
      <c r="Z129" s="2">
        <f>IF(BoyCodeAfrica_Ecommerce_Datasets3[Marketing_Cost] = 0, "N/A", L129/P129)</f>
        <v>17.596934382525337</v>
      </c>
      <c r="AA129" s="3">
        <f>BoyCodeAfrica_Ecommerce_Datasets3[Marketing_Cost]/BoyCodeAfrica_Ecommerce_Datasets3[Revenue]</f>
        <v>5.6828080292954407E-2</v>
      </c>
      <c r="AB129">
        <f>IF(COUNTIFS($C$2:C129,C129, $O$2:O129,O129)= 1,1,0)</f>
        <v>1</v>
      </c>
      <c r="AC129" s="6">
        <f>IF(COUNTIFS($A$2:A129,A129, $O$2:O129,O129)= 1,1,0)</f>
        <v>1</v>
      </c>
    </row>
    <row r="130" spans="1:29" x14ac:dyDescent="0.25">
      <c r="A130" t="s">
        <v>328</v>
      </c>
      <c r="B130" s="1">
        <v>45770</v>
      </c>
      <c r="C130" t="s">
        <v>329</v>
      </c>
      <c r="D130" t="s">
        <v>90</v>
      </c>
      <c r="E130" t="s">
        <v>26</v>
      </c>
      <c r="F130" t="s">
        <v>27</v>
      </c>
      <c r="G130" t="s">
        <v>72</v>
      </c>
      <c r="H130">
        <v>1</v>
      </c>
      <c r="I130">
        <v>27641</v>
      </c>
      <c r="J130">
        <v>5</v>
      </c>
      <c r="K130">
        <v>1382.05</v>
      </c>
      <c r="L130">
        <v>26258.95</v>
      </c>
      <c r="M130">
        <v>16875.45</v>
      </c>
      <c r="N130">
        <v>9383.5</v>
      </c>
      <c r="O130" t="s">
        <v>49</v>
      </c>
      <c r="P130">
        <v>337.24</v>
      </c>
      <c r="Q130" t="s">
        <v>30</v>
      </c>
      <c r="R130" t="s">
        <v>31</v>
      </c>
      <c r="S130">
        <v>5</v>
      </c>
      <c r="T130">
        <v>5</v>
      </c>
      <c r="U130" t="s">
        <v>32</v>
      </c>
      <c r="V130" t="s">
        <v>50</v>
      </c>
      <c r="W130">
        <v>5</v>
      </c>
      <c r="X130">
        <f t="shared" ref="X130:X193" si="4">L130-M130-N130</f>
        <v>0</v>
      </c>
      <c r="Y130">
        <f t="shared" ref="Y130:Y193" si="5">N130-P130</f>
        <v>9046.26</v>
      </c>
      <c r="Z130" s="2">
        <f>IF(BoyCodeAfrica_Ecommerce_Datasets3[Marketing_Cost] = 0, "N/A", L130/P130)</f>
        <v>77.864280631004632</v>
      </c>
      <c r="AA130" s="3">
        <f>BoyCodeAfrica_Ecommerce_Datasets3[Marketing_Cost]/BoyCodeAfrica_Ecommerce_Datasets3[Revenue]</f>
        <v>1.2842859291784326E-2</v>
      </c>
      <c r="AB130">
        <f>IF(COUNTIFS($C$2:C130,C130, $O$2:O130,O130)= 1,1,0)</f>
        <v>1</v>
      </c>
      <c r="AC130" s="6">
        <f>IF(COUNTIFS($A$2:A130,A130, $O$2:O130,O130)= 1,1,0)</f>
        <v>1</v>
      </c>
    </row>
    <row r="131" spans="1:29" x14ac:dyDescent="0.25">
      <c r="A131" t="s">
        <v>330</v>
      </c>
      <c r="B131" s="1">
        <v>45728</v>
      </c>
      <c r="C131" t="s">
        <v>219</v>
      </c>
      <c r="D131" t="s">
        <v>154</v>
      </c>
      <c r="E131" t="s">
        <v>36</v>
      </c>
      <c r="F131" t="s">
        <v>86</v>
      </c>
      <c r="G131" t="s">
        <v>110</v>
      </c>
      <c r="H131">
        <v>1</v>
      </c>
      <c r="I131">
        <v>22769</v>
      </c>
      <c r="J131">
        <v>25</v>
      </c>
      <c r="K131">
        <v>5692.25</v>
      </c>
      <c r="L131">
        <v>17076.75</v>
      </c>
      <c r="M131">
        <v>12909.82</v>
      </c>
      <c r="N131">
        <v>4166.93</v>
      </c>
      <c r="O131" t="s">
        <v>49</v>
      </c>
      <c r="P131">
        <v>90.18</v>
      </c>
      <c r="Q131" t="s">
        <v>73</v>
      </c>
      <c r="R131" t="s">
        <v>41</v>
      </c>
      <c r="S131">
        <v>2</v>
      </c>
      <c r="T131">
        <v>1</v>
      </c>
      <c r="U131" t="s">
        <v>32</v>
      </c>
      <c r="V131" t="s">
        <v>33</v>
      </c>
      <c r="W131">
        <v>5</v>
      </c>
      <c r="X131">
        <f t="shared" si="4"/>
        <v>0</v>
      </c>
      <c r="Y131">
        <f t="shared" si="5"/>
        <v>4076.7500000000005</v>
      </c>
      <c r="Z131" s="2">
        <f>IF(BoyCodeAfrica_Ecommerce_Datasets3[Marketing_Cost] = 0, "N/A", L131/P131)</f>
        <v>189.36294078509647</v>
      </c>
      <c r="AA131" s="3">
        <f>BoyCodeAfrica_Ecommerce_Datasets3[Marketing_Cost]/BoyCodeAfrica_Ecommerce_Datasets3[Revenue]</f>
        <v>5.2808643330844573E-3</v>
      </c>
      <c r="AB131">
        <f>IF(COUNTIFS($C$2:C131,C131, $O$2:O131,O131)= 1,1,0)</f>
        <v>0</v>
      </c>
      <c r="AC131" s="6">
        <f>IF(COUNTIFS($A$2:A131,A131, $O$2:O131,O131)= 1,1,0)</f>
        <v>1</v>
      </c>
    </row>
    <row r="132" spans="1:29" x14ac:dyDescent="0.25">
      <c r="A132" t="s">
        <v>331</v>
      </c>
      <c r="B132" s="1">
        <v>45918</v>
      </c>
      <c r="C132" t="s">
        <v>332</v>
      </c>
      <c r="D132" t="s">
        <v>25</v>
      </c>
      <c r="E132" t="s">
        <v>46</v>
      </c>
      <c r="F132" t="s">
        <v>47</v>
      </c>
      <c r="G132" t="s">
        <v>48</v>
      </c>
      <c r="H132">
        <v>1</v>
      </c>
      <c r="I132">
        <v>37837</v>
      </c>
      <c r="J132">
        <v>20</v>
      </c>
      <c r="K132">
        <v>7567.4</v>
      </c>
      <c r="L132">
        <v>30269.599999999999</v>
      </c>
      <c r="M132">
        <v>23917.37</v>
      </c>
      <c r="N132">
        <v>6352.23</v>
      </c>
      <c r="O132" t="s">
        <v>39</v>
      </c>
      <c r="P132">
        <v>1765.6</v>
      </c>
      <c r="Q132" t="s">
        <v>40</v>
      </c>
      <c r="R132" t="s">
        <v>31</v>
      </c>
      <c r="S132">
        <v>5</v>
      </c>
      <c r="T132">
        <v>6</v>
      </c>
      <c r="U132" t="s">
        <v>32</v>
      </c>
      <c r="V132" t="s">
        <v>42</v>
      </c>
      <c r="X132">
        <f t="shared" si="4"/>
        <v>0</v>
      </c>
      <c r="Y132">
        <f t="shared" si="5"/>
        <v>4586.6299999999992</v>
      </c>
      <c r="Z132" s="2">
        <f>IF(BoyCodeAfrica_Ecommerce_Datasets3[Marketing_Cost] = 0, "N/A", L132/P132)</f>
        <v>17.144086995922066</v>
      </c>
      <c r="AA132" s="3">
        <f>BoyCodeAfrica_Ecommerce_Datasets3[Marketing_Cost]/BoyCodeAfrica_Ecommerce_Datasets3[Revenue]</f>
        <v>5.8329148716864447E-2</v>
      </c>
      <c r="AB132">
        <f>IF(COUNTIFS($C$2:C132,C132, $O$2:O132,O132)= 1,1,0)</f>
        <v>1</v>
      </c>
      <c r="AC132" s="6">
        <f>IF(COUNTIFS($A$2:A132,A132, $O$2:O132,O132)= 1,1,0)</f>
        <v>1</v>
      </c>
    </row>
    <row r="133" spans="1:29" x14ac:dyDescent="0.25">
      <c r="A133" t="s">
        <v>333</v>
      </c>
      <c r="B133" s="1">
        <v>45910</v>
      </c>
      <c r="C133" t="s">
        <v>251</v>
      </c>
      <c r="D133" t="s">
        <v>154</v>
      </c>
      <c r="E133" t="s">
        <v>36</v>
      </c>
      <c r="F133" t="s">
        <v>86</v>
      </c>
      <c r="G133" t="s">
        <v>127</v>
      </c>
      <c r="H133">
        <v>1</v>
      </c>
      <c r="I133">
        <v>24772</v>
      </c>
      <c r="J133">
        <v>0</v>
      </c>
      <c r="K133">
        <v>0</v>
      </c>
      <c r="L133">
        <v>24772</v>
      </c>
      <c r="M133">
        <v>16885.759999999998</v>
      </c>
      <c r="N133">
        <v>7886.24</v>
      </c>
      <c r="O133" t="s">
        <v>91</v>
      </c>
      <c r="P133">
        <v>333.43</v>
      </c>
      <c r="Q133" t="s">
        <v>30</v>
      </c>
      <c r="R133" t="s">
        <v>31</v>
      </c>
      <c r="S133">
        <v>5</v>
      </c>
      <c r="T133">
        <v>2</v>
      </c>
      <c r="U133" t="s">
        <v>32</v>
      </c>
      <c r="V133" t="s">
        <v>50</v>
      </c>
      <c r="W133">
        <v>5</v>
      </c>
      <c r="X133">
        <f t="shared" si="4"/>
        <v>0</v>
      </c>
      <c r="Y133">
        <f t="shared" si="5"/>
        <v>7552.8099999999995</v>
      </c>
      <c r="Z133" s="2">
        <f>IF(BoyCodeAfrica_Ecommerce_Datasets3[Marketing_Cost] = 0, "N/A", L133/P133)</f>
        <v>74.294454608163633</v>
      </c>
      <c r="AA133" s="3">
        <f>BoyCodeAfrica_Ecommerce_Datasets3[Marketing_Cost]/BoyCodeAfrica_Ecommerce_Datasets3[Revenue]</f>
        <v>1.3459954787663491E-2</v>
      </c>
      <c r="AB133">
        <f>IF(COUNTIFS($C$2:C133,C133, $O$2:O133,O133)= 1,1,0)</f>
        <v>1</v>
      </c>
      <c r="AC133" s="6">
        <f>IF(COUNTIFS($A$2:A133,A133, $O$2:O133,O133)= 1,1,0)</f>
        <v>1</v>
      </c>
    </row>
    <row r="134" spans="1:29" x14ac:dyDescent="0.25">
      <c r="A134" t="s">
        <v>334</v>
      </c>
      <c r="B134" s="1">
        <v>45704</v>
      </c>
      <c r="C134" t="s">
        <v>335</v>
      </c>
      <c r="D134" t="s">
        <v>45</v>
      </c>
      <c r="E134" t="s">
        <v>26</v>
      </c>
      <c r="F134" t="s">
        <v>86</v>
      </c>
      <c r="G134" t="s">
        <v>87</v>
      </c>
      <c r="H134">
        <v>2</v>
      </c>
      <c r="I134">
        <v>62847</v>
      </c>
      <c r="J134">
        <v>15</v>
      </c>
      <c r="K134">
        <v>18854.099999999999</v>
      </c>
      <c r="L134">
        <v>106839.9</v>
      </c>
      <c r="M134">
        <v>71137.94</v>
      </c>
      <c r="N134">
        <v>35701.96</v>
      </c>
      <c r="O134" t="s">
        <v>91</v>
      </c>
      <c r="P134">
        <v>286.77</v>
      </c>
      <c r="Q134" t="s">
        <v>68</v>
      </c>
      <c r="R134" t="s">
        <v>41</v>
      </c>
      <c r="S134">
        <v>2</v>
      </c>
      <c r="T134">
        <v>1</v>
      </c>
      <c r="U134" t="s">
        <v>32</v>
      </c>
      <c r="V134" t="s">
        <v>33</v>
      </c>
      <c r="W134">
        <v>1</v>
      </c>
      <c r="X134">
        <f t="shared" si="4"/>
        <v>0</v>
      </c>
      <c r="Y134">
        <f t="shared" si="5"/>
        <v>35415.19</v>
      </c>
      <c r="Z134" s="2">
        <f>IF(BoyCodeAfrica_Ecommerce_Datasets3[Marketing_Cost] = 0, "N/A", L134/P134)</f>
        <v>372.56302960560731</v>
      </c>
      <c r="AA134" s="3">
        <f>BoyCodeAfrica_Ecommerce_Datasets3[Marketing_Cost]/BoyCodeAfrica_Ecommerce_Datasets3[Revenue]</f>
        <v>2.6841095882717972E-3</v>
      </c>
      <c r="AB134">
        <f>IF(COUNTIFS($C$2:C134,C134, $O$2:O134,O134)= 1,1,0)</f>
        <v>1</v>
      </c>
      <c r="AC134" s="6">
        <f>IF(COUNTIFS($A$2:A134,A134, $O$2:O134,O134)= 1,1,0)</f>
        <v>1</v>
      </c>
    </row>
    <row r="135" spans="1:29" x14ac:dyDescent="0.25">
      <c r="A135" t="s">
        <v>336</v>
      </c>
      <c r="B135" s="1">
        <v>45682</v>
      </c>
      <c r="C135" t="s">
        <v>337</v>
      </c>
      <c r="D135" t="s">
        <v>97</v>
      </c>
      <c r="E135" t="s">
        <v>46</v>
      </c>
      <c r="F135" t="s">
        <v>86</v>
      </c>
      <c r="G135" t="s">
        <v>180</v>
      </c>
      <c r="H135">
        <v>1</v>
      </c>
      <c r="I135">
        <v>35657</v>
      </c>
      <c r="J135">
        <v>10</v>
      </c>
      <c r="K135">
        <v>3565.7</v>
      </c>
      <c r="L135">
        <v>32091.3</v>
      </c>
      <c r="M135">
        <v>18767.36</v>
      </c>
      <c r="N135">
        <v>13323.94</v>
      </c>
      <c r="O135" t="s">
        <v>91</v>
      </c>
      <c r="P135">
        <v>350.16</v>
      </c>
      <c r="Q135" t="s">
        <v>83</v>
      </c>
      <c r="R135" t="s">
        <v>41</v>
      </c>
      <c r="S135">
        <v>2</v>
      </c>
      <c r="T135">
        <v>2</v>
      </c>
      <c r="U135" t="s">
        <v>32</v>
      </c>
      <c r="V135" t="s">
        <v>33</v>
      </c>
      <c r="W135">
        <v>2</v>
      </c>
      <c r="X135">
        <f t="shared" si="4"/>
        <v>0</v>
      </c>
      <c r="Y135">
        <f t="shared" si="5"/>
        <v>12973.78</v>
      </c>
      <c r="Z135" s="2">
        <f>IF(BoyCodeAfrica_Ecommerce_Datasets3[Marketing_Cost] = 0, "N/A", L135/P135)</f>
        <v>91.647532556545571</v>
      </c>
      <c r="AA135" s="3">
        <f>BoyCodeAfrica_Ecommerce_Datasets3[Marketing_Cost]/BoyCodeAfrica_Ecommerce_Datasets3[Revenue]</f>
        <v>1.0911368501743464E-2</v>
      </c>
      <c r="AB135">
        <f>IF(COUNTIFS($C$2:C135,C135, $O$2:O135,O135)= 1,1,0)</f>
        <v>1</v>
      </c>
      <c r="AC135" s="6">
        <f>IF(COUNTIFS($A$2:A135,A135, $O$2:O135,O135)= 1,1,0)</f>
        <v>1</v>
      </c>
    </row>
    <row r="136" spans="1:29" x14ac:dyDescent="0.25">
      <c r="A136" t="s">
        <v>338</v>
      </c>
      <c r="B136" s="1">
        <v>45714</v>
      </c>
      <c r="C136" t="s">
        <v>339</v>
      </c>
      <c r="D136" t="s">
        <v>97</v>
      </c>
      <c r="E136" t="s">
        <v>26</v>
      </c>
      <c r="F136" t="s">
        <v>86</v>
      </c>
      <c r="G136" t="s">
        <v>94</v>
      </c>
      <c r="H136">
        <v>1</v>
      </c>
      <c r="I136">
        <v>50922</v>
      </c>
      <c r="J136">
        <v>5</v>
      </c>
      <c r="K136">
        <v>2546.1</v>
      </c>
      <c r="L136">
        <v>48375.9</v>
      </c>
      <c r="M136">
        <v>28760.37</v>
      </c>
      <c r="N136">
        <v>19615.53</v>
      </c>
      <c r="O136" t="s">
        <v>29</v>
      </c>
      <c r="P136">
        <v>715.94</v>
      </c>
      <c r="Q136" t="s">
        <v>68</v>
      </c>
      <c r="R136" t="s">
        <v>31</v>
      </c>
      <c r="S136">
        <v>5</v>
      </c>
      <c r="T136">
        <v>3</v>
      </c>
      <c r="U136" t="s">
        <v>32</v>
      </c>
      <c r="V136" t="s">
        <v>33</v>
      </c>
      <c r="W136">
        <v>2</v>
      </c>
      <c r="X136">
        <f t="shared" si="4"/>
        <v>0</v>
      </c>
      <c r="Y136">
        <f t="shared" si="5"/>
        <v>18899.59</v>
      </c>
      <c r="Z136" s="2">
        <f>IF(BoyCodeAfrica_Ecommerce_Datasets3[Marketing_Cost] = 0, "N/A", L136/P136)</f>
        <v>67.569768416347742</v>
      </c>
      <c r="AA136" s="3">
        <f>BoyCodeAfrica_Ecommerce_Datasets3[Marketing_Cost]/BoyCodeAfrica_Ecommerce_Datasets3[Revenue]</f>
        <v>1.4799517941785063E-2</v>
      </c>
      <c r="AB136">
        <f>IF(COUNTIFS($C$2:C136,C136, $O$2:O136,O136)= 1,1,0)</f>
        <v>1</v>
      </c>
      <c r="AC136" s="6">
        <f>IF(COUNTIFS($A$2:A136,A136, $O$2:O136,O136)= 1,1,0)</f>
        <v>1</v>
      </c>
    </row>
    <row r="137" spans="1:29" x14ac:dyDescent="0.25">
      <c r="A137" t="s">
        <v>340</v>
      </c>
      <c r="B137" s="1">
        <v>45736</v>
      </c>
      <c r="C137" t="s">
        <v>341</v>
      </c>
      <c r="D137" t="s">
        <v>154</v>
      </c>
      <c r="E137" t="s">
        <v>46</v>
      </c>
      <c r="F137" t="s">
        <v>47</v>
      </c>
      <c r="G137" t="s">
        <v>138</v>
      </c>
      <c r="H137">
        <v>2</v>
      </c>
      <c r="I137">
        <v>31588</v>
      </c>
      <c r="J137">
        <v>0</v>
      </c>
      <c r="K137">
        <v>0</v>
      </c>
      <c r="L137">
        <v>63176</v>
      </c>
      <c r="M137">
        <v>44877.67</v>
      </c>
      <c r="N137">
        <v>18298.330000000002</v>
      </c>
      <c r="O137" t="s">
        <v>55</v>
      </c>
      <c r="P137">
        <v>2123.08</v>
      </c>
      <c r="Q137" t="s">
        <v>83</v>
      </c>
      <c r="R137" t="s">
        <v>31</v>
      </c>
      <c r="S137">
        <v>5</v>
      </c>
      <c r="T137">
        <v>8</v>
      </c>
      <c r="U137" t="s">
        <v>56</v>
      </c>
      <c r="V137" t="s">
        <v>33</v>
      </c>
      <c r="W137">
        <v>5</v>
      </c>
      <c r="X137">
        <f t="shared" si="4"/>
        <v>0</v>
      </c>
      <c r="Y137">
        <f t="shared" si="5"/>
        <v>16175.250000000002</v>
      </c>
      <c r="Z137" s="2">
        <f>IF(BoyCodeAfrica_Ecommerce_Datasets3[Marketing_Cost] = 0, "N/A", L137/P137)</f>
        <v>29.756768468451497</v>
      </c>
      <c r="AA137" s="3">
        <f>BoyCodeAfrica_Ecommerce_Datasets3[Marketing_Cost]/BoyCodeAfrica_Ecommerce_Datasets3[Revenue]</f>
        <v>3.360579967076105E-2</v>
      </c>
      <c r="AB137">
        <f>IF(COUNTIFS($C$2:C137,C137, $O$2:O137,O137)= 1,1,0)</f>
        <v>1</v>
      </c>
      <c r="AC137" s="6">
        <f>IF(COUNTIFS($A$2:A137,A137, $O$2:O137,O137)= 1,1,0)</f>
        <v>1</v>
      </c>
    </row>
    <row r="138" spans="1:29" x14ac:dyDescent="0.25">
      <c r="A138" t="s">
        <v>342</v>
      </c>
      <c r="B138" s="1">
        <v>45979</v>
      </c>
      <c r="C138" t="s">
        <v>343</v>
      </c>
      <c r="D138" t="s">
        <v>71</v>
      </c>
      <c r="E138" t="s">
        <v>26</v>
      </c>
      <c r="F138" t="s">
        <v>53</v>
      </c>
      <c r="G138" t="s">
        <v>54</v>
      </c>
      <c r="H138">
        <v>1</v>
      </c>
      <c r="I138">
        <v>29070</v>
      </c>
      <c r="J138">
        <v>0</v>
      </c>
      <c r="K138">
        <v>0</v>
      </c>
      <c r="L138">
        <v>29070</v>
      </c>
      <c r="M138">
        <v>21188.26</v>
      </c>
      <c r="N138">
        <v>7881.74</v>
      </c>
      <c r="O138" t="s">
        <v>55</v>
      </c>
      <c r="P138">
        <v>2110.5</v>
      </c>
      <c r="Q138" t="s">
        <v>83</v>
      </c>
      <c r="R138" t="s">
        <v>31</v>
      </c>
      <c r="S138">
        <v>5</v>
      </c>
      <c r="T138">
        <v>3</v>
      </c>
      <c r="U138" t="s">
        <v>32</v>
      </c>
      <c r="V138" t="s">
        <v>33</v>
      </c>
      <c r="W138">
        <v>4</v>
      </c>
      <c r="X138">
        <f t="shared" si="4"/>
        <v>0</v>
      </c>
      <c r="Y138">
        <f t="shared" si="5"/>
        <v>5771.24</v>
      </c>
      <c r="Z138" s="2">
        <f>IF(BoyCodeAfrica_Ecommerce_Datasets3[Marketing_Cost] = 0, "N/A", L138/P138)</f>
        <v>13.773987206823028</v>
      </c>
      <c r="AA138" s="3">
        <f>BoyCodeAfrica_Ecommerce_Datasets3[Marketing_Cost]/BoyCodeAfrica_Ecommerce_Datasets3[Revenue]</f>
        <v>7.2600619195046442E-2</v>
      </c>
      <c r="AB138">
        <f>IF(COUNTIFS($C$2:C138,C138, $O$2:O138,O138)= 1,1,0)</f>
        <v>1</v>
      </c>
      <c r="AC138" s="6">
        <f>IF(COUNTIFS($A$2:A138,A138, $O$2:O138,O138)= 1,1,0)</f>
        <v>1</v>
      </c>
    </row>
    <row r="139" spans="1:29" x14ac:dyDescent="0.25">
      <c r="A139" t="s">
        <v>344</v>
      </c>
      <c r="B139" s="1">
        <v>45739</v>
      </c>
      <c r="C139" t="s">
        <v>345</v>
      </c>
      <c r="D139" t="s">
        <v>63</v>
      </c>
      <c r="E139" t="s">
        <v>26</v>
      </c>
      <c r="F139" t="s">
        <v>37</v>
      </c>
      <c r="G139" t="s">
        <v>38</v>
      </c>
      <c r="H139">
        <v>1</v>
      </c>
      <c r="I139">
        <v>17216</v>
      </c>
      <c r="J139">
        <v>10</v>
      </c>
      <c r="K139">
        <v>1721.6</v>
      </c>
      <c r="L139">
        <v>15494.4</v>
      </c>
      <c r="M139">
        <v>11464.74</v>
      </c>
      <c r="N139">
        <v>4029.66</v>
      </c>
      <c r="O139" t="s">
        <v>55</v>
      </c>
      <c r="P139">
        <v>1460.72</v>
      </c>
      <c r="Q139" t="s">
        <v>68</v>
      </c>
      <c r="R139" t="s">
        <v>31</v>
      </c>
      <c r="S139">
        <v>5</v>
      </c>
      <c r="T139">
        <v>4</v>
      </c>
      <c r="U139" t="s">
        <v>32</v>
      </c>
      <c r="V139" t="s">
        <v>33</v>
      </c>
      <c r="W139">
        <v>1</v>
      </c>
      <c r="X139">
        <f t="shared" si="4"/>
        <v>0</v>
      </c>
      <c r="Y139">
        <f t="shared" si="5"/>
        <v>2568.9399999999996</v>
      </c>
      <c r="Z139" s="2">
        <f>IF(BoyCodeAfrica_Ecommerce_Datasets3[Marketing_Cost] = 0, "N/A", L139/P139)</f>
        <v>10.607371707103345</v>
      </c>
      <c r="AA139" s="3">
        <f>BoyCodeAfrica_Ecommerce_Datasets3[Marketing_Cost]/BoyCodeAfrica_Ecommerce_Datasets3[Revenue]</f>
        <v>9.4274060305658824E-2</v>
      </c>
      <c r="AB139">
        <f>IF(COUNTIFS($C$2:C139,C139, $O$2:O139,O139)= 1,1,0)</f>
        <v>1</v>
      </c>
      <c r="AC139" s="6">
        <f>IF(COUNTIFS($A$2:A139,A139, $O$2:O139,O139)= 1,1,0)</f>
        <v>1</v>
      </c>
    </row>
    <row r="140" spans="1:29" x14ac:dyDescent="0.25">
      <c r="A140" t="s">
        <v>346</v>
      </c>
      <c r="B140" s="1">
        <v>46006</v>
      </c>
      <c r="C140" t="s">
        <v>347</v>
      </c>
      <c r="D140" t="s">
        <v>90</v>
      </c>
      <c r="E140" t="s">
        <v>26</v>
      </c>
      <c r="F140" t="s">
        <v>27</v>
      </c>
      <c r="G140" t="s">
        <v>72</v>
      </c>
      <c r="H140">
        <v>3</v>
      </c>
      <c r="I140">
        <v>8387</v>
      </c>
      <c r="J140">
        <v>25</v>
      </c>
      <c r="K140">
        <v>6290.25</v>
      </c>
      <c r="L140">
        <v>18870.75</v>
      </c>
      <c r="M140">
        <v>10761.29</v>
      </c>
      <c r="N140">
        <v>8109.46</v>
      </c>
      <c r="O140" t="s">
        <v>55</v>
      </c>
      <c r="P140">
        <v>731.67</v>
      </c>
      <c r="Q140" t="s">
        <v>73</v>
      </c>
      <c r="R140" t="s">
        <v>31</v>
      </c>
      <c r="S140">
        <v>5</v>
      </c>
      <c r="T140">
        <v>2</v>
      </c>
      <c r="U140" t="s">
        <v>32</v>
      </c>
      <c r="V140" t="s">
        <v>50</v>
      </c>
      <c r="W140">
        <v>5</v>
      </c>
      <c r="X140">
        <f t="shared" si="4"/>
        <v>0</v>
      </c>
      <c r="Y140">
        <f t="shared" si="5"/>
        <v>7377.79</v>
      </c>
      <c r="Z140" s="2">
        <f>IF(BoyCodeAfrica_Ecommerce_Datasets3[Marketing_Cost] = 0, "N/A", L140/P140)</f>
        <v>25.791340358358276</v>
      </c>
      <c r="AA140" s="3">
        <f>BoyCodeAfrica_Ecommerce_Datasets3[Marketing_Cost]/BoyCodeAfrica_Ecommerce_Datasets3[Revenue]</f>
        <v>3.8772703787607804E-2</v>
      </c>
      <c r="AB140">
        <f>IF(COUNTIFS($C$2:C140,C140, $O$2:O140,O140)= 1,1,0)</f>
        <v>1</v>
      </c>
      <c r="AC140" s="6">
        <f>IF(COUNTIFS($A$2:A140,A140, $O$2:O140,O140)= 1,1,0)</f>
        <v>1</v>
      </c>
    </row>
    <row r="141" spans="1:29" x14ac:dyDescent="0.25">
      <c r="A141" t="s">
        <v>348</v>
      </c>
      <c r="B141" s="1">
        <v>45874</v>
      </c>
      <c r="C141" t="s">
        <v>349</v>
      </c>
      <c r="D141" t="s">
        <v>79</v>
      </c>
      <c r="E141" t="s">
        <v>36</v>
      </c>
      <c r="F141" t="s">
        <v>86</v>
      </c>
      <c r="G141" t="s">
        <v>127</v>
      </c>
      <c r="H141">
        <v>3</v>
      </c>
      <c r="I141">
        <v>46987</v>
      </c>
      <c r="J141">
        <v>0</v>
      </c>
      <c r="K141">
        <v>0</v>
      </c>
      <c r="L141">
        <v>140961</v>
      </c>
      <c r="M141">
        <v>109926.52</v>
      </c>
      <c r="N141">
        <v>31034.48</v>
      </c>
      <c r="O141" t="s">
        <v>91</v>
      </c>
      <c r="P141">
        <v>518.30999999999995</v>
      </c>
      <c r="Q141" t="s">
        <v>68</v>
      </c>
      <c r="R141" t="s">
        <v>31</v>
      </c>
      <c r="S141">
        <v>5</v>
      </c>
      <c r="T141">
        <v>2</v>
      </c>
      <c r="U141" t="s">
        <v>32</v>
      </c>
      <c r="V141" t="s">
        <v>33</v>
      </c>
      <c r="W141">
        <v>5</v>
      </c>
      <c r="X141">
        <f t="shared" si="4"/>
        <v>0</v>
      </c>
      <c r="Y141">
        <f t="shared" si="5"/>
        <v>30516.17</v>
      </c>
      <c r="Z141" s="2">
        <f>IF(BoyCodeAfrica_Ecommerce_Datasets3[Marketing_Cost] = 0, "N/A", L141/P141)</f>
        <v>271.96272501012908</v>
      </c>
      <c r="AA141" s="3">
        <f>BoyCodeAfrica_Ecommerce_Datasets3[Marketing_Cost]/BoyCodeAfrica_Ecommerce_Datasets3[Revenue]</f>
        <v>3.6769744823036154E-3</v>
      </c>
      <c r="AB141">
        <f>IF(COUNTIFS($C$2:C141,C141, $O$2:O141,O141)= 1,1,0)</f>
        <v>1</v>
      </c>
      <c r="AC141" s="6">
        <f>IF(COUNTIFS($A$2:A141,A141, $O$2:O141,O141)= 1,1,0)</f>
        <v>1</v>
      </c>
    </row>
    <row r="142" spans="1:29" x14ac:dyDescent="0.25">
      <c r="A142" t="s">
        <v>350</v>
      </c>
      <c r="B142" s="1">
        <v>45963</v>
      </c>
      <c r="C142" t="s">
        <v>351</v>
      </c>
      <c r="D142" t="s">
        <v>45</v>
      </c>
      <c r="E142" t="s">
        <v>36</v>
      </c>
      <c r="F142" t="s">
        <v>86</v>
      </c>
      <c r="G142" t="s">
        <v>94</v>
      </c>
      <c r="H142">
        <v>1</v>
      </c>
      <c r="I142">
        <v>29969</v>
      </c>
      <c r="J142">
        <v>15</v>
      </c>
      <c r="K142">
        <v>4495.3500000000004</v>
      </c>
      <c r="L142">
        <v>25473.65</v>
      </c>
      <c r="M142">
        <v>20629.169999999998</v>
      </c>
      <c r="N142">
        <v>4844.4799999999996</v>
      </c>
      <c r="O142" t="s">
        <v>39</v>
      </c>
      <c r="P142">
        <v>2156.54</v>
      </c>
      <c r="Q142" t="s">
        <v>30</v>
      </c>
      <c r="R142" t="s">
        <v>41</v>
      </c>
      <c r="S142">
        <v>2</v>
      </c>
      <c r="T142">
        <v>2</v>
      </c>
      <c r="U142" t="s">
        <v>32</v>
      </c>
      <c r="V142" t="s">
        <v>33</v>
      </c>
      <c r="W142">
        <v>5</v>
      </c>
      <c r="X142">
        <f t="shared" si="4"/>
        <v>0</v>
      </c>
      <c r="Y142">
        <f t="shared" si="5"/>
        <v>2687.9399999999996</v>
      </c>
      <c r="Z142" s="2">
        <f>IF(BoyCodeAfrica_Ecommerce_Datasets3[Marketing_Cost] = 0, "N/A", L142/P142)</f>
        <v>11.812278000871768</v>
      </c>
      <c r="AA142" s="3">
        <f>BoyCodeAfrica_Ecommerce_Datasets3[Marketing_Cost]/BoyCodeAfrica_Ecommerce_Datasets3[Revenue]</f>
        <v>8.4657675676630545E-2</v>
      </c>
      <c r="AB142">
        <f>IF(COUNTIFS($C$2:C142,C142, $O$2:O142,O142)= 1,1,0)</f>
        <v>1</v>
      </c>
      <c r="AC142" s="6">
        <f>IF(COUNTIFS($A$2:A142,A142, $O$2:O142,O142)= 1,1,0)</f>
        <v>1</v>
      </c>
    </row>
    <row r="143" spans="1:29" x14ac:dyDescent="0.25">
      <c r="A143" t="s">
        <v>352</v>
      </c>
      <c r="B143" s="1">
        <v>45690</v>
      </c>
      <c r="C143" t="s">
        <v>353</v>
      </c>
      <c r="D143" t="s">
        <v>90</v>
      </c>
      <c r="E143" t="s">
        <v>46</v>
      </c>
      <c r="F143" t="s">
        <v>47</v>
      </c>
      <c r="G143" t="s">
        <v>138</v>
      </c>
      <c r="H143">
        <v>3</v>
      </c>
      <c r="I143">
        <v>44286</v>
      </c>
      <c r="J143">
        <v>10</v>
      </c>
      <c r="K143">
        <v>13285.8</v>
      </c>
      <c r="L143">
        <v>119572.2</v>
      </c>
      <c r="M143">
        <v>85502.11</v>
      </c>
      <c r="N143">
        <v>34070.089999999997</v>
      </c>
      <c r="O143" t="s">
        <v>91</v>
      </c>
      <c r="P143">
        <v>459.76</v>
      </c>
      <c r="Q143" t="s">
        <v>30</v>
      </c>
      <c r="R143" t="s">
        <v>31</v>
      </c>
      <c r="S143">
        <v>5</v>
      </c>
      <c r="T143">
        <v>3</v>
      </c>
      <c r="U143" t="s">
        <v>32</v>
      </c>
      <c r="V143" t="s">
        <v>50</v>
      </c>
      <c r="W143">
        <v>4</v>
      </c>
      <c r="X143">
        <f t="shared" si="4"/>
        <v>0</v>
      </c>
      <c r="Y143">
        <f t="shared" si="5"/>
        <v>33610.329999999994</v>
      </c>
      <c r="Z143" s="2">
        <f>IF(BoyCodeAfrica_Ecommerce_Datasets3[Marketing_Cost] = 0, "N/A", L143/P143)</f>
        <v>260.0752566556464</v>
      </c>
      <c r="AA143" s="3">
        <f>BoyCodeAfrica_Ecommerce_Datasets3[Marketing_Cost]/BoyCodeAfrica_Ecommerce_Datasets3[Revenue]</f>
        <v>3.845040904156652E-3</v>
      </c>
      <c r="AB143">
        <f>IF(COUNTIFS($C$2:C143,C143, $O$2:O143,O143)= 1,1,0)</f>
        <v>1</v>
      </c>
      <c r="AC143" s="6">
        <f>IF(COUNTIFS($A$2:A143,A143, $O$2:O143,O143)= 1,1,0)</f>
        <v>1</v>
      </c>
    </row>
    <row r="144" spans="1:29" x14ac:dyDescent="0.25">
      <c r="A144" t="s">
        <v>354</v>
      </c>
      <c r="B144" s="1">
        <v>45855</v>
      </c>
      <c r="C144" t="s">
        <v>241</v>
      </c>
      <c r="D144" t="s">
        <v>63</v>
      </c>
      <c r="E144" t="s">
        <v>46</v>
      </c>
      <c r="F144" t="s">
        <v>27</v>
      </c>
      <c r="G144" t="s">
        <v>164</v>
      </c>
      <c r="H144">
        <v>2</v>
      </c>
      <c r="I144">
        <v>27216</v>
      </c>
      <c r="J144">
        <v>10</v>
      </c>
      <c r="K144">
        <v>5443.2</v>
      </c>
      <c r="L144">
        <v>48988.800000000003</v>
      </c>
      <c r="M144">
        <v>33809.96</v>
      </c>
      <c r="N144">
        <v>15178.84</v>
      </c>
      <c r="O144" t="s">
        <v>49</v>
      </c>
      <c r="P144">
        <v>376.99</v>
      </c>
      <c r="Q144" t="s">
        <v>30</v>
      </c>
      <c r="R144" t="s">
        <v>31</v>
      </c>
      <c r="S144">
        <v>5</v>
      </c>
      <c r="T144">
        <v>3</v>
      </c>
      <c r="U144" t="s">
        <v>32</v>
      </c>
      <c r="V144" t="s">
        <v>50</v>
      </c>
      <c r="W144">
        <v>5</v>
      </c>
      <c r="X144">
        <f t="shared" si="4"/>
        <v>0</v>
      </c>
      <c r="Y144">
        <f t="shared" si="5"/>
        <v>14801.85</v>
      </c>
      <c r="Z144" s="2">
        <f>IF(BoyCodeAfrica_Ecommerce_Datasets3[Marketing_Cost] = 0, "N/A", L144/P144)</f>
        <v>129.94721345393776</v>
      </c>
      <c r="AA144" s="3">
        <f>BoyCodeAfrica_Ecommerce_Datasets3[Marketing_Cost]/BoyCodeAfrica_Ecommerce_Datasets3[Revenue]</f>
        <v>7.6954324253706964E-3</v>
      </c>
      <c r="AB144">
        <f>IF(COUNTIFS($C$2:C144,C144, $O$2:O144,O144)= 1,1,0)</f>
        <v>1</v>
      </c>
      <c r="AC144" s="6">
        <f>IF(COUNTIFS($A$2:A144,A144, $O$2:O144,O144)= 1,1,0)</f>
        <v>1</v>
      </c>
    </row>
    <row r="145" spans="1:29" x14ac:dyDescent="0.25">
      <c r="A145" t="s">
        <v>355</v>
      </c>
      <c r="B145" s="1">
        <v>45853</v>
      </c>
      <c r="C145" t="s">
        <v>356</v>
      </c>
      <c r="D145" t="s">
        <v>97</v>
      </c>
      <c r="E145" t="s">
        <v>46</v>
      </c>
      <c r="F145" t="s">
        <v>86</v>
      </c>
      <c r="G145" t="s">
        <v>127</v>
      </c>
      <c r="H145">
        <v>2</v>
      </c>
      <c r="I145">
        <v>67510</v>
      </c>
      <c r="J145">
        <v>0</v>
      </c>
      <c r="K145">
        <v>0</v>
      </c>
      <c r="L145">
        <v>135020</v>
      </c>
      <c r="M145">
        <v>101654.68</v>
      </c>
      <c r="N145">
        <v>33365.32</v>
      </c>
      <c r="O145" t="s">
        <v>29</v>
      </c>
      <c r="P145">
        <v>2431.33</v>
      </c>
      <c r="Q145" t="s">
        <v>83</v>
      </c>
      <c r="R145" t="s">
        <v>31</v>
      </c>
      <c r="S145">
        <v>5</v>
      </c>
      <c r="T145">
        <v>5</v>
      </c>
      <c r="U145" t="s">
        <v>32</v>
      </c>
      <c r="V145" t="s">
        <v>33</v>
      </c>
      <c r="W145">
        <v>3</v>
      </c>
      <c r="X145">
        <f t="shared" si="4"/>
        <v>0</v>
      </c>
      <c r="Y145">
        <f t="shared" si="5"/>
        <v>30933.989999999998</v>
      </c>
      <c r="Z145" s="2">
        <f>IF(BoyCodeAfrica_Ecommerce_Datasets3[Marketing_Cost] = 0, "N/A", L145/P145)</f>
        <v>55.53339118918452</v>
      </c>
      <c r="AA145" s="3">
        <f>BoyCodeAfrica_Ecommerce_Datasets3[Marketing_Cost]/BoyCodeAfrica_Ecommerce_Datasets3[Revenue]</f>
        <v>1.8007184120870982E-2</v>
      </c>
      <c r="AB145">
        <f>IF(COUNTIFS($C$2:C145,C145, $O$2:O145,O145)= 1,1,0)</f>
        <v>1</v>
      </c>
      <c r="AC145" s="6">
        <f>IF(COUNTIFS($A$2:A145,A145, $O$2:O145,O145)= 1,1,0)</f>
        <v>1</v>
      </c>
    </row>
    <row r="146" spans="1:29" x14ac:dyDescent="0.25">
      <c r="A146" t="s">
        <v>357</v>
      </c>
      <c r="B146" s="1">
        <v>45963</v>
      </c>
      <c r="C146" t="s">
        <v>358</v>
      </c>
      <c r="D146" t="s">
        <v>71</v>
      </c>
      <c r="E146" t="s">
        <v>36</v>
      </c>
      <c r="F146" t="s">
        <v>37</v>
      </c>
      <c r="G146" t="s">
        <v>161</v>
      </c>
      <c r="H146">
        <v>1</v>
      </c>
      <c r="I146">
        <v>36666</v>
      </c>
      <c r="J146">
        <v>20</v>
      </c>
      <c r="K146">
        <v>7333.2</v>
      </c>
      <c r="L146">
        <v>29332.799999999999</v>
      </c>
      <c r="M146">
        <v>18636.2</v>
      </c>
      <c r="N146">
        <v>10696.6</v>
      </c>
      <c r="O146" t="s">
        <v>60</v>
      </c>
      <c r="P146">
        <v>1127.9100000000001</v>
      </c>
      <c r="Q146" t="s">
        <v>83</v>
      </c>
      <c r="R146" t="s">
        <v>31</v>
      </c>
      <c r="S146">
        <v>5</v>
      </c>
      <c r="T146">
        <v>5</v>
      </c>
      <c r="U146" t="s">
        <v>32</v>
      </c>
      <c r="V146" t="s">
        <v>33</v>
      </c>
      <c r="W146">
        <v>1</v>
      </c>
      <c r="X146">
        <f t="shared" si="4"/>
        <v>0</v>
      </c>
      <c r="Y146">
        <f t="shared" si="5"/>
        <v>9568.69</v>
      </c>
      <c r="Z146" s="2">
        <f>IF(BoyCodeAfrica_Ecommerce_Datasets3[Marketing_Cost] = 0, "N/A", L146/P146)</f>
        <v>26.006330292310555</v>
      </c>
      <c r="AA146" s="3">
        <f>BoyCodeAfrica_Ecommerce_Datasets3[Marketing_Cost]/BoyCodeAfrica_Ecommerce_Datasets3[Revenue]</f>
        <v>3.8452176403207333E-2</v>
      </c>
      <c r="AB146">
        <f>IF(COUNTIFS($C$2:C146,C146, $O$2:O146,O146)= 1,1,0)</f>
        <v>1</v>
      </c>
      <c r="AC146" s="6">
        <f>IF(COUNTIFS($A$2:A146,A146, $O$2:O146,O146)= 1,1,0)</f>
        <v>1</v>
      </c>
    </row>
    <row r="147" spans="1:29" x14ac:dyDescent="0.25">
      <c r="A147" t="s">
        <v>359</v>
      </c>
      <c r="B147" s="1">
        <v>45897</v>
      </c>
      <c r="C147" t="s">
        <v>360</v>
      </c>
      <c r="D147" t="s">
        <v>79</v>
      </c>
      <c r="E147" t="s">
        <v>36</v>
      </c>
      <c r="F147" t="s">
        <v>37</v>
      </c>
      <c r="G147" t="s">
        <v>38</v>
      </c>
      <c r="H147">
        <v>2</v>
      </c>
      <c r="I147">
        <v>33898</v>
      </c>
      <c r="J147">
        <v>10</v>
      </c>
      <c r="K147">
        <v>6779.6</v>
      </c>
      <c r="L147">
        <v>61016.4</v>
      </c>
      <c r="M147">
        <v>39544.879999999997</v>
      </c>
      <c r="N147">
        <v>21471.52</v>
      </c>
      <c r="O147" t="s">
        <v>29</v>
      </c>
      <c r="P147">
        <v>1245.26</v>
      </c>
      <c r="Q147" t="s">
        <v>40</v>
      </c>
      <c r="R147" t="s">
        <v>31</v>
      </c>
      <c r="S147">
        <v>5</v>
      </c>
      <c r="T147">
        <v>6</v>
      </c>
      <c r="U147" t="s">
        <v>56</v>
      </c>
      <c r="V147" t="s">
        <v>33</v>
      </c>
      <c r="W147">
        <v>5</v>
      </c>
      <c r="X147">
        <f t="shared" si="4"/>
        <v>0</v>
      </c>
      <c r="Y147">
        <f t="shared" si="5"/>
        <v>20226.260000000002</v>
      </c>
      <c r="Z147" s="2">
        <f>IF(BoyCodeAfrica_Ecommerce_Datasets3[Marketing_Cost] = 0, "N/A", L147/P147)</f>
        <v>48.998923919502758</v>
      </c>
      <c r="AA147" s="3">
        <f>BoyCodeAfrica_Ecommerce_Datasets3[Marketing_Cost]/BoyCodeAfrica_Ecommerce_Datasets3[Revenue]</f>
        <v>2.0408611455280876E-2</v>
      </c>
      <c r="AB147">
        <f>IF(COUNTIFS($C$2:C147,C147, $O$2:O147,O147)= 1,1,0)</f>
        <v>1</v>
      </c>
      <c r="AC147" s="6">
        <f>IF(COUNTIFS($A$2:A147,A147, $O$2:O147,O147)= 1,1,0)</f>
        <v>1</v>
      </c>
    </row>
    <row r="148" spans="1:29" x14ac:dyDescent="0.25">
      <c r="A148" t="s">
        <v>361</v>
      </c>
      <c r="B148" s="1">
        <v>45928</v>
      </c>
      <c r="C148" t="s">
        <v>362</v>
      </c>
      <c r="D148" t="s">
        <v>25</v>
      </c>
      <c r="E148" t="s">
        <v>26</v>
      </c>
      <c r="F148" t="s">
        <v>37</v>
      </c>
      <c r="G148" t="s">
        <v>38</v>
      </c>
      <c r="H148">
        <v>1</v>
      </c>
      <c r="I148">
        <v>27274</v>
      </c>
      <c r="J148">
        <v>10</v>
      </c>
      <c r="K148">
        <v>2727.4</v>
      </c>
      <c r="L148">
        <v>24546.6</v>
      </c>
      <c r="M148">
        <v>17130.490000000002</v>
      </c>
      <c r="N148">
        <v>7416.11</v>
      </c>
      <c r="O148" t="s">
        <v>49</v>
      </c>
      <c r="P148">
        <v>453.59</v>
      </c>
      <c r="Q148" t="s">
        <v>30</v>
      </c>
      <c r="R148" t="s">
        <v>31</v>
      </c>
      <c r="S148">
        <v>5</v>
      </c>
      <c r="T148">
        <v>2</v>
      </c>
      <c r="U148" t="s">
        <v>32</v>
      </c>
      <c r="V148" t="s">
        <v>33</v>
      </c>
      <c r="W148">
        <v>1</v>
      </c>
      <c r="X148">
        <f t="shared" si="4"/>
        <v>0</v>
      </c>
      <c r="Y148">
        <f t="shared" si="5"/>
        <v>6962.5199999999995</v>
      </c>
      <c r="Z148" s="2">
        <f>IF(BoyCodeAfrica_Ecommerce_Datasets3[Marketing_Cost] = 0, "N/A", L148/P148)</f>
        <v>54.116272404594454</v>
      </c>
      <c r="AA148" s="3">
        <f>BoyCodeAfrica_Ecommerce_Datasets3[Marketing_Cost]/BoyCodeAfrica_Ecommerce_Datasets3[Revenue]</f>
        <v>1.8478730251847507E-2</v>
      </c>
      <c r="AB148">
        <f>IF(COUNTIFS($C$2:C148,C148, $O$2:O148,O148)= 1,1,0)</f>
        <v>1</v>
      </c>
      <c r="AC148" s="6">
        <f>IF(COUNTIFS($A$2:A148,A148, $O$2:O148,O148)= 1,1,0)</f>
        <v>1</v>
      </c>
    </row>
    <row r="149" spans="1:29" x14ac:dyDescent="0.25">
      <c r="A149" t="s">
        <v>363</v>
      </c>
      <c r="B149" s="1">
        <v>45786</v>
      </c>
      <c r="C149" t="s">
        <v>364</v>
      </c>
      <c r="D149" t="s">
        <v>63</v>
      </c>
      <c r="E149" t="s">
        <v>46</v>
      </c>
      <c r="F149" t="s">
        <v>47</v>
      </c>
      <c r="G149" t="s">
        <v>105</v>
      </c>
      <c r="H149">
        <v>1</v>
      </c>
      <c r="I149">
        <v>21128</v>
      </c>
      <c r="J149">
        <v>10</v>
      </c>
      <c r="K149">
        <v>2112.8000000000002</v>
      </c>
      <c r="L149">
        <v>19015.2</v>
      </c>
      <c r="M149">
        <v>11011.64</v>
      </c>
      <c r="N149">
        <v>8003.56</v>
      </c>
      <c r="O149" t="s">
        <v>29</v>
      </c>
      <c r="P149">
        <v>2126.17</v>
      </c>
      <c r="Q149" t="s">
        <v>40</v>
      </c>
      <c r="R149" t="s">
        <v>31</v>
      </c>
      <c r="S149">
        <v>5</v>
      </c>
      <c r="T149">
        <v>2</v>
      </c>
      <c r="U149" t="s">
        <v>32</v>
      </c>
      <c r="V149" t="s">
        <v>33</v>
      </c>
      <c r="W149">
        <v>5</v>
      </c>
      <c r="X149">
        <f t="shared" si="4"/>
        <v>0</v>
      </c>
      <c r="Y149">
        <f t="shared" si="5"/>
        <v>5877.39</v>
      </c>
      <c r="Z149" s="2">
        <f>IF(BoyCodeAfrica_Ecommerce_Datasets3[Marketing_Cost] = 0, "N/A", L149/P149)</f>
        <v>8.9434052780351525</v>
      </c>
      <c r="AA149" s="3">
        <f>BoyCodeAfrica_Ecommerce_Datasets3[Marketing_Cost]/BoyCodeAfrica_Ecommerce_Datasets3[Revenue]</f>
        <v>0.1118142328242669</v>
      </c>
      <c r="AB149">
        <f>IF(COUNTIFS($C$2:C149,C149, $O$2:O149,O149)= 1,1,0)</f>
        <v>1</v>
      </c>
      <c r="AC149" s="6">
        <f>IF(COUNTIFS($A$2:A149,A149, $O$2:O149,O149)= 1,1,0)</f>
        <v>1</v>
      </c>
    </row>
    <row r="150" spans="1:29" x14ac:dyDescent="0.25">
      <c r="A150" t="s">
        <v>365</v>
      </c>
      <c r="B150" s="1">
        <v>45941</v>
      </c>
      <c r="C150" t="s">
        <v>78</v>
      </c>
      <c r="D150" t="s">
        <v>45</v>
      </c>
      <c r="E150" t="s">
        <v>46</v>
      </c>
      <c r="F150" t="s">
        <v>53</v>
      </c>
      <c r="G150" t="s">
        <v>54</v>
      </c>
      <c r="H150">
        <v>1</v>
      </c>
      <c r="I150">
        <v>78515</v>
      </c>
      <c r="J150">
        <v>25</v>
      </c>
      <c r="K150">
        <v>19628.75</v>
      </c>
      <c r="L150">
        <v>58886.25</v>
      </c>
      <c r="M150">
        <v>44806.080000000002</v>
      </c>
      <c r="N150">
        <v>14080.17</v>
      </c>
      <c r="O150" t="s">
        <v>29</v>
      </c>
      <c r="P150">
        <v>2075.06</v>
      </c>
      <c r="Q150" t="s">
        <v>83</v>
      </c>
      <c r="R150" t="s">
        <v>31</v>
      </c>
      <c r="S150">
        <v>5</v>
      </c>
      <c r="T150">
        <v>6</v>
      </c>
      <c r="U150" t="s">
        <v>56</v>
      </c>
      <c r="V150" t="s">
        <v>33</v>
      </c>
      <c r="W150">
        <v>5</v>
      </c>
      <c r="X150">
        <f t="shared" si="4"/>
        <v>0</v>
      </c>
      <c r="Y150">
        <f t="shared" si="5"/>
        <v>12005.11</v>
      </c>
      <c r="Z150" s="2">
        <f>IF(BoyCodeAfrica_Ecommerce_Datasets3[Marketing_Cost] = 0, "N/A", L150/P150)</f>
        <v>28.378095091226278</v>
      </c>
      <c r="AA150" s="3">
        <f>BoyCodeAfrica_Ecommerce_Datasets3[Marketing_Cost]/BoyCodeAfrica_Ecommerce_Datasets3[Revenue]</f>
        <v>3.5238447005879976E-2</v>
      </c>
      <c r="AB150">
        <f>IF(COUNTIFS($C$2:C150,C150, $O$2:O150,O150)= 1,1,0)</f>
        <v>1</v>
      </c>
      <c r="AC150" s="6">
        <f>IF(COUNTIFS($A$2:A150,A150, $O$2:O150,O150)= 1,1,0)</f>
        <v>1</v>
      </c>
    </row>
    <row r="151" spans="1:29" x14ac:dyDescent="0.25">
      <c r="A151" t="s">
        <v>366</v>
      </c>
      <c r="B151" s="1">
        <v>45663</v>
      </c>
      <c r="C151" t="s">
        <v>337</v>
      </c>
      <c r="D151" t="s">
        <v>97</v>
      </c>
      <c r="E151" t="s">
        <v>46</v>
      </c>
      <c r="F151" t="s">
        <v>27</v>
      </c>
      <c r="G151" t="s">
        <v>28</v>
      </c>
      <c r="H151">
        <v>2</v>
      </c>
      <c r="I151">
        <v>16537</v>
      </c>
      <c r="J151">
        <v>10</v>
      </c>
      <c r="K151">
        <v>3307.4</v>
      </c>
      <c r="L151">
        <v>29766.6</v>
      </c>
      <c r="M151">
        <v>20011.14</v>
      </c>
      <c r="N151">
        <v>9755.4599999999991</v>
      </c>
      <c r="O151" t="s">
        <v>60</v>
      </c>
      <c r="P151">
        <v>1585.81</v>
      </c>
      <c r="Q151" t="s">
        <v>40</v>
      </c>
      <c r="R151" t="s">
        <v>31</v>
      </c>
      <c r="S151">
        <v>5</v>
      </c>
      <c r="T151">
        <v>5</v>
      </c>
      <c r="U151" t="s">
        <v>32</v>
      </c>
      <c r="V151" t="s">
        <v>33</v>
      </c>
      <c r="W151">
        <v>4</v>
      </c>
      <c r="X151">
        <f t="shared" si="4"/>
        <v>0</v>
      </c>
      <c r="Y151">
        <f t="shared" si="5"/>
        <v>8169.65</v>
      </c>
      <c r="Z151" s="2">
        <f>IF(BoyCodeAfrica_Ecommerce_Datasets3[Marketing_Cost] = 0, "N/A", L151/P151)</f>
        <v>18.770596729746941</v>
      </c>
      <c r="AA151" s="3">
        <f>BoyCodeAfrica_Ecommerce_Datasets3[Marketing_Cost]/BoyCodeAfrica_Ecommerce_Datasets3[Revenue]</f>
        <v>5.3274811365758935E-2</v>
      </c>
      <c r="AB151">
        <f>IF(COUNTIFS($C$2:C151,C151, $O$2:O151,O151)= 1,1,0)</f>
        <v>1</v>
      </c>
      <c r="AC151" s="6">
        <f>IF(COUNTIFS($A$2:A151,A151, $O$2:O151,O151)= 1,1,0)</f>
        <v>1</v>
      </c>
    </row>
    <row r="152" spans="1:29" x14ac:dyDescent="0.25">
      <c r="A152" t="s">
        <v>367</v>
      </c>
      <c r="B152" s="1">
        <v>46006</v>
      </c>
      <c r="C152" t="s">
        <v>368</v>
      </c>
      <c r="D152" t="s">
        <v>97</v>
      </c>
      <c r="E152" t="s">
        <v>46</v>
      </c>
      <c r="F152" t="s">
        <v>86</v>
      </c>
      <c r="G152" t="s">
        <v>110</v>
      </c>
      <c r="H152">
        <v>1</v>
      </c>
      <c r="I152">
        <v>51258</v>
      </c>
      <c r="J152">
        <v>0</v>
      </c>
      <c r="K152">
        <v>0</v>
      </c>
      <c r="L152">
        <v>51258</v>
      </c>
      <c r="M152">
        <v>35165.61</v>
      </c>
      <c r="N152">
        <v>16092.39</v>
      </c>
      <c r="O152" t="s">
        <v>49</v>
      </c>
      <c r="P152">
        <v>392.35</v>
      </c>
      <c r="Q152" t="s">
        <v>40</v>
      </c>
      <c r="R152" t="s">
        <v>41</v>
      </c>
      <c r="S152">
        <v>2</v>
      </c>
      <c r="T152">
        <v>5</v>
      </c>
      <c r="U152" t="s">
        <v>32</v>
      </c>
      <c r="V152" t="s">
        <v>50</v>
      </c>
      <c r="W152">
        <v>1</v>
      </c>
      <c r="X152">
        <f t="shared" si="4"/>
        <v>0</v>
      </c>
      <c r="Y152">
        <f t="shared" si="5"/>
        <v>15700.039999999999</v>
      </c>
      <c r="Z152" s="2">
        <f>IF(BoyCodeAfrica_Ecommerce_Datasets3[Marketing_Cost] = 0, "N/A", L152/P152)</f>
        <v>130.64355804766151</v>
      </c>
      <c r="AA152" s="3">
        <f>BoyCodeAfrica_Ecommerce_Datasets3[Marketing_Cost]/BoyCodeAfrica_Ecommerce_Datasets3[Revenue]</f>
        <v>7.6544149205977612E-3</v>
      </c>
      <c r="AB152">
        <f>IF(COUNTIFS($C$2:C152,C152, $O$2:O152,O152)= 1,1,0)</f>
        <v>1</v>
      </c>
      <c r="AC152" s="6">
        <f>IF(COUNTIFS($A$2:A152,A152, $O$2:O152,O152)= 1,1,0)</f>
        <v>1</v>
      </c>
    </row>
    <row r="153" spans="1:29" x14ac:dyDescent="0.25">
      <c r="A153" t="s">
        <v>369</v>
      </c>
      <c r="B153" s="1">
        <v>45716</v>
      </c>
      <c r="C153" t="s">
        <v>370</v>
      </c>
      <c r="D153" t="s">
        <v>71</v>
      </c>
      <c r="E153" t="s">
        <v>26</v>
      </c>
      <c r="F153" t="s">
        <v>27</v>
      </c>
      <c r="G153" t="s">
        <v>28</v>
      </c>
      <c r="H153">
        <v>2</v>
      </c>
      <c r="I153">
        <v>20628</v>
      </c>
      <c r="J153">
        <v>0</v>
      </c>
      <c r="K153">
        <v>0</v>
      </c>
      <c r="L153">
        <v>41256</v>
      </c>
      <c r="M153">
        <v>26933.360000000001</v>
      </c>
      <c r="N153">
        <v>14322.64</v>
      </c>
      <c r="O153" t="s">
        <v>49</v>
      </c>
      <c r="P153">
        <v>170.14</v>
      </c>
      <c r="Q153" t="s">
        <v>68</v>
      </c>
      <c r="R153" t="s">
        <v>31</v>
      </c>
      <c r="S153">
        <v>5</v>
      </c>
      <c r="T153">
        <v>5</v>
      </c>
      <c r="U153" t="s">
        <v>32</v>
      </c>
      <c r="V153" t="s">
        <v>33</v>
      </c>
      <c r="W153">
        <v>2</v>
      </c>
      <c r="X153">
        <f t="shared" si="4"/>
        <v>0</v>
      </c>
      <c r="Y153">
        <f t="shared" si="5"/>
        <v>14152.5</v>
      </c>
      <c r="Z153" s="2">
        <f>IF(BoyCodeAfrica_Ecommerce_Datasets3[Marketing_Cost] = 0, "N/A", L153/P153)</f>
        <v>242.48266133772191</v>
      </c>
      <c r="AA153" s="3">
        <f>BoyCodeAfrica_Ecommerce_Datasets3[Marketing_Cost]/BoyCodeAfrica_Ecommerce_Datasets3[Revenue]</f>
        <v>4.1240062051580376E-3</v>
      </c>
      <c r="AB153">
        <f>IF(COUNTIFS($C$2:C153,C153, $O$2:O153,O153)= 1,1,0)</f>
        <v>1</v>
      </c>
      <c r="AC153" s="6">
        <f>IF(COUNTIFS($A$2:A153,A153, $O$2:O153,O153)= 1,1,0)</f>
        <v>1</v>
      </c>
    </row>
    <row r="154" spans="1:29" x14ac:dyDescent="0.25">
      <c r="A154" t="s">
        <v>371</v>
      </c>
      <c r="B154" s="1">
        <v>46007</v>
      </c>
      <c r="C154" t="s">
        <v>372</v>
      </c>
      <c r="D154" t="s">
        <v>90</v>
      </c>
      <c r="E154" t="s">
        <v>26</v>
      </c>
      <c r="F154" t="s">
        <v>86</v>
      </c>
      <c r="G154" t="s">
        <v>94</v>
      </c>
      <c r="H154">
        <v>1</v>
      </c>
      <c r="I154">
        <v>53013</v>
      </c>
      <c r="J154">
        <v>25</v>
      </c>
      <c r="K154">
        <v>13253.25</v>
      </c>
      <c r="L154">
        <v>39759.75</v>
      </c>
      <c r="M154">
        <v>31152.05</v>
      </c>
      <c r="N154">
        <v>8607.7000000000007</v>
      </c>
      <c r="O154" t="s">
        <v>49</v>
      </c>
      <c r="P154">
        <v>402.94</v>
      </c>
      <c r="Q154" t="s">
        <v>73</v>
      </c>
      <c r="R154" t="s">
        <v>41</v>
      </c>
      <c r="S154">
        <v>2</v>
      </c>
      <c r="T154">
        <v>1</v>
      </c>
      <c r="U154" t="s">
        <v>32</v>
      </c>
      <c r="V154" t="s">
        <v>50</v>
      </c>
      <c r="W154">
        <v>5</v>
      </c>
      <c r="X154">
        <f t="shared" si="4"/>
        <v>0</v>
      </c>
      <c r="Y154">
        <f t="shared" si="5"/>
        <v>8204.76</v>
      </c>
      <c r="Z154" s="2">
        <f>IF(BoyCodeAfrica_Ecommerce_Datasets3[Marketing_Cost] = 0, "N/A", L154/P154)</f>
        <v>98.674120216409392</v>
      </c>
      <c r="AA154" s="3">
        <f>BoyCodeAfrica_Ecommerce_Datasets3[Marketing_Cost]/BoyCodeAfrica_Ecommerce_Datasets3[Revenue]</f>
        <v>1.0134369557152648E-2</v>
      </c>
      <c r="AB154">
        <f>IF(COUNTIFS($C$2:C154,C154, $O$2:O154,O154)= 1,1,0)</f>
        <v>1</v>
      </c>
      <c r="AC154" s="6">
        <f>IF(COUNTIFS($A$2:A154,A154, $O$2:O154,O154)= 1,1,0)</f>
        <v>1</v>
      </c>
    </row>
    <row r="155" spans="1:29" x14ac:dyDescent="0.25">
      <c r="A155" t="s">
        <v>373</v>
      </c>
      <c r="B155" s="1">
        <v>45932</v>
      </c>
      <c r="C155" t="s">
        <v>307</v>
      </c>
      <c r="D155" t="s">
        <v>71</v>
      </c>
      <c r="E155" t="s">
        <v>46</v>
      </c>
      <c r="F155" t="s">
        <v>53</v>
      </c>
      <c r="G155" t="s">
        <v>54</v>
      </c>
      <c r="H155">
        <v>2</v>
      </c>
      <c r="I155">
        <v>10699</v>
      </c>
      <c r="J155">
        <v>5</v>
      </c>
      <c r="K155">
        <v>1069.9000000000001</v>
      </c>
      <c r="L155">
        <v>20328.099999999999</v>
      </c>
      <c r="M155">
        <v>16183.23</v>
      </c>
      <c r="N155">
        <v>4144.87</v>
      </c>
      <c r="O155" t="s">
        <v>49</v>
      </c>
      <c r="P155">
        <v>295.98</v>
      </c>
      <c r="Q155" t="s">
        <v>40</v>
      </c>
      <c r="R155" t="s">
        <v>41</v>
      </c>
      <c r="S155">
        <v>2</v>
      </c>
      <c r="T155">
        <v>6</v>
      </c>
      <c r="U155" t="s">
        <v>32</v>
      </c>
      <c r="V155" t="s">
        <v>50</v>
      </c>
      <c r="W155">
        <v>5</v>
      </c>
      <c r="X155">
        <f t="shared" si="4"/>
        <v>0</v>
      </c>
      <c r="Y155">
        <f t="shared" si="5"/>
        <v>3848.89</v>
      </c>
      <c r="Z155" s="2">
        <f>IF(BoyCodeAfrica_Ecommerce_Datasets3[Marketing_Cost] = 0, "N/A", L155/P155)</f>
        <v>68.680654098249875</v>
      </c>
      <c r="AA155" s="3">
        <f>BoyCodeAfrica_Ecommerce_Datasets3[Marketing_Cost]/BoyCodeAfrica_Ecommerce_Datasets3[Revenue]</f>
        <v>1.4560140888720541E-2</v>
      </c>
      <c r="AB155">
        <f>IF(COUNTIFS($C$2:C155,C155, $O$2:O155,O155)= 1,1,0)</f>
        <v>1</v>
      </c>
      <c r="AC155" s="6">
        <f>IF(COUNTIFS($A$2:A155,A155, $O$2:O155,O155)= 1,1,0)</f>
        <v>1</v>
      </c>
    </row>
    <row r="156" spans="1:29" x14ac:dyDescent="0.25">
      <c r="A156" t="s">
        <v>374</v>
      </c>
      <c r="B156" s="1">
        <v>45794</v>
      </c>
      <c r="C156" t="s">
        <v>305</v>
      </c>
      <c r="D156" t="s">
        <v>67</v>
      </c>
      <c r="E156" t="s">
        <v>36</v>
      </c>
      <c r="F156" t="s">
        <v>47</v>
      </c>
      <c r="G156" t="s">
        <v>146</v>
      </c>
      <c r="H156">
        <v>1</v>
      </c>
      <c r="I156">
        <v>40675</v>
      </c>
      <c r="J156">
        <v>15</v>
      </c>
      <c r="K156">
        <v>6101.25</v>
      </c>
      <c r="L156">
        <v>34573.75</v>
      </c>
      <c r="M156">
        <v>21621.05</v>
      </c>
      <c r="N156">
        <v>12952.7</v>
      </c>
      <c r="O156" t="s">
        <v>91</v>
      </c>
      <c r="P156">
        <v>1543.17</v>
      </c>
      <c r="Q156" t="s">
        <v>73</v>
      </c>
      <c r="R156" t="s">
        <v>31</v>
      </c>
      <c r="S156">
        <v>5</v>
      </c>
      <c r="T156">
        <v>5</v>
      </c>
      <c r="U156" t="s">
        <v>32</v>
      </c>
      <c r="V156" t="s">
        <v>33</v>
      </c>
      <c r="W156">
        <v>2</v>
      </c>
      <c r="X156">
        <f t="shared" si="4"/>
        <v>0</v>
      </c>
      <c r="Y156">
        <f t="shared" si="5"/>
        <v>11409.53</v>
      </c>
      <c r="Z156" s="2">
        <f>IF(BoyCodeAfrica_Ecommerce_Datasets3[Marketing_Cost] = 0, "N/A", L156/P156)</f>
        <v>22.40436892889312</v>
      </c>
      <c r="AA156" s="3">
        <f>BoyCodeAfrica_Ecommerce_Datasets3[Marketing_Cost]/BoyCodeAfrica_Ecommerce_Datasets3[Revenue]</f>
        <v>4.4634151632380062E-2</v>
      </c>
      <c r="AB156">
        <f>IF(COUNTIFS($C$2:C156,C156, $O$2:O156,O156)= 1,1,0)</f>
        <v>1</v>
      </c>
      <c r="AC156" s="6">
        <f>IF(COUNTIFS($A$2:A156,A156, $O$2:O156,O156)= 1,1,0)</f>
        <v>1</v>
      </c>
    </row>
    <row r="157" spans="1:29" x14ac:dyDescent="0.25">
      <c r="A157" t="s">
        <v>375</v>
      </c>
      <c r="B157" s="1">
        <v>45986</v>
      </c>
      <c r="C157" t="s">
        <v>376</v>
      </c>
      <c r="D157" t="s">
        <v>154</v>
      </c>
      <c r="E157" t="s">
        <v>46</v>
      </c>
      <c r="F157" t="s">
        <v>53</v>
      </c>
      <c r="G157" t="s">
        <v>59</v>
      </c>
      <c r="H157">
        <v>1</v>
      </c>
      <c r="I157">
        <v>15665</v>
      </c>
      <c r="J157">
        <v>0</v>
      </c>
      <c r="K157">
        <v>0</v>
      </c>
      <c r="L157">
        <v>15665</v>
      </c>
      <c r="M157">
        <v>11931.85</v>
      </c>
      <c r="N157">
        <v>3733.15</v>
      </c>
      <c r="O157" t="s">
        <v>55</v>
      </c>
      <c r="P157">
        <v>1397.39</v>
      </c>
      <c r="Q157" t="s">
        <v>40</v>
      </c>
      <c r="R157" t="s">
        <v>31</v>
      </c>
      <c r="S157">
        <v>5</v>
      </c>
      <c r="T157">
        <v>3</v>
      </c>
      <c r="U157" t="s">
        <v>32</v>
      </c>
      <c r="V157" t="s">
        <v>33</v>
      </c>
      <c r="W157">
        <v>2</v>
      </c>
      <c r="X157">
        <f t="shared" si="4"/>
        <v>0</v>
      </c>
      <c r="Y157">
        <f t="shared" si="5"/>
        <v>2335.7600000000002</v>
      </c>
      <c r="Z157" s="2">
        <f>IF(BoyCodeAfrica_Ecommerce_Datasets3[Marketing_Cost] = 0, "N/A", L157/P157)</f>
        <v>11.210184701479186</v>
      </c>
      <c r="AA157" s="3">
        <f>BoyCodeAfrica_Ecommerce_Datasets3[Marketing_Cost]/BoyCodeAfrica_Ecommerce_Datasets3[Revenue]</f>
        <v>8.9204596233641881E-2</v>
      </c>
      <c r="AB157">
        <f>IF(COUNTIFS($C$2:C157,C157, $O$2:O157,O157)= 1,1,0)</f>
        <v>1</v>
      </c>
      <c r="AC157" s="6">
        <f>IF(COUNTIFS($A$2:A157,A157, $O$2:O157,O157)= 1,1,0)</f>
        <v>1</v>
      </c>
    </row>
    <row r="158" spans="1:29" x14ac:dyDescent="0.25">
      <c r="A158" t="s">
        <v>377</v>
      </c>
      <c r="B158" s="1">
        <v>45832</v>
      </c>
      <c r="C158" t="s">
        <v>378</v>
      </c>
      <c r="D158" t="s">
        <v>97</v>
      </c>
      <c r="E158" t="s">
        <v>46</v>
      </c>
      <c r="F158" t="s">
        <v>47</v>
      </c>
      <c r="G158" t="s">
        <v>105</v>
      </c>
      <c r="H158">
        <v>1</v>
      </c>
      <c r="I158">
        <v>50472</v>
      </c>
      <c r="J158">
        <v>10</v>
      </c>
      <c r="K158">
        <v>5047.2</v>
      </c>
      <c r="L158">
        <v>45424.800000000003</v>
      </c>
      <c r="M158">
        <v>27662.81</v>
      </c>
      <c r="N158">
        <v>17761.990000000002</v>
      </c>
      <c r="O158" t="s">
        <v>60</v>
      </c>
      <c r="P158">
        <v>2094.48</v>
      </c>
      <c r="Q158" t="s">
        <v>83</v>
      </c>
      <c r="R158" t="s">
        <v>41</v>
      </c>
      <c r="S158">
        <v>2</v>
      </c>
      <c r="T158">
        <v>4</v>
      </c>
      <c r="U158" t="s">
        <v>32</v>
      </c>
      <c r="V158" t="s">
        <v>42</v>
      </c>
      <c r="X158">
        <f t="shared" si="4"/>
        <v>0</v>
      </c>
      <c r="Y158">
        <f t="shared" si="5"/>
        <v>15667.510000000002</v>
      </c>
      <c r="Z158" s="2">
        <f>IF(BoyCodeAfrica_Ecommerce_Datasets3[Marketing_Cost] = 0, "N/A", L158/P158)</f>
        <v>21.687865245788931</v>
      </c>
      <c r="AA158" s="3">
        <f>BoyCodeAfrica_Ecommerce_Datasets3[Marketing_Cost]/BoyCodeAfrica_Ecommerce_Datasets3[Revenue]</f>
        <v>4.6108733555238549E-2</v>
      </c>
      <c r="AB158">
        <f>IF(COUNTIFS($C$2:C158,C158, $O$2:O158,O158)= 1,1,0)</f>
        <v>1</v>
      </c>
      <c r="AC158" s="6">
        <f>IF(COUNTIFS($A$2:A158,A158, $O$2:O158,O158)= 1,1,0)</f>
        <v>1</v>
      </c>
    </row>
    <row r="159" spans="1:29" x14ac:dyDescent="0.25">
      <c r="A159" t="s">
        <v>379</v>
      </c>
      <c r="B159" s="1">
        <v>45715</v>
      </c>
      <c r="C159" t="s">
        <v>380</v>
      </c>
      <c r="D159" t="s">
        <v>124</v>
      </c>
      <c r="E159" t="s">
        <v>26</v>
      </c>
      <c r="F159" t="s">
        <v>53</v>
      </c>
      <c r="G159" t="s">
        <v>59</v>
      </c>
      <c r="H159">
        <v>2</v>
      </c>
      <c r="I159">
        <v>14226</v>
      </c>
      <c r="J159">
        <v>15</v>
      </c>
      <c r="K159">
        <v>4267.8</v>
      </c>
      <c r="L159">
        <v>24184.2</v>
      </c>
      <c r="M159">
        <v>14976.78</v>
      </c>
      <c r="N159">
        <v>9207.42</v>
      </c>
      <c r="O159" t="s">
        <v>49</v>
      </c>
      <c r="P159">
        <v>419.95</v>
      </c>
      <c r="Q159" t="s">
        <v>73</v>
      </c>
      <c r="R159" t="s">
        <v>41</v>
      </c>
      <c r="S159">
        <v>2</v>
      </c>
      <c r="T159">
        <v>0</v>
      </c>
      <c r="U159" t="s">
        <v>32</v>
      </c>
      <c r="V159" t="s">
        <v>50</v>
      </c>
      <c r="W159">
        <v>5</v>
      </c>
      <c r="X159">
        <f t="shared" si="4"/>
        <v>0</v>
      </c>
      <c r="Y159">
        <f t="shared" si="5"/>
        <v>8787.4699999999993</v>
      </c>
      <c r="Z159" s="2">
        <f>IF(BoyCodeAfrica_Ecommerce_Datasets3[Marketing_Cost] = 0, "N/A", L159/P159)</f>
        <v>57.588284319561858</v>
      </c>
      <c r="AA159" s="3">
        <f>BoyCodeAfrica_Ecommerce_Datasets3[Marketing_Cost]/BoyCodeAfrica_Ecommerce_Datasets3[Revenue]</f>
        <v>1.7364643031400666E-2</v>
      </c>
      <c r="AB159">
        <f>IF(COUNTIFS($C$2:C159,C159, $O$2:O159,O159)= 1,1,0)</f>
        <v>1</v>
      </c>
      <c r="AC159" s="6">
        <f>IF(COUNTIFS($A$2:A159,A159, $O$2:O159,O159)= 1,1,0)</f>
        <v>1</v>
      </c>
    </row>
    <row r="160" spans="1:29" x14ac:dyDescent="0.25">
      <c r="A160" t="s">
        <v>381</v>
      </c>
      <c r="B160" s="1">
        <v>45808</v>
      </c>
      <c r="C160" t="s">
        <v>380</v>
      </c>
      <c r="D160" t="s">
        <v>67</v>
      </c>
      <c r="E160" t="s">
        <v>46</v>
      </c>
      <c r="F160" t="s">
        <v>37</v>
      </c>
      <c r="G160" t="s">
        <v>38</v>
      </c>
      <c r="H160">
        <v>2</v>
      </c>
      <c r="I160">
        <v>14970</v>
      </c>
      <c r="J160">
        <v>25</v>
      </c>
      <c r="K160">
        <v>7485</v>
      </c>
      <c r="L160">
        <v>22455</v>
      </c>
      <c r="M160">
        <v>15583</v>
      </c>
      <c r="N160">
        <v>6872</v>
      </c>
      <c r="O160" t="s">
        <v>55</v>
      </c>
      <c r="P160">
        <v>1647.88</v>
      </c>
      <c r="Q160" t="s">
        <v>68</v>
      </c>
      <c r="R160" t="s">
        <v>31</v>
      </c>
      <c r="S160">
        <v>5</v>
      </c>
      <c r="T160">
        <v>1</v>
      </c>
      <c r="U160" t="s">
        <v>32</v>
      </c>
      <c r="V160" t="s">
        <v>50</v>
      </c>
      <c r="W160">
        <v>5</v>
      </c>
      <c r="X160">
        <f t="shared" si="4"/>
        <v>0</v>
      </c>
      <c r="Y160">
        <f t="shared" si="5"/>
        <v>5224.12</v>
      </c>
      <c r="Z160" s="2">
        <f>IF(BoyCodeAfrica_Ecommerce_Datasets3[Marketing_Cost] = 0, "N/A", L160/P160)</f>
        <v>13.626599024200791</v>
      </c>
      <c r="AA160" s="3">
        <f>BoyCodeAfrica_Ecommerce_Datasets3[Marketing_Cost]/BoyCodeAfrica_Ecommerce_Datasets3[Revenue]</f>
        <v>7.3385882876864844E-2</v>
      </c>
      <c r="AB160">
        <f>IF(COUNTIFS($C$2:C160,C160, $O$2:O160,O160)= 1,1,0)</f>
        <v>1</v>
      </c>
      <c r="AC160" s="6">
        <f>IF(COUNTIFS($A$2:A160,A160, $O$2:O160,O160)= 1,1,0)</f>
        <v>1</v>
      </c>
    </row>
    <row r="161" spans="1:29" x14ac:dyDescent="0.25">
      <c r="A161" t="s">
        <v>382</v>
      </c>
      <c r="B161" s="1">
        <v>45880</v>
      </c>
      <c r="C161" t="s">
        <v>163</v>
      </c>
      <c r="D161" t="s">
        <v>97</v>
      </c>
      <c r="E161" t="s">
        <v>36</v>
      </c>
      <c r="F161" t="s">
        <v>27</v>
      </c>
      <c r="G161" t="s">
        <v>164</v>
      </c>
      <c r="H161">
        <v>2</v>
      </c>
      <c r="I161">
        <v>27974</v>
      </c>
      <c r="J161">
        <v>0</v>
      </c>
      <c r="K161">
        <v>0</v>
      </c>
      <c r="L161">
        <v>55948</v>
      </c>
      <c r="M161">
        <v>37708.44</v>
      </c>
      <c r="N161">
        <v>18239.560000000001</v>
      </c>
      <c r="O161" t="s">
        <v>49</v>
      </c>
      <c r="P161">
        <v>82.96</v>
      </c>
      <c r="Q161" t="s">
        <v>68</v>
      </c>
      <c r="R161" t="s">
        <v>31</v>
      </c>
      <c r="S161">
        <v>5</v>
      </c>
      <c r="T161">
        <v>6</v>
      </c>
      <c r="U161" t="s">
        <v>56</v>
      </c>
      <c r="V161" t="s">
        <v>33</v>
      </c>
      <c r="W161">
        <v>1</v>
      </c>
      <c r="X161">
        <f t="shared" si="4"/>
        <v>0</v>
      </c>
      <c r="Y161">
        <f t="shared" si="5"/>
        <v>18156.600000000002</v>
      </c>
      <c r="Z161" s="2">
        <f>IF(BoyCodeAfrica_Ecommerce_Datasets3[Marketing_Cost] = 0, "N/A", L161/P161)</f>
        <v>674.39729990356807</v>
      </c>
      <c r="AA161" s="3">
        <f>BoyCodeAfrica_Ecommerce_Datasets3[Marketing_Cost]/BoyCodeAfrica_Ecommerce_Datasets3[Revenue]</f>
        <v>1.4828054622149137E-3</v>
      </c>
      <c r="AB161">
        <f>IF(COUNTIFS($C$2:C161,C161, $O$2:O161,O161)= 1,1,0)</f>
        <v>1</v>
      </c>
      <c r="AC161" s="6">
        <f>IF(COUNTIFS($A$2:A161,A161, $O$2:O161,O161)= 1,1,0)</f>
        <v>1</v>
      </c>
    </row>
    <row r="162" spans="1:29" x14ac:dyDescent="0.25">
      <c r="A162" t="s">
        <v>383</v>
      </c>
      <c r="B162" s="1">
        <v>45738</v>
      </c>
      <c r="C162" t="s">
        <v>384</v>
      </c>
      <c r="D162" t="s">
        <v>45</v>
      </c>
      <c r="E162" t="s">
        <v>36</v>
      </c>
      <c r="F162" t="s">
        <v>86</v>
      </c>
      <c r="G162" t="s">
        <v>110</v>
      </c>
      <c r="H162">
        <v>1</v>
      </c>
      <c r="I162">
        <v>59011</v>
      </c>
      <c r="J162">
        <v>0</v>
      </c>
      <c r="K162">
        <v>0</v>
      </c>
      <c r="L162">
        <v>59011</v>
      </c>
      <c r="M162">
        <v>38661.97</v>
      </c>
      <c r="N162">
        <v>20349.03</v>
      </c>
      <c r="O162" t="s">
        <v>91</v>
      </c>
      <c r="P162">
        <v>1856.66</v>
      </c>
      <c r="Q162" t="s">
        <v>83</v>
      </c>
      <c r="R162" t="s">
        <v>31</v>
      </c>
      <c r="S162">
        <v>5</v>
      </c>
      <c r="T162">
        <v>3</v>
      </c>
      <c r="U162" t="s">
        <v>32</v>
      </c>
      <c r="V162" t="s">
        <v>33</v>
      </c>
      <c r="W162">
        <v>5</v>
      </c>
      <c r="X162">
        <f t="shared" si="4"/>
        <v>0</v>
      </c>
      <c r="Y162">
        <f t="shared" si="5"/>
        <v>18492.37</v>
      </c>
      <c r="Z162" s="2">
        <f>IF(BoyCodeAfrica_Ecommerce_Datasets3[Marketing_Cost] = 0, "N/A", L162/P162)</f>
        <v>31.783417534712871</v>
      </c>
      <c r="AA162" s="3">
        <f>BoyCodeAfrica_Ecommerce_Datasets3[Marketing_Cost]/BoyCodeAfrica_Ecommerce_Datasets3[Revenue]</f>
        <v>3.1462947586043281E-2</v>
      </c>
      <c r="AB162">
        <f>IF(COUNTIFS($C$2:C162,C162, $O$2:O162,O162)= 1,1,0)</f>
        <v>1</v>
      </c>
      <c r="AC162" s="6">
        <f>IF(COUNTIFS($A$2:A162,A162, $O$2:O162,O162)= 1,1,0)</f>
        <v>1</v>
      </c>
    </row>
    <row r="163" spans="1:29" x14ac:dyDescent="0.25">
      <c r="A163" t="s">
        <v>385</v>
      </c>
      <c r="B163" s="1">
        <v>45890</v>
      </c>
      <c r="C163" t="s">
        <v>386</v>
      </c>
      <c r="D163" t="s">
        <v>25</v>
      </c>
      <c r="E163" t="s">
        <v>46</v>
      </c>
      <c r="F163" t="s">
        <v>37</v>
      </c>
      <c r="G163" t="s">
        <v>224</v>
      </c>
      <c r="H163">
        <v>2</v>
      </c>
      <c r="I163">
        <v>32683</v>
      </c>
      <c r="J163">
        <v>15</v>
      </c>
      <c r="K163">
        <v>9804.9</v>
      </c>
      <c r="L163">
        <v>55561.1</v>
      </c>
      <c r="M163">
        <v>36485.9</v>
      </c>
      <c r="N163">
        <v>19075.2</v>
      </c>
      <c r="O163" t="s">
        <v>29</v>
      </c>
      <c r="P163">
        <v>1426.98</v>
      </c>
      <c r="Q163" t="s">
        <v>68</v>
      </c>
      <c r="R163" t="s">
        <v>31</v>
      </c>
      <c r="S163">
        <v>5</v>
      </c>
      <c r="T163">
        <v>3</v>
      </c>
      <c r="U163" t="s">
        <v>32</v>
      </c>
      <c r="V163" t="s">
        <v>50</v>
      </c>
      <c r="W163">
        <v>2</v>
      </c>
      <c r="X163">
        <f t="shared" si="4"/>
        <v>0</v>
      </c>
      <c r="Y163">
        <f t="shared" si="5"/>
        <v>17648.22</v>
      </c>
      <c r="Z163" s="2">
        <f>IF(BoyCodeAfrica_Ecommerce_Datasets3[Marketing_Cost] = 0, "N/A", L163/P163)</f>
        <v>38.93614486538003</v>
      </c>
      <c r="AA163" s="3">
        <f>BoyCodeAfrica_Ecommerce_Datasets3[Marketing_Cost]/BoyCodeAfrica_Ecommerce_Datasets3[Revenue]</f>
        <v>2.5683076828932474E-2</v>
      </c>
      <c r="AB163">
        <f>IF(COUNTIFS($C$2:C163,C163, $O$2:O163,O163)= 1,1,0)</f>
        <v>1</v>
      </c>
      <c r="AC163" s="6">
        <f>IF(COUNTIFS($A$2:A163,A163, $O$2:O163,O163)= 1,1,0)</f>
        <v>1</v>
      </c>
    </row>
    <row r="164" spans="1:29" x14ac:dyDescent="0.25">
      <c r="A164" t="s">
        <v>387</v>
      </c>
      <c r="B164" s="1">
        <v>45659</v>
      </c>
      <c r="C164" t="s">
        <v>388</v>
      </c>
      <c r="D164" t="s">
        <v>154</v>
      </c>
      <c r="E164" t="s">
        <v>26</v>
      </c>
      <c r="F164" t="s">
        <v>27</v>
      </c>
      <c r="G164" t="s">
        <v>28</v>
      </c>
      <c r="H164">
        <v>3</v>
      </c>
      <c r="I164">
        <v>3865</v>
      </c>
      <c r="J164">
        <v>0</v>
      </c>
      <c r="K164">
        <v>0</v>
      </c>
      <c r="L164">
        <v>11595</v>
      </c>
      <c r="M164">
        <v>6508.03</v>
      </c>
      <c r="N164">
        <v>5086.97</v>
      </c>
      <c r="O164" t="s">
        <v>39</v>
      </c>
      <c r="P164">
        <v>1459.31</v>
      </c>
      <c r="Q164" t="s">
        <v>83</v>
      </c>
      <c r="R164" t="s">
        <v>41</v>
      </c>
      <c r="S164">
        <v>2</v>
      </c>
      <c r="T164">
        <v>4</v>
      </c>
      <c r="U164" t="s">
        <v>32</v>
      </c>
      <c r="V164" t="s">
        <v>42</v>
      </c>
      <c r="X164">
        <f t="shared" si="4"/>
        <v>0</v>
      </c>
      <c r="Y164">
        <f t="shared" si="5"/>
        <v>3627.6600000000003</v>
      </c>
      <c r="Z164" s="2">
        <f>IF(BoyCodeAfrica_Ecommerce_Datasets3[Marketing_Cost] = 0, "N/A", L164/P164)</f>
        <v>7.9455359039546094</v>
      </c>
      <c r="AA164" s="3">
        <f>BoyCodeAfrica_Ecommerce_Datasets3[Marketing_Cost]/BoyCodeAfrica_Ecommerce_Datasets3[Revenue]</f>
        <v>0.12585683484260457</v>
      </c>
      <c r="AB164">
        <f>IF(COUNTIFS($C$2:C164,C164, $O$2:O164,O164)= 1,1,0)</f>
        <v>1</v>
      </c>
      <c r="AC164" s="6">
        <f>IF(COUNTIFS($A$2:A164,A164, $O$2:O164,O164)= 1,1,0)</f>
        <v>1</v>
      </c>
    </row>
    <row r="165" spans="1:29" x14ac:dyDescent="0.25">
      <c r="A165" t="s">
        <v>389</v>
      </c>
      <c r="B165" s="1">
        <v>45792</v>
      </c>
      <c r="C165" t="s">
        <v>390</v>
      </c>
      <c r="D165" t="s">
        <v>124</v>
      </c>
      <c r="E165" t="s">
        <v>36</v>
      </c>
      <c r="F165" t="s">
        <v>86</v>
      </c>
      <c r="G165" t="s">
        <v>87</v>
      </c>
      <c r="H165">
        <v>3</v>
      </c>
      <c r="I165">
        <v>30116</v>
      </c>
      <c r="J165">
        <v>5</v>
      </c>
      <c r="K165">
        <v>4517.3999999999996</v>
      </c>
      <c r="L165">
        <v>85830.6</v>
      </c>
      <c r="M165">
        <v>49863.12</v>
      </c>
      <c r="N165">
        <v>35967.480000000003</v>
      </c>
      <c r="O165" t="s">
        <v>60</v>
      </c>
      <c r="P165">
        <v>2344.4499999999998</v>
      </c>
      <c r="Q165" t="s">
        <v>40</v>
      </c>
      <c r="R165" t="s">
        <v>31</v>
      </c>
      <c r="S165">
        <v>5</v>
      </c>
      <c r="T165">
        <v>6</v>
      </c>
      <c r="U165" t="s">
        <v>32</v>
      </c>
      <c r="V165" t="s">
        <v>50</v>
      </c>
      <c r="W165">
        <v>5</v>
      </c>
      <c r="X165">
        <f t="shared" si="4"/>
        <v>0</v>
      </c>
      <c r="Y165">
        <f t="shared" si="5"/>
        <v>33623.030000000006</v>
      </c>
      <c r="Z165" s="2">
        <f>IF(BoyCodeAfrica_Ecommerce_Datasets3[Marketing_Cost] = 0, "N/A", L165/P165)</f>
        <v>36.610121776962622</v>
      </c>
      <c r="AA165" s="3">
        <f>BoyCodeAfrica_Ecommerce_Datasets3[Marketing_Cost]/BoyCodeAfrica_Ecommerce_Datasets3[Revenue]</f>
        <v>2.7314850414653976E-2</v>
      </c>
      <c r="AB165">
        <f>IF(COUNTIFS($C$2:C165,C165, $O$2:O165,O165)= 1,1,0)</f>
        <v>1</v>
      </c>
      <c r="AC165" s="6">
        <f>IF(COUNTIFS($A$2:A165,A165, $O$2:O165,O165)= 1,1,0)</f>
        <v>1</v>
      </c>
    </row>
    <row r="166" spans="1:29" x14ac:dyDescent="0.25">
      <c r="A166" t="s">
        <v>391</v>
      </c>
      <c r="B166" s="1">
        <v>45914</v>
      </c>
      <c r="C166" t="s">
        <v>386</v>
      </c>
      <c r="D166" t="s">
        <v>63</v>
      </c>
      <c r="E166" t="s">
        <v>46</v>
      </c>
      <c r="F166" t="s">
        <v>27</v>
      </c>
      <c r="G166" t="s">
        <v>28</v>
      </c>
      <c r="H166">
        <v>1</v>
      </c>
      <c r="I166">
        <v>14341</v>
      </c>
      <c r="J166">
        <v>0</v>
      </c>
      <c r="K166">
        <v>0</v>
      </c>
      <c r="L166">
        <v>14341</v>
      </c>
      <c r="M166">
        <v>10486.85</v>
      </c>
      <c r="N166">
        <v>3854.15</v>
      </c>
      <c r="O166" t="s">
        <v>49</v>
      </c>
      <c r="P166">
        <v>328.78</v>
      </c>
      <c r="Q166" t="s">
        <v>68</v>
      </c>
      <c r="R166" t="s">
        <v>31</v>
      </c>
      <c r="S166">
        <v>5</v>
      </c>
      <c r="T166">
        <v>6</v>
      </c>
      <c r="U166" t="s">
        <v>56</v>
      </c>
      <c r="V166" t="s">
        <v>33</v>
      </c>
      <c r="W166">
        <v>3</v>
      </c>
      <c r="X166">
        <f t="shared" si="4"/>
        <v>0</v>
      </c>
      <c r="Y166">
        <f t="shared" si="5"/>
        <v>3525.37</v>
      </c>
      <c r="Z166" s="2">
        <f>IF(BoyCodeAfrica_Ecommerce_Datasets3[Marketing_Cost] = 0, "N/A", L166/P166)</f>
        <v>43.618833262363893</v>
      </c>
      <c r="AA166" s="3">
        <f>BoyCodeAfrica_Ecommerce_Datasets3[Marketing_Cost]/BoyCodeAfrica_Ecommerce_Datasets3[Revenue]</f>
        <v>2.2925876856565091E-2</v>
      </c>
      <c r="AB166">
        <f>IF(COUNTIFS($C$2:C166,C166, $O$2:O166,O166)= 1,1,0)</f>
        <v>1</v>
      </c>
      <c r="AC166" s="6">
        <f>IF(COUNTIFS($A$2:A166,A166, $O$2:O166,O166)= 1,1,0)</f>
        <v>1</v>
      </c>
    </row>
    <row r="167" spans="1:29" x14ac:dyDescent="0.25">
      <c r="A167" t="s">
        <v>392</v>
      </c>
      <c r="B167" s="1">
        <v>45749</v>
      </c>
      <c r="C167" t="s">
        <v>129</v>
      </c>
      <c r="D167" t="s">
        <v>25</v>
      </c>
      <c r="E167" t="s">
        <v>26</v>
      </c>
      <c r="F167" t="s">
        <v>86</v>
      </c>
      <c r="G167" t="s">
        <v>127</v>
      </c>
      <c r="H167">
        <v>2</v>
      </c>
      <c r="I167">
        <v>80299</v>
      </c>
      <c r="J167">
        <v>15</v>
      </c>
      <c r="K167">
        <v>24089.7</v>
      </c>
      <c r="L167">
        <v>136508.29999999999</v>
      </c>
      <c r="M167">
        <v>81295.149999999994</v>
      </c>
      <c r="N167">
        <v>55213.15</v>
      </c>
      <c r="O167" t="s">
        <v>29</v>
      </c>
      <c r="P167">
        <v>709.51</v>
      </c>
      <c r="Q167" t="s">
        <v>30</v>
      </c>
      <c r="R167" t="s">
        <v>31</v>
      </c>
      <c r="S167">
        <v>5</v>
      </c>
      <c r="T167">
        <v>5</v>
      </c>
      <c r="U167" t="s">
        <v>32</v>
      </c>
      <c r="V167" t="s">
        <v>33</v>
      </c>
      <c r="W167">
        <v>5</v>
      </c>
      <c r="X167">
        <f t="shared" si="4"/>
        <v>0</v>
      </c>
      <c r="Y167">
        <f t="shared" si="5"/>
        <v>54503.64</v>
      </c>
      <c r="Z167" s="2">
        <f>IF(BoyCodeAfrica_Ecommerce_Datasets3[Marketing_Cost] = 0, "N/A", L167/P167)</f>
        <v>192.39799298107144</v>
      </c>
      <c r="AA167" s="3">
        <f>BoyCodeAfrica_Ecommerce_Datasets3[Marketing_Cost]/BoyCodeAfrica_Ecommerce_Datasets3[Revenue]</f>
        <v>5.1975594158010906E-3</v>
      </c>
      <c r="AB167">
        <f>IF(COUNTIFS($C$2:C167,C167, $O$2:O167,O167)= 1,1,0)</f>
        <v>1</v>
      </c>
      <c r="AC167" s="6">
        <f>IF(COUNTIFS($A$2:A167,A167, $O$2:O167,O167)= 1,1,0)</f>
        <v>1</v>
      </c>
    </row>
    <row r="168" spans="1:29" x14ac:dyDescent="0.25">
      <c r="A168" t="s">
        <v>393</v>
      </c>
      <c r="B168" s="1">
        <v>45917</v>
      </c>
      <c r="C168" t="s">
        <v>394</v>
      </c>
      <c r="D168" t="s">
        <v>25</v>
      </c>
      <c r="E168" t="s">
        <v>26</v>
      </c>
      <c r="F168" t="s">
        <v>86</v>
      </c>
      <c r="G168" t="s">
        <v>94</v>
      </c>
      <c r="H168">
        <v>1</v>
      </c>
      <c r="I168">
        <v>78308</v>
      </c>
      <c r="J168">
        <v>0</v>
      </c>
      <c r="K168">
        <v>0</v>
      </c>
      <c r="L168">
        <v>78308</v>
      </c>
      <c r="M168">
        <v>60867.56</v>
      </c>
      <c r="N168">
        <v>17440.439999999999</v>
      </c>
      <c r="O168" t="s">
        <v>60</v>
      </c>
      <c r="P168">
        <v>1887.15</v>
      </c>
      <c r="Q168" t="s">
        <v>83</v>
      </c>
      <c r="R168" t="s">
        <v>31</v>
      </c>
      <c r="S168">
        <v>5</v>
      </c>
      <c r="T168">
        <v>6</v>
      </c>
      <c r="U168" t="s">
        <v>56</v>
      </c>
      <c r="V168" t="s">
        <v>33</v>
      </c>
      <c r="W168">
        <v>3</v>
      </c>
      <c r="X168">
        <f t="shared" si="4"/>
        <v>0</v>
      </c>
      <c r="Y168">
        <f t="shared" si="5"/>
        <v>15553.289999999999</v>
      </c>
      <c r="Z168" s="2">
        <f>IF(BoyCodeAfrica_Ecommerce_Datasets3[Marketing_Cost] = 0, "N/A", L168/P168)</f>
        <v>41.49537662612935</v>
      </c>
      <c r="AA168" s="3">
        <f>BoyCodeAfrica_Ecommerce_Datasets3[Marketing_Cost]/BoyCodeAfrica_Ecommerce_Datasets3[Revenue]</f>
        <v>2.409907033764111E-2</v>
      </c>
      <c r="AB168">
        <f>IF(COUNTIFS($C$2:C168,C168, $O$2:O168,O168)= 1,1,0)</f>
        <v>1</v>
      </c>
      <c r="AC168" s="6">
        <f>IF(COUNTIFS($A$2:A168,A168, $O$2:O168,O168)= 1,1,0)</f>
        <v>1</v>
      </c>
    </row>
    <row r="169" spans="1:29" x14ac:dyDescent="0.25">
      <c r="A169" t="s">
        <v>395</v>
      </c>
      <c r="B169" s="1">
        <v>45712</v>
      </c>
      <c r="C169" t="s">
        <v>396</v>
      </c>
      <c r="D169" t="s">
        <v>90</v>
      </c>
      <c r="E169" t="s">
        <v>26</v>
      </c>
      <c r="F169" t="s">
        <v>53</v>
      </c>
      <c r="G169" t="s">
        <v>151</v>
      </c>
      <c r="H169">
        <v>2</v>
      </c>
      <c r="I169">
        <v>36886</v>
      </c>
      <c r="J169">
        <v>25</v>
      </c>
      <c r="K169">
        <v>18443</v>
      </c>
      <c r="L169">
        <v>55329</v>
      </c>
      <c r="M169">
        <v>37483.629999999997</v>
      </c>
      <c r="N169">
        <v>17845.37</v>
      </c>
      <c r="O169" t="s">
        <v>29</v>
      </c>
      <c r="P169">
        <v>713.61</v>
      </c>
      <c r="Q169" t="s">
        <v>40</v>
      </c>
      <c r="R169" t="s">
        <v>41</v>
      </c>
      <c r="S169">
        <v>2</v>
      </c>
      <c r="T169">
        <v>5</v>
      </c>
      <c r="U169" t="s">
        <v>56</v>
      </c>
      <c r="V169" t="s">
        <v>33</v>
      </c>
      <c r="W169">
        <v>4</v>
      </c>
      <c r="X169">
        <f t="shared" si="4"/>
        <v>0</v>
      </c>
      <c r="Y169">
        <f t="shared" si="5"/>
        <v>17131.759999999998</v>
      </c>
      <c r="Z169" s="2">
        <f>IF(BoyCodeAfrica_Ecommerce_Datasets3[Marketing_Cost] = 0, "N/A", L169/P169)</f>
        <v>77.533947113969816</v>
      </c>
      <c r="AA169" s="3">
        <f>BoyCodeAfrica_Ecommerce_Datasets3[Marketing_Cost]/BoyCodeAfrica_Ecommerce_Datasets3[Revenue]</f>
        <v>1.2897576316217536E-2</v>
      </c>
      <c r="AB169">
        <f>IF(COUNTIFS($C$2:C169,C169, $O$2:O169,O169)= 1,1,0)</f>
        <v>1</v>
      </c>
      <c r="AC169" s="6">
        <f>IF(COUNTIFS($A$2:A169,A169, $O$2:O169,O169)= 1,1,0)</f>
        <v>1</v>
      </c>
    </row>
    <row r="170" spans="1:29" x14ac:dyDescent="0.25">
      <c r="A170" t="s">
        <v>397</v>
      </c>
      <c r="B170" s="1">
        <v>45978</v>
      </c>
      <c r="C170" t="s">
        <v>398</v>
      </c>
      <c r="D170" t="s">
        <v>97</v>
      </c>
      <c r="E170" t="s">
        <v>46</v>
      </c>
      <c r="F170" t="s">
        <v>86</v>
      </c>
      <c r="G170" t="s">
        <v>87</v>
      </c>
      <c r="H170">
        <v>1</v>
      </c>
      <c r="I170">
        <v>37310</v>
      </c>
      <c r="J170">
        <v>25</v>
      </c>
      <c r="K170">
        <v>9327.5</v>
      </c>
      <c r="L170">
        <v>27982.5</v>
      </c>
      <c r="M170">
        <v>16450.91</v>
      </c>
      <c r="N170">
        <v>11531.59</v>
      </c>
      <c r="O170" t="s">
        <v>29</v>
      </c>
      <c r="P170">
        <v>2382.04</v>
      </c>
      <c r="Q170" t="s">
        <v>68</v>
      </c>
      <c r="R170" t="s">
        <v>31</v>
      </c>
      <c r="S170">
        <v>5</v>
      </c>
      <c r="T170">
        <v>4</v>
      </c>
      <c r="U170" t="s">
        <v>32</v>
      </c>
      <c r="V170" t="s">
        <v>33</v>
      </c>
      <c r="W170">
        <v>5</v>
      </c>
      <c r="X170">
        <f t="shared" si="4"/>
        <v>0</v>
      </c>
      <c r="Y170">
        <f t="shared" si="5"/>
        <v>9149.5499999999993</v>
      </c>
      <c r="Z170" s="2">
        <f>IF(BoyCodeAfrica_Ecommerce_Datasets3[Marketing_Cost] = 0, "N/A", L170/P170)</f>
        <v>11.747283840741549</v>
      </c>
      <c r="AA170" s="3">
        <f>BoyCodeAfrica_Ecommerce_Datasets3[Marketing_Cost]/BoyCodeAfrica_Ecommerce_Datasets3[Revenue]</f>
        <v>8.5126060930938982E-2</v>
      </c>
      <c r="AB170">
        <f>IF(COUNTIFS($C$2:C170,C170, $O$2:O170,O170)= 1,1,0)</f>
        <v>1</v>
      </c>
      <c r="AC170" s="6">
        <f>IF(COUNTIFS($A$2:A170,A170, $O$2:O170,O170)= 1,1,0)</f>
        <v>1</v>
      </c>
    </row>
    <row r="171" spans="1:29" x14ac:dyDescent="0.25">
      <c r="A171" t="s">
        <v>399</v>
      </c>
      <c r="B171" s="1">
        <v>45810</v>
      </c>
      <c r="C171" t="s">
        <v>400</v>
      </c>
      <c r="D171" t="s">
        <v>124</v>
      </c>
      <c r="E171" t="s">
        <v>46</v>
      </c>
      <c r="F171" t="s">
        <v>27</v>
      </c>
      <c r="G171" t="s">
        <v>72</v>
      </c>
      <c r="H171">
        <v>1</v>
      </c>
      <c r="I171">
        <v>20470</v>
      </c>
      <c r="J171">
        <v>15</v>
      </c>
      <c r="K171">
        <v>3070.5</v>
      </c>
      <c r="L171">
        <v>17399.5</v>
      </c>
      <c r="M171">
        <v>11776.19</v>
      </c>
      <c r="N171">
        <v>5623.31</v>
      </c>
      <c r="O171" t="s">
        <v>60</v>
      </c>
      <c r="P171">
        <v>2455.36</v>
      </c>
      <c r="Q171" t="s">
        <v>73</v>
      </c>
      <c r="R171" t="s">
        <v>31</v>
      </c>
      <c r="S171">
        <v>5</v>
      </c>
      <c r="T171">
        <v>3</v>
      </c>
      <c r="U171" t="s">
        <v>32</v>
      </c>
      <c r="V171" t="s">
        <v>33</v>
      </c>
      <c r="W171">
        <v>1</v>
      </c>
      <c r="X171">
        <f t="shared" si="4"/>
        <v>0</v>
      </c>
      <c r="Y171">
        <f t="shared" si="5"/>
        <v>3167.9500000000003</v>
      </c>
      <c r="Z171" s="2">
        <f>IF(BoyCodeAfrica_Ecommerce_Datasets3[Marketing_Cost] = 0, "N/A", L171/P171)</f>
        <v>7.0863335722663878</v>
      </c>
      <c r="AA171" s="3">
        <f>BoyCodeAfrica_Ecommerce_Datasets3[Marketing_Cost]/BoyCodeAfrica_Ecommerce_Datasets3[Revenue]</f>
        <v>0.14111669875571137</v>
      </c>
      <c r="AB171">
        <f>IF(COUNTIFS($C$2:C171,C171, $O$2:O171,O171)= 1,1,0)</f>
        <v>1</v>
      </c>
      <c r="AC171" s="6">
        <f>IF(COUNTIFS($A$2:A171,A171, $O$2:O171,O171)= 1,1,0)</f>
        <v>1</v>
      </c>
    </row>
    <row r="172" spans="1:29" x14ac:dyDescent="0.25">
      <c r="A172" t="s">
        <v>401</v>
      </c>
      <c r="B172" s="1">
        <v>45985</v>
      </c>
      <c r="C172" t="s">
        <v>402</v>
      </c>
      <c r="D172" t="s">
        <v>63</v>
      </c>
      <c r="E172" t="s">
        <v>26</v>
      </c>
      <c r="F172" t="s">
        <v>53</v>
      </c>
      <c r="G172" t="s">
        <v>82</v>
      </c>
      <c r="H172">
        <v>1</v>
      </c>
      <c r="I172">
        <v>94678</v>
      </c>
      <c r="J172">
        <v>25</v>
      </c>
      <c r="K172">
        <v>23669.5</v>
      </c>
      <c r="L172">
        <v>71008.5</v>
      </c>
      <c r="M172">
        <v>43878.16</v>
      </c>
      <c r="N172">
        <v>27130.34</v>
      </c>
      <c r="O172" t="s">
        <v>29</v>
      </c>
      <c r="P172">
        <v>2079.64</v>
      </c>
      <c r="Q172" t="s">
        <v>73</v>
      </c>
      <c r="R172" t="s">
        <v>41</v>
      </c>
      <c r="S172">
        <v>2</v>
      </c>
      <c r="T172">
        <v>1</v>
      </c>
      <c r="U172" t="s">
        <v>32</v>
      </c>
      <c r="V172" t="s">
        <v>33</v>
      </c>
      <c r="W172">
        <v>3</v>
      </c>
      <c r="X172">
        <f t="shared" si="4"/>
        <v>0</v>
      </c>
      <c r="Y172">
        <f t="shared" si="5"/>
        <v>25050.7</v>
      </c>
      <c r="Z172" s="2">
        <f>IF(BoyCodeAfrica_Ecommerce_Datasets3[Marketing_Cost] = 0, "N/A", L172/P172)</f>
        <v>34.144611567386669</v>
      </c>
      <c r="AA172" s="3">
        <f>BoyCodeAfrica_Ecommerce_Datasets3[Marketing_Cost]/BoyCodeAfrica_Ecommerce_Datasets3[Revenue]</f>
        <v>2.9287198011505661E-2</v>
      </c>
      <c r="AB172">
        <f>IF(COUNTIFS($C$2:C172,C172, $O$2:O172,O172)= 1,1,0)</f>
        <v>1</v>
      </c>
      <c r="AC172" s="6">
        <f>IF(COUNTIFS($A$2:A172,A172, $O$2:O172,O172)= 1,1,0)</f>
        <v>1</v>
      </c>
    </row>
    <row r="173" spans="1:29" x14ac:dyDescent="0.25">
      <c r="A173" t="s">
        <v>403</v>
      </c>
      <c r="B173" s="1">
        <v>45917</v>
      </c>
      <c r="C173" t="s">
        <v>404</v>
      </c>
      <c r="D173" t="s">
        <v>97</v>
      </c>
      <c r="E173" t="s">
        <v>46</v>
      </c>
      <c r="F173" t="s">
        <v>27</v>
      </c>
      <c r="G173" t="s">
        <v>113</v>
      </c>
      <c r="H173">
        <v>1</v>
      </c>
      <c r="I173">
        <v>10430</v>
      </c>
      <c r="J173">
        <v>0</v>
      </c>
      <c r="K173">
        <v>0</v>
      </c>
      <c r="L173">
        <v>10430</v>
      </c>
      <c r="M173">
        <v>6179.63</v>
      </c>
      <c r="N173">
        <v>4250.37</v>
      </c>
      <c r="O173" t="s">
        <v>91</v>
      </c>
      <c r="P173">
        <v>729.8</v>
      </c>
      <c r="Q173" t="s">
        <v>73</v>
      </c>
      <c r="R173" t="s">
        <v>31</v>
      </c>
      <c r="S173">
        <v>5</v>
      </c>
      <c r="T173">
        <v>5</v>
      </c>
      <c r="U173" t="s">
        <v>32</v>
      </c>
      <c r="V173" t="s">
        <v>42</v>
      </c>
      <c r="X173">
        <f t="shared" si="4"/>
        <v>0</v>
      </c>
      <c r="Y173">
        <f t="shared" si="5"/>
        <v>3520.5699999999997</v>
      </c>
      <c r="Z173" s="2">
        <f>IF(BoyCodeAfrica_Ecommerce_Datasets3[Marketing_Cost] = 0, "N/A", L173/P173)</f>
        <v>14.29158673609208</v>
      </c>
      <c r="AA173" s="3">
        <f>BoyCodeAfrica_Ecommerce_Datasets3[Marketing_Cost]/BoyCodeAfrica_Ecommerce_Datasets3[Revenue]</f>
        <v>6.9971236816874394E-2</v>
      </c>
      <c r="AB173">
        <f>IF(COUNTIFS($C$2:C173,C173, $O$2:O173,O173)= 1,1,0)</f>
        <v>1</v>
      </c>
      <c r="AC173" s="6">
        <f>IF(COUNTIFS($A$2:A173,A173, $O$2:O173,O173)= 1,1,0)</f>
        <v>1</v>
      </c>
    </row>
    <row r="174" spans="1:29" x14ac:dyDescent="0.25">
      <c r="A174" t="s">
        <v>405</v>
      </c>
      <c r="B174" s="1">
        <v>45969</v>
      </c>
      <c r="C174" t="s">
        <v>406</v>
      </c>
      <c r="D174" t="s">
        <v>67</v>
      </c>
      <c r="E174" t="s">
        <v>26</v>
      </c>
      <c r="F174" t="s">
        <v>53</v>
      </c>
      <c r="G174" t="s">
        <v>54</v>
      </c>
      <c r="H174">
        <v>2</v>
      </c>
      <c r="I174">
        <v>62857</v>
      </c>
      <c r="J174">
        <v>0</v>
      </c>
      <c r="K174">
        <v>0</v>
      </c>
      <c r="L174">
        <v>125714</v>
      </c>
      <c r="M174">
        <v>73715.61</v>
      </c>
      <c r="N174">
        <v>51998.39</v>
      </c>
      <c r="O174" t="s">
        <v>91</v>
      </c>
      <c r="P174">
        <v>537.79</v>
      </c>
      <c r="Q174" t="s">
        <v>68</v>
      </c>
      <c r="R174" t="s">
        <v>31</v>
      </c>
      <c r="S174">
        <v>5</v>
      </c>
      <c r="T174">
        <v>4</v>
      </c>
      <c r="U174" t="s">
        <v>32</v>
      </c>
      <c r="V174" t="s">
        <v>42</v>
      </c>
      <c r="X174">
        <f t="shared" si="4"/>
        <v>0</v>
      </c>
      <c r="Y174">
        <f t="shared" si="5"/>
        <v>51460.6</v>
      </c>
      <c r="Z174" s="2">
        <f>IF(BoyCodeAfrica_Ecommerce_Datasets3[Marketing_Cost] = 0, "N/A", L174/P174)</f>
        <v>233.76038974320832</v>
      </c>
      <c r="AA174" s="3">
        <f>BoyCodeAfrica_Ecommerce_Datasets3[Marketing_Cost]/BoyCodeAfrica_Ecommerce_Datasets3[Revenue]</f>
        <v>4.2778847224652777E-3</v>
      </c>
      <c r="AB174">
        <f>IF(COUNTIFS($C$2:C174,C174, $O$2:O174,O174)= 1,1,0)</f>
        <v>1</v>
      </c>
      <c r="AC174" s="6">
        <f>IF(COUNTIFS($A$2:A174,A174, $O$2:O174,O174)= 1,1,0)</f>
        <v>1</v>
      </c>
    </row>
    <row r="175" spans="1:29" x14ac:dyDescent="0.25">
      <c r="A175" t="s">
        <v>407</v>
      </c>
      <c r="B175" s="1">
        <v>45759</v>
      </c>
      <c r="C175" t="s">
        <v>112</v>
      </c>
      <c r="D175" t="s">
        <v>71</v>
      </c>
      <c r="E175" t="s">
        <v>36</v>
      </c>
      <c r="F175" t="s">
        <v>86</v>
      </c>
      <c r="G175" t="s">
        <v>87</v>
      </c>
      <c r="H175">
        <v>2</v>
      </c>
      <c r="I175">
        <v>43152</v>
      </c>
      <c r="J175">
        <v>20</v>
      </c>
      <c r="K175">
        <v>17260.8</v>
      </c>
      <c r="L175">
        <v>69043.199999999997</v>
      </c>
      <c r="M175">
        <v>49280.41</v>
      </c>
      <c r="N175">
        <v>19762.79</v>
      </c>
      <c r="O175" t="s">
        <v>29</v>
      </c>
      <c r="P175">
        <v>704.54</v>
      </c>
      <c r="Q175" t="s">
        <v>30</v>
      </c>
      <c r="R175" t="s">
        <v>41</v>
      </c>
      <c r="S175">
        <v>2</v>
      </c>
      <c r="T175">
        <v>2</v>
      </c>
      <c r="U175" t="s">
        <v>32</v>
      </c>
      <c r="V175" t="s">
        <v>33</v>
      </c>
      <c r="W175">
        <v>2</v>
      </c>
      <c r="X175">
        <f t="shared" si="4"/>
        <v>0</v>
      </c>
      <c r="Y175">
        <f t="shared" si="5"/>
        <v>19058.25</v>
      </c>
      <c r="Z175" s="2">
        <f>IF(BoyCodeAfrica_Ecommerce_Datasets3[Marketing_Cost] = 0, "N/A", L175/P175)</f>
        <v>97.997558690776955</v>
      </c>
      <c r="AA175" s="3">
        <f>BoyCodeAfrica_Ecommerce_Datasets3[Marketing_Cost]/BoyCodeAfrica_Ecommerce_Datasets3[Revenue]</f>
        <v>1.0204335836114201E-2</v>
      </c>
      <c r="AB175">
        <f>IF(COUNTIFS($C$2:C175,C175, $O$2:O175,O175)= 1,1,0)</f>
        <v>1</v>
      </c>
      <c r="AC175" s="6">
        <f>IF(COUNTIFS($A$2:A175,A175, $O$2:O175,O175)= 1,1,0)</f>
        <v>1</v>
      </c>
    </row>
    <row r="176" spans="1:29" x14ac:dyDescent="0.25">
      <c r="A176" t="s">
        <v>408</v>
      </c>
      <c r="B176" s="1">
        <v>45736</v>
      </c>
      <c r="C176" t="s">
        <v>409</v>
      </c>
      <c r="D176" t="s">
        <v>154</v>
      </c>
      <c r="E176" t="s">
        <v>26</v>
      </c>
      <c r="F176" t="s">
        <v>37</v>
      </c>
      <c r="G176" t="s">
        <v>161</v>
      </c>
      <c r="H176">
        <v>1</v>
      </c>
      <c r="I176">
        <v>8511</v>
      </c>
      <c r="J176">
        <v>5</v>
      </c>
      <c r="K176">
        <v>425.55</v>
      </c>
      <c r="L176">
        <v>8085.45</v>
      </c>
      <c r="M176">
        <v>5272.66</v>
      </c>
      <c r="N176">
        <v>2812.79</v>
      </c>
      <c r="O176" t="s">
        <v>29</v>
      </c>
      <c r="P176">
        <v>665.4</v>
      </c>
      <c r="Q176" t="s">
        <v>40</v>
      </c>
      <c r="R176" t="s">
        <v>31</v>
      </c>
      <c r="S176">
        <v>5</v>
      </c>
      <c r="T176">
        <v>5</v>
      </c>
      <c r="U176" t="s">
        <v>32</v>
      </c>
      <c r="V176" t="s">
        <v>33</v>
      </c>
      <c r="W176">
        <v>1</v>
      </c>
      <c r="X176">
        <f t="shared" si="4"/>
        <v>0</v>
      </c>
      <c r="Y176">
        <f t="shared" si="5"/>
        <v>2147.39</v>
      </c>
      <c r="Z176" s="2">
        <f>IF(BoyCodeAfrica_Ecommerce_Datasets3[Marketing_Cost] = 0, "N/A", L176/P176)</f>
        <v>12.151262398557259</v>
      </c>
      <c r="AA176" s="3">
        <f>BoyCodeAfrica_Ecommerce_Datasets3[Marketing_Cost]/BoyCodeAfrica_Ecommerce_Datasets3[Revenue]</f>
        <v>8.2295976105226057E-2</v>
      </c>
      <c r="AB176">
        <f>IF(COUNTIFS($C$2:C176,C176, $O$2:O176,O176)= 1,1,0)</f>
        <v>1</v>
      </c>
      <c r="AC176" s="6">
        <f>IF(COUNTIFS($A$2:A176,A176, $O$2:O176,O176)= 1,1,0)</f>
        <v>1</v>
      </c>
    </row>
    <row r="177" spans="1:29" x14ac:dyDescent="0.25">
      <c r="A177" t="s">
        <v>410</v>
      </c>
      <c r="B177" s="1">
        <v>45849</v>
      </c>
      <c r="C177" t="s">
        <v>411</v>
      </c>
      <c r="D177" t="s">
        <v>154</v>
      </c>
      <c r="E177" t="s">
        <v>36</v>
      </c>
      <c r="F177" t="s">
        <v>27</v>
      </c>
      <c r="G177" t="s">
        <v>76</v>
      </c>
      <c r="H177">
        <v>2</v>
      </c>
      <c r="I177">
        <v>28154</v>
      </c>
      <c r="J177">
        <v>0</v>
      </c>
      <c r="K177">
        <v>0</v>
      </c>
      <c r="L177">
        <v>56308</v>
      </c>
      <c r="M177">
        <v>38300.99</v>
      </c>
      <c r="N177">
        <v>18007.009999999998</v>
      </c>
      <c r="O177" t="s">
        <v>60</v>
      </c>
      <c r="P177">
        <v>1760.69</v>
      </c>
      <c r="Q177" t="s">
        <v>30</v>
      </c>
      <c r="R177" t="s">
        <v>31</v>
      </c>
      <c r="S177">
        <v>5</v>
      </c>
      <c r="T177">
        <v>6</v>
      </c>
      <c r="U177" t="s">
        <v>56</v>
      </c>
      <c r="V177" t="s">
        <v>33</v>
      </c>
      <c r="W177">
        <v>5</v>
      </c>
      <c r="X177">
        <f t="shared" si="4"/>
        <v>0</v>
      </c>
      <c r="Y177">
        <f t="shared" si="5"/>
        <v>16246.319999999998</v>
      </c>
      <c r="Z177" s="2">
        <f>IF(BoyCodeAfrica_Ecommerce_Datasets3[Marketing_Cost] = 0, "N/A", L177/P177)</f>
        <v>31.980643952086965</v>
      </c>
      <c r="AA177" s="3">
        <f>BoyCodeAfrica_Ecommerce_Datasets3[Marketing_Cost]/BoyCodeAfrica_Ecommerce_Datasets3[Revenue]</f>
        <v>3.1268913831071964E-2</v>
      </c>
      <c r="AB177">
        <f>IF(COUNTIFS($C$2:C177,C177, $O$2:O177,O177)= 1,1,0)</f>
        <v>1</v>
      </c>
      <c r="AC177" s="6">
        <f>IF(COUNTIFS($A$2:A177,A177, $O$2:O177,O177)= 1,1,0)</f>
        <v>1</v>
      </c>
    </row>
    <row r="178" spans="1:29" x14ac:dyDescent="0.25">
      <c r="A178" t="s">
        <v>412</v>
      </c>
      <c r="B178" s="1">
        <v>45740</v>
      </c>
      <c r="C178" t="s">
        <v>121</v>
      </c>
      <c r="D178" t="s">
        <v>90</v>
      </c>
      <c r="E178" t="s">
        <v>26</v>
      </c>
      <c r="F178" t="s">
        <v>37</v>
      </c>
      <c r="G178" t="s">
        <v>100</v>
      </c>
      <c r="H178">
        <v>1</v>
      </c>
      <c r="I178">
        <v>10403</v>
      </c>
      <c r="J178">
        <v>15</v>
      </c>
      <c r="K178">
        <v>1560.45</v>
      </c>
      <c r="L178">
        <v>8842.5499999999993</v>
      </c>
      <c r="M178">
        <v>5183.05</v>
      </c>
      <c r="N178">
        <v>3659.5</v>
      </c>
      <c r="O178" t="s">
        <v>49</v>
      </c>
      <c r="P178">
        <v>87.72</v>
      </c>
      <c r="Q178" t="s">
        <v>40</v>
      </c>
      <c r="R178" t="s">
        <v>31</v>
      </c>
      <c r="S178">
        <v>5</v>
      </c>
      <c r="T178">
        <v>5</v>
      </c>
      <c r="U178" t="s">
        <v>32</v>
      </c>
      <c r="V178" t="s">
        <v>33</v>
      </c>
      <c r="W178">
        <v>5</v>
      </c>
      <c r="X178">
        <f t="shared" si="4"/>
        <v>0</v>
      </c>
      <c r="Y178">
        <f t="shared" si="5"/>
        <v>3571.78</v>
      </c>
      <c r="Z178" s="2">
        <f>IF(BoyCodeAfrica_Ecommerce_Datasets3[Marketing_Cost] = 0, "N/A", L178/P178)</f>
        <v>100.80426356589146</v>
      </c>
      <c r="AA178" s="3">
        <f>BoyCodeAfrica_Ecommerce_Datasets3[Marketing_Cost]/BoyCodeAfrica_Ecommerce_Datasets3[Revenue]</f>
        <v>9.9202153225031245E-3</v>
      </c>
      <c r="AB178">
        <f>IF(COUNTIFS($C$2:C178,C178, $O$2:O178,O178)= 1,1,0)</f>
        <v>1</v>
      </c>
      <c r="AC178" s="6">
        <f>IF(COUNTIFS($A$2:A178,A178, $O$2:O178,O178)= 1,1,0)</f>
        <v>1</v>
      </c>
    </row>
    <row r="179" spans="1:29" x14ac:dyDescent="0.25">
      <c r="A179" t="s">
        <v>413</v>
      </c>
      <c r="B179" s="1">
        <v>45934</v>
      </c>
      <c r="C179" t="s">
        <v>153</v>
      </c>
      <c r="D179" t="s">
        <v>124</v>
      </c>
      <c r="E179" t="s">
        <v>26</v>
      </c>
      <c r="F179" t="s">
        <v>37</v>
      </c>
      <c r="G179" t="s">
        <v>100</v>
      </c>
      <c r="H179">
        <v>2</v>
      </c>
      <c r="I179">
        <v>4471</v>
      </c>
      <c r="J179">
        <v>15</v>
      </c>
      <c r="K179">
        <v>1341.3</v>
      </c>
      <c r="L179">
        <v>7600.7</v>
      </c>
      <c r="M179">
        <v>5523.64</v>
      </c>
      <c r="N179">
        <v>2077.06</v>
      </c>
      <c r="O179" t="s">
        <v>55</v>
      </c>
      <c r="P179">
        <v>445.14</v>
      </c>
      <c r="Q179" t="s">
        <v>30</v>
      </c>
      <c r="R179" t="s">
        <v>41</v>
      </c>
      <c r="S179">
        <v>2</v>
      </c>
      <c r="T179">
        <v>3</v>
      </c>
      <c r="U179" t="s">
        <v>32</v>
      </c>
      <c r="V179" t="s">
        <v>50</v>
      </c>
      <c r="W179">
        <v>3</v>
      </c>
      <c r="X179">
        <f t="shared" si="4"/>
        <v>0</v>
      </c>
      <c r="Y179">
        <f t="shared" si="5"/>
        <v>1631.92</v>
      </c>
      <c r="Z179" s="2">
        <f>IF(BoyCodeAfrica_Ecommerce_Datasets3[Marketing_Cost] = 0, "N/A", L179/P179)</f>
        <v>17.074852855281485</v>
      </c>
      <c r="AA179" s="3">
        <f>BoyCodeAfrica_Ecommerce_Datasets3[Marketing_Cost]/BoyCodeAfrica_Ecommerce_Datasets3[Revenue]</f>
        <v>5.8565658426197584E-2</v>
      </c>
      <c r="AB179">
        <f>IF(COUNTIFS($C$2:C179,C179, $O$2:O179,O179)= 1,1,0)</f>
        <v>0</v>
      </c>
      <c r="AC179" s="6">
        <f>IF(COUNTIFS($A$2:A179,A179, $O$2:O179,O179)= 1,1,0)</f>
        <v>1</v>
      </c>
    </row>
    <row r="180" spans="1:29" x14ac:dyDescent="0.25">
      <c r="A180" t="s">
        <v>414</v>
      </c>
      <c r="B180" s="1">
        <v>45929</v>
      </c>
      <c r="C180" t="s">
        <v>415</v>
      </c>
      <c r="D180" t="s">
        <v>97</v>
      </c>
      <c r="E180" t="s">
        <v>26</v>
      </c>
      <c r="F180" t="s">
        <v>37</v>
      </c>
      <c r="G180" t="s">
        <v>313</v>
      </c>
      <c r="H180">
        <v>2</v>
      </c>
      <c r="I180">
        <v>35619</v>
      </c>
      <c r="J180">
        <v>0</v>
      </c>
      <c r="K180">
        <v>0</v>
      </c>
      <c r="L180">
        <v>71238</v>
      </c>
      <c r="M180">
        <v>46301.67</v>
      </c>
      <c r="N180">
        <v>24936.33</v>
      </c>
      <c r="O180" t="s">
        <v>60</v>
      </c>
      <c r="P180">
        <v>2473.5700000000002</v>
      </c>
      <c r="Q180" t="s">
        <v>40</v>
      </c>
      <c r="R180" t="s">
        <v>41</v>
      </c>
      <c r="S180">
        <v>2</v>
      </c>
      <c r="T180">
        <v>2</v>
      </c>
      <c r="U180" t="s">
        <v>32</v>
      </c>
      <c r="V180" t="s">
        <v>42</v>
      </c>
      <c r="X180">
        <f t="shared" si="4"/>
        <v>0</v>
      </c>
      <c r="Y180">
        <f t="shared" si="5"/>
        <v>22462.760000000002</v>
      </c>
      <c r="Z180" s="2">
        <f>IF(BoyCodeAfrica_Ecommerce_Datasets3[Marketing_Cost] = 0, "N/A", L180/P180)</f>
        <v>28.799670112428593</v>
      </c>
      <c r="AA180" s="3">
        <f>BoyCodeAfrica_Ecommerce_Datasets3[Marketing_Cost]/BoyCodeAfrica_Ecommerce_Datasets3[Revenue]</f>
        <v>3.4722619950026672E-2</v>
      </c>
      <c r="AB180">
        <f>IF(COUNTIFS($C$2:C180,C180, $O$2:O180,O180)= 1,1,0)</f>
        <v>1</v>
      </c>
      <c r="AC180" s="6">
        <f>IF(COUNTIFS($A$2:A180,A180, $O$2:O180,O180)= 1,1,0)</f>
        <v>1</v>
      </c>
    </row>
    <row r="181" spans="1:29" x14ac:dyDescent="0.25">
      <c r="A181" t="s">
        <v>416</v>
      </c>
      <c r="B181" s="1">
        <v>45658</v>
      </c>
      <c r="C181" t="s">
        <v>417</v>
      </c>
      <c r="D181" t="s">
        <v>79</v>
      </c>
      <c r="E181" t="s">
        <v>46</v>
      </c>
      <c r="F181" t="s">
        <v>86</v>
      </c>
      <c r="G181" t="s">
        <v>127</v>
      </c>
      <c r="H181">
        <v>2</v>
      </c>
      <c r="I181">
        <v>34109</v>
      </c>
      <c r="J181">
        <v>10</v>
      </c>
      <c r="K181">
        <v>6821.8</v>
      </c>
      <c r="L181">
        <v>61396.2</v>
      </c>
      <c r="M181">
        <v>47043.64</v>
      </c>
      <c r="N181">
        <v>14352.56</v>
      </c>
      <c r="O181" t="s">
        <v>49</v>
      </c>
      <c r="P181">
        <v>225.1</v>
      </c>
      <c r="Q181" t="s">
        <v>83</v>
      </c>
      <c r="R181" t="s">
        <v>31</v>
      </c>
      <c r="S181">
        <v>5</v>
      </c>
      <c r="T181">
        <v>1</v>
      </c>
      <c r="U181" t="s">
        <v>32</v>
      </c>
      <c r="V181" t="s">
        <v>42</v>
      </c>
      <c r="X181">
        <f t="shared" si="4"/>
        <v>0</v>
      </c>
      <c r="Y181">
        <f t="shared" si="5"/>
        <v>14127.46</v>
      </c>
      <c r="Z181" s="2">
        <f>IF(BoyCodeAfrica_Ecommerce_Datasets3[Marketing_Cost] = 0, "N/A", L181/P181)</f>
        <v>272.75077743225233</v>
      </c>
      <c r="AA181" s="3">
        <f>BoyCodeAfrica_Ecommerce_Datasets3[Marketing_Cost]/BoyCodeAfrica_Ecommerce_Datasets3[Revenue]</f>
        <v>3.6663506861988201E-3</v>
      </c>
      <c r="AB181">
        <f>IF(COUNTIFS($C$2:C181,C181, $O$2:O181,O181)= 1,1,0)</f>
        <v>1</v>
      </c>
      <c r="AC181" s="6">
        <f>IF(COUNTIFS($A$2:A181,A181, $O$2:O181,O181)= 1,1,0)</f>
        <v>1</v>
      </c>
    </row>
    <row r="182" spans="1:29" x14ac:dyDescent="0.25">
      <c r="A182" t="s">
        <v>418</v>
      </c>
      <c r="B182" s="1">
        <v>45964</v>
      </c>
      <c r="C182" t="s">
        <v>419</v>
      </c>
      <c r="D182" t="s">
        <v>45</v>
      </c>
      <c r="E182" t="s">
        <v>46</v>
      </c>
      <c r="F182" t="s">
        <v>53</v>
      </c>
      <c r="G182" t="s">
        <v>268</v>
      </c>
      <c r="H182">
        <v>1</v>
      </c>
      <c r="I182">
        <v>57606</v>
      </c>
      <c r="J182">
        <v>15</v>
      </c>
      <c r="K182">
        <v>8640.9</v>
      </c>
      <c r="L182">
        <v>48965.1</v>
      </c>
      <c r="M182">
        <v>35047.78</v>
      </c>
      <c r="N182">
        <v>13917.32</v>
      </c>
      <c r="O182" t="s">
        <v>60</v>
      </c>
      <c r="P182">
        <v>2416.12</v>
      </c>
      <c r="Q182" t="s">
        <v>83</v>
      </c>
      <c r="R182" t="s">
        <v>41</v>
      </c>
      <c r="S182">
        <v>2</v>
      </c>
      <c r="T182">
        <v>5</v>
      </c>
      <c r="U182" t="s">
        <v>32</v>
      </c>
      <c r="V182" t="s">
        <v>42</v>
      </c>
      <c r="X182">
        <f t="shared" si="4"/>
        <v>0</v>
      </c>
      <c r="Y182">
        <f t="shared" si="5"/>
        <v>11501.2</v>
      </c>
      <c r="Z182" s="2">
        <f>IF(BoyCodeAfrica_Ecommerce_Datasets3[Marketing_Cost] = 0, "N/A", L182/P182)</f>
        <v>20.266004999751669</v>
      </c>
      <c r="AA182" s="3">
        <f>BoyCodeAfrica_Ecommerce_Datasets3[Marketing_Cost]/BoyCodeAfrica_Ecommerce_Datasets3[Revenue]</f>
        <v>4.9343716238708792E-2</v>
      </c>
      <c r="AB182">
        <f>IF(COUNTIFS($C$2:C182,C182, $O$2:O182,O182)= 1,1,0)</f>
        <v>1</v>
      </c>
      <c r="AC182" s="6">
        <f>IF(COUNTIFS($A$2:A182,A182, $O$2:O182,O182)= 1,1,0)</f>
        <v>1</v>
      </c>
    </row>
    <row r="183" spans="1:29" x14ac:dyDescent="0.25">
      <c r="A183" t="s">
        <v>420</v>
      </c>
      <c r="B183" s="1">
        <v>45823</v>
      </c>
      <c r="C183" t="s">
        <v>421</v>
      </c>
      <c r="D183" t="s">
        <v>90</v>
      </c>
      <c r="E183" t="s">
        <v>36</v>
      </c>
      <c r="F183" t="s">
        <v>47</v>
      </c>
      <c r="G183" t="s">
        <v>105</v>
      </c>
      <c r="H183">
        <v>3</v>
      </c>
      <c r="I183">
        <v>25743</v>
      </c>
      <c r="J183">
        <v>25</v>
      </c>
      <c r="K183">
        <v>19307.25</v>
      </c>
      <c r="L183">
        <v>57921.75</v>
      </c>
      <c r="M183">
        <v>42779.93</v>
      </c>
      <c r="N183">
        <v>15141.82</v>
      </c>
      <c r="O183" t="s">
        <v>91</v>
      </c>
      <c r="P183">
        <v>282.94</v>
      </c>
      <c r="Q183" t="s">
        <v>68</v>
      </c>
      <c r="R183" t="s">
        <v>31</v>
      </c>
      <c r="S183">
        <v>5</v>
      </c>
      <c r="T183">
        <v>5</v>
      </c>
      <c r="U183" t="s">
        <v>32</v>
      </c>
      <c r="V183" t="s">
        <v>42</v>
      </c>
      <c r="X183">
        <f t="shared" si="4"/>
        <v>0</v>
      </c>
      <c r="Y183">
        <f t="shared" si="5"/>
        <v>14858.88</v>
      </c>
      <c r="Z183" s="2">
        <f>IF(BoyCodeAfrica_Ecommerce_Datasets3[Marketing_Cost] = 0, "N/A", L183/P183)</f>
        <v>204.7138969392804</v>
      </c>
      <c r="AA183" s="3">
        <f>BoyCodeAfrica_Ecommerce_Datasets3[Marketing_Cost]/BoyCodeAfrica_Ecommerce_Datasets3[Revenue]</f>
        <v>4.8848662203749022E-3</v>
      </c>
      <c r="AB183">
        <f>IF(COUNTIFS($C$2:C183,C183, $O$2:O183,O183)= 1,1,0)</f>
        <v>1</v>
      </c>
      <c r="AC183" s="6">
        <f>IF(COUNTIFS($A$2:A183,A183, $O$2:O183,O183)= 1,1,0)</f>
        <v>1</v>
      </c>
    </row>
    <row r="184" spans="1:29" x14ac:dyDescent="0.25">
      <c r="A184" t="s">
        <v>422</v>
      </c>
      <c r="B184" s="1">
        <v>45908</v>
      </c>
      <c r="C184" t="s">
        <v>423</v>
      </c>
      <c r="D184" t="s">
        <v>63</v>
      </c>
      <c r="E184" t="s">
        <v>46</v>
      </c>
      <c r="F184" t="s">
        <v>53</v>
      </c>
      <c r="G184" t="s">
        <v>268</v>
      </c>
      <c r="H184">
        <v>1</v>
      </c>
      <c r="I184">
        <v>85818</v>
      </c>
      <c r="J184">
        <v>0</v>
      </c>
      <c r="K184">
        <v>0</v>
      </c>
      <c r="L184">
        <v>85818</v>
      </c>
      <c r="M184">
        <v>59934.43</v>
      </c>
      <c r="N184">
        <v>25883.57</v>
      </c>
      <c r="O184" t="s">
        <v>60</v>
      </c>
      <c r="P184">
        <v>835.97</v>
      </c>
      <c r="Q184" t="s">
        <v>40</v>
      </c>
      <c r="R184" t="s">
        <v>41</v>
      </c>
      <c r="S184">
        <v>2</v>
      </c>
      <c r="T184">
        <v>2</v>
      </c>
      <c r="U184" t="s">
        <v>32</v>
      </c>
      <c r="V184" t="s">
        <v>50</v>
      </c>
      <c r="W184">
        <v>5</v>
      </c>
      <c r="X184">
        <f t="shared" si="4"/>
        <v>0</v>
      </c>
      <c r="Y184">
        <f t="shared" si="5"/>
        <v>25047.599999999999</v>
      </c>
      <c r="Z184" s="2">
        <f>IF(BoyCodeAfrica_Ecommerce_Datasets3[Marketing_Cost] = 0, "N/A", L184/P184)</f>
        <v>102.65679390408746</v>
      </c>
      <c r="AA184" s="3">
        <f>BoyCodeAfrica_Ecommerce_Datasets3[Marketing_Cost]/BoyCodeAfrica_Ecommerce_Datasets3[Revenue]</f>
        <v>9.7411964855857753E-3</v>
      </c>
      <c r="AB184">
        <f>IF(COUNTIFS($C$2:C184,C184, $O$2:O184,O184)= 1,1,0)</f>
        <v>1</v>
      </c>
      <c r="AC184" s="6">
        <f>IF(COUNTIFS($A$2:A184,A184, $O$2:O184,O184)= 1,1,0)</f>
        <v>1</v>
      </c>
    </row>
    <row r="185" spans="1:29" x14ac:dyDescent="0.25">
      <c r="A185" t="s">
        <v>424</v>
      </c>
      <c r="B185" s="1">
        <v>45667</v>
      </c>
      <c r="C185" t="s">
        <v>425</v>
      </c>
      <c r="D185" t="s">
        <v>45</v>
      </c>
      <c r="E185" t="s">
        <v>46</v>
      </c>
      <c r="F185" t="s">
        <v>47</v>
      </c>
      <c r="G185" t="s">
        <v>105</v>
      </c>
      <c r="H185">
        <v>1</v>
      </c>
      <c r="I185">
        <v>43610</v>
      </c>
      <c r="J185">
        <v>10</v>
      </c>
      <c r="K185">
        <v>4361</v>
      </c>
      <c r="L185">
        <v>39249</v>
      </c>
      <c r="M185">
        <v>31622.69</v>
      </c>
      <c r="N185">
        <v>7626.31</v>
      </c>
      <c r="O185" t="s">
        <v>55</v>
      </c>
      <c r="P185">
        <v>2070.2399999999998</v>
      </c>
      <c r="Q185" t="s">
        <v>40</v>
      </c>
      <c r="R185" t="s">
        <v>41</v>
      </c>
      <c r="S185">
        <v>2</v>
      </c>
      <c r="T185">
        <v>4</v>
      </c>
      <c r="U185" t="s">
        <v>32</v>
      </c>
      <c r="V185" t="s">
        <v>42</v>
      </c>
      <c r="X185">
        <f t="shared" si="4"/>
        <v>0</v>
      </c>
      <c r="Y185">
        <f t="shared" si="5"/>
        <v>5556.0700000000006</v>
      </c>
      <c r="Z185" s="2">
        <f>IF(BoyCodeAfrica_Ecommerce_Datasets3[Marketing_Cost] = 0, "N/A", L185/P185)</f>
        <v>18.958671458381637</v>
      </c>
      <c r="AA185" s="3">
        <f>BoyCodeAfrica_Ecommerce_Datasets3[Marketing_Cost]/BoyCodeAfrica_Ecommerce_Datasets3[Revenue]</f>
        <v>5.2746312007949242E-2</v>
      </c>
      <c r="AB185">
        <f>IF(COUNTIFS($C$2:C185,C185, $O$2:O185,O185)= 1,1,0)</f>
        <v>1</v>
      </c>
      <c r="AC185" s="6">
        <f>IF(COUNTIFS($A$2:A185,A185, $O$2:O185,O185)= 1,1,0)</f>
        <v>1</v>
      </c>
    </row>
    <row r="186" spans="1:29" x14ac:dyDescent="0.25">
      <c r="A186" t="s">
        <v>426</v>
      </c>
      <c r="B186" s="1">
        <v>45715</v>
      </c>
      <c r="C186" t="s">
        <v>427</v>
      </c>
      <c r="D186" t="s">
        <v>45</v>
      </c>
      <c r="E186" t="s">
        <v>26</v>
      </c>
      <c r="F186" t="s">
        <v>86</v>
      </c>
      <c r="G186" t="s">
        <v>127</v>
      </c>
      <c r="H186">
        <v>2</v>
      </c>
      <c r="I186">
        <v>66387</v>
      </c>
      <c r="J186">
        <v>20</v>
      </c>
      <c r="K186">
        <v>26554.799999999999</v>
      </c>
      <c r="L186">
        <v>106219.2</v>
      </c>
      <c r="M186">
        <v>61755.040000000001</v>
      </c>
      <c r="N186">
        <v>44464.160000000003</v>
      </c>
      <c r="O186" t="s">
        <v>60</v>
      </c>
      <c r="P186">
        <v>2013.91</v>
      </c>
      <c r="Q186" t="s">
        <v>68</v>
      </c>
      <c r="R186" t="s">
        <v>41</v>
      </c>
      <c r="S186">
        <v>2</v>
      </c>
      <c r="T186">
        <v>1</v>
      </c>
      <c r="U186" t="s">
        <v>32</v>
      </c>
      <c r="V186" t="s">
        <v>33</v>
      </c>
      <c r="W186">
        <v>5</v>
      </c>
      <c r="X186">
        <f t="shared" si="4"/>
        <v>0</v>
      </c>
      <c r="Y186">
        <f t="shared" si="5"/>
        <v>42450.25</v>
      </c>
      <c r="Z186" s="2">
        <f>IF(BoyCodeAfrica_Ecommerce_Datasets3[Marketing_Cost] = 0, "N/A", L186/P186)</f>
        <v>52.742774006782824</v>
      </c>
      <c r="AA186" s="3">
        <f>BoyCodeAfrica_Ecommerce_Datasets3[Marketing_Cost]/BoyCodeAfrica_Ecommerce_Datasets3[Revenue]</f>
        <v>1.895994321177339E-2</v>
      </c>
      <c r="AB186">
        <f>IF(COUNTIFS($C$2:C186,C186, $O$2:O186,O186)= 1,1,0)</f>
        <v>1</v>
      </c>
      <c r="AC186" s="6">
        <f>IF(COUNTIFS($A$2:A186,A186, $O$2:O186,O186)= 1,1,0)</f>
        <v>1</v>
      </c>
    </row>
    <row r="187" spans="1:29" x14ac:dyDescent="0.25">
      <c r="A187" t="s">
        <v>428</v>
      </c>
      <c r="B187" s="1">
        <v>45843</v>
      </c>
      <c r="C187" t="s">
        <v>429</v>
      </c>
      <c r="D187" t="s">
        <v>25</v>
      </c>
      <c r="E187" t="s">
        <v>26</v>
      </c>
      <c r="F187" t="s">
        <v>47</v>
      </c>
      <c r="G187" t="s">
        <v>48</v>
      </c>
      <c r="H187">
        <v>2</v>
      </c>
      <c r="I187">
        <v>23269</v>
      </c>
      <c r="J187">
        <v>10</v>
      </c>
      <c r="K187">
        <v>4653.8</v>
      </c>
      <c r="L187">
        <v>41884.199999999997</v>
      </c>
      <c r="M187">
        <v>23896.1</v>
      </c>
      <c r="N187">
        <v>17988.099999999999</v>
      </c>
      <c r="O187" t="s">
        <v>29</v>
      </c>
      <c r="P187">
        <v>1013.14</v>
      </c>
      <c r="Q187" t="s">
        <v>40</v>
      </c>
      <c r="R187" t="s">
        <v>41</v>
      </c>
      <c r="S187">
        <v>2</v>
      </c>
      <c r="T187">
        <v>3</v>
      </c>
      <c r="U187" t="s">
        <v>56</v>
      </c>
      <c r="V187" t="s">
        <v>33</v>
      </c>
      <c r="W187">
        <v>3</v>
      </c>
      <c r="X187">
        <f t="shared" si="4"/>
        <v>0</v>
      </c>
      <c r="Y187">
        <f t="shared" si="5"/>
        <v>16974.96</v>
      </c>
      <c r="Z187" s="2">
        <f>IF(BoyCodeAfrica_Ecommerce_Datasets3[Marketing_Cost] = 0, "N/A", L187/P187)</f>
        <v>41.340979528989081</v>
      </c>
      <c r="AA187" s="3">
        <f>BoyCodeAfrica_Ecommerce_Datasets3[Marketing_Cost]/BoyCodeAfrica_Ecommerce_Datasets3[Revenue]</f>
        <v>2.418907368411E-2</v>
      </c>
      <c r="AB187">
        <f>IF(COUNTIFS($C$2:C187,C187, $O$2:O187,O187)= 1,1,0)</f>
        <v>1</v>
      </c>
      <c r="AC187" s="6">
        <f>IF(COUNTIFS($A$2:A187,A187, $O$2:O187,O187)= 1,1,0)</f>
        <v>1</v>
      </c>
    </row>
    <row r="188" spans="1:29" x14ac:dyDescent="0.25">
      <c r="A188" t="s">
        <v>430</v>
      </c>
      <c r="B188" s="1">
        <v>45815</v>
      </c>
      <c r="C188" t="s">
        <v>303</v>
      </c>
      <c r="D188" t="s">
        <v>67</v>
      </c>
      <c r="E188" t="s">
        <v>46</v>
      </c>
      <c r="F188" t="s">
        <v>86</v>
      </c>
      <c r="G188" t="s">
        <v>87</v>
      </c>
      <c r="H188">
        <v>2</v>
      </c>
      <c r="I188">
        <v>36042</v>
      </c>
      <c r="J188">
        <v>10</v>
      </c>
      <c r="K188">
        <v>7208.4</v>
      </c>
      <c r="L188">
        <v>64875.6</v>
      </c>
      <c r="M188">
        <v>38414.06</v>
      </c>
      <c r="N188">
        <v>26461.54</v>
      </c>
      <c r="O188" t="s">
        <v>49</v>
      </c>
      <c r="P188">
        <v>354.12</v>
      </c>
      <c r="Q188" t="s">
        <v>30</v>
      </c>
      <c r="R188" t="s">
        <v>31</v>
      </c>
      <c r="S188">
        <v>5</v>
      </c>
      <c r="T188">
        <v>5</v>
      </c>
      <c r="U188" t="s">
        <v>32</v>
      </c>
      <c r="V188" t="s">
        <v>33</v>
      </c>
      <c r="W188">
        <v>1</v>
      </c>
      <c r="X188">
        <f t="shared" si="4"/>
        <v>0</v>
      </c>
      <c r="Y188">
        <f t="shared" si="5"/>
        <v>26107.420000000002</v>
      </c>
      <c r="Z188" s="2">
        <f>IF(BoyCodeAfrica_Ecommerce_Datasets3[Marketing_Cost] = 0, "N/A", L188/P188)</f>
        <v>183.20230430362588</v>
      </c>
      <c r="AA188" s="3">
        <f>BoyCodeAfrica_Ecommerce_Datasets3[Marketing_Cost]/BoyCodeAfrica_Ecommerce_Datasets3[Revenue]</f>
        <v>5.4584466270832183E-3</v>
      </c>
      <c r="AB188">
        <f>IF(COUNTIFS($C$2:C188,C188, $O$2:O188,O188)= 1,1,0)</f>
        <v>0</v>
      </c>
      <c r="AC188" s="6">
        <f>IF(COUNTIFS($A$2:A188,A188, $O$2:O188,O188)= 1,1,0)</f>
        <v>1</v>
      </c>
    </row>
    <row r="189" spans="1:29" x14ac:dyDescent="0.25">
      <c r="A189" t="s">
        <v>431</v>
      </c>
      <c r="B189" s="1">
        <v>45780</v>
      </c>
      <c r="C189" t="s">
        <v>267</v>
      </c>
      <c r="D189" t="s">
        <v>90</v>
      </c>
      <c r="E189" t="s">
        <v>46</v>
      </c>
      <c r="F189" t="s">
        <v>37</v>
      </c>
      <c r="G189" t="s">
        <v>224</v>
      </c>
      <c r="H189">
        <v>1</v>
      </c>
      <c r="I189">
        <v>37497</v>
      </c>
      <c r="J189">
        <v>10</v>
      </c>
      <c r="K189">
        <v>3749.7</v>
      </c>
      <c r="L189">
        <v>33747.300000000003</v>
      </c>
      <c r="M189">
        <v>22186.400000000001</v>
      </c>
      <c r="N189">
        <v>11560.9</v>
      </c>
      <c r="O189" t="s">
        <v>60</v>
      </c>
      <c r="P189">
        <v>1409.19</v>
      </c>
      <c r="Q189" t="s">
        <v>30</v>
      </c>
      <c r="R189" t="s">
        <v>31</v>
      </c>
      <c r="S189">
        <v>5</v>
      </c>
      <c r="T189">
        <v>0</v>
      </c>
      <c r="U189" t="s">
        <v>32</v>
      </c>
      <c r="V189" t="s">
        <v>42</v>
      </c>
      <c r="X189">
        <f t="shared" si="4"/>
        <v>0</v>
      </c>
      <c r="Y189">
        <f t="shared" si="5"/>
        <v>10151.709999999999</v>
      </c>
      <c r="Z189" s="2">
        <f>IF(BoyCodeAfrica_Ecommerce_Datasets3[Marketing_Cost] = 0, "N/A", L189/P189)</f>
        <v>23.948012688139997</v>
      </c>
      <c r="AA189" s="3">
        <f>BoyCodeAfrica_Ecommerce_Datasets3[Marketing_Cost]/BoyCodeAfrica_Ecommerce_Datasets3[Revenue]</f>
        <v>4.1757118347245555E-2</v>
      </c>
      <c r="AB189">
        <f>IF(COUNTIFS($C$2:C189,C189, $O$2:O189,O189)= 1,1,0)</f>
        <v>1</v>
      </c>
      <c r="AC189" s="6">
        <f>IF(COUNTIFS($A$2:A189,A189, $O$2:O189,O189)= 1,1,0)</f>
        <v>1</v>
      </c>
    </row>
    <row r="190" spans="1:29" x14ac:dyDescent="0.25">
      <c r="A190" t="s">
        <v>432</v>
      </c>
      <c r="B190" s="1">
        <v>45687</v>
      </c>
      <c r="C190" t="s">
        <v>102</v>
      </c>
      <c r="D190" t="s">
        <v>97</v>
      </c>
      <c r="E190" t="s">
        <v>46</v>
      </c>
      <c r="F190" t="s">
        <v>27</v>
      </c>
      <c r="G190" t="s">
        <v>28</v>
      </c>
      <c r="H190">
        <v>2</v>
      </c>
      <c r="I190">
        <v>26380</v>
      </c>
      <c r="J190">
        <v>20</v>
      </c>
      <c r="K190">
        <v>10552</v>
      </c>
      <c r="L190">
        <v>42208</v>
      </c>
      <c r="M190">
        <v>26811.61</v>
      </c>
      <c r="N190">
        <v>15396.39</v>
      </c>
      <c r="O190" t="s">
        <v>39</v>
      </c>
      <c r="P190">
        <v>684.73</v>
      </c>
      <c r="Q190" t="s">
        <v>40</v>
      </c>
      <c r="R190" t="s">
        <v>31</v>
      </c>
      <c r="S190">
        <v>5</v>
      </c>
      <c r="T190">
        <v>3</v>
      </c>
      <c r="U190" t="s">
        <v>32</v>
      </c>
      <c r="V190" t="s">
        <v>33</v>
      </c>
      <c r="W190">
        <v>5</v>
      </c>
      <c r="X190">
        <f t="shared" si="4"/>
        <v>0</v>
      </c>
      <c r="Y190">
        <f t="shared" si="5"/>
        <v>14711.66</v>
      </c>
      <c r="Z190" s="2">
        <f>IF(BoyCodeAfrica_Ecommerce_Datasets3[Marketing_Cost] = 0, "N/A", L190/P190)</f>
        <v>61.641815021979468</v>
      </c>
      <c r="AA190" s="3">
        <f>BoyCodeAfrica_Ecommerce_Datasets3[Marketing_Cost]/BoyCodeAfrica_Ecommerce_Datasets3[Revenue]</f>
        <v>1.6222753980288097E-2</v>
      </c>
      <c r="AB190">
        <f>IF(COUNTIFS($C$2:C190,C190, $O$2:O190,O190)= 1,1,0)</f>
        <v>1</v>
      </c>
      <c r="AC190" s="6">
        <f>IF(COUNTIFS($A$2:A190,A190, $O$2:O190,O190)= 1,1,0)</f>
        <v>1</v>
      </c>
    </row>
    <row r="191" spans="1:29" x14ac:dyDescent="0.25">
      <c r="A191" t="s">
        <v>433</v>
      </c>
      <c r="B191" s="1">
        <v>45781</v>
      </c>
      <c r="C191" t="s">
        <v>434</v>
      </c>
      <c r="D191" t="s">
        <v>45</v>
      </c>
      <c r="E191" t="s">
        <v>46</v>
      </c>
      <c r="F191" t="s">
        <v>53</v>
      </c>
      <c r="G191" t="s">
        <v>59</v>
      </c>
      <c r="H191">
        <v>1</v>
      </c>
      <c r="I191">
        <v>44311</v>
      </c>
      <c r="J191">
        <v>20</v>
      </c>
      <c r="K191">
        <v>8862.2000000000007</v>
      </c>
      <c r="L191">
        <v>35448.800000000003</v>
      </c>
      <c r="M191">
        <v>23554.47</v>
      </c>
      <c r="N191">
        <v>11894.33</v>
      </c>
      <c r="O191" t="s">
        <v>39</v>
      </c>
      <c r="P191">
        <v>2164.9499999999998</v>
      </c>
      <c r="Q191" t="s">
        <v>73</v>
      </c>
      <c r="R191" t="s">
        <v>41</v>
      </c>
      <c r="S191">
        <v>2</v>
      </c>
      <c r="T191">
        <v>1</v>
      </c>
      <c r="U191" t="s">
        <v>32</v>
      </c>
      <c r="V191" t="s">
        <v>33</v>
      </c>
      <c r="W191">
        <v>3</v>
      </c>
      <c r="X191">
        <f t="shared" si="4"/>
        <v>0</v>
      </c>
      <c r="Y191">
        <f t="shared" si="5"/>
        <v>9729.380000000001</v>
      </c>
      <c r="Z191" s="2">
        <f>IF(BoyCodeAfrica_Ecommerce_Datasets3[Marketing_Cost] = 0, "N/A", L191/P191)</f>
        <v>16.373957828125363</v>
      </c>
      <c r="AA191" s="3">
        <f>BoyCodeAfrica_Ecommerce_Datasets3[Marketing_Cost]/BoyCodeAfrica_Ecommerce_Datasets3[Revenue]</f>
        <v>6.1072589199070201E-2</v>
      </c>
      <c r="AB191">
        <f>IF(COUNTIFS($C$2:C191,C191, $O$2:O191,O191)= 1,1,0)</f>
        <v>1</v>
      </c>
      <c r="AC191" s="6">
        <f>IF(COUNTIFS($A$2:A191,A191, $O$2:O191,O191)= 1,1,0)</f>
        <v>1</v>
      </c>
    </row>
    <row r="192" spans="1:29" x14ac:dyDescent="0.25">
      <c r="A192" t="s">
        <v>435</v>
      </c>
      <c r="B192" s="1">
        <v>45948</v>
      </c>
      <c r="C192" t="s">
        <v>310</v>
      </c>
      <c r="D192" t="s">
        <v>154</v>
      </c>
      <c r="E192" t="s">
        <v>26</v>
      </c>
      <c r="F192" t="s">
        <v>27</v>
      </c>
      <c r="G192" t="s">
        <v>76</v>
      </c>
      <c r="H192">
        <v>2</v>
      </c>
      <c r="I192">
        <v>21697</v>
      </c>
      <c r="J192">
        <v>15</v>
      </c>
      <c r="K192">
        <v>6509.1</v>
      </c>
      <c r="L192">
        <v>36884.9</v>
      </c>
      <c r="M192">
        <v>22239.27</v>
      </c>
      <c r="N192">
        <v>14645.63</v>
      </c>
      <c r="O192" t="s">
        <v>29</v>
      </c>
      <c r="P192">
        <v>222.41</v>
      </c>
      <c r="Q192" t="s">
        <v>30</v>
      </c>
      <c r="R192" t="s">
        <v>31</v>
      </c>
      <c r="S192">
        <v>5</v>
      </c>
      <c r="T192">
        <v>3</v>
      </c>
      <c r="U192" t="s">
        <v>32</v>
      </c>
      <c r="V192" t="s">
        <v>50</v>
      </c>
      <c r="W192">
        <v>5</v>
      </c>
      <c r="X192">
        <f t="shared" si="4"/>
        <v>0</v>
      </c>
      <c r="Y192">
        <f t="shared" si="5"/>
        <v>14423.22</v>
      </c>
      <c r="Z192" s="2">
        <f>IF(BoyCodeAfrica_Ecommerce_Datasets3[Marketing_Cost] = 0, "N/A", L192/P192)</f>
        <v>165.84191358302235</v>
      </c>
      <c r="AA192" s="3">
        <f>BoyCodeAfrica_Ecommerce_Datasets3[Marketing_Cost]/BoyCodeAfrica_Ecommerce_Datasets3[Revenue]</f>
        <v>6.0298387687102309E-3</v>
      </c>
      <c r="AB192">
        <f>IF(COUNTIFS($C$2:C192,C192, $O$2:O192,O192)= 1,1,0)</f>
        <v>1</v>
      </c>
      <c r="AC192" s="6">
        <f>IF(COUNTIFS($A$2:A192,A192, $O$2:O192,O192)= 1,1,0)</f>
        <v>1</v>
      </c>
    </row>
    <row r="193" spans="1:29" x14ac:dyDescent="0.25">
      <c r="A193" t="s">
        <v>436</v>
      </c>
      <c r="B193" s="1">
        <v>45698</v>
      </c>
      <c r="C193" t="s">
        <v>112</v>
      </c>
      <c r="D193" t="s">
        <v>97</v>
      </c>
      <c r="E193" t="s">
        <v>46</v>
      </c>
      <c r="F193" t="s">
        <v>27</v>
      </c>
      <c r="G193" t="s">
        <v>76</v>
      </c>
      <c r="H193">
        <v>1</v>
      </c>
      <c r="I193">
        <v>5063</v>
      </c>
      <c r="J193">
        <v>0</v>
      </c>
      <c r="K193">
        <v>0</v>
      </c>
      <c r="L193">
        <v>5063</v>
      </c>
      <c r="M193">
        <v>3728.63</v>
      </c>
      <c r="N193">
        <v>1334.37</v>
      </c>
      <c r="O193" t="s">
        <v>49</v>
      </c>
      <c r="P193">
        <v>164.43</v>
      </c>
      <c r="Q193" t="s">
        <v>83</v>
      </c>
      <c r="R193" t="s">
        <v>31</v>
      </c>
      <c r="S193">
        <v>5</v>
      </c>
      <c r="T193">
        <v>6</v>
      </c>
      <c r="U193" t="s">
        <v>56</v>
      </c>
      <c r="V193" t="s">
        <v>33</v>
      </c>
      <c r="W193">
        <v>5</v>
      </c>
      <c r="X193">
        <f t="shared" si="4"/>
        <v>0</v>
      </c>
      <c r="Y193">
        <f t="shared" si="5"/>
        <v>1169.9399999999998</v>
      </c>
      <c r="Z193" s="2">
        <f>IF(BoyCodeAfrica_Ecommerce_Datasets3[Marketing_Cost] = 0, "N/A", L193/P193)</f>
        <v>30.791218147539986</v>
      </c>
      <c r="AA193" s="3">
        <f>BoyCodeAfrica_Ecommerce_Datasets3[Marketing_Cost]/BoyCodeAfrica_Ecommerce_Datasets3[Revenue]</f>
        <v>3.2476792415563893E-2</v>
      </c>
      <c r="AB193">
        <f>IF(COUNTIFS($C$2:C193,C193, $O$2:O193,O193)= 1,1,0)</f>
        <v>1</v>
      </c>
      <c r="AC193" s="6">
        <f>IF(COUNTIFS($A$2:A193,A193, $O$2:O193,O193)= 1,1,0)</f>
        <v>1</v>
      </c>
    </row>
    <row r="194" spans="1:29" x14ac:dyDescent="0.25">
      <c r="A194" t="s">
        <v>437</v>
      </c>
      <c r="B194" s="1">
        <v>45701</v>
      </c>
      <c r="C194" t="s">
        <v>438</v>
      </c>
      <c r="D194" t="s">
        <v>25</v>
      </c>
      <c r="E194" t="s">
        <v>26</v>
      </c>
      <c r="F194" t="s">
        <v>27</v>
      </c>
      <c r="G194" t="s">
        <v>72</v>
      </c>
      <c r="H194">
        <v>3</v>
      </c>
      <c r="I194">
        <v>16992</v>
      </c>
      <c r="J194">
        <v>10</v>
      </c>
      <c r="K194">
        <v>5097.6000000000004</v>
      </c>
      <c r="L194">
        <v>45878.400000000001</v>
      </c>
      <c r="M194">
        <v>35977.360000000001</v>
      </c>
      <c r="N194">
        <v>9901.0400000000009</v>
      </c>
      <c r="O194" t="s">
        <v>39</v>
      </c>
      <c r="P194">
        <v>1524.56</v>
      </c>
      <c r="Q194" t="s">
        <v>40</v>
      </c>
      <c r="R194" t="s">
        <v>31</v>
      </c>
      <c r="S194">
        <v>5</v>
      </c>
      <c r="T194">
        <v>4</v>
      </c>
      <c r="U194" t="s">
        <v>32</v>
      </c>
      <c r="V194" t="s">
        <v>42</v>
      </c>
      <c r="X194">
        <f t="shared" ref="X194:X257" si="6">L194-M194-N194</f>
        <v>0</v>
      </c>
      <c r="Y194">
        <f t="shared" ref="Y194:Y257" si="7">N194-P194</f>
        <v>8376.4800000000014</v>
      </c>
      <c r="Z194" s="2">
        <f>IF(BoyCodeAfrica_Ecommerce_Datasets3[Marketing_Cost] = 0, "N/A", L194/P194)</f>
        <v>30.092879256965947</v>
      </c>
      <c r="AA194" s="3">
        <f>BoyCodeAfrica_Ecommerce_Datasets3[Marketing_Cost]/BoyCodeAfrica_Ecommerce_Datasets3[Revenue]</f>
        <v>3.3230452674897118E-2</v>
      </c>
      <c r="AB194">
        <f>IF(COUNTIFS($C$2:C194,C194, $O$2:O194,O194)= 1,1,0)</f>
        <v>1</v>
      </c>
      <c r="AC194" s="6">
        <f>IF(COUNTIFS($A$2:A194,A194, $O$2:O194,O194)= 1,1,0)</f>
        <v>1</v>
      </c>
    </row>
    <row r="195" spans="1:29" x14ac:dyDescent="0.25">
      <c r="A195" t="s">
        <v>439</v>
      </c>
      <c r="B195" s="1">
        <v>45906</v>
      </c>
      <c r="C195" t="s">
        <v>440</v>
      </c>
      <c r="D195" t="s">
        <v>25</v>
      </c>
      <c r="E195" t="s">
        <v>26</v>
      </c>
      <c r="F195" t="s">
        <v>47</v>
      </c>
      <c r="G195" t="s">
        <v>48</v>
      </c>
      <c r="H195">
        <v>2</v>
      </c>
      <c r="I195">
        <v>12138</v>
      </c>
      <c r="J195">
        <v>20</v>
      </c>
      <c r="K195">
        <v>4855.2</v>
      </c>
      <c r="L195">
        <v>19420.8</v>
      </c>
      <c r="M195">
        <v>13993.9</v>
      </c>
      <c r="N195">
        <v>5426.9</v>
      </c>
      <c r="O195" t="s">
        <v>49</v>
      </c>
      <c r="P195">
        <v>413.47</v>
      </c>
      <c r="Q195" t="s">
        <v>73</v>
      </c>
      <c r="R195" t="s">
        <v>31</v>
      </c>
      <c r="S195">
        <v>5</v>
      </c>
      <c r="T195">
        <v>2</v>
      </c>
      <c r="U195" t="s">
        <v>32</v>
      </c>
      <c r="V195" t="s">
        <v>33</v>
      </c>
      <c r="W195">
        <v>5</v>
      </c>
      <c r="X195">
        <f t="shared" si="6"/>
        <v>0</v>
      </c>
      <c r="Y195">
        <f t="shared" si="7"/>
        <v>5013.4299999999994</v>
      </c>
      <c r="Z195" s="2">
        <f>IF(BoyCodeAfrica_Ecommerce_Datasets3[Marketing_Cost] = 0, "N/A", L195/P195)</f>
        <v>46.970275957143201</v>
      </c>
      <c r="AA195" s="3">
        <f>BoyCodeAfrica_Ecommerce_Datasets3[Marketing_Cost]/BoyCodeAfrica_Ecommerce_Datasets3[Revenue]</f>
        <v>2.1290060141703742E-2</v>
      </c>
      <c r="AB195">
        <f>IF(COUNTIFS($C$2:C195,C195, $O$2:O195,O195)= 1,1,0)</f>
        <v>1</v>
      </c>
      <c r="AC195" s="6">
        <f>IF(COUNTIFS($A$2:A195,A195, $O$2:O195,O195)= 1,1,0)</f>
        <v>1</v>
      </c>
    </row>
    <row r="196" spans="1:29" x14ac:dyDescent="0.25">
      <c r="A196" t="s">
        <v>441</v>
      </c>
      <c r="B196" s="1">
        <v>45693</v>
      </c>
      <c r="C196" t="s">
        <v>310</v>
      </c>
      <c r="D196" t="s">
        <v>71</v>
      </c>
      <c r="E196" t="s">
        <v>46</v>
      </c>
      <c r="F196" t="s">
        <v>27</v>
      </c>
      <c r="G196" t="s">
        <v>28</v>
      </c>
      <c r="H196">
        <v>1</v>
      </c>
      <c r="I196">
        <v>26779</v>
      </c>
      <c r="J196">
        <v>15</v>
      </c>
      <c r="K196">
        <v>4016.85</v>
      </c>
      <c r="L196">
        <v>22762.15</v>
      </c>
      <c r="M196">
        <v>14186.21</v>
      </c>
      <c r="N196">
        <v>8575.94</v>
      </c>
      <c r="O196" t="s">
        <v>55</v>
      </c>
      <c r="P196">
        <v>1549.92</v>
      </c>
      <c r="Q196" t="s">
        <v>30</v>
      </c>
      <c r="R196" t="s">
        <v>41</v>
      </c>
      <c r="S196">
        <v>2</v>
      </c>
      <c r="T196">
        <v>2</v>
      </c>
      <c r="U196" t="s">
        <v>32</v>
      </c>
      <c r="V196" t="s">
        <v>33</v>
      </c>
      <c r="W196">
        <v>5</v>
      </c>
      <c r="X196">
        <f t="shared" si="6"/>
        <v>0</v>
      </c>
      <c r="Y196">
        <f t="shared" si="7"/>
        <v>7026.02</v>
      </c>
      <c r="Z196" s="2">
        <f>IF(BoyCodeAfrica_Ecommerce_Datasets3[Marketing_Cost] = 0, "N/A", L196/P196)</f>
        <v>14.686016052441417</v>
      </c>
      <c r="AA196" s="3">
        <f>BoyCodeAfrica_Ecommerce_Datasets3[Marketing_Cost]/BoyCodeAfrica_Ecommerce_Datasets3[Revenue]</f>
        <v>6.8091986038225735E-2</v>
      </c>
      <c r="AB196">
        <f>IF(COUNTIFS($C$2:C196,C196, $O$2:O196,O196)= 1,1,0)</f>
        <v>1</v>
      </c>
      <c r="AC196" s="6">
        <f>IF(COUNTIFS($A$2:A196,A196, $O$2:O196,O196)= 1,1,0)</f>
        <v>1</v>
      </c>
    </row>
    <row r="197" spans="1:29" x14ac:dyDescent="0.25">
      <c r="A197" t="s">
        <v>442</v>
      </c>
      <c r="B197" s="1">
        <v>45930</v>
      </c>
      <c r="C197" t="s">
        <v>221</v>
      </c>
      <c r="D197" t="s">
        <v>90</v>
      </c>
      <c r="E197" t="s">
        <v>26</v>
      </c>
      <c r="F197" t="s">
        <v>27</v>
      </c>
      <c r="G197" t="s">
        <v>76</v>
      </c>
      <c r="H197">
        <v>2</v>
      </c>
      <c r="I197">
        <v>10400</v>
      </c>
      <c r="J197">
        <v>15</v>
      </c>
      <c r="K197">
        <v>3120</v>
      </c>
      <c r="L197">
        <v>17680</v>
      </c>
      <c r="M197">
        <v>10215.73</v>
      </c>
      <c r="N197">
        <v>7464.27</v>
      </c>
      <c r="O197" t="s">
        <v>91</v>
      </c>
      <c r="P197">
        <v>323.8</v>
      </c>
      <c r="Q197" t="s">
        <v>30</v>
      </c>
      <c r="R197" t="s">
        <v>41</v>
      </c>
      <c r="S197">
        <v>2</v>
      </c>
      <c r="T197">
        <v>2</v>
      </c>
      <c r="U197" t="s">
        <v>32</v>
      </c>
      <c r="V197" t="s">
        <v>33</v>
      </c>
      <c r="W197">
        <v>5</v>
      </c>
      <c r="X197">
        <f t="shared" si="6"/>
        <v>0</v>
      </c>
      <c r="Y197">
        <f t="shared" si="7"/>
        <v>7140.47</v>
      </c>
      <c r="Z197" s="2">
        <f>IF(BoyCodeAfrica_Ecommerce_Datasets3[Marketing_Cost] = 0, "N/A", L197/P197)</f>
        <v>54.601605929586164</v>
      </c>
      <c r="AA197" s="3">
        <f>BoyCodeAfrica_Ecommerce_Datasets3[Marketing_Cost]/BoyCodeAfrica_Ecommerce_Datasets3[Revenue]</f>
        <v>1.831447963800905E-2</v>
      </c>
      <c r="AB197">
        <f>IF(COUNTIFS($C$2:C197,C197, $O$2:O197,O197)= 1,1,0)</f>
        <v>1</v>
      </c>
      <c r="AC197" s="6">
        <f>IF(COUNTIFS($A$2:A197,A197, $O$2:O197,O197)= 1,1,0)</f>
        <v>1</v>
      </c>
    </row>
    <row r="198" spans="1:29" x14ac:dyDescent="0.25">
      <c r="A198" t="s">
        <v>443</v>
      </c>
      <c r="B198" s="1">
        <v>45722</v>
      </c>
      <c r="C198" t="s">
        <v>85</v>
      </c>
      <c r="D198" t="s">
        <v>63</v>
      </c>
      <c r="E198" t="s">
        <v>46</v>
      </c>
      <c r="F198" t="s">
        <v>37</v>
      </c>
      <c r="G198" t="s">
        <v>224</v>
      </c>
      <c r="H198">
        <v>2</v>
      </c>
      <c r="I198">
        <v>22623</v>
      </c>
      <c r="J198">
        <v>20</v>
      </c>
      <c r="K198">
        <v>9049.2000000000007</v>
      </c>
      <c r="L198">
        <v>36196.800000000003</v>
      </c>
      <c r="M198">
        <v>26030.92</v>
      </c>
      <c r="N198">
        <v>10165.879999999999</v>
      </c>
      <c r="O198" t="s">
        <v>29</v>
      </c>
      <c r="P198">
        <v>280.86</v>
      </c>
      <c r="Q198" t="s">
        <v>73</v>
      </c>
      <c r="R198" t="s">
        <v>31</v>
      </c>
      <c r="S198">
        <v>5</v>
      </c>
      <c r="T198">
        <v>3</v>
      </c>
      <c r="U198" t="s">
        <v>32</v>
      </c>
      <c r="V198" t="s">
        <v>33</v>
      </c>
      <c r="W198">
        <v>1</v>
      </c>
      <c r="X198">
        <f t="shared" si="6"/>
        <v>0</v>
      </c>
      <c r="Y198">
        <f t="shared" si="7"/>
        <v>9885.0199999999986</v>
      </c>
      <c r="Z198" s="2">
        <f>IF(BoyCodeAfrica_Ecommerce_Datasets3[Marketing_Cost] = 0, "N/A", L198/P198)</f>
        <v>128.87844477675711</v>
      </c>
      <c r="AA198" s="3">
        <f>BoyCodeAfrica_Ecommerce_Datasets3[Marketing_Cost]/BoyCodeAfrica_Ecommerce_Datasets3[Revenue]</f>
        <v>7.7592494364142686E-3</v>
      </c>
      <c r="AB198">
        <f>IF(COUNTIFS($C$2:C198,C198, $O$2:O198,O198)= 1,1,0)</f>
        <v>1</v>
      </c>
      <c r="AC198" s="6">
        <f>IF(COUNTIFS($A$2:A198,A198, $O$2:O198,O198)= 1,1,0)</f>
        <v>1</v>
      </c>
    </row>
    <row r="199" spans="1:29" x14ac:dyDescent="0.25">
      <c r="A199" t="s">
        <v>444</v>
      </c>
      <c r="B199" s="1">
        <v>45723</v>
      </c>
      <c r="C199" t="s">
        <v>445</v>
      </c>
      <c r="D199" t="s">
        <v>97</v>
      </c>
      <c r="E199" t="s">
        <v>26</v>
      </c>
      <c r="F199" t="s">
        <v>86</v>
      </c>
      <c r="G199" t="s">
        <v>127</v>
      </c>
      <c r="H199">
        <v>1</v>
      </c>
      <c r="I199">
        <v>29204</v>
      </c>
      <c r="J199">
        <v>15</v>
      </c>
      <c r="K199">
        <v>4380.6000000000004</v>
      </c>
      <c r="L199">
        <v>24823.4</v>
      </c>
      <c r="M199">
        <v>17161.259999999998</v>
      </c>
      <c r="N199">
        <v>7662.14</v>
      </c>
      <c r="O199" t="s">
        <v>39</v>
      </c>
      <c r="P199">
        <v>1441.24</v>
      </c>
      <c r="Q199" t="s">
        <v>83</v>
      </c>
      <c r="R199" t="s">
        <v>41</v>
      </c>
      <c r="S199">
        <v>2</v>
      </c>
      <c r="T199">
        <v>2</v>
      </c>
      <c r="U199" t="s">
        <v>32</v>
      </c>
      <c r="V199" t="s">
        <v>50</v>
      </c>
      <c r="W199">
        <v>4</v>
      </c>
      <c r="X199">
        <f t="shared" si="6"/>
        <v>0</v>
      </c>
      <c r="Y199">
        <f t="shared" si="7"/>
        <v>6220.9000000000005</v>
      </c>
      <c r="Z199" s="2">
        <f>IF(BoyCodeAfrica_Ecommerce_Datasets3[Marketing_Cost] = 0, "N/A", L199/P199)</f>
        <v>17.223640753795344</v>
      </c>
      <c r="AA199" s="3">
        <f>BoyCodeAfrica_Ecommerce_Datasets3[Marketing_Cost]/BoyCodeAfrica_Ecommerce_Datasets3[Revenue]</f>
        <v>5.805973396069837E-2</v>
      </c>
      <c r="AB199">
        <f>IF(COUNTIFS($C$2:C199,C199, $O$2:O199,O199)= 1,1,0)</f>
        <v>1</v>
      </c>
      <c r="AC199" s="6">
        <f>IF(COUNTIFS($A$2:A199,A199, $O$2:O199,O199)= 1,1,0)</f>
        <v>1</v>
      </c>
    </row>
    <row r="200" spans="1:29" x14ac:dyDescent="0.25">
      <c r="A200" t="s">
        <v>446</v>
      </c>
      <c r="B200" s="1">
        <v>45995</v>
      </c>
      <c r="C200" t="s">
        <v>447</v>
      </c>
      <c r="D200" t="s">
        <v>71</v>
      </c>
      <c r="E200" t="s">
        <v>46</v>
      </c>
      <c r="F200" t="s">
        <v>27</v>
      </c>
      <c r="G200" t="s">
        <v>72</v>
      </c>
      <c r="H200">
        <v>1</v>
      </c>
      <c r="I200">
        <v>12896</v>
      </c>
      <c r="J200">
        <v>25</v>
      </c>
      <c r="K200">
        <v>3224</v>
      </c>
      <c r="L200">
        <v>9672</v>
      </c>
      <c r="M200">
        <v>5341.32</v>
      </c>
      <c r="N200">
        <v>4330.68</v>
      </c>
      <c r="O200" t="s">
        <v>39</v>
      </c>
      <c r="P200">
        <v>221</v>
      </c>
      <c r="Q200" t="s">
        <v>30</v>
      </c>
      <c r="R200" t="s">
        <v>41</v>
      </c>
      <c r="S200">
        <v>2</v>
      </c>
      <c r="T200">
        <v>2</v>
      </c>
      <c r="U200" t="s">
        <v>32</v>
      </c>
      <c r="V200" t="s">
        <v>33</v>
      </c>
      <c r="W200">
        <v>3</v>
      </c>
      <c r="X200">
        <f t="shared" si="6"/>
        <v>0</v>
      </c>
      <c r="Y200">
        <f t="shared" si="7"/>
        <v>4109.68</v>
      </c>
      <c r="Z200" s="2">
        <f>IF(BoyCodeAfrica_Ecommerce_Datasets3[Marketing_Cost] = 0, "N/A", L200/P200)</f>
        <v>43.764705882352942</v>
      </c>
      <c r="AA200" s="3">
        <f>BoyCodeAfrica_Ecommerce_Datasets3[Marketing_Cost]/BoyCodeAfrica_Ecommerce_Datasets3[Revenue]</f>
        <v>2.2849462365591398E-2</v>
      </c>
      <c r="AB200">
        <f>IF(COUNTIFS($C$2:C200,C200, $O$2:O200,O200)= 1,1,0)</f>
        <v>1</v>
      </c>
      <c r="AC200" s="6">
        <f>IF(COUNTIFS($A$2:A200,A200, $O$2:O200,O200)= 1,1,0)</f>
        <v>1</v>
      </c>
    </row>
    <row r="201" spans="1:29" x14ac:dyDescent="0.25">
      <c r="A201" t="s">
        <v>448</v>
      </c>
      <c r="B201" s="1">
        <v>45901</v>
      </c>
      <c r="C201" t="s">
        <v>449</v>
      </c>
      <c r="D201" t="s">
        <v>90</v>
      </c>
      <c r="E201" t="s">
        <v>46</v>
      </c>
      <c r="F201" t="s">
        <v>86</v>
      </c>
      <c r="G201" t="s">
        <v>110</v>
      </c>
      <c r="H201">
        <v>1</v>
      </c>
      <c r="I201">
        <v>57740</v>
      </c>
      <c r="J201">
        <v>15</v>
      </c>
      <c r="K201">
        <v>8661</v>
      </c>
      <c r="L201">
        <v>49079</v>
      </c>
      <c r="M201">
        <v>37971.21</v>
      </c>
      <c r="N201">
        <v>11107.79</v>
      </c>
      <c r="O201" t="s">
        <v>29</v>
      </c>
      <c r="P201">
        <v>1171.1500000000001</v>
      </c>
      <c r="Q201" t="s">
        <v>68</v>
      </c>
      <c r="R201" t="s">
        <v>41</v>
      </c>
      <c r="S201">
        <v>2</v>
      </c>
      <c r="T201">
        <v>1</v>
      </c>
      <c r="U201" t="s">
        <v>32</v>
      </c>
      <c r="V201" t="s">
        <v>33</v>
      </c>
      <c r="W201">
        <v>1</v>
      </c>
      <c r="X201">
        <f t="shared" si="6"/>
        <v>0</v>
      </c>
      <c r="Y201">
        <f t="shared" si="7"/>
        <v>9936.6400000000012</v>
      </c>
      <c r="Z201" s="2">
        <f>IF(BoyCodeAfrica_Ecommerce_Datasets3[Marketing_Cost] = 0, "N/A", L201/P201)</f>
        <v>41.906672928318315</v>
      </c>
      <c r="AA201" s="3">
        <f>BoyCodeAfrica_Ecommerce_Datasets3[Marketing_Cost]/BoyCodeAfrica_Ecommerce_Datasets3[Revenue]</f>
        <v>2.3862548136677604E-2</v>
      </c>
      <c r="AB201">
        <f>IF(COUNTIFS($C$2:C201,C201, $O$2:O201,O201)= 1,1,0)</f>
        <v>1</v>
      </c>
      <c r="AC201" s="6">
        <f>IF(COUNTIFS($A$2:A201,A201, $O$2:O201,O201)= 1,1,0)</f>
        <v>1</v>
      </c>
    </row>
    <row r="202" spans="1:29" x14ac:dyDescent="0.25">
      <c r="A202" t="s">
        <v>450</v>
      </c>
      <c r="B202" s="1">
        <v>45939</v>
      </c>
      <c r="C202" t="s">
        <v>451</v>
      </c>
      <c r="D202" t="s">
        <v>63</v>
      </c>
      <c r="E202" t="s">
        <v>26</v>
      </c>
      <c r="F202" t="s">
        <v>37</v>
      </c>
      <c r="G202" t="s">
        <v>38</v>
      </c>
      <c r="H202">
        <v>2</v>
      </c>
      <c r="I202">
        <v>12953</v>
      </c>
      <c r="J202">
        <v>10</v>
      </c>
      <c r="K202">
        <v>2590.6</v>
      </c>
      <c r="L202">
        <v>23315.4</v>
      </c>
      <c r="M202">
        <v>13518.18</v>
      </c>
      <c r="N202">
        <v>9797.2199999999993</v>
      </c>
      <c r="O202" t="s">
        <v>49</v>
      </c>
      <c r="P202">
        <v>365.21</v>
      </c>
      <c r="Q202" t="s">
        <v>30</v>
      </c>
      <c r="R202" t="s">
        <v>41</v>
      </c>
      <c r="S202">
        <v>2</v>
      </c>
      <c r="T202">
        <v>2</v>
      </c>
      <c r="U202" t="s">
        <v>32</v>
      </c>
      <c r="V202" t="s">
        <v>33</v>
      </c>
      <c r="W202">
        <v>3</v>
      </c>
      <c r="X202">
        <f t="shared" si="6"/>
        <v>0</v>
      </c>
      <c r="Y202">
        <f t="shared" si="7"/>
        <v>9432.01</v>
      </c>
      <c r="Z202" s="2">
        <f>IF(BoyCodeAfrica_Ecommerce_Datasets3[Marketing_Cost] = 0, "N/A", L202/P202)</f>
        <v>63.841077736097049</v>
      </c>
      <c r="AA202" s="3">
        <f>BoyCodeAfrica_Ecommerce_Datasets3[Marketing_Cost]/BoyCodeAfrica_Ecommerce_Datasets3[Revenue]</f>
        <v>1.5663895965756538E-2</v>
      </c>
      <c r="AB202">
        <f>IF(COUNTIFS($C$2:C202,C202, $O$2:O202,O202)= 1,1,0)</f>
        <v>1</v>
      </c>
      <c r="AC202" s="6">
        <f>IF(COUNTIFS($A$2:A202,A202, $O$2:O202,O202)= 1,1,0)</f>
        <v>1</v>
      </c>
    </row>
    <row r="203" spans="1:29" x14ac:dyDescent="0.25">
      <c r="A203" t="s">
        <v>452</v>
      </c>
      <c r="B203" s="1">
        <v>45742</v>
      </c>
      <c r="C203" t="s">
        <v>453</v>
      </c>
      <c r="D203" t="s">
        <v>154</v>
      </c>
      <c r="E203" t="s">
        <v>36</v>
      </c>
      <c r="F203" t="s">
        <v>47</v>
      </c>
      <c r="G203" t="s">
        <v>48</v>
      </c>
      <c r="H203">
        <v>1</v>
      </c>
      <c r="I203">
        <v>25488</v>
      </c>
      <c r="J203">
        <v>0</v>
      </c>
      <c r="K203">
        <v>0</v>
      </c>
      <c r="L203">
        <v>25488</v>
      </c>
      <c r="M203">
        <v>15620.55</v>
      </c>
      <c r="N203">
        <v>9867.4500000000007</v>
      </c>
      <c r="O203" t="s">
        <v>2482</v>
      </c>
      <c r="P203">
        <v>699.53</v>
      </c>
      <c r="Q203" t="s">
        <v>30</v>
      </c>
      <c r="R203" t="s">
        <v>31</v>
      </c>
      <c r="S203">
        <v>5</v>
      </c>
      <c r="T203">
        <v>6</v>
      </c>
      <c r="U203" t="s">
        <v>56</v>
      </c>
      <c r="V203" t="s">
        <v>33</v>
      </c>
      <c r="W203">
        <v>4</v>
      </c>
      <c r="X203">
        <f t="shared" si="6"/>
        <v>0</v>
      </c>
      <c r="Y203">
        <f t="shared" si="7"/>
        <v>9167.92</v>
      </c>
      <c r="Z203" s="2">
        <f>IF(BoyCodeAfrica_Ecommerce_Datasets3[Marketing_Cost] = 0, "N/A", L203/P203)</f>
        <v>36.435892670793251</v>
      </c>
      <c r="AA203" s="3">
        <f>BoyCodeAfrica_Ecommerce_Datasets3[Marketing_Cost]/BoyCodeAfrica_Ecommerce_Datasets3[Revenue]</f>
        <v>2.7445464532328937E-2</v>
      </c>
      <c r="AB203">
        <f>IF(COUNTIFS($C$2:C203,C203, $O$2:O203,O203)= 1,1,0)</f>
        <v>1</v>
      </c>
      <c r="AC203" s="6">
        <f>IF(COUNTIFS($A$2:A203,A203, $O$2:O203,O203)= 1,1,0)</f>
        <v>1</v>
      </c>
    </row>
    <row r="204" spans="1:29" x14ac:dyDescent="0.25">
      <c r="A204" t="s">
        <v>454</v>
      </c>
      <c r="B204" s="1">
        <v>45793</v>
      </c>
      <c r="C204" t="s">
        <v>455</v>
      </c>
      <c r="D204" t="s">
        <v>67</v>
      </c>
      <c r="E204" t="s">
        <v>26</v>
      </c>
      <c r="F204" t="s">
        <v>86</v>
      </c>
      <c r="G204" t="s">
        <v>127</v>
      </c>
      <c r="H204">
        <v>1</v>
      </c>
      <c r="I204">
        <v>13345</v>
      </c>
      <c r="J204">
        <v>0</v>
      </c>
      <c r="K204">
        <v>0</v>
      </c>
      <c r="L204">
        <v>13345</v>
      </c>
      <c r="M204">
        <v>9296.9500000000007</v>
      </c>
      <c r="N204">
        <v>4048.05</v>
      </c>
      <c r="O204" t="s">
        <v>49</v>
      </c>
      <c r="P204">
        <v>162.54</v>
      </c>
      <c r="Q204" t="s">
        <v>30</v>
      </c>
      <c r="R204" t="s">
        <v>31</v>
      </c>
      <c r="S204">
        <v>5</v>
      </c>
      <c r="T204">
        <v>7</v>
      </c>
      <c r="U204" t="s">
        <v>56</v>
      </c>
      <c r="V204" t="s">
        <v>33</v>
      </c>
      <c r="W204">
        <v>5</v>
      </c>
      <c r="X204">
        <f t="shared" si="6"/>
        <v>0</v>
      </c>
      <c r="Y204">
        <f t="shared" si="7"/>
        <v>3885.51</v>
      </c>
      <c r="Z204" s="2">
        <f>IF(BoyCodeAfrica_Ecommerce_Datasets3[Marketing_Cost] = 0, "N/A", L204/P204)</f>
        <v>82.102866986587927</v>
      </c>
      <c r="AA204" s="3">
        <f>BoyCodeAfrica_Ecommerce_Datasets3[Marketing_Cost]/BoyCodeAfrica_Ecommerce_Datasets3[Revenue]</f>
        <v>1.2179842637692019E-2</v>
      </c>
      <c r="AB204">
        <f>IF(COUNTIFS($C$2:C204,C204, $O$2:O204,O204)= 1,1,0)</f>
        <v>1</v>
      </c>
      <c r="AC204" s="6">
        <f>IF(COUNTIFS($A$2:A204,A204, $O$2:O204,O204)= 1,1,0)</f>
        <v>1</v>
      </c>
    </row>
    <row r="205" spans="1:29" x14ac:dyDescent="0.25">
      <c r="A205" t="s">
        <v>456</v>
      </c>
      <c r="B205" s="1">
        <v>45928</v>
      </c>
      <c r="C205" t="s">
        <v>156</v>
      </c>
      <c r="D205" t="s">
        <v>71</v>
      </c>
      <c r="E205" t="s">
        <v>46</v>
      </c>
      <c r="F205" t="s">
        <v>53</v>
      </c>
      <c r="G205" t="s">
        <v>151</v>
      </c>
      <c r="H205">
        <v>4</v>
      </c>
      <c r="I205">
        <v>35106</v>
      </c>
      <c r="J205">
        <v>20</v>
      </c>
      <c r="K205">
        <v>28084.799999999999</v>
      </c>
      <c r="L205">
        <v>112339.2</v>
      </c>
      <c r="M205">
        <v>73589.279999999999</v>
      </c>
      <c r="N205">
        <v>38749.919999999998</v>
      </c>
      <c r="O205" t="s">
        <v>60</v>
      </c>
      <c r="P205">
        <v>1647.08</v>
      </c>
      <c r="Q205" t="s">
        <v>83</v>
      </c>
      <c r="R205" t="s">
        <v>41</v>
      </c>
      <c r="S205">
        <v>2</v>
      </c>
      <c r="T205">
        <v>4</v>
      </c>
      <c r="U205" t="s">
        <v>56</v>
      </c>
      <c r="V205" t="s">
        <v>33</v>
      </c>
      <c r="W205">
        <v>2</v>
      </c>
      <c r="X205">
        <f t="shared" si="6"/>
        <v>0</v>
      </c>
      <c r="Y205">
        <f t="shared" si="7"/>
        <v>37102.839999999997</v>
      </c>
      <c r="Z205" s="2">
        <f>IF(BoyCodeAfrica_Ecommerce_Datasets3[Marketing_Cost] = 0, "N/A", L205/P205)</f>
        <v>68.205065934866553</v>
      </c>
      <c r="AA205" s="3">
        <f>BoyCodeAfrica_Ecommerce_Datasets3[Marketing_Cost]/BoyCodeAfrica_Ecommerce_Datasets3[Revenue]</f>
        <v>1.4661667521221442E-2</v>
      </c>
      <c r="AB205">
        <f>IF(COUNTIFS($C$2:C205,C205, $O$2:O205,O205)= 1,1,0)</f>
        <v>1</v>
      </c>
      <c r="AC205" s="6">
        <f>IF(COUNTIFS($A$2:A205,A205, $O$2:O205,O205)= 1,1,0)</f>
        <v>1</v>
      </c>
    </row>
    <row r="206" spans="1:29" x14ac:dyDescent="0.25">
      <c r="A206" t="s">
        <v>457</v>
      </c>
      <c r="B206" s="1">
        <v>45968</v>
      </c>
      <c r="C206" t="s">
        <v>458</v>
      </c>
      <c r="D206" t="s">
        <v>63</v>
      </c>
      <c r="E206" t="s">
        <v>26</v>
      </c>
      <c r="F206" t="s">
        <v>37</v>
      </c>
      <c r="G206" t="s">
        <v>38</v>
      </c>
      <c r="H206">
        <v>1</v>
      </c>
      <c r="I206">
        <v>19464</v>
      </c>
      <c r="J206">
        <v>15</v>
      </c>
      <c r="K206">
        <v>2919.6</v>
      </c>
      <c r="L206">
        <v>16544.400000000001</v>
      </c>
      <c r="M206">
        <v>10549.02</v>
      </c>
      <c r="N206">
        <v>5995.38</v>
      </c>
      <c r="O206" t="s">
        <v>60</v>
      </c>
      <c r="P206">
        <v>475.19</v>
      </c>
      <c r="Q206" t="s">
        <v>68</v>
      </c>
      <c r="R206" t="s">
        <v>41</v>
      </c>
      <c r="S206">
        <v>2</v>
      </c>
      <c r="T206">
        <v>1</v>
      </c>
      <c r="U206" t="s">
        <v>32</v>
      </c>
      <c r="V206" t="s">
        <v>33</v>
      </c>
      <c r="W206">
        <v>5</v>
      </c>
      <c r="X206">
        <f t="shared" si="6"/>
        <v>0</v>
      </c>
      <c r="Y206">
        <f t="shared" si="7"/>
        <v>5520.1900000000005</v>
      </c>
      <c r="Z206" s="2">
        <f>IF(BoyCodeAfrica_Ecommerce_Datasets3[Marketing_Cost] = 0, "N/A", L206/P206)</f>
        <v>34.816389233780178</v>
      </c>
      <c r="AA206" s="3">
        <f>BoyCodeAfrica_Ecommerce_Datasets3[Marketing_Cost]/BoyCodeAfrica_Ecommerce_Datasets3[Revenue]</f>
        <v>2.8722105364957323E-2</v>
      </c>
      <c r="AB206">
        <f>IF(COUNTIFS($C$2:C206,C206, $O$2:O206,O206)= 1,1,0)</f>
        <v>1</v>
      </c>
      <c r="AC206" s="6">
        <f>IF(COUNTIFS($A$2:A206,A206, $O$2:O206,O206)= 1,1,0)</f>
        <v>1</v>
      </c>
    </row>
    <row r="207" spans="1:29" x14ac:dyDescent="0.25">
      <c r="A207" t="s">
        <v>459</v>
      </c>
      <c r="B207" s="1">
        <v>45874</v>
      </c>
      <c r="C207" t="s">
        <v>460</v>
      </c>
      <c r="D207" t="s">
        <v>67</v>
      </c>
      <c r="E207" t="s">
        <v>26</v>
      </c>
      <c r="F207" t="s">
        <v>53</v>
      </c>
      <c r="G207" t="s">
        <v>151</v>
      </c>
      <c r="H207">
        <v>1</v>
      </c>
      <c r="I207">
        <v>20728</v>
      </c>
      <c r="J207">
        <v>10</v>
      </c>
      <c r="K207">
        <v>2072.8000000000002</v>
      </c>
      <c r="L207">
        <v>18655.2</v>
      </c>
      <c r="M207">
        <v>14948.96</v>
      </c>
      <c r="N207">
        <v>3706.24</v>
      </c>
      <c r="O207" t="s">
        <v>49</v>
      </c>
      <c r="P207">
        <v>340.06</v>
      </c>
      <c r="Q207" t="s">
        <v>40</v>
      </c>
      <c r="R207" t="s">
        <v>31</v>
      </c>
      <c r="S207">
        <v>5</v>
      </c>
      <c r="T207">
        <v>0</v>
      </c>
      <c r="U207" t="s">
        <v>32</v>
      </c>
      <c r="V207" t="s">
        <v>50</v>
      </c>
      <c r="W207">
        <v>3</v>
      </c>
      <c r="X207">
        <f t="shared" si="6"/>
        <v>0</v>
      </c>
      <c r="Y207">
        <f t="shared" si="7"/>
        <v>3366.18</v>
      </c>
      <c r="Z207" s="2">
        <f>IF(BoyCodeAfrica_Ecommerce_Datasets3[Marketing_Cost] = 0, "N/A", L207/P207)</f>
        <v>54.858554372757752</v>
      </c>
      <c r="AA207" s="3">
        <f>BoyCodeAfrica_Ecommerce_Datasets3[Marketing_Cost]/BoyCodeAfrica_Ecommerce_Datasets3[Revenue]</f>
        <v>1.8228697628543247E-2</v>
      </c>
      <c r="AB207">
        <f>IF(COUNTIFS($C$2:C207,C207, $O$2:O207,O207)= 1,1,0)</f>
        <v>1</v>
      </c>
      <c r="AC207" s="6">
        <f>IF(COUNTIFS($A$2:A207,A207, $O$2:O207,O207)= 1,1,0)</f>
        <v>1</v>
      </c>
    </row>
    <row r="208" spans="1:29" x14ac:dyDescent="0.25">
      <c r="A208" t="s">
        <v>461</v>
      </c>
      <c r="B208" s="1">
        <v>45766</v>
      </c>
      <c r="C208" t="s">
        <v>462</v>
      </c>
      <c r="D208" t="s">
        <v>124</v>
      </c>
      <c r="E208" t="s">
        <v>36</v>
      </c>
      <c r="F208" t="s">
        <v>53</v>
      </c>
      <c r="G208" t="s">
        <v>268</v>
      </c>
      <c r="H208">
        <v>2</v>
      </c>
      <c r="I208">
        <v>108181</v>
      </c>
      <c r="J208">
        <v>0</v>
      </c>
      <c r="K208">
        <v>0</v>
      </c>
      <c r="L208">
        <v>216362</v>
      </c>
      <c r="M208">
        <v>159263.53</v>
      </c>
      <c r="N208">
        <v>57098.47</v>
      </c>
      <c r="O208" t="s">
        <v>39</v>
      </c>
      <c r="P208">
        <v>2266.9299999999998</v>
      </c>
      <c r="Q208" t="s">
        <v>30</v>
      </c>
      <c r="R208" t="s">
        <v>31</v>
      </c>
      <c r="S208">
        <v>5</v>
      </c>
      <c r="T208">
        <v>6</v>
      </c>
      <c r="U208" t="s">
        <v>56</v>
      </c>
      <c r="V208" t="s">
        <v>33</v>
      </c>
      <c r="W208">
        <v>3</v>
      </c>
      <c r="X208">
        <f t="shared" si="6"/>
        <v>0</v>
      </c>
      <c r="Y208">
        <f t="shared" si="7"/>
        <v>54831.54</v>
      </c>
      <c r="Z208" s="2">
        <f>IF(BoyCodeAfrica_Ecommerce_Datasets3[Marketing_Cost] = 0, "N/A", L208/P208)</f>
        <v>95.442735329277923</v>
      </c>
      <c r="AA208" s="3">
        <f>BoyCodeAfrica_Ecommerce_Datasets3[Marketing_Cost]/BoyCodeAfrica_Ecommerce_Datasets3[Revenue]</f>
        <v>1.0477486804522051E-2</v>
      </c>
      <c r="AB208">
        <f>IF(COUNTIFS($C$2:C208,C208, $O$2:O208,O208)= 1,1,0)</f>
        <v>1</v>
      </c>
      <c r="AC208" s="6">
        <f>IF(COUNTIFS($A$2:A208,A208, $O$2:O208,O208)= 1,1,0)</f>
        <v>1</v>
      </c>
    </row>
    <row r="209" spans="1:29" x14ac:dyDescent="0.25">
      <c r="A209" t="s">
        <v>463</v>
      </c>
      <c r="B209" s="1">
        <v>45934</v>
      </c>
      <c r="C209" t="s">
        <v>305</v>
      </c>
      <c r="D209" t="s">
        <v>97</v>
      </c>
      <c r="E209" t="s">
        <v>26</v>
      </c>
      <c r="F209" t="s">
        <v>27</v>
      </c>
      <c r="G209" t="s">
        <v>28</v>
      </c>
      <c r="H209">
        <v>2</v>
      </c>
      <c r="I209">
        <v>27499</v>
      </c>
      <c r="J209">
        <v>10</v>
      </c>
      <c r="K209">
        <v>5499.8</v>
      </c>
      <c r="L209">
        <v>49498.2</v>
      </c>
      <c r="M209">
        <v>38819.89</v>
      </c>
      <c r="N209">
        <v>10678.31</v>
      </c>
      <c r="O209" t="s">
        <v>49</v>
      </c>
      <c r="P209">
        <v>289.01</v>
      </c>
      <c r="Q209" t="s">
        <v>30</v>
      </c>
      <c r="R209" t="s">
        <v>31</v>
      </c>
      <c r="S209">
        <v>5</v>
      </c>
      <c r="T209">
        <v>0</v>
      </c>
      <c r="U209" t="s">
        <v>32</v>
      </c>
      <c r="V209" t="s">
        <v>42</v>
      </c>
      <c r="X209">
        <f t="shared" si="6"/>
        <v>0</v>
      </c>
      <c r="Y209">
        <f t="shared" si="7"/>
        <v>10389.299999999999</v>
      </c>
      <c r="Z209" s="2">
        <f>IF(BoyCodeAfrica_Ecommerce_Datasets3[Marketing_Cost] = 0, "N/A", L209/P209)</f>
        <v>171.26812221030414</v>
      </c>
      <c r="AA209" s="3">
        <f>BoyCodeAfrica_Ecommerce_Datasets3[Marketing_Cost]/BoyCodeAfrica_Ecommerce_Datasets3[Revenue]</f>
        <v>5.8387981785196228E-3</v>
      </c>
      <c r="AB209">
        <f>IF(COUNTIFS($C$2:C209,C209, $O$2:O209,O209)= 1,1,0)</f>
        <v>1</v>
      </c>
      <c r="AC209" s="6">
        <f>IF(COUNTIFS($A$2:A209,A209, $O$2:O209,O209)= 1,1,0)</f>
        <v>1</v>
      </c>
    </row>
    <row r="210" spans="1:29" x14ac:dyDescent="0.25">
      <c r="A210" t="s">
        <v>464</v>
      </c>
      <c r="B210" s="1">
        <v>46011</v>
      </c>
      <c r="C210" t="s">
        <v>267</v>
      </c>
      <c r="D210" t="s">
        <v>25</v>
      </c>
      <c r="E210" t="s">
        <v>46</v>
      </c>
      <c r="F210" t="s">
        <v>86</v>
      </c>
      <c r="G210" t="s">
        <v>94</v>
      </c>
      <c r="H210">
        <v>2</v>
      </c>
      <c r="I210">
        <v>8453</v>
      </c>
      <c r="J210">
        <v>5</v>
      </c>
      <c r="K210">
        <v>845.3</v>
      </c>
      <c r="L210">
        <v>16060.7</v>
      </c>
      <c r="M210">
        <v>10224.040000000001</v>
      </c>
      <c r="N210">
        <v>5836.66</v>
      </c>
      <c r="O210" t="s">
        <v>60</v>
      </c>
      <c r="P210">
        <v>1405.36</v>
      </c>
      <c r="Q210" t="s">
        <v>30</v>
      </c>
      <c r="R210" t="s">
        <v>41</v>
      </c>
      <c r="S210">
        <v>2</v>
      </c>
      <c r="T210">
        <v>3</v>
      </c>
      <c r="U210" t="s">
        <v>56</v>
      </c>
      <c r="V210" t="s">
        <v>33</v>
      </c>
      <c r="W210">
        <v>2</v>
      </c>
      <c r="X210">
        <f t="shared" si="6"/>
        <v>0</v>
      </c>
      <c r="Y210">
        <f t="shared" si="7"/>
        <v>4431.3</v>
      </c>
      <c r="Z210" s="2">
        <f>IF(BoyCodeAfrica_Ecommerce_Datasets3[Marketing_Cost] = 0, "N/A", L210/P210)</f>
        <v>11.428174987191895</v>
      </c>
      <c r="AA210" s="3">
        <f>BoyCodeAfrica_Ecommerce_Datasets3[Marketing_Cost]/BoyCodeAfrica_Ecommerce_Datasets3[Revenue]</f>
        <v>8.7503035359604492E-2</v>
      </c>
      <c r="AB210">
        <f>IF(COUNTIFS($C$2:C210,C210, $O$2:O210,O210)= 1,1,0)</f>
        <v>0</v>
      </c>
      <c r="AC210" s="6">
        <f>IF(COUNTIFS($A$2:A210,A210, $O$2:O210,O210)= 1,1,0)</f>
        <v>1</v>
      </c>
    </row>
    <row r="211" spans="1:29" x14ac:dyDescent="0.25">
      <c r="A211" t="s">
        <v>465</v>
      </c>
      <c r="B211" s="1">
        <v>45760</v>
      </c>
      <c r="C211" t="s">
        <v>466</v>
      </c>
      <c r="D211" t="s">
        <v>25</v>
      </c>
      <c r="E211" t="s">
        <v>26</v>
      </c>
      <c r="F211" t="s">
        <v>37</v>
      </c>
      <c r="G211" t="s">
        <v>161</v>
      </c>
      <c r="H211">
        <v>1</v>
      </c>
      <c r="I211">
        <v>12504</v>
      </c>
      <c r="J211">
        <v>0</v>
      </c>
      <c r="K211">
        <v>0</v>
      </c>
      <c r="L211">
        <v>12504</v>
      </c>
      <c r="M211">
        <v>9826.18</v>
      </c>
      <c r="N211">
        <v>2677.82</v>
      </c>
      <c r="O211" t="s">
        <v>60</v>
      </c>
      <c r="P211">
        <v>640.72</v>
      </c>
      <c r="Q211" t="s">
        <v>83</v>
      </c>
      <c r="R211" t="s">
        <v>31</v>
      </c>
      <c r="S211">
        <v>5</v>
      </c>
      <c r="T211">
        <v>12</v>
      </c>
      <c r="U211" t="s">
        <v>56</v>
      </c>
      <c r="V211" t="s">
        <v>33</v>
      </c>
      <c r="W211">
        <v>4</v>
      </c>
      <c r="X211">
        <f t="shared" si="6"/>
        <v>0</v>
      </c>
      <c r="Y211">
        <f t="shared" si="7"/>
        <v>2037.1000000000001</v>
      </c>
      <c r="Z211" s="2">
        <f>IF(BoyCodeAfrica_Ecommerce_Datasets3[Marketing_Cost] = 0, "N/A", L211/P211)</f>
        <v>19.515545011861654</v>
      </c>
      <c r="AA211" s="3">
        <f>BoyCodeAfrica_Ecommerce_Datasets3[Marketing_Cost]/BoyCodeAfrica_Ecommerce_Datasets3[Revenue]</f>
        <v>5.1241202815099168E-2</v>
      </c>
      <c r="AB211">
        <f>IF(COUNTIFS($C$2:C211,C211, $O$2:O211,O211)= 1,1,0)</f>
        <v>1</v>
      </c>
      <c r="AC211" s="6">
        <f>IF(COUNTIFS($A$2:A211,A211, $O$2:O211,O211)= 1,1,0)</f>
        <v>1</v>
      </c>
    </row>
    <row r="212" spans="1:29" x14ac:dyDescent="0.25">
      <c r="A212" t="s">
        <v>467</v>
      </c>
      <c r="B212" s="1">
        <v>45817</v>
      </c>
      <c r="C212" t="s">
        <v>468</v>
      </c>
      <c r="D212" t="s">
        <v>97</v>
      </c>
      <c r="E212" t="s">
        <v>26</v>
      </c>
      <c r="F212" t="s">
        <v>37</v>
      </c>
      <c r="G212" t="s">
        <v>100</v>
      </c>
      <c r="H212">
        <v>1</v>
      </c>
      <c r="I212">
        <v>17679</v>
      </c>
      <c r="J212">
        <v>20</v>
      </c>
      <c r="K212">
        <v>3535.8</v>
      </c>
      <c r="L212">
        <v>14143.2</v>
      </c>
      <c r="M212">
        <v>11324.02</v>
      </c>
      <c r="N212">
        <v>2819.18</v>
      </c>
      <c r="O212" t="s">
        <v>29</v>
      </c>
      <c r="P212">
        <v>1669.51</v>
      </c>
      <c r="Q212" t="s">
        <v>73</v>
      </c>
      <c r="R212" t="s">
        <v>41</v>
      </c>
      <c r="S212">
        <v>2</v>
      </c>
      <c r="T212">
        <v>3</v>
      </c>
      <c r="U212" t="s">
        <v>56</v>
      </c>
      <c r="V212" t="s">
        <v>33</v>
      </c>
      <c r="W212">
        <v>5</v>
      </c>
      <c r="X212">
        <f t="shared" si="6"/>
        <v>0</v>
      </c>
      <c r="Y212">
        <f t="shared" si="7"/>
        <v>1149.6699999999998</v>
      </c>
      <c r="Z212" s="2">
        <f>IF(BoyCodeAfrica_Ecommerce_Datasets3[Marketing_Cost] = 0, "N/A", L212/P212)</f>
        <v>8.4714676761444974</v>
      </c>
      <c r="AA212" s="3">
        <f>BoyCodeAfrica_Ecommerce_Datasets3[Marketing_Cost]/BoyCodeAfrica_Ecommerce_Datasets3[Revenue]</f>
        <v>0.118043299960405</v>
      </c>
      <c r="AB212">
        <f>IF(COUNTIFS($C$2:C212,C212, $O$2:O212,O212)= 1,1,0)</f>
        <v>1</v>
      </c>
      <c r="AC212" s="6">
        <f>IF(COUNTIFS($A$2:A212,A212, $O$2:O212,O212)= 1,1,0)</f>
        <v>1</v>
      </c>
    </row>
    <row r="213" spans="1:29" x14ac:dyDescent="0.25">
      <c r="A213" t="s">
        <v>469</v>
      </c>
      <c r="B213" s="1">
        <v>45862</v>
      </c>
      <c r="C213" t="s">
        <v>470</v>
      </c>
      <c r="D213" t="s">
        <v>90</v>
      </c>
      <c r="E213" t="s">
        <v>46</v>
      </c>
      <c r="F213" t="s">
        <v>37</v>
      </c>
      <c r="G213" t="s">
        <v>100</v>
      </c>
      <c r="H213">
        <v>1</v>
      </c>
      <c r="I213">
        <v>38044</v>
      </c>
      <c r="J213">
        <v>0</v>
      </c>
      <c r="K213">
        <v>0</v>
      </c>
      <c r="L213">
        <v>38044</v>
      </c>
      <c r="M213">
        <v>21963.97</v>
      </c>
      <c r="N213">
        <v>16080.03</v>
      </c>
      <c r="O213" t="s">
        <v>29</v>
      </c>
      <c r="P213">
        <v>644.16999999999996</v>
      </c>
      <c r="Q213" t="s">
        <v>68</v>
      </c>
      <c r="R213" t="s">
        <v>41</v>
      </c>
      <c r="S213">
        <v>2</v>
      </c>
      <c r="T213">
        <v>4</v>
      </c>
      <c r="U213" t="s">
        <v>56</v>
      </c>
      <c r="V213" t="s">
        <v>33</v>
      </c>
      <c r="W213">
        <v>2</v>
      </c>
      <c r="X213">
        <f t="shared" si="6"/>
        <v>0</v>
      </c>
      <c r="Y213">
        <f t="shared" si="7"/>
        <v>15435.86</v>
      </c>
      <c r="Z213" s="2">
        <f>IF(BoyCodeAfrica_Ecommerce_Datasets3[Marketing_Cost] = 0, "N/A", L213/P213)</f>
        <v>59.058944067559807</v>
      </c>
      <c r="AA213" s="3">
        <f>BoyCodeAfrica_Ecommerce_Datasets3[Marketing_Cost]/BoyCodeAfrica_Ecommerce_Datasets3[Revenue]</f>
        <v>1.6932236357901375E-2</v>
      </c>
      <c r="AB213">
        <f>IF(COUNTIFS($C$2:C213,C213, $O$2:O213,O213)= 1,1,0)</f>
        <v>1</v>
      </c>
      <c r="AC213" s="6">
        <f>IF(COUNTIFS($A$2:A213,A213, $O$2:O213,O213)= 1,1,0)</f>
        <v>1</v>
      </c>
    </row>
    <row r="214" spans="1:29" x14ac:dyDescent="0.25">
      <c r="A214" t="s">
        <v>471</v>
      </c>
      <c r="B214" s="1">
        <v>46001</v>
      </c>
      <c r="C214" t="s">
        <v>472</v>
      </c>
      <c r="D214" t="s">
        <v>97</v>
      </c>
      <c r="E214" t="s">
        <v>26</v>
      </c>
      <c r="F214" t="s">
        <v>37</v>
      </c>
      <c r="G214" t="s">
        <v>161</v>
      </c>
      <c r="H214">
        <v>2</v>
      </c>
      <c r="I214">
        <v>31988</v>
      </c>
      <c r="J214">
        <v>0</v>
      </c>
      <c r="K214">
        <v>0</v>
      </c>
      <c r="L214">
        <v>63976</v>
      </c>
      <c r="M214">
        <v>38068.18</v>
      </c>
      <c r="N214">
        <v>25907.82</v>
      </c>
      <c r="O214" t="s">
        <v>60</v>
      </c>
      <c r="P214">
        <v>976.28</v>
      </c>
      <c r="Q214" t="s">
        <v>68</v>
      </c>
      <c r="R214" t="s">
        <v>41</v>
      </c>
      <c r="S214">
        <v>2</v>
      </c>
      <c r="T214">
        <v>3</v>
      </c>
      <c r="U214" t="s">
        <v>56</v>
      </c>
      <c r="V214" t="s">
        <v>33</v>
      </c>
      <c r="W214">
        <v>5</v>
      </c>
      <c r="X214">
        <f t="shared" si="6"/>
        <v>0</v>
      </c>
      <c r="Y214">
        <f t="shared" si="7"/>
        <v>24931.54</v>
      </c>
      <c r="Z214" s="2">
        <f>IF(BoyCodeAfrica_Ecommerce_Datasets3[Marketing_Cost] = 0, "N/A", L214/P214)</f>
        <v>65.530380628508212</v>
      </c>
      <c r="AA214" s="3">
        <f>BoyCodeAfrica_Ecommerce_Datasets3[Marketing_Cost]/BoyCodeAfrica_Ecommerce_Datasets3[Revenue]</f>
        <v>1.5260097536576216E-2</v>
      </c>
      <c r="AB214">
        <f>IF(COUNTIFS($C$2:C214,C214, $O$2:O214,O214)= 1,1,0)</f>
        <v>1</v>
      </c>
      <c r="AC214" s="6">
        <f>IF(COUNTIFS($A$2:A214,A214, $O$2:O214,O214)= 1,1,0)</f>
        <v>1</v>
      </c>
    </row>
    <row r="215" spans="1:29" x14ac:dyDescent="0.25">
      <c r="A215" t="s">
        <v>473</v>
      </c>
      <c r="B215" s="1">
        <v>45990</v>
      </c>
      <c r="C215" t="s">
        <v>474</v>
      </c>
      <c r="D215" t="s">
        <v>25</v>
      </c>
      <c r="E215" t="s">
        <v>26</v>
      </c>
      <c r="F215" t="s">
        <v>37</v>
      </c>
      <c r="G215" t="s">
        <v>38</v>
      </c>
      <c r="H215">
        <v>4</v>
      </c>
      <c r="I215">
        <v>32219</v>
      </c>
      <c r="J215">
        <v>10</v>
      </c>
      <c r="K215">
        <v>12887.6</v>
      </c>
      <c r="L215">
        <v>115988.4</v>
      </c>
      <c r="M215">
        <v>82847.22</v>
      </c>
      <c r="N215">
        <v>33141.18</v>
      </c>
      <c r="O215" t="s">
        <v>39</v>
      </c>
      <c r="P215">
        <v>1961.13</v>
      </c>
      <c r="Q215" t="s">
        <v>73</v>
      </c>
      <c r="R215" t="s">
        <v>31</v>
      </c>
      <c r="S215">
        <v>5</v>
      </c>
      <c r="T215">
        <v>3</v>
      </c>
      <c r="U215" t="s">
        <v>32</v>
      </c>
      <c r="V215" t="s">
        <v>42</v>
      </c>
      <c r="X215">
        <f t="shared" si="6"/>
        <v>0</v>
      </c>
      <c r="Y215">
        <f t="shared" si="7"/>
        <v>31180.05</v>
      </c>
      <c r="Z215" s="2">
        <f>IF(BoyCodeAfrica_Ecommerce_Datasets3[Marketing_Cost] = 0, "N/A", L215/P215)</f>
        <v>59.143656973275604</v>
      </c>
      <c r="AA215" s="3">
        <f>BoyCodeAfrica_Ecommerce_Datasets3[Marketing_Cost]/BoyCodeAfrica_Ecommerce_Datasets3[Revenue]</f>
        <v>1.6907983901838463E-2</v>
      </c>
      <c r="AB215">
        <f>IF(COUNTIFS($C$2:C215,C215, $O$2:O215,O215)= 1,1,0)</f>
        <v>1</v>
      </c>
      <c r="AC215" s="6">
        <f>IF(COUNTIFS($A$2:A215,A215, $O$2:O215,O215)= 1,1,0)</f>
        <v>1</v>
      </c>
    </row>
    <row r="216" spans="1:29" x14ac:dyDescent="0.25">
      <c r="A216" t="s">
        <v>475</v>
      </c>
      <c r="B216" s="1">
        <v>45849</v>
      </c>
      <c r="C216" t="s">
        <v>476</v>
      </c>
      <c r="D216" t="s">
        <v>71</v>
      </c>
      <c r="E216" t="s">
        <v>26</v>
      </c>
      <c r="F216" t="s">
        <v>86</v>
      </c>
      <c r="G216" t="s">
        <v>127</v>
      </c>
      <c r="H216">
        <v>4</v>
      </c>
      <c r="I216">
        <v>73844</v>
      </c>
      <c r="J216">
        <v>0</v>
      </c>
      <c r="K216">
        <v>0</v>
      </c>
      <c r="L216">
        <v>295376</v>
      </c>
      <c r="M216">
        <v>186408.89</v>
      </c>
      <c r="N216">
        <v>108967.11</v>
      </c>
      <c r="O216" t="s">
        <v>55</v>
      </c>
      <c r="P216">
        <v>924.28</v>
      </c>
      <c r="Q216" t="s">
        <v>73</v>
      </c>
      <c r="R216" t="s">
        <v>31</v>
      </c>
      <c r="S216">
        <v>5</v>
      </c>
      <c r="T216">
        <v>4</v>
      </c>
      <c r="U216" t="s">
        <v>32</v>
      </c>
      <c r="V216" t="s">
        <v>33</v>
      </c>
      <c r="W216">
        <v>5</v>
      </c>
      <c r="X216">
        <f t="shared" si="6"/>
        <v>0</v>
      </c>
      <c r="Y216">
        <f t="shared" si="7"/>
        <v>108042.83</v>
      </c>
      <c r="Z216" s="2">
        <f>IF(BoyCodeAfrica_Ecommerce_Datasets3[Marketing_Cost] = 0, "N/A", L216/P216)</f>
        <v>319.57415501795992</v>
      </c>
      <c r="AA216" s="3">
        <f>BoyCodeAfrica_Ecommerce_Datasets3[Marketing_Cost]/BoyCodeAfrica_Ecommerce_Datasets3[Revenue]</f>
        <v>3.1291641839553651E-3</v>
      </c>
      <c r="AB216">
        <f>IF(COUNTIFS($C$2:C216,C216, $O$2:O216,O216)= 1,1,0)</f>
        <v>1</v>
      </c>
      <c r="AC216" s="6">
        <f>IF(COUNTIFS($A$2:A216,A216, $O$2:O216,O216)= 1,1,0)</f>
        <v>1</v>
      </c>
    </row>
    <row r="217" spans="1:29" x14ac:dyDescent="0.25">
      <c r="A217" t="s">
        <v>477</v>
      </c>
      <c r="B217" s="1">
        <v>45882</v>
      </c>
      <c r="C217" t="s">
        <v>478</v>
      </c>
      <c r="D217" t="s">
        <v>45</v>
      </c>
      <c r="E217" t="s">
        <v>46</v>
      </c>
      <c r="F217" t="s">
        <v>37</v>
      </c>
      <c r="G217" t="s">
        <v>38</v>
      </c>
      <c r="H217">
        <v>1</v>
      </c>
      <c r="I217">
        <v>28057</v>
      </c>
      <c r="J217">
        <v>5</v>
      </c>
      <c r="K217">
        <v>1402.85</v>
      </c>
      <c r="L217">
        <v>26654.15</v>
      </c>
      <c r="M217">
        <v>16336.55</v>
      </c>
      <c r="N217">
        <v>10317.6</v>
      </c>
      <c r="O217" t="s">
        <v>29</v>
      </c>
      <c r="P217">
        <v>1119.54</v>
      </c>
      <c r="Q217" t="s">
        <v>68</v>
      </c>
      <c r="R217" t="s">
        <v>31</v>
      </c>
      <c r="S217">
        <v>5</v>
      </c>
      <c r="T217">
        <v>6</v>
      </c>
      <c r="U217" t="s">
        <v>56</v>
      </c>
      <c r="V217" t="s">
        <v>33</v>
      </c>
      <c r="W217">
        <v>5</v>
      </c>
      <c r="X217">
        <f t="shared" si="6"/>
        <v>0</v>
      </c>
      <c r="Y217">
        <f t="shared" si="7"/>
        <v>9198.0600000000013</v>
      </c>
      <c r="Z217" s="2">
        <f>IF(BoyCodeAfrica_Ecommerce_Datasets3[Marketing_Cost] = 0, "N/A", L217/P217)</f>
        <v>23.808126551976706</v>
      </c>
      <c r="AA217" s="3">
        <f>BoyCodeAfrica_Ecommerce_Datasets3[Marketing_Cost]/BoyCodeAfrica_Ecommerce_Datasets3[Revenue]</f>
        <v>4.20024649069657E-2</v>
      </c>
      <c r="AB217">
        <f>IF(COUNTIFS($C$2:C217,C217, $O$2:O217,O217)= 1,1,0)</f>
        <v>1</v>
      </c>
      <c r="AC217" s="6">
        <f>IF(COUNTIFS($A$2:A217,A217, $O$2:O217,O217)= 1,1,0)</f>
        <v>1</v>
      </c>
    </row>
    <row r="218" spans="1:29" x14ac:dyDescent="0.25">
      <c r="A218" t="s">
        <v>479</v>
      </c>
      <c r="B218" s="1">
        <v>45922</v>
      </c>
      <c r="C218" t="s">
        <v>480</v>
      </c>
      <c r="D218" t="s">
        <v>154</v>
      </c>
      <c r="E218" t="s">
        <v>36</v>
      </c>
      <c r="F218" t="s">
        <v>53</v>
      </c>
      <c r="G218" t="s">
        <v>59</v>
      </c>
      <c r="H218">
        <v>2</v>
      </c>
      <c r="I218">
        <v>84527</v>
      </c>
      <c r="J218">
        <v>0</v>
      </c>
      <c r="K218">
        <v>0</v>
      </c>
      <c r="L218">
        <v>169054</v>
      </c>
      <c r="M218">
        <v>126336.27</v>
      </c>
      <c r="N218">
        <v>42717.73</v>
      </c>
      <c r="O218" t="s">
        <v>60</v>
      </c>
      <c r="P218">
        <v>1994.28</v>
      </c>
      <c r="Q218" t="s">
        <v>73</v>
      </c>
      <c r="R218" t="s">
        <v>41</v>
      </c>
      <c r="S218">
        <v>2</v>
      </c>
      <c r="T218">
        <v>0</v>
      </c>
      <c r="U218" t="s">
        <v>32</v>
      </c>
      <c r="V218" t="s">
        <v>42</v>
      </c>
      <c r="X218">
        <f t="shared" si="6"/>
        <v>0</v>
      </c>
      <c r="Y218">
        <f t="shared" si="7"/>
        <v>40723.450000000004</v>
      </c>
      <c r="Z218" s="2">
        <f>IF(BoyCodeAfrica_Ecommerce_Datasets3[Marketing_Cost] = 0, "N/A", L218/P218)</f>
        <v>84.76944060011634</v>
      </c>
      <c r="AA218" s="3">
        <f>BoyCodeAfrica_Ecommerce_Datasets3[Marketing_Cost]/BoyCodeAfrica_Ecommerce_Datasets3[Revenue]</f>
        <v>1.1796704011735895E-2</v>
      </c>
      <c r="AB218">
        <f>IF(COUNTIFS($C$2:C218,C218, $O$2:O218,O218)= 1,1,0)</f>
        <v>1</v>
      </c>
      <c r="AC218" s="6">
        <f>IF(COUNTIFS($A$2:A218,A218, $O$2:O218,O218)= 1,1,0)</f>
        <v>1</v>
      </c>
    </row>
    <row r="219" spans="1:29" x14ac:dyDescent="0.25">
      <c r="A219" t="s">
        <v>481</v>
      </c>
      <c r="B219" s="1">
        <v>45889</v>
      </c>
      <c r="C219" t="s">
        <v>482</v>
      </c>
      <c r="D219" t="s">
        <v>79</v>
      </c>
      <c r="E219" t="s">
        <v>26</v>
      </c>
      <c r="F219" t="s">
        <v>86</v>
      </c>
      <c r="G219" t="s">
        <v>127</v>
      </c>
      <c r="H219">
        <v>2</v>
      </c>
      <c r="I219">
        <v>56133</v>
      </c>
      <c r="J219">
        <v>25</v>
      </c>
      <c r="K219">
        <v>28066.5</v>
      </c>
      <c r="L219">
        <v>84199.5</v>
      </c>
      <c r="M219">
        <v>47245.96</v>
      </c>
      <c r="N219">
        <v>36953.54</v>
      </c>
      <c r="O219" t="s">
        <v>91</v>
      </c>
      <c r="P219">
        <v>1355.52</v>
      </c>
      <c r="Q219" t="s">
        <v>68</v>
      </c>
      <c r="R219" t="s">
        <v>31</v>
      </c>
      <c r="S219">
        <v>5</v>
      </c>
      <c r="T219">
        <v>2</v>
      </c>
      <c r="U219" t="s">
        <v>32</v>
      </c>
      <c r="V219" t="s">
        <v>42</v>
      </c>
      <c r="X219">
        <f t="shared" si="6"/>
        <v>0</v>
      </c>
      <c r="Y219">
        <f t="shared" si="7"/>
        <v>35598.020000000004</v>
      </c>
      <c r="Z219" s="2">
        <f>IF(BoyCodeAfrica_Ecommerce_Datasets3[Marketing_Cost] = 0, "N/A", L219/P219)</f>
        <v>62.1160145184136</v>
      </c>
      <c r="AA219" s="3">
        <f>BoyCodeAfrica_Ecommerce_Datasets3[Marketing_Cost]/BoyCodeAfrica_Ecommerce_Datasets3[Revenue]</f>
        <v>1.6098907950759803E-2</v>
      </c>
      <c r="AB219">
        <f>IF(COUNTIFS($C$2:C219,C219, $O$2:O219,O219)= 1,1,0)</f>
        <v>1</v>
      </c>
      <c r="AC219" s="6">
        <f>IF(COUNTIFS($A$2:A219,A219, $O$2:O219,O219)= 1,1,0)</f>
        <v>1</v>
      </c>
    </row>
    <row r="220" spans="1:29" x14ac:dyDescent="0.25">
      <c r="A220" t="s">
        <v>483</v>
      </c>
      <c r="B220" s="1">
        <v>45719</v>
      </c>
      <c r="C220" t="s">
        <v>484</v>
      </c>
      <c r="D220" t="s">
        <v>67</v>
      </c>
      <c r="E220" t="s">
        <v>26</v>
      </c>
      <c r="F220" t="s">
        <v>47</v>
      </c>
      <c r="G220" t="s">
        <v>138</v>
      </c>
      <c r="H220">
        <v>1</v>
      </c>
      <c r="I220">
        <v>25991</v>
      </c>
      <c r="J220">
        <v>10</v>
      </c>
      <c r="K220">
        <v>2599.1</v>
      </c>
      <c r="L220">
        <v>23391.9</v>
      </c>
      <c r="M220">
        <v>13386.88</v>
      </c>
      <c r="N220">
        <v>10005.02</v>
      </c>
      <c r="O220" t="s">
        <v>29</v>
      </c>
      <c r="P220">
        <v>1118.1400000000001</v>
      </c>
      <c r="Q220" t="s">
        <v>83</v>
      </c>
      <c r="R220" t="s">
        <v>31</v>
      </c>
      <c r="S220">
        <v>5</v>
      </c>
      <c r="T220">
        <v>4</v>
      </c>
      <c r="U220" t="s">
        <v>32</v>
      </c>
      <c r="V220" t="s">
        <v>42</v>
      </c>
      <c r="X220">
        <f t="shared" si="6"/>
        <v>0</v>
      </c>
      <c r="Y220">
        <f t="shared" si="7"/>
        <v>8886.880000000001</v>
      </c>
      <c r="Z220" s="2">
        <f>IF(BoyCodeAfrica_Ecommerce_Datasets3[Marketing_Cost] = 0, "N/A", L220/P220)</f>
        <v>20.920367753590785</v>
      </c>
      <c r="AA220" s="3">
        <f>BoyCodeAfrica_Ecommerce_Datasets3[Marketing_Cost]/BoyCodeAfrica_Ecommerce_Datasets3[Revenue]</f>
        <v>4.7800306943856632E-2</v>
      </c>
      <c r="AB220">
        <f>IF(COUNTIFS($C$2:C220,C220, $O$2:O220,O220)= 1,1,0)</f>
        <v>1</v>
      </c>
      <c r="AC220" s="6">
        <f>IF(COUNTIFS($A$2:A220,A220, $O$2:O220,O220)= 1,1,0)</f>
        <v>1</v>
      </c>
    </row>
    <row r="221" spans="1:29" x14ac:dyDescent="0.25">
      <c r="A221" t="s">
        <v>485</v>
      </c>
      <c r="B221" s="1">
        <v>45784</v>
      </c>
      <c r="C221" t="s">
        <v>193</v>
      </c>
      <c r="D221" t="s">
        <v>154</v>
      </c>
      <c r="E221" t="s">
        <v>26</v>
      </c>
      <c r="F221" t="s">
        <v>27</v>
      </c>
      <c r="G221" t="s">
        <v>28</v>
      </c>
      <c r="H221">
        <v>1</v>
      </c>
      <c r="I221">
        <v>9925</v>
      </c>
      <c r="J221">
        <v>5</v>
      </c>
      <c r="K221">
        <v>496.25</v>
      </c>
      <c r="L221">
        <v>9428.75</v>
      </c>
      <c r="M221">
        <v>5802.69</v>
      </c>
      <c r="N221">
        <v>3626.06</v>
      </c>
      <c r="O221" t="s">
        <v>91</v>
      </c>
      <c r="P221">
        <v>1774.9</v>
      </c>
      <c r="Q221" t="s">
        <v>40</v>
      </c>
      <c r="R221" t="s">
        <v>41</v>
      </c>
      <c r="S221">
        <v>2</v>
      </c>
      <c r="T221">
        <v>2</v>
      </c>
      <c r="U221" t="s">
        <v>32</v>
      </c>
      <c r="V221" t="s">
        <v>33</v>
      </c>
      <c r="W221">
        <v>3</v>
      </c>
      <c r="X221">
        <f t="shared" si="6"/>
        <v>0</v>
      </c>
      <c r="Y221">
        <f t="shared" si="7"/>
        <v>1851.1599999999999</v>
      </c>
      <c r="Z221" s="2">
        <f>IF(BoyCodeAfrica_Ecommerce_Datasets3[Marketing_Cost] = 0, "N/A", L221/P221)</f>
        <v>5.3122711138655694</v>
      </c>
      <c r="AA221" s="3">
        <f>BoyCodeAfrica_Ecommerce_Datasets3[Marketing_Cost]/BoyCodeAfrica_Ecommerce_Datasets3[Revenue]</f>
        <v>0.18824340448097576</v>
      </c>
      <c r="AB221">
        <f>IF(COUNTIFS($C$2:C221,C221, $O$2:O221,O221)= 1,1,0)</f>
        <v>1</v>
      </c>
      <c r="AC221" s="6">
        <f>IF(COUNTIFS($A$2:A221,A221, $O$2:O221,O221)= 1,1,0)</f>
        <v>1</v>
      </c>
    </row>
    <row r="222" spans="1:29" x14ac:dyDescent="0.25">
      <c r="A222" t="s">
        <v>486</v>
      </c>
      <c r="B222" s="1">
        <v>45773</v>
      </c>
      <c r="C222" t="s">
        <v>487</v>
      </c>
      <c r="D222" t="s">
        <v>71</v>
      </c>
      <c r="E222" t="s">
        <v>46</v>
      </c>
      <c r="F222" t="s">
        <v>53</v>
      </c>
      <c r="G222" t="s">
        <v>151</v>
      </c>
      <c r="H222">
        <v>1</v>
      </c>
      <c r="I222">
        <v>86840</v>
      </c>
      <c r="J222">
        <v>0</v>
      </c>
      <c r="K222">
        <v>0</v>
      </c>
      <c r="L222">
        <v>86840</v>
      </c>
      <c r="M222">
        <v>70919.28</v>
      </c>
      <c r="N222">
        <v>15920.72</v>
      </c>
      <c r="O222" t="s">
        <v>39</v>
      </c>
      <c r="P222">
        <v>535.38</v>
      </c>
      <c r="Q222" t="s">
        <v>83</v>
      </c>
      <c r="R222" t="s">
        <v>41</v>
      </c>
      <c r="S222">
        <v>2</v>
      </c>
      <c r="T222">
        <v>4</v>
      </c>
      <c r="U222" t="s">
        <v>32</v>
      </c>
      <c r="V222" t="s">
        <v>42</v>
      </c>
      <c r="X222">
        <f t="shared" si="6"/>
        <v>0</v>
      </c>
      <c r="Y222">
        <f t="shared" si="7"/>
        <v>15385.34</v>
      </c>
      <c r="Z222" s="2">
        <f>IF(BoyCodeAfrica_Ecommerce_Datasets3[Marketing_Cost] = 0, "N/A", L222/P222)</f>
        <v>162.20254772311256</v>
      </c>
      <c r="AA222" s="3">
        <f>BoyCodeAfrica_Ecommerce_Datasets3[Marketing_Cost]/BoyCodeAfrica_Ecommerce_Datasets3[Revenue]</f>
        <v>6.1651312759097186E-3</v>
      </c>
      <c r="AB222">
        <f>IF(COUNTIFS($C$2:C222,C222, $O$2:O222,O222)= 1,1,0)</f>
        <v>1</v>
      </c>
      <c r="AC222" s="6">
        <f>IF(COUNTIFS($A$2:A222,A222, $O$2:O222,O222)= 1,1,0)</f>
        <v>1</v>
      </c>
    </row>
    <row r="223" spans="1:29" x14ac:dyDescent="0.25">
      <c r="A223" t="s">
        <v>488</v>
      </c>
      <c r="B223" s="1">
        <v>45690</v>
      </c>
      <c r="C223" t="s">
        <v>188</v>
      </c>
      <c r="D223" t="s">
        <v>154</v>
      </c>
      <c r="E223" t="s">
        <v>36</v>
      </c>
      <c r="F223" t="s">
        <v>47</v>
      </c>
      <c r="G223" t="s">
        <v>146</v>
      </c>
      <c r="H223">
        <v>1</v>
      </c>
      <c r="I223">
        <v>22928</v>
      </c>
      <c r="J223">
        <v>10</v>
      </c>
      <c r="K223">
        <v>2292.8000000000002</v>
      </c>
      <c r="L223">
        <v>20635.2</v>
      </c>
      <c r="M223">
        <v>15214.84</v>
      </c>
      <c r="N223">
        <v>5420.36</v>
      </c>
      <c r="O223" t="s">
        <v>49</v>
      </c>
      <c r="P223">
        <v>262.04000000000002</v>
      </c>
      <c r="Q223" t="s">
        <v>73</v>
      </c>
      <c r="R223" t="s">
        <v>41</v>
      </c>
      <c r="S223">
        <v>2</v>
      </c>
      <c r="T223">
        <v>1</v>
      </c>
      <c r="U223" t="s">
        <v>32</v>
      </c>
      <c r="V223" t="s">
        <v>33</v>
      </c>
      <c r="W223">
        <v>4</v>
      </c>
      <c r="X223">
        <f t="shared" si="6"/>
        <v>0</v>
      </c>
      <c r="Y223">
        <f t="shared" si="7"/>
        <v>5158.32</v>
      </c>
      <c r="Z223" s="2">
        <f>IF(BoyCodeAfrica_Ecommerce_Datasets3[Marketing_Cost] = 0, "N/A", L223/P223)</f>
        <v>78.748282704930546</v>
      </c>
      <c r="AA223" s="3">
        <f>BoyCodeAfrica_Ecommerce_Datasets3[Marketing_Cost]/BoyCodeAfrica_Ecommerce_Datasets3[Revenue]</f>
        <v>1.2698689617740561E-2</v>
      </c>
      <c r="AB223">
        <f>IF(COUNTIFS($C$2:C223,C223, $O$2:O223,O223)= 1,1,0)</f>
        <v>1</v>
      </c>
      <c r="AC223" s="6">
        <f>IF(COUNTIFS($A$2:A223,A223, $O$2:O223,O223)= 1,1,0)</f>
        <v>1</v>
      </c>
    </row>
    <row r="224" spans="1:29" x14ac:dyDescent="0.25">
      <c r="A224" t="s">
        <v>489</v>
      </c>
      <c r="B224" s="1">
        <v>45831</v>
      </c>
      <c r="C224" t="s">
        <v>490</v>
      </c>
      <c r="D224" t="s">
        <v>124</v>
      </c>
      <c r="E224" t="s">
        <v>26</v>
      </c>
      <c r="F224" t="s">
        <v>47</v>
      </c>
      <c r="G224" t="s">
        <v>64</v>
      </c>
      <c r="H224">
        <v>1</v>
      </c>
      <c r="I224">
        <v>47831</v>
      </c>
      <c r="J224">
        <v>15</v>
      </c>
      <c r="K224">
        <v>7174.65</v>
      </c>
      <c r="L224">
        <v>40656.35</v>
      </c>
      <c r="M224">
        <v>28760.76</v>
      </c>
      <c r="N224">
        <v>11895.59</v>
      </c>
      <c r="O224" t="s">
        <v>29</v>
      </c>
      <c r="P224">
        <v>338.25</v>
      </c>
      <c r="Q224" t="s">
        <v>68</v>
      </c>
      <c r="R224" t="s">
        <v>31</v>
      </c>
      <c r="S224">
        <v>5</v>
      </c>
      <c r="T224">
        <v>2</v>
      </c>
      <c r="U224" t="s">
        <v>32</v>
      </c>
      <c r="V224" t="s">
        <v>50</v>
      </c>
      <c r="W224">
        <v>2</v>
      </c>
      <c r="X224">
        <f t="shared" si="6"/>
        <v>0</v>
      </c>
      <c r="Y224">
        <f t="shared" si="7"/>
        <v>11557.34</v>
      </c>
      <c r="Z224" s="2">
        <f>IF(BoyCodeAfrica_Ecommerce_Datasets3[Marketing_Cost] = 0, "N/A", L224/P224)</f>
        <v>120.19615668883961</v>
      </c>
      <c r="AA224" s="3">
        <f>BoyCodeAfrica_Ecommerce_Datasets3[Marketing_Cost]/BoyCodeAfrica_Ecommerce_Datasets3[Revenue]</f>
        <v>8.3197335717544747E-3</v>
      </c>
      <c r="AB224">
        <f>IF(COUNTIFS($C$2:C224,C224, $O$2:O224,O224)= 1,1,0)</f>
        <v>1</v>
      </c>
      <c r="AC224" s="6">
        <f>IF(COUNTIFS($A$2:A224,A224, $O$2:O224,O224)= 1,1,0)</f>
        <v>1</v>
      </c>
    </row>
    <row r="225" spans="1:29" x14ac:dyDescent="0.25">
      <c r="A225" t="s">
        <v>491</v>
      </c>
      <c r="B225" s="1">
        <v>45668</v>
      </c>
      <c r="C225" t="s">
        <v>492</v>
      </c>
      <c r="D225" t="s">
        <v>67</v>
      </c>
      <c r="E225" t="s">
        <v>36</v>
      </c>
      <c r="F225" t="s">
        <v>37</v>
      </c>
      <c r="G225" t="s">
        <v>313</v>
      </c>
      <c r="H225">
        <v>1</v>
      </c>
      <c r="I225">
        <v>5250</v>
      </c>
      <c r="J225">
        <v>10</v>
      </c>
      <c r="K225">
        <v>525</v>
      </c>
      <c r="L225">
        <v>4725</v>
      </c>
      <c r="M225">
        <v>3705.35</v>
      </c>
      <c r="N225">
        <v>1019.65</v>
      </c>
      <c r="O225" t="s">
        <v>49</v>
      </c>
      <c r="P225">
        <v>278.83999999999997</v>
      </c>
      <c r="Q225" t="s">
        <v>83</v>
      </c>
      <c r="R225" t="s">
        <v>41</v>
      </c>
      <c r="S225">
        <v>2</v>
      </c>
      <c r="T225">
        <v>1</v>
      </c>
      <c r="U225" t="s">
        <v>32</v>
      </c>
      <c r="V225" t="s">
        <v>50</v>
      </c>
      <c r="W225">
        <v>4</v>
      </c>
      <c r="X225">
        <f t="shared" si="6"/>
        <v>0</v>
      </c>
      <c r="Y225">
        <f t="shared" si="7"/>
        <v>740.81</v>
      </c>
      <c r="Z225" s="2">
        <f>IF(BoyCodeAfrica_Ecommerce_Datasets3[Marketing_Cost] = 0, "N/A", L225/P225)</f>
        <v>16.945201549275573</v>
      </c>
      <c r="AA225" s="3">
        <f>BoyCodeAfrica_Ecommerce_Datasets3[Marketing_Cost]/BoyCodeAfrica_Ecommerce_Datasets3[Revenue]</f>
        <v>5.9013756613756609E-2</v>
      </c>
      <c r="AB225">
        <f>IF(COUNTIFS($C$2:C225,C225, $O$2:O225,O225)= 1,1,0)</f>
        <v>1</v>
      </c>
      <c r="AC225" s="6">
        <f>IF(COUNTIFS($A$2:A225,A225, $O$2:O225,O225)= 1,1,0)</f>
        <v>1</v>
      </c>
    </row>
    <row r="226" spans="1:29" x14ac:dyDescent="0.25">
      <c r="A226" t="s">
        <v>493</v>
      </c>
      <c r="B226" s="1">
        <v>45959</v>
      </c>
      <c r="C226" t="s">
        <v>494</v>
      </c>
      <c r="D226" t="s">
        <v>79</v>
      </c>
      <c r="E226" t="s">
        <v>46</v>
      </c>
      <c r="F226" t="s">
        <v>86</v>
      </c>
      <c r="G226" t="s">
        <v>127</v>
      </c>
      <c r="H226">
        <v>3</v>
      </c>
      <c r="I226">
        <v>8816</v>
      </c>
      <c r="J226">
        <v>25</v>
      </c>
      <c r="K226">
        <v>6612</v>
      </c>
      <c r="L226">
        <v>19836</v>
      </c>
      <c r="M226">
        <v>12542.91</v>
      </c>
      <c r="N226">
        <v>7293.09</v>
      </c>
      <c r="O226" t="s">
        <v>91</v>
      </c>
      <c r="P226">
        <v>561.11</v>
      </c>
      <c r="Q226" t="s">
        <v>73</v>
      </c>
      <c r="R226" t="s">
        <v>41</v>
      </c>
      <c r="S226">
        <v>2</v>
      </c>
      <c r="T226">
        <v>1</v>
      </c>
      <c r="U226" t="s">
        <v>32</v>
      </c>
      <c r="V226" t="s">
        <v>33</v>
      </c>
      <c r="W226">
        <v>5</v>
      </c>
      <c r="X226">
        <f t="shared" si="6"/>
        <v>0</v>
      </c>
      <c r="Y226">
        <f t="shared" si="7"/>
        <v>6731.9800000000005</v>
      </c>
      <c r="Z226" s="2">
        <f>IF(BoyCodeAfrica_Ecommerce_Datasets3[Marketing_Cost] = 0, "N/A", L226/P226)</f>
        <v>35.351357131400256</v>
      </c>
      <c r="AA226" s="3">
        <f>BoyCodeAfrica_Ecommerce_Datasets3[Marketing_Cost]/BoyCodeAfrica_Ecommerce_Datasets3[Revenue]</f>
        <v>2.8287457148618675E-2</v>
      </c>
      <c r="AB226">
        <f>IF(COUNTIFS($C$2:C226,C226, $O$2:O226,O226)= 1,1,0)</f>
        <v>1</v>
      </c>
      <c r="AC226" s="6">
        <f>IF(COUNTIFS($A$2:A226,A226, $O$2:O226,O226)= 1,1,0)</f>
        <v>1</v>
      </c>
    </row>
    <row r="227" spans="1:29" x14ac:dyDescent="0.25">
      <c r="A227" t="s">
        <v>495</v>
      </c>
      <c r="B227" s="1">
        <v>45941</v>
      </c>
      <c r="C227" t="s">
        <v>496</v>
      </c>
      <c r="D227" t="s">
        <v>124</v>
      </c>
      <c r="E227" t="s">
        <v>46</v>
      </c>
      <c r="F227" t="s">
        <v>86</v>
      </c>
      <c r="G227" t="s">
        <v>94</v>
      </c>
      <c r="H227">
        <v>1</v>
      </c>
      <c r="I227">
        <v>9862</v>
      </c>
      <c r="J227">
        <v>5</v>
      </c>
      <c r="K227">
        <v>493.1</v>
      </c>
      <c r="L227">
        <v>9368.9</v>
      </c>
      <c r="M227">
        <v>5536.66</v>
      </c>
      <c r="N227">
        <v>3832.24</v>
      </c>
      <c r="O227" t="s">
        <v>29</v>
      </c>
      <c r="P227">
        <v>1878.75</v>
      </c>
      <c r="Q227" t="s">
        <v>40</v>
      </c>
      <c r="R227" t="s">
        <v>31</v>
      </c>
      <c r="S227">
        <v>5</v>
      </c>
      <c r="T227">
        <v>7</v>
      </c>
      <c r="U227" t="s">
        <v>56</v>
      </c>
      <c r="V227" t="s">
        <v>33</v>
      </c>
      <c r="W227">
        <v>1</v>
      </c>
      <c r="X227">
        <f t="shared" si="6"/>
        <v>0</v>
      </c>
      <c r="Y227">
        <f t="shared" si="7"/>
        <v>1953.4899999999998</v>
      </c>
      <c r="Z227" s="2">
        <f>IF(BoyCodeAfrica_Ecommerce_Datasets3[Marketing_Cost] = 0, "N/A", L227/P227)</f>
        <v>4.9867731204258146</v>
      </c>
      <c r="AA227" s="3">
        <f>BoyCodeAfrica_Ecommerce_Datasets3[Marketing_Cost]/BoyCodeAfrica_Ecommerce_Datasets3[Revenue]</f>
        <v>0.20053047849800937</v>
      </c>
      <c r="AB227">
        <f>IF(COUNTIFS($C$2:C227,C227, $O$2:O227,O227)= 1,1,0)</f>
        <v>1</v>
      </c>
      <c r="AC227" s="6">
        <f>IF(COUNTIFS($A$2:A227,A227, $O$2:O227,O227)= 1,1,0)</f>
        <v>1</v>
      </c>
    </row>
    <row r="228" spans="1:29" x14ac:dyDescent="0.25">
      <c r="A228" t="s">
        <v>497</v>
      </c>
      <c r="B228" s="1">
        <v>45775</v>
      </c>
      <c r="C228" t="s">
        <v>498</v>
      </c>
      <c r="D228" t="s">
        <v>124</v>
      </c>
      <c r="E228" t="s">
        <v>46</v>
      </c>
      <c r="F228" t="s">
        <v>37</v>
      </c>
      <c r="G228" t="s">
        <v>161</v>
      </c>
      <c r="H228">
        <v>4</v>
      </c>
      <c r="I228">
        <v>12635</v>
      </c>
      <c r="J228">
        <v>5</v>
      </c>
      <c r="K228">
        <v>2527</v>
      </c>
      <c r="L228">
        <v>48013</v>
      </c>
      <c r="M228">
        <v>34865.49</v>
      </c>
      <c r="N228">
        <v>13147.51</v>
      </c>
      <c r="O228" t="s">
        <v>29</v>
      </c>
      <c r="P228">
        <v>517.65</v>
      </c>
      <c r="Q228" t="s">
        <v>40</v>
      </c>
      <c r="R228" t="s">
        <v>31</v>
      </c>
      <c r="S228">
        <v>5</v>
      </c>
      <c r="T228">
        <v>6</v>
      </c>
      <c r="U228" t="s">
        <v>32</v>
      </c>
      <c r="V228" t="s">
        <v>42</v>
      </c>
      <c r="X228">
        <f t="shared" si="6"/>
        <v>0</v>
      </c>
      <c r="Y228">
        <f t="shared" si="7"/>
        <v>12629.86</v>
      </c>
      <c r="Z228" s="2">
        <f>IF(BoyCodeAfrica_Ecommerce_Datasets3[Marketing_Cost] = 0, "N/A", L228/P228)</f>
        <v>92.751859364435433</v>
      </c>
      <c r="AA228" s="3">
        <f>BoyCodeAfrica_Ecommerce_Datasets3[Marketing_Cost]/BoyCodeAfrica_Ecommerce_Datasets3[Revenue]</f>
        <v>1.0781455022598046E-2</v>
      </c>
      <c r="AB228">
        <f>IF(COUNTIFS($C$2:C228,C228, $O$2:O228,O228)= 1,1,0)</f>
        <v>1</v>
      </c>
      <c r="AC228" s="6">
        <f>IF(COUNTIFS($A$2:A228,A228, $O$2:O228,O228)= 1,1,0)</f>
        <v>1</v>
      </c>
    </row>
    <row r="229" spans="1:29" x14ac:dyDescent="0.25">
      <c r="A229" t="s">
        <v>499</v>
      </c>
      <c r="B229" s="1">
        <v>45959</v>
      </c>
      <c r="C229" t="s">
        <v>500</v>
      </c>
      <c r="D229" t="s">
        <v>2482</v>
      </c>
      <c r="E229" t="s">
        <v>46</v>
      </c>
      <c r="F229" t="s">
        <v>47</v>
      </c>
      <c r="G229" t="s">
        <v>105</v>
      </c>
      <c r="H229">
        <v>2</v>
      </c>
      <c r="I229">
        <v>14758</v>
      </c>
      <c r="J229">
        <v>0</v>
      </c>
      <c r="K229">
        <v>0</v>
      </c>
      <c r="L229">
        <v>29516</v>
      </c>
      <c r="M229">
        <v>22333.8</v>
      </c>
      <c r="N229">
        <v>7182.2</v>
      </c>
      <c r="O229" t="s">
        <v>91</v>
      </c>
      <c r="P229">
        <v>1218.9100000000001</v>
      </c>
      <c r="Q229" t="s">
        <v>73</v>
      </c>
      <c r="R229" t="s">
        <v>41</v>
      </c>
      <c r="S229">
        <v>2</v>
      </c>
      <c r="T229">
        <v>1</v>
      </c>
      <c r="U229" t="s">
        <v>32</v>
      </c>
      <c r="V229" t="s">
        <v>33</v>
      </c>
      <c r="W229">
        <v>3</v>
      </c>
      <c r="X229">
        <f t="shared" si="6"/>
        <v>0</v>
      </c>
      <c r="Y229">
        <f t="shared" si="7"/>
        <v>5963.29</v>
      </c>
      <c r="Z229" s="2">
        <f>IF(BoyCodeAfrica_Ecommerce_Datasets3[Marketing_Cost] = 0, "N/A", L229/P229)</f>
        <v>24.215077405222697</v>
      </c>
      <c r="AA229" s="3">
        <f>BoyCodeAfrica_Ecommerce_Datasets3[Marketing_Cost]/BoyCodeAfrica_Ecommerce_Datasets3[Revenue]</f>
        <v>4.1296584903103402E-2</v>
      </c>
      <c r="AB229">
        <f>IF(COUNTIFS($C$2:C229,C229, $O$2:O229,O229)= 1,1,0)</f>
        <v>1</v>
      </c>
      <c r="AC229" s="6">
        <f>IF(COUNTIFS($A$2:A229,A229, $O$2:O229,O229)= 1,1,0)</f>
        <v>1</v>
      </c>
    </row>
    <row r="230" spans="1:29" x14ac:dyDescent="0.25">
      <c r="A230" t="s">
        <v>501</v>
      </c>
      <c r="B230" s="1">
        <v>45770</v>
      </c>
      <c r="C230" t="s">
        <v>364</v>
      </c>
      <c r="D230" t="s">
        <v>154</v>
      </c>
      <c r="E230" t="s">
        <v>46</v>
      </c>
      <c r="F230" t="s">
        <v>47</v>
      </c>
      <c r="G230" t="s">
        <v>146</v>
      </c>
      <c r="H230">
        <v>4</v>
      </c>
      <c r="I230">
        <v>24489</v>
      </c>
      <c r="J230">
        <v>5</v>
      </c>
      <c r="K230">
        <v>4897.8</v>
      </c>
      <c r="L230">
        <v>93058.2</v>
      </c>
      <c r="M230">
        <v>56983.85</v>
      </c>
      <c r="N230">
        <v>36074.35</v>
      </c>
      <c r="O230" t="s">
        <v>91</v>
      </c>
      <c r="P230">
        <v>1782.72</v>
      </c>
      <c r="Q230" t="s">
        <v>30</v>
      </c>
      <c r="R230" t="s">
        <v>41</v>
      </c>
      <c r="S230">
        <v>2</v>
      </c>
      <c r="T230">
        <v>1</v>
      </c>
      <c r="U230" t="s">
        <v>32</v>
      </c>
      <c r="V230" t="s">
        <v>33</v>
      </c>
      <c r="W230">
        <v>1</v>
      </c>
      <c r="X230">
        <f t="shared" si="6"/>
        <v>0</v>
      </c>
      <c r="Y230">
        <f t="shared" si="7"/>
        <v>34291.629999999997</v>
      </c>
      <c r="Z230" s="2">
        <f>IF(BoyCodeAfrica_Ecommerce_Datasets3[Marketing_Cost] = 0, "N/A", L230/P230)</f>
        <v>52.200121163166394</v>
      </c>
      <c r="AA230" s="3">
        <f>BoyCodeAfrica_Ecommerce_Datasets3[Marketing_Cost]/BoyCodeAfrica_Ecommerce_Datasets3[Revenue]</f>
        <v>1.9157043656550417E-2</v>
      </c>
      <c r="AB230">
        <f>IF(COUNTIFS($C$2:C230,C230, $O$2:O230,O230)= 1,1,0)</f>
        <v>1</v>
      </c>
      <c r="AC230" s="6">
        <f>IF(COUNTIFS($A$2:A230,A230, $O$2:O230,O230)= 1,1,0)</f>
        <v>1</v>
      </c>
    </row>
    <row r="231" spans="1:29" x14ac:dyDescent="0.25">
      <c r="A231" t="s">
        <v>502</v>
      </c>
      <c r="B231" s="1">
        <v>45661</v>
      </c>
      <c r="C231" t="s">
        <v>75</v>
      </c>
      <c r="D231" t="s">
        <v>25</v>
      </c>
      <c r="E231" t="s">
        <v>36</v>
      </c>
      <c r="F231" t="s">
        <v>47</v>
      </c>
      <c r="G231" t="s">
        <v>64</v>
      </c>
      <c r="H231">
        <v>1</v>
      </c>
      <c r="I231">
        <v>17733</v>
      </c>
      <c r="J231">
        <v>15</v>
      </c>
      <c r="K231">
        <v>2659.95</v>
      </c>
      <c r="L231">
        <v>15073.05</v>
      </c>
      <c r="M231">
        <v>11401.64</v>
      </c>
      <c r="N231">
        <v>3671.41</v>
      </c>
      <c r="O231" t="s">
        <v>91</v>
      </c>
      <c r="P231">
        <v>711.87</v>
      </c>
      <c r="Q231" t="s">
        <v>68</v>
      </c>
      <c r="R231" t="s">
        <v>41</v>
      </c>
      <c r="S231">
        <v>2</v>
      </c>
      <c r="T231">
        <v>3</v>
      </c>
      <c r="U231" t="s">
        <v>56</v>
      </c>
      <c r="V231" t="s">
        <v>33</v>
      </c>
      <c r="W231">
        <v>4</v>
      </c>
      <c r="X231">
        <f t="shared" si="6"/>
        <v>0</v>
      </c>
      <c r="Y231">
        <f t="shared" si="7"/>
        <v>2959.54</v>
      </c>
      <c r="Z231" s="2">
        <f>IF(BoyCodeAfrica_Ecommerce_Datasets3[Marketing_Cost] = 0, "N/A", L231/P231)</f>
        <v>21.173880062370937</v>
      </c>
      <c r="AA231" s="3">
        <f>BoyCodeAfrica_Ecommerce_Datasets3[Marketing_Cost]/BoyCodeAfrica_Ecommerce_Datasets3[Revenue]</f>
        <v>4.7227999641744706E-2</v>
      </c>
      <c r="AB231">
        <f>IF(COUNTIFS($C$2:C231,C231, $O$2:O231,O231)= 1,1,0)</f>
        <v>0</v>
      </c>
      <c r="AC231" s="6">
        <f>IF(COUNTIFS($A$2:A231,A231, $O$2:O231,O231)= 1,1,0)</f>
        <v>1</v>
      </c>
    </row>
    <row r="232" spans="1:29" x14ac:dyDescent="0.25">
      <c r="A232" t="s">
        <v>503</v>
      </c>
      <c r="B232" s="1">
        <v>45694</v>
      </c>
      <c r="C232" t="s">
        <v>504</v>
      </c>
      <c r="D232" t="s">
        <v>67</v>
      </c>
      <c r="E232" t="s">
        <v>26</v>
      </c>
      <c r="F232" t="s">
        <v>47</v>
      </c>
      <c r="G232" t="s">
        <v>138</v>
      </c>
      <c r="H232">
        <v>1</v>
      </c>
      <c r="I232">
        <v>23173</v>
      </c>
      <c r="J232">
        <v>15</v>
      </c>
      <c r="K232">
        <v>3475.95</v>
      </c>
      <c r="L232">
        <v>19697.05</v>
      </c>
      <c r="M232">
        <v>14663.55</v>
      </c>
      <c r="N232">
        <v>5033.5</v>
      </c>
      <c r="O232" t="s">
        <v>29</v>
      </c>
      <c r="P232">
        <v>451.43</v>
      </c>
      <c r="Q232" t="s">
        <v>30</v>
      </c>
      <c r="R232" t="s">
        <v>31</v>
      </c>
      <c r="S232">
        <v>5</v>
      </c>
      <c r="T232">
        <v>3</v>
      </c>
      <c r="U232" t="s">
        <v>32</v>
      </c>
      <c r="V232" t="s">
        <v>33</v>
      </c>
      <c r="W232">
        <v>5</v>
      </c>
      <c r="X232">
        <f t="shared" si="6"/>
        <v>0</v>
      </c>
      <c r="Y232">
        <f t="shared" si="7"/>
        <v>4582.07</v>
      </c>
      <c r="Z232" s="2">
        <f>IF(BoyCodeAfrica_Ecommerce_Datasets3[Marketing_Cost] = 0, "N/A", L232/P232)</f>
        <v>43.632567618456903</v>
      </c>
      <c r="AA232" s="3">
        <f>BoyCodeAfrica_Ecommerce_Datasets3[Marketing_Cost]/BoyCodeAfrica_Ecommerce_Datasets3[Revenue]</f>
        <v>2.2918660408538336E-2</v>
      </c>
      <c r="AB232">
        <f>IF(COUNTIFS($C$2:C232,C232, $O$2:O232,O232)= 1,1,0)</f>
        <v>1</v>
      </c>
      <c r="AC232" s="6">
        <f>IF(COUNTIFS($A$2:A232,A232, $O$2:O232,O232)= 1,1,0)</f>
        <v>1</v>
      </c>
    </row>
    <row r="233" spans="1:29" x14ac:dyDescent="0.25">
      <c r="A233" t="s">
        <v>505</v>
      </c>
      <c r="B233" s="1">
        <v>46020</v>
      </c>
      <c r="C233" t="s">
        <v>506</v>
      </c>
      <c r="D233" t="s">
        <v>97</v>
      </c>
      <c r="E233" t="s">
        <v>36</v>
      </c>
      <c r="F233" t="s">
        <v>53</v>
      </c>
      <c r="G233" t="s">
        <v>268</v>
      </c>
      <c r="H233">
        <v>1</v>
      </c>
      <c r="I233">
        <v>59777</v>
      </c>
      <c r="J233">
        <v>20</v>
      </c>
      <c r="K233">
        <v>11955.4</v>
      </c>
      <c r="L233">
        <v>47821.599999999999</v>
      </c>
      <c r="M233">
        <v>31441.3</v>
      </c>
      <c r="N233">
        <v>16380.3</v>
      </c>
      <c r="O233" t="s">
        <v>60</v>
      </c>
      <c r="P233">
        <v>582.91999999999996</v>
      </c>
      <c r="Q233" t="s">
        <v>73</v>
      </c>
      <c r="R233" t="s">
        <v>41</v>
      </c>
      <c r="S233">
        <v>2</v>
      </c>
      <c r="T233">
        <v>2</v>
      </c>
      <c r="U233" t="s">
        <v>32</v>
      </c>
      <c r="V233" t="s">
        <v>33</v>
      </c>
      <c r="W233">
        <v>4</v>
      </c>
      <c r="X233">
        <f t="shared" si="6"/>
        <v>0</v>
      </c>
      <c r="Y233">
        <f t="shared" si="7"/>
        <v>15797.38</v>
      </c>
      <c r="Z233" s="2">
        <f>IF(BoyCodeAfrica_Ecommerce_Datasets3[Marketing_Cost] = 0, "N/A", L233/P233)</f>
        <v>82.03801550813148</v>
      </c>
      <c r="AA233" s="3">
        <f>BoyCodeAfrica_Ecommerce_Datasets3[Marketing_Cost]/BoyCodeAfrica_Ecommerce_Datasets3[Revenue]</f>
        <v>1.2189470866721314E-2</v>
      </c>
      <c r="AB233">
        <f>IF(COUNTIFS($C$2:C233,C233, $O$2:O233,O233)= 1,1,0)</f>
        <v>1</v>
      </c>
      <c r="AC233" s="6">
        <f>IF(COUNTIFS($A$2:A233,A233, $O$2:O233,O233)= 1,1,0)</f>
        <v>1</v>
      </c>
    </row>
    <row r="234" spans="1:29" x14ac:dyDescent="0.25">
      <c r="A234" t="s">
        <v>507</v>
      </c>
      <c r="B234" s="1">
        <v>45981</v>
      </c>
      <c r="C234" t="s">
        <v>112</v>
      </c>
      <c r="D234" t="s">
        <v>154</v>
      </c>
      <c r="E234" t="s">
        <v>36</v>
      </c>
      <c r="F234" t="s">
        <v>37</v>
      </c>
      <c r="G234" t="s">
        <v>224</v>
      </c>
      <c r="H234">
        <v>1</v>
      </c>
      <c r="I234">
        <v>39809</v>
      </c>
      <c r="J234">
        <v>0</v>
      </c>
      <c r="K234">
        <v>0</v>
      </c>
      <c r="L234">
        <v>39809</v>
      </c>
      <c r="M234">
        <v>26119.8</v>
      </c>
      <c r="N234">
        <v>13689.2</v>
      </c>
      <c r="O234" t="s">
        <v>60</v>
      </c>
      <c r="P234">
        <v>611.41999999999996</v>
      </c>
      <c r="Q234" t="s">
        <v>40</v>
      </c>
      <c r="R234" t="s">
        <v>41</v>
      </c>
      <c r="S234">
        <v>2</v>
      </c>
      <c r="T234">
        <v>2</v>
      </c>
      <c r="U234" t="s">
        <v>32</v>
      </c>
      <c r="V234" t="s">
        <v>33</v>
      </c>
      <c r="W234">
        <v>1</v>
      </c>
      <c r="X234">
        <f t="shared" si="6"/>
        <v>0</v>
      </c>
      <c r="Y234">
        <f t="shared" si="7"/>
        <v>13077.78</v>
      </c>
      <c r="Z234" s="2">
        <f>IF(BoyCodeAfrica_Ecommerce_Datasets3[Marketing_Cost] = 0, "N/A", L234/P234)</f>
        <v>65.109090314350212</v>
      </c>
      <c r="AA234" s="3">
        <f>BoyCodeAfrica_Ecommerce_Datasets3[Marketing_Cost]/BoyCodeAfrica_Ecommerce_Datasets3[Revenue]</f>
        <v>1.5358838453616016E-2</v>
      </c>
      <c r="AB234">
        <f>IF(COUNTIFS($C$2:C234,C234, $O$2:O234,O234)= 1,1,0)</f>
        <v>1</v>
      </c>
      <c r="AC234" s="6">
        <f>IF(COUNTIFS($A$2:A234,A234, $O$2:O234,O234)= 1,1,0)</f>
        <v>1</v>
      </c>
    </row>
    <row r="235" spans="1:29" x14ac:dyDescent="0.25">
      <c r="A235" t="s">
        <v>508</v>
      </c>
      <c r="B235" s="1">
        <v>45688</v>
      </c>
      <c r="C235" t="s">
        <v>509</v>
      </c>
      <c r="D235" t="s">
        <v>63</v>
      </c>
      <c r="E235" t="s">
        <v>26</v>
      </c>
      <c r="F235" t="s">
        <v>47</v>
      </c>
      <c r="G235" t="s">
        <v>105</v>
      </c>
      <c r="H235">
        <v>3</v>
      </c>
      <c r="I235">
        <v>17747</v>
      </c>
      <c r="J235">
        <v>20</v>
      </c>
      <c r="K235">
        <v>10648.2</v>
      </c>
      <c r="L235">
        <v>42592.800000000003</v>
      </c>
      <c r="M235">
        <v>30717.91</v>
      </c>
      <c r="N235">
        <v>11874.89</v>
      </c>
      <c r="O235" t="s">
        <v>39</v>
      </c>
      <c r="P235">
        <v>2019.45</v>
      </c>
      <c r="Q235" t="s">
        <v>40</v>
      </c>
      <c r="R235" t="s">
        <v>41</v>
      </c>
      <c r="S235">
        <v>2</v>
      </c>
      <c r="T235">
        <v>1</v>
      </c>
      <c r="U235" t="s">
        <v>32</v>
      </c>
      <c r="V235" t="s">
        <v>33</v>
      </c>
      <c r="W235">
        <v>5</v>
      </c>
      <c r="X235">
        <f t="shared" si="6"/>
        <v>0</v>
      </c>
      <c r="Y235">
        <f t="shared" si="7"/>
        <v>9855.4399999999987</v>
      </c>
      <c r="Z235" s="2">
        <f>IF(BoyCodeAfrica_Ecommerce_Datasets3[Marketing_Cost] = 0, "N/A", L235/P235)</f>
        <v>21.091287231671991</v>
      </c>
      <c r="AA235" s="3">
        <f>BoyCodeAfrica_Ecommerce_Datasets3[Marketing_Cost]/BoyCodeAfrica_Ecommerce_Datasets3[Revenue]</f>
        <v>4.7412943032625228E-2</v>
      </c>
      <c r="AB235">
        <f>IF(COUNTIFS($C$2:C235,C235, $O$2:O235,O235)= 1,1,0)</f>
        <v>1</v>
      </c>
      <c r="AC235" s="6">
        <f>IF(COUNTIFS($A$2:A235,A235, $O$2:O235,O235)= 1,1,0)</f>
        <v>1</v>
      </c>
    </row>
    <row r="236" spans="1:29" x14ac:dyDescent="0.25">
      <c r="A236" t="s">
        <v>510</v>
      </c>
      <c r="B236" s="1">
        <v>45775</v>
      </c>
      <c r="C236" t="s">
        <v>511</v>
      </c>
      <c r="D236" t="s">
        <v>97</v>
      </c>
      <c r="E236" t="s">
        <v>46</v>
      </c>
      <c r="F236" t="s">
        <v>37</v>
      </c>
      <c r="G236" t="s">
        <v>161</v>
      </c>
      <c r="H236">
        <v>1</v>
      </c>
      <c r="I236">
        <v>13476</v>
      </c>
      <c r="J236">
        <v>0</v>
      </c>
      <c r="K236">
        <v>0</v>
      </c>
      <c r="L236">
        <v>13476</v>
      </c>
      <c r="M236">
        <v>10210.39</v>
      </c>
      <c r="N236">
        <v>3265.61</v>
      </c>
      <c r="O236" t="s">
        <v>60</v>
      </c>
      <c r="P236">
        <v>911.89</v>
      </c>
      <c r="Q236" t="s">
        <v>30</v>
      </c>
      <c r="R236" t="s">
        <v>41</v>
      </c>
      <c r="S236">
        <v>2</v>
      </c>
      <c r="T236">
        <v>6</v>
      </c>
      <c r="U236" t="s">
        <v>56</v>
      </c>
      <c r="V236" t="s">
        <v>33</v>
      </c>
      <c r="W236">
        <v>3</v>
      </c>
      <c r="X236">
        <f t="shared" si="6"/>
        <v>0</v>
      </c>
      <c r="Y236">
        <f t="shared" si="7"/>
        <v>2353.7200000000003</v>
      </c>
      <c r="Z236" s="2">
        <f>IF(BoyCodeAfrica_Ecommerce_Datasets3[Marketing_Cost] = 0, "N/A", L236/P236)</f>
        <v>14.778098235532795</v>
      </c>
      <c r="AA236" s="3">
        <f>BoyCodeAfrica_Ecommerce_Datasets3[Marketing_Cost]/BoyCodeAfrica_Ecommerce_Datasets3[Revenue]</f>
        <v>6.7667705550608484E-2</v>
      </c>
      <c r="AB236">
        <f>IF(COUNTIFS($C$2:C236,C236, $O$2:O236,O236)= 1,1,0)</f>
        <v>1</v>
      </c>
      <c r="AC236" s="6">
        <f>IF(COUNTIFS($A$2:A236,A236, $O$2:O236,O236)= 1,1,0)</f>
        <v>1</v>
      </c>
    </row>
    <row r="237" spans="1:29" x14ac:dyDescent="0.25">
      <c r="A237" t="s">
        <v>512</v>
      </c>
      <c r="B237" s="1">
        <v>45692</v>
      </c>
      <c r="C237" t="s">
        <v>345</v>
      </c>
      <c r="D237" t="s">
        <v>154</v>
      </c>
      <c r="E237" t="s">
        <v>46</v>
      </c>
      <c r="F237" t="s">
        <v>86</v>
      </c>
      <c r="G237" t="s">
        <v>87</v>
      </c>
      <c r="H237">
        <v>2</v>
      </c>
      <c r="I237">
        <v>71225</v>
      </c>
      <c r="J237">
        <v>0</v>
      </c>
      <c r="K237">
        <v>0</v>
      </c>
      <c r="L237">
        <v>142450</v>
      </c>
      <c r="M237">
        <v>101731.47</v>
      </c>
      <c r="N237">
        <v>40718.53</v>
      </c>
      <c r="O237" t="s">
        <v>91</v>
      </c>
      <c r="P237">
        <v>1554.38</v>
      </c>
      <c r="Q237" t="s">
        <v>30</v>
      </c>
      <c r="R237" t="s">
        <v>31</v>
      </c>
      <c r="S237">
        <v>5</v>
      </c>
      <c r="T237">
        <v>6</v>
      </c>
      <c r="U237" t="s">
        <v>56</v>
      </c>
      <c r="V237" t="s">
        <v>33</v>
      </c>
      <c r="W237">
        <v>2</v>
      </c>
      <c r="X237">
        <f t="shared" si="6"/>
        <v>0</v>
      </c>
      <c r="Y237">
        <f t="shared" si="7"/>
        <v>39164.15</v>
      </c>
      <c r="Z237" s="2">
        <f>IF(BoyCodeAfrica_Ecommerce_Datasets3[Marketing_Cost] = 0, "N/A", L237/P237)</f>
        <v>91.644256874123442</v>
      </c>
      <c r="AA237" s="3">
        <f>BoyCodeAfrica_Ecommerce_Datasets3[Marketing_Cost]/BoyCodeAfrica_Ecommerce_Datasets3[Revenue]</f>
        <v>1.0911758511758513E-2</v>
      </c>
      <c r="AB237">
        <f>IF(COUNTIFS($C$2:C237,C237, $O$2:O237,O237)= 1,1,0)</f>
        <v>1</v>
      </c>
      <c r="AC237" s="6">
        <f>IF(COUNTIFS($A$2:A237,A237, $O$2:O237,O237)= 1,1,0)</f>
        <v>1</v>
      </c>
    </row>
    <row r="238" spans="1:29" x14ac:dyDescent="0.25">
      <c r="A238" t="s">
        <v>513</v>
      </c>
      <c r="B238" s="1">
        <v>45674</v>
      </c>
      <c r="C238" t="s">
        <v>514</v>
      </c>
      <c r="D238" t="s">
        <v>79</v>
      </c>
      <c r="E238" t="s">
        <v>26</v>
      </c>
      <c r="F238" t="s">
        <v>27</v>
      </c>
      <c r="G238" t="s">
        <v>113</v>
      </c>
      <c r="H238">
        <v>1</v>
      </c>
      <c r="I238">
        <v>10303</v>
      </c>
      <c r="J238">
        <v>0</v>
      </c>
      <c r="K238">
        <v>0</v>
      </c>
      <c r="L238">
        <v>10303</v>
      </c>
      <c r="M238">
        <v>6079.07</v>
      </c>
      <c r="N238">
        <v>4223.93</v>
      </c>
      <c r="O238" t="s">
        <v>29</v>
      </c>
      <c r="P238">
        <v>2163.81</v>
      </c>
      <c r="Q238" t="s">
        <v>40</v>
      </c>
      <c r="R238" t="s">
        <v>41</v>
      </c>
      <c r="S238">
        <v>2</v>
      </c>
      <c r="T238">
        <v>0</v>
      </c>
      <c r="U238" t="s">
        <v>32</v>
      </c>
      <c r="V238" t="s">
        <v>50</v>
      </c>
      <c r="W238">
        <v>2</v>
      </c>
      <c r="X238">
        <f t="shared" si="6"/>
        <v>0</v>
      </c>
      <c r="Y238">
        <f t="shared" si="7"/>
        <v>2060.1200000000003</v>
      </c>
      <c r="Z238" s="2">
        <f>IF(BoyCodeAfrica_Ecommerce_Datasets3[Marketing_Cost] = 0, "N/A", L238/P238)</f>
        <v>4.7615086352313742</v>
      </c>
      <c r="AA238" s="3">
        <f>BoyCodeAfrica_Ecommerce_Datasets3[Marketing_Cost]/BoyCodeAfrica_Ecommerce_Datasets3[Revenue]</f>
        <v>0.21001747063961954</v>
      </c>
      <c r="AB238">
        <f>IF(COUNTIFS($C$2:C238,C238, $O$2:O238,O238)= 1,1,0)</f>
        <v>1</v>
      </c>
      <c r="AC238" s="6">
        <f>IF(COUNTIFS($A$2:A238,A238, $O$2:O238,O238)= 1,1,0)</f>
        <v>1</v>
      </c>
    </row>
    <row r="239" spans="1:29" x14ac:dyDescent="0.25">
      <c r="A239" t="s">
        <v>515</v>
      </c>
      <c r="B239" s="1">
        <v>45827</v>
      </c>
      <c r="C239" t="s">
        <v>316</v>
      </c>
      <c r="D239" t="s">
        <v>79</v>
      </c>
      <c r="E239" t="s">
        <v>46</v>
      </c>
      <c r="F239" t="s">
        <v>37</v>
      </c>
      <c r="G239" t="s">
        <v>313</v>
      </c>
      <c r="H239">
        <v>4</v>
      </c>
      <c r="I239">
        <v>15627</v>
      </c>
      <c r="J239">
        <v>20</v>
      </c>
      <c r="K239">
        <v>12501.6</v>
      </c>
      <c r="L239">
        <v>50006.400000000001</v>
      </c>
      <c r="M239">
        <v>37620.83</v>
      </c>
      <c r="N239">
        <v>12385.57</v>
      </c>
      <c r="O239" t="s">
        <v>55</v>
      </c>
      <c r="P239">
        <v>1967.58</v>
      </c>
      <c r="Q239" t="s">
        <v>73</v>
      </c>
      <c r="R239" t="s">
        <v>31</v>
      </c>
      <c r="S239">
        <v>5</v>
      </c>
      <c r="T239">
        <v>5</v>
      </c>
      <c r="U239" t="s">
        <v>32</v>
      </c>
      <c r="V239" t="s">
        <v>33</v>
      </c>
      <c r="W239">
        <v>1</v>
      </c>
      <c r="X239">
        <f t="shared" si="6"/>
        <v>0</v>
      </c>
      <c r="Y239">
        <f t="shared" si="7"/>
        <v>10417.99</v>
      </c>
      <c r="Z239" s="2">
        <f>IF(BoyCodeAfrica_Ecommerce_Datasets3[Marketing_Cost] = 0, "N/A", L239/P239)</f>
        <v>25.415180068917149</v>
      </c>
      <c r="AA239" s="3">
        <f>BoyCodeAfrica_Ecommerce_Datasets3[Marketing_Cost]/BoyCodeAfrica_Ecommerce_Datasets3[Revenue]</f>
        <v>3.9346563639854094E-2</v>
      </c>
      <c r="AB239">
        <f>IF(COUNTIFS($C$2:C239,C239, $O$2:O239,O239)= 1,1,0)</f>
        <v>0</v>
      </c>
      <c r="AC239" s="6">
        <f>IF(COUNTIFS($A$2:A239,A239, $O$2:O239,O239)= 1,1,0)</f>
        <v>1</v>
      </c>
    </row>
    <row r="240" spans="1:29" x14ac:dyDescent="0.25">
      <c r="A240" t="s">
        <v>516</v>
      </c>
      <c r="B240" s="1">
        <v>45694</v>
      </c>
      <c r="C240" t="s">
        <v>517</v>
      </c>
      <c r="D240" t="s">
        <v>71</v>
      </c>
      <c r="E240" t="s">
        <v>46</v>
      </c>
      <c r="F240" t="s">
        <v>86</v>
      </c>
      <c r="G240" t="s">
        <v>127</v>
      </c>
      <c r="H240">
        <v>1</v>
      </c>
      <c r="I240">
        <v>41968</v>
      </c>
      <c r="J240">
        <v>15</v>
      </c>
      <c r="K240">
        <v>6295.2</v>
      </c>
      <c r="L240">
        <v>35672.800000000003</v>
      </c>
      <c r="M240">
        <v>24673.25</v>
      </c>
      <c r="N240">
        <v>10999.55</v>
      </c>
      <c r="O240" t="s">
        <v>29</v>
      </c>
      <c r="P240">
        <v>451.4</v>
      </c>
      <c r="Q240" t="s">
        <v>40</v>
      </c>
      <c r="R240" t="s">
        <v>31</v>
      </c>
      <c r="S240">
        <v>5</v>
      </c>
      <c r="T240">
        <v>4</v>
      </c>
      <c r="U240" t="s">
        <v>32</v>
      </c>
      <c r="V240" t="s">
        <v>50</v>
      </c>
      <c r="W240">
        <v>1</v>
      </c>
      <c r="X240">
        <f t="shared" si="6"/>
        <v>0</v>
      </c>
      <c r="Y240">
        <f t="shared" si="7"/>
        <v>10548.15</v>
      </c>
      <c r="Z240" s="2">
        <f>IF(BoyCodeAfrica_Ecommerce_Datasets3[Marketing_Cost] = 0, "N/A", L240/P240)</f>
        <v>79.027027027027032</v>
      </c>
      <c r="AA240" s="3">
        <f>BoyCodeAfrica_Ecommerce_Datasets3[Marketing_Cost]/BoyCodeAfrica_Ecommerce_Datasets3[Revenue]</f>
        <v>1.2653898768809848E-2</v>
      </c>
      <c r="AB240">
        <f>IF(COUNTIFS($C$2:C240,C240, $O$2:O240,O240)= 1,1,0)</f>
        <v>1</v>
      </c>
      <c r="AC240" s="6">
        <f>IF(COUNTIFS($A$2:A240,A240, $O$2:O240,O240)= 1,1,0)</f>
        <v>1</v>
      </c>
    </row>
    <row r="241" spans="1:29" x14ac:dyDescent="0.25">
      <c r="A241" t="s">
        <v>518</v>
      </c>
      <c r="B241" s="1">
        <v>45921</v>
      </c>
      <c r="C241" t="s">
        <v>519</v>
      </c>
      <c r="D241" t="s">
        <v>71</v>
      </c>
      <c r="E241" t="s">
        <v>36</v>
      </c>
      <c r="F241" t="s">
        <v>53</v>
      </c>
      <c r="G241" t="s">
        <v>54</v>
      </c>
      <c r="H241">
        <v>1</v>
      </c>
      <c r="I241">
        <v>84385</v>
      </c>
      <c r="J241">
        <v>25</v>
      </c>
      <c r="K241">
        <v>21096.25</v>
      </c>
      <c r="L241">
        <v>63288.75</v>
      </c>
      <c r="M241">
        <v>47269.09</v>
      </c>
      <c r="N241">
        <v>16019.66</v>
      </c>
      <c r="O241" t="s">
        <v>29</v>
      </c>
      <c r="P241">
        <v>613.79</v>
      </c>
      <c r="Q241" t="s">
        <v>40</v>
      </c>
      <c r="R241" t="s">
        <v>41</v>
      </c>
      <c r="S241">
        <v>2</v>
      </c>
      <c r="T241">
        <v>3</v>
      </c>
      <c r="U241" t="s">
        <v>56</v>
      </c>
      <c r="V241" t="s">
        <v>33</v>
      </c>
      <c r="W241">
        <v>5</v>
      </c>
      <c r="X241">
        <f t="shared" si="6"/>
        <v>0</v>
      </c>
      <c r="Y241">
        <f t="shared" si="7"/>
        <v>15405.869999999999</v>
      </c>
      <c r="Z241" s="2">
        <f>IF(BoyCodeAfrica_Ecommerce_Datasets3[Marketing_Cost] = 0, "N/A", L241/P241)</f>
        <v>103.11140618126721</v>
      </c>
      <c r="AA241" s="3">
        <f>BoyCodeAfrica_Ecommerce_Datasets3[Marketing_Cost]/BoyCodeAfrica_Ecommerce_Datasets3[Revenue]</f>
        <v>9.6982481088661084E-3</v>
      </c>
      <c r="AB241">
        <f>IF(COUNTIFS($C$2:C241,C241, $O$2:O241,O241)= 1,1,0)</f>
        <v>1</v>
      </c>
      <c r="AC241" s="6">
        <f>IF(COUNTIFS($A$2:A241,A241, $O$2:O241,O241)= 1,1,0)</f>
        <v>1</v>
      </c>
    </row>
    <row r="242" spans="1:29" x14ac:dyDescent="0.25">
      <c r="A242" t="s">
        <v>520</v>
      </c>
      <c r="B242" s="1">
        <v>45779</v>
      </c>
      <c r="C242" t="s">
        <v>521</v>
      </c>
      <c r="D242" t="s">
        <v>90</v>
      </c>
      <c r="E242" t="s">
        <v>46</v>
      </c>
      <c r="F242" t="s">
        <v>47</v>
      </c>
      <c r="G242" t="s">
        <v>48</v>
      </c>
      <c r="H242">
        <v>2</v>
      </c>
      <c r="I242">
        <v>20587</v>
      </c>
      <c r="J242">
        <v>10</v>
      </c>
      <c r="K242">
        <v>4117.3999999999996</v>
      </c>
      <c r="L242">
        <v>37056.6</v>
      </c>
      <c r="M242">
        <v>23879.48</v>
      </c>
      <c r="N242">
        <v>13177.12</v>
      </c>
      <c r="O242" t="s">
        <v>55</v>
      </c>
      <c r="P242">
        <v>662.73</v>
      </c>
      <c r="Q242" t="s">
        <v>73</v>
      </c>
      <c r="R242" t="s">
        <v>31</v>
      </c>
      <c r="S242">
        <v>5</v>
      </c>
      <c r="T242">
        <v>0</v>
      </c>
      <c r="U242" t="s">
        <v>32</v>
      </c>
      <c r="V242" t="s">
        <v>50</v>
      </c>
      <c r="W242">
        <v>5</v>
      </c>
      <c r="X242">
        <f t="shared" si="6"/>
        <v>0</v>
      </c>
      <c r="Y242">
        <f t="shared" si="7"/>
        <v>12514.390000000001</v>
      </c>
      <c r="Z242" s="2">
        <f>IF(BoyCodeAfrica_Ecommerce_Datasets3[Marketing_Cost] = 0, "N/A", L242/P242)</f>
        <v>55.915078538771439</v>
      </c>
      <c r="AA242" s="3">
        <f>BoyCodeAfrica_Ecommerce_Datasets3[Marketing_Cost]/BoyCodeAfrica_Ecommerce_Datasets3[Revenue]</f>
        <v>1.7884263532002398E-2</v>
      </c>
      <c r="AB242">
        <f>IF(COUNTIFS($C$2:C242,C242, $O$2:O242,O242)= 1,1,0)</f>
        <v>1</v>
      </c>
      <c r="AC242" s="6">
        <f>IF(COUNTIFS($A$2:A242,A242, $O$2:O242,O242)= 1,1,0)</f>
        <v>1</v>
      </c>
    </row>
    <row r="243" spans="1:29" x14ac:dyDescent="0.25">
      <c r="A243" t="s">
        <v>522</v>
      </c>
      <c r="B243" s="1">
        <v>45800</v>
      </c>
      <c r="C243" t="s">
        <v>201</v>
      </c>
      <c r="D243" t="s">
        <v>63</v>
      </c>
      <c r="E243" t="s">
        <v>26</v>
      </c>
      <c r="F243" t="s">
        <v>86</v>
      </c>
      <c r="G243" t="s">
        <v>180</v>
      </c>
      <c r="H243">
        <v>2</v>
      </c>
      <c r="I243">
        <v>49684</v>
      </c>
      <c r="J243">
        <v>0</v>
      </c>
      <c r="K243">
        <v>0</v>
      </c>
      <c r="L243">
        <v>99368</v>
      </c>
      <c r="M243">
        <v>76975.58</v>
      </c>
      <c r="N243">
        <v>22392.42</v>
      </c>
      <c r="O243" t="s">
        <v>29</v>
      </c>
      <c r="P243">
        <v>977.25</v>
      </c>
      <c r="Q243" t="s">
        <v>30</v>
      </c>
      <c r="R243" t="s">
        <v>41</v>
      </c>
      <c r="S243">
        <v>2</v>
      </c>
      <c r="T243">
        <v>1</v>
      </c>
      <c r="U243" t="s">
        <v>32</v>
      </c>
      <c r="V243" t="s">
        <v>33</v>
      </c>
      <c r="W243">
        <v>5</v>
      </c>
      <c r="X243">
        <f t="shared" si="6"/>
        <v>0</v>
      </c>
      <c r="Y243">
        <f t="shared" si="7"/>
        <v>21415.17</v>
      </c>
      <c r="Z243" s="2">
        <f>IF(BoyCodeAfrica_Ecommerce_Datasets3[Marketing_Cost] = 0, "N/A", L243/P243)</f>
        <v>101.68124840112561</v>
      </c>
      <c r="AA243" s="3">
        <f>BoyCodeAfrica_Ecommerce_Datasets3[Marketing_Cost]/BoyCodeAfrica_Ecommerce_Datasets3[Revenue]</f>
        <v>9.8346550197246606E-3</v>
      </c>
      <c r="AB243">
        <f>IF(COUNTIFS($C$2:C243,C243, $O$2:O243,O243)= 1,1,0)</f>
        <v>1</v>
      </c>
      <c r="AC243" s="6">
        <f>IF(COUNTIFS($A$2:A243,A243, $O$2:O243,O243)= 1,1,0)</f>
        <v>1</v>
      </c>
    </row>
    <row r="244" spans="1:29" x14ac:dyDescent="0.25">
      <c r="A244" t="s">
        <v>523</v>
      </c>
      <c r="B244" s="1">
        <v>46000</v>
      </c>
      <c r="C244" t="s">
        <v>524</v>
      </c>
      <c r="D244" t="s">
        <v>67</v>
      </c>
      <c r="E244" t="s">
        <v>26</v>
      </c>
      <c r="F244" t="s">
        <v>27</v>
      </c>
      <c r="G244" t="s">
        <v>164</v>
      </c>
      <c r="H244">
        <v>3</v>
      </c>
      <c r="I244">
        <v>29189</v>
      </c>
      <c r="J244">
        <v>0</v>
      </c>
      <c r="K244">
        <v>0</v>
      </c>
      <c r="L244">
        <v>87567</v>
      </c>
      <c r="M244">
        <v>67906.33</v>
      </c>
      <c r="N244">
        <v>19660.669999999998</v>
      </c>
      <c r="O244" t="s">
        <v>91</v>
      </c>
      <c r="P244">
        <v>1432.54</v>
      </c>
      <c r="Q244" t="s">
        <v>68</v>
      </c>
      <c r="R244" t="s">
        <v>41</v>
      </c>
      <c r="S244">
        <v>2</v>
      </c>
      <c r="T244">
        <v>3</v>
      </c>
      <c r="U244" t="s">
        <v>56</v>
      </c>
      <c r="V244" t="s">
        <v>33</v>
      </c>
      <c r="W244">
        <v>5</v>
      </c>
      <c r="X244">
        <f t="shared" si="6"/>
        <v>0</v>
      </c>
      <c r="Y244">
        <f t="shared" si="7"/>
        <v>18228.129999999997</v>
      </c>
      <c r="Z244" s="2">
        <f>IF(BoyCodeAfrica_Ecommerce_Datasets3[Marketing_Cost] = 0, "N/A", L244/P244)</f>
        <v>61.127088946905495</v>
      </c>
      <c r="AA244" s="3">
        <f>BoyCodeAfrica_Ecommerce_Datasets3[Marketing_Cost]/BoyCodeAfrica_Ecommerce_Datasets3[Revenue]</f>
        <v>1.6359359119302933E-2</v>
      </c>
      <c r="AB244">
        <f>IF(COUNTIFS($C$2:C244,C244, $O$2:O244,O244)= 1,1,0)</f>
        <v>1</v>
      </c>
      <c r="AC244" s="6">
        <f>IF(COUNTIFS($A$2:A244,A244, $O$2:O244,O244)= 1,1,0)</f>
        <v>1</v>
      </c>
    </row>
    <row r="245" spans="1:29" x14ac:dyDescent="0.25">
      <c r="A245" t="s">
        <v>525</v>
      </c>
      <c r="B245" s="1">
        <v>45906</v>
      </c>
      <c r="C245" t="s">
        <v>526</v>
      </c>
      <c r="D245" t="s">
        <v>79</v>
      </c>
      <c r="E245" t="s">
        <v>46</v>
      </c>
      <c r="F245" t="s">
        <v>37</v>
      </c>
      <c r="G245" t="s">
        <v>313</v>
      </c>
      <c r="H245">
        <v>1</v>
      </c>
      <c r="I245">
        <v>29530</v>
      </c>
      <c r="J245">
        <v>0</v>
      </c>
      <c r="K245">
        <v>0</v>
      </c>
      <c r="L245">
        <v>29530</v>
      </c>
      <c r="M245">
        <v>20987.02</v>
      </c>
      <c r="N245">
        <v>8542.98</v>
      </c>
      <c r="O245" t="s">
        <v>91</v>
      </c>
      <c r="P245">
        <v>272.74</v>
      </c>
      <c r="Q245" t="s">
        <v>30</v>
      </c>
      <c r="R245" t="s">
        <v>41</v>
      </c>
      <c r="S245">
        <v>2</v>
      </c>
      <c r="T245">
        <v>3</v>
      </c>
      <c r="U245" t="s">
        <v>56</v>
      </c>
      <c r="V245" t="s">
        <v>33</v>
      </c>
      <c r="W245">
        <v>5</v>
      </c>
      <c r="X245">
        <f t="shared" si="6"/>
        <v>0</v>
      </c>
      <c r="Y245">
        <f t="shared" si="7"/>
        <v>8270.24</v>
      </c>
      <c r="Z245" s="2">
        <f>IF(BoyCodeAfrica_Ecommerce_Datasets3[Marketing_Cost] = 0, "N/A", L245/P245)</f>
        <v>108.27161399134707</v>
      </c>
      <c r="AA245" s="3">
        <f>BoyCodeAfrica_Ecommerce_Datasets3[Marketing_Cost]/BoyCodeAfrica_Ecommerce_Datasets3[Revenue]</f>
        <v>9.2360311547578736E-3</v>
      </c>
      <c r="AB245">
        <f>IF(COUNTIFS($C$2:C245,C245, $O$2:O245,O245)= 1,1,0)</f>
        <v>1</v>
      </c>
      <c r="AC245" s="6">
        <f>IF(COUNTIFS($A$2:A245,A245, $O$2:O245,O245)= 1,1,0)</f>
        <v>1</v>
      </c>
    </row>
    <row r="246" spans="1:29" x14ac:dyDescent="0.25">
      <c r="A246" t="s">
        <v>527</v>
      </c>
      <c r="B246" s="1">
        <v>45767</v>
      </c>
      <c r="C246" t="s">
        <v>528</v>
      </c>
      <c r="D246" t="s">
        <v>25</v>
      </c>
      <c r="E246" t="s">
        <v>36</v>
      </c>
      <c r="F246" t="s">
        <v>53</v>
      </c>
      <c r="G246" t="s">
        <v>54</v>
      </c>
      <c r="H246">
        <v>1</v>
      </c>
      <c r="I246">
        <v>77825</v>
      </c>
      <c r="J246">
        <v>0</v>
      </c>
      <c r="K246">
        <v>0</v>
      </c>
      <c r="L246">
        <v>77825</v>
      </c>
      <c r="M246">
        <v>59147.27</v>
      </c>
      <c r="N246">
        <v>18677.73</v>
      </c>
      <c r="O246" t="s">
        <v>60</v>
      </c>
      <c r="P246">
        <v>257.35000000000002</v>
      </c>
      <c r="Q246" t="s">
        <v>30</v>
      </c>
      <c r="R246" t="s">
        <v>41</v>
      </c>
      <c r="S246">
        <v>2</v>
      </c>
      <c r="T246">
        <v>1</v>
      </c>
      <c r="U246" t="s">
        <v>32</v>
      </c>
      <c r="V246" t="s">
        <v>33</v>
      </c>
      <c r="W246">
        <v>5</v>
      </c>
      <c r="X246">
        <f t="shared" si="6"/>
        <v>0</v>
      </c>
      <c r="Y246">
        <f t="shared" si="7"/>
        <v>18420.38</v>
      </c>
      <c r="Z246" s="2">
        <f>IF(BoyCodeAfrica_Ecommerce_Datasets3[Marketing_Cost] = 0, "N/A", L246/P246)</f>
        <v>302.40917039051874</v>
      </c>
      <c r="AA246" s="3">
        <f>BoyCodeAfrica_Ecommerce_Datasets3[Marketing_Cost]/BoyCodeAfrica_Ecommerce_Datasets3[Revenue]</f>
        <v>3.3067780276260844E-3</v>
      </c>
      <c r="AB246">
        <f>IF(COUNTIFS($C$2:C246,C246, $O$2:O246,O246)= 1,1,0)</f>
        <v>1</v>
      </c>
      <c r="AC246" s="6">
        <f>IF(COUNTIFS($A$2:A246,A246, $O$2:O246,O246)= 1,1,0)</f>
        <v>1</v>
      </c>
    </row>
    <row r="247" spans="1:29" x14ac:dyDescent="0.25">
      <c r="A247" t="s">
        <v>529</v>
      </c>
      <c r="B247" s="1">
        <v>45934</v>
      </c>
      <c r="C247" t="s">
        <v>303</v>
      </c>
      <c r="D247" t="s">
        <v>25</v>
      </c>
      <c r="E247" t="s">
        <v>26</v>
      </c>
      <c r="F247" t="s">
        <v>37</v>
      </c>
      <c r="G247" t="s">
        <v>161</v>
      </c>
      <c r="H247">
        <v>1</v>
      </c>
      <c r="I247">
        <v>10439</v>
      </c>
      <c r="J247">
        <v>25</v>
      </c>
      <c r="K247">
        <v>2609.75</v>
      </c>
      <c r="L247">
        <v>7829.25</v>
      </c>
      <c r="M247">
        <v>5736.6</v>
      </c>
      <c r="N247">
        <v>2092.65</v>
      </c>
      <c r="O247" t="s">
        <v>60</v>
      </c>
      <c r="P247">
        <v>284.07</v>
      </c>
      <c r="Q247" t="s">
        <v>30</v>
      </c>
      <c r="R247" t="s">
        <v>31</v>
      </c>
      <c r="S247">
        <v>5</v>
      </c>
      <c r="T247">
        <v>4</v>
      </c>
      <c r="U247" t="s">
        <v>32</v>
      </c>
      <c r="V247" t="s">
        <v>33</v>
      </c>
      <c r="W247">
        <v>5</v>
      </c>
      <c r="X247">
        <f t="shared" si="6"/>
        <v>0</v>
      </c>
      <c r="Y247">
        <f t="shared" si="7"/>
        <v>1808.5800000000002</v>
      </c>
      <c r="Z247" s="2">
        <f>IF(BoyCodeAfrica_Ecommerce_Datasets3[Marketing_Cost] = 0, "N/A", L247/P247)</f>
        <v>27.560988488752773</v>
      </c>
      <c r="AA247" s="3">
        <f>BoyCodeAfrica_Ecommerce_Datasets3[Marketing_Cost]/BoyCodeAfrica_Ecommerce_Datasets3[Revenue]</f>
        <v>3.6283168885908608E-2</v>
      </c>
      <c r="AB247">
        <f>IF(COUNTIFS($C$2:C247,C247, $O$2:O247,O247)= 1,1,0)</f>
        <v>1</v>
      </c>
      <c r="AC247" s="6">
        <f>IF(COUNTIFS($A$2:A247,A247, $O$2:O247,O247)= 1,1,0)</f>
        <v>1</v>
      </c>
    </row>
    <row r="248" spans="1:29" x14ac:dyDescent="0.25">
      <c r="A248" t="s">
        <v>530</v>
      </c>
      <c r="B248" s="1">
        <v>45725</v>
      </c>
      <c r="C248" t="s">
        <v>531</v>
      </c>
      <c r="D248" t="s">
        <v>63</v>
      </c>
      <c r="E248" t="s">
        <v>26</v>
      </c>
      <c r="F248" t="s">
        <v>37</v>
      </c>
      <c r="G248" t="s">
        <v>224</v>
      </c>
      <c r="H248">
        <v>2</v>
      </c>
      <c r="I248">
        <v>10756</v>
      </c>
      <c r="J248">
        <v>25</v>
      </c>
      <c r="K248">
        <v>5378</v>
      </c>
      <c r="L248">
        <v>16134</v>
      </c>
      <c r="M248">
        <v>12211.32</v>
      </c>
      <c r="N248">
        <v>3922.68</v>
      </c>
      <c r="O248" t="s">
        <v>55</v>
      </c>
      <c r="P248">
        <v>1944.54</v>
      </c>
      <c r="Q248" t="s">
        <v>68</v>
      </c>
      <c r="R248" t="s">
        <v>41</v>
      </c>
      <c r="S248">
        <v>2</v>
      </c>
      <c r="T248">
        <v>0</v>
      </c>
      <c r="U248" t="s">
        <v>32</v>
      </c>
      <c r="V248" t="s">
        <v>50</v>
      </c>
      <c r="W248">
        <v>5</v>
      </c>
      <c r="X248">
        <f t="shared" si="6"/>
        <v>0</v>
      </c>
      <c r="Y248">
        <f t="shared" si="7"/>
        <v>1978.1399999999999</v>
      </c>
      <c r="Z248" s="2">
        <f>IF(BoyCodeAfrica_Ecommerce_Datasets3[Marketing_Cost] = 0, "N/A", L248/P248)</f>
        <v>8.2970779721682248</v>
      </c>
      <c r="AA248" s="3">
        <f>BoyCodeAfrica_Ecommerce_Datasets3[Marketing_Cost]/BoyCodeAfrica_Ecommerce_Datasets3[Revenue]</f>
        <v>0.12052435849758274</v>
      </c>
      <c r="AB248">
        <f>IF(COUNTIFS($C$2:C248,C248, $O$2:O248,O248)= 1,1,0)</f>
        <v>1</v>
      </c>
      <c r="AC248" s="6">
        <f>IF(COUNTIFS($A$2:A248,A248, $O$2:O248,O248)= 1,1,0)</f>
        <v>1</v>
      </c>
    </row>
    <row r="249" spans="1:29" x14ac:dyDescent="0.25">
      <c r="A249" t="s">
        <v>532</v>
      </c>
      <c r="B249" s="1">
        <v>45950</v>
      </c>
      <c r="C249" t="s">
        <v>533</v>
      </c>
      <c r="D249" t="s">
        <v>63</v>
      </c>
      <c r="E249" t="s">
        <v>26</v>
      </c>
      <c r="F249" t="s">
        <v>86</v>
      </c>
      <c r="G249" t="s">
        <v>87</v>
      </c>
      <c r="H249">
        <v>2</v>
      </c>
      <c r="I249">
        <v>41737</v>
      </c>
      <c r="J249">
        <v>10</v>
      </c>
      <c r="K249">
        <v>8347.4</v>
      </c>
      <c r="L249">
        <v>75126.600000000006</v>
      </c>
      <c r="M249">
        <v>43641.37</v>
      </c>
      <c r="N249">
        <v>31485.23</v>
      </c>
      <c r="O249" t="s">
        <v>39</v>
      </c>
      <c r="P249">
        <v>1447.82</v>
      </c>
      <c r="Q249" t="s">
        <v>40</v>
      </c>
      <c r="R249" t="s">
        <v>31</v>
      </c>
      <c r="S249">
        <v>5</v>
      </c>
      <c r="T249">
        <v>1</v>
      </c>
      <c r="U249" t="s">
        <v>32</v>
      </c>
      <c r="V249" t="s">
        <v>42</v>
      </c>
      <c r="X249">
        <f t="shared" si="6"/>
        <v>0</v>
      </c>
      <c r="Y249">
        <f t="shared" si="7"/>
        <v>30037.41</v>
      </c>
      <c r="Z249" s="2">
        <f>IF(BoyCodeAfrica_Ecommerce_Datasets3[Marketing_Cost] = 0, "N/A", L249/P249)</f>
        <v>51.889461397135008</v>
      </c>
      <c r="AA249" s="3">
        <f>BoyCodeAfrica_Ecommerce_Datasets3[Marketing_Cost]/BoyCodeAfrica_Ecommerce_Datasets3[Revenue]</f>
        <v>1.9271735976338605E-2</v>
      </c>
      <c r="AB249">
        <f>IF(COUNTIFS($C$2:C249,C249, $O$2:O249,O249)= 1,1,0)</f>
        <v>1</v>
      </c>
      <c r="AC249" s="6">
        <f>IF(COUNTIFS($A$2:A249,A249, $O$2:O249,O249)= 1,1,0)</f>
        <v>1</v>
      </c>
    </row>
    <row r="250" spans="1:29" x14ac:dyDescent="0.25">
      <c r="A250" t="s">
        <v>534</v>
      </c>
      <c r="B250" s="1">
        <v>45953</v>
      </c>
      <c r="C250" t="s">
        <v>535</v>
      </c>
      <c r="D250" t="s">
        <v>63</v>
      </c>
      <c r="E250" t="s">
        <v>46</v>
      </c>
      <c r="F250" t="s">
        <v>86</v>
      </c>
      <c r="G250" t="s">
        <v>94</v>
      </c>
      <c r="H250">
        <v>1</v>
      </c>
      <c r="I250">
        <v>76854</v>
      </c>
      <c r="J250">
        <v>0</v>
      </c>
      <c r="K250">
        <v>0</v>
      </c>
      <c r="L250">
        <v>76854</v>
      </c>
      <c r="M250">
        <v>42871.32</v>
      </c>
      <c r="N250">
        <v>33982.68</v>
      </c>
      <c r="O250" t="s">
        <v>29</v>
      </c>
      <c r="P250">
        <v>323.74</v>
      </c>
      <c r="Q250" t="s">
        <v>30</v>
      </c>
      <c r="R250" t="s">
        <v>31</v>
      </c>
      <c r="S250">
        <v>5</v>
      </c>
      <c r="T250">
        <v>0</v>
      </c>
      <c r="U250" t="s">
        <v>32</v>
      </c>
      <c r="V250" t="s">
        <v>50</v>
      </c>
      <c r="W250">
        <v>4</v>
      </c>
      <c r="X250">
        <f t="shared" si="6"/>
        <v>0</v>
      </c>
      <c r="Y250">
        <f t="shared" si="7"/>
        <v>33658.94</v>
      </c>
      <c r="Z250" s="2">
        <f>IF(BoyCodeAfrica_Ecommerce_Datasets3[Marketing_Cost] = 0, "N/A", L250/P250)</f>
        <v>237.39420522641626</v>
      </c>
      <c r="AA250" s="3">
        <f>BoyCodeAfrica_Ecommerce_Datasets3[Marketing_Cost]/BoyCodeAfrica_Ecommerce_Datasets3[Revenue]</f>
        <v>4.2124027376584175E-3</v>
      </c>
      <c r="AB250">
        <f>IF(COUNTIFS($C$2:C250,C250, $O$2:O250,O250)= 1,1,0)</f>
        <v>1</v>
      </c>
      <c r="AC250" s="6">
        <f>IF(COUNTIFS($A$2:A250,A250, $O$2:O250,O250)= 1,1,0)</f>
        <v>1</v>
      </c>
    </row>
    <row r="251" spans="1:29" x14ac:dyDescent="0.25">
      <c r="A251" t="s">
        <v>536</v>
      </c>
      <c r="B251" s="1">
        <v>45900</v>
      </c>
      <c r="C251" t="s">
        <v>380</v>
      </c>
      <c r="D251" t="s">
        <v>45</v>
      </c>
      <c r="E251" t="s">
        <v>46</v>
      </c>
      <c r="F251" t="s">
        <v>27</v>
      </c>
      <c r="G251" t="s">
        <v>76</v>
      </c>
      <c r="H251">
        <v>2</v>
      </c>
      <c r="I251">
        <v>6073</v>
      </c>
      <c r="J251">
        <v>0</v>
      </c>
      <c r="K251">
        <v>0</v>
      </c>
      <c r="L251">
        <v>12146</v>
      </c>
      <c r="M251">
        <v>6985.01</v>
      </c>
      <c r="N251">
        <v>5160.99</v>
      </c>
      <c r="O251" t="s">
        <v>39</v>
      </c>
      <c r="P251">
        <v>913.9</v>
      </c>
      <c r="Q251" t="s">
        <v>30</v>
      </c>
      <c r="R251" t="s">
        <v>41</v>
      </c>
      <c r="S251">
        <v>2</v>
      </c>
      <c r="T251">
        <v>0</v>
      </c>
      <c r="U251" t="s">
        <v>32</v>
      </c>
      <c r="V251" t="s">
        <v>50</v>
      </c>
      <c r="W251">
        <v>4</v>
      </c>
      <c r="X251">
        <f t="shared" si="6"/>
        <v>0</v>
      </c>
      <c r="Y251">
        <f t="shared" si="7"/>
        <v>4247.09</v>
      </c>
      <c r="Z251" s="2">
        <f>IF(BoyCodeAfrica_Ecommerce_Datasets3[Marketing_Cost] = 0, "N/A", L251/P251)</f>
        <v>13.290294342925922</v>
      </c>
      <c r="AA251" s="3">
        <f>BoyCodeAfrica_Ecommerce_Datasets3[Marketing_Cost]/BoyCodeAfrica_Ecommerce_Datasets3[Revenue]</f>
        <v>7.5242878313848183E-2</v>
      </c>
      <c r="AB251">
        <f>IF(COUNTIFS($C$2:C251,C251, $O$2:O251,O251)= 1,1,0)</f>
        <v>1</v>
      </c>
      <c r="AC251" s="6">
        <f>IF(COUNTIFS($A$2:A251,A251, $O$2:O251,O251)= 1,1,0)</f>
        <v>1</v>
      </c>
    </row>
    <row r="252" spans="1:29" x14ac:dyDescent="0.25">
      <c r="A252" t="s">
        <v>537</v>
      </c>
      <c r="B252" s="1">
        <v>45782</v>
      </c>
      <c r="C252" t="s">
        <v>538</v>
      </c>
      <c r="D252" t="s">
        <v>154</v>
      </c>
      <c r="E252" t="s">
        <v>46</v>
      </c>
      <c r="F252" t="s">
        <v>27</v>
      </c>
      <c r="G252" t="s">
        <v>76</v>
      </c>
      <c r="H252">
        <v>1</v>
      </c>
      <c r="I252">
        <v>29346</v>
      </c>
      <c r="J252">
        <v>20</v>
      </c>
      <c r="K252">
        <v>5869.2</v>
      </c>
      <c r="L252">
        <v>23476.799999999999</v>
      </c>
      <c r="M252">
        <v>16002.42</v>
      </c>
      <c r="N252">
        <v>7474.38</v>
      </c>
      <c r="O252" t="s">
        <v>29</v>
      </c>
      <c r="P252">
        <v>1008.31</v>
      </c>
      <c r="Q252" t="s">
        <v>30</v>
      </c>
      <c r="R252" t="s">
        <v>41</v>
      </c>
      <c r="S252">
        <v>2</v>
      </c>
      <c r="T252">
        <v>1</v>
      </c>
      <c r="U252" t="s">
        <v>32</v>
      </c>
      <c r="V252" t="s">
        <v>33</v>
      </c>
      <c r="W252">
        <v>1</v>
      </c>
      <c r="X252">
        <f t="shared" si="6"/>
        <v>0</v>
      </c>
      <c r="Y252">
        <f t="shared" si="7"/>
        <v>6466.07</v>
      </c>
      <c r="Z252" s="2">
        <f>IF(BoyCodeAfrica_Ecommerce_Datasets3[Marketing_Cost] = 0, "N/A", L252/P252)</f>
        <v>23.283315646973648</v>
      </c>
      <c r="AA252" s="3">
        <f>BoyCodeAfrica_Ecommerce_Datasets3[Marketing_Cost]/BoyCodeAfrica_Ecommerce_Datasets3[Revenue]</f>
        <v>4.2949209432290601E-2</v>
      </c>
      <c r="AB252">
        <f>IF(COUNTIFS($C$2:C252,C252, $O$2:O252,O252)= 1,1,0)</f>
        <v>1</v>
      </c>
      <c r="AC252" s="6">
        <f>IF(COUNTIFS($A$2:A252,A252, $O$2:O252,O252)= 1,1,0)</f>
        <v>1</v>
      </c>
    </row>
    <row r="253" spans="1:29" x14ac:dyDescent="0.25">
      <c r="A253" t="s">
        <v>539</v>
      </c>
      <c r="B253" s="1">
        <v>45900</v>
      </c>
      <c r="C253" t="s">
        <v>540</v>
      </c>
      <c r="D253" t="s">
        <v>45</v>
      </c>
      <c r="E253" t="s">
        <v>46</v>
      </c>
      <c r="F253" t="s">
        <v>47</v>
      </c>
      <c r="G253" t="s">
        <v>48</v>
      </c>
      <c r="H253">
        <v>1</v>
      </c>
      <c r="I253">
        <v>53810</v>
      </c>
      <c r="J253">
        <v>10</v>
      </c>
      <c r="K253">
        <v>5381</v>
      </c>
      <c r="L253">
        <v>48429</v>
      </c>
      <c r="M253">
        <v>33602.04</v>
      </c>
      <c r="N253">
        <v>14826.96</v>
      </c>
      <c r="O253" t="s">
        <v>29</v>
      </c>
      <c r="P253">
        <v>1628.01</v>
      </c>
      <c r="Q253" t="s">
        <v>40</v>
      </c>
      <c r="R253" t="s">
        <v>41</v>
      </c>
      <c r="S253">
        <v>2</v>
      </c>
      <c r="T253">
        <v>3</v>
      </c>
      <c r="U253" t="s">
        <v>56</v>
      </c>
      <c r="V253" t="s">
        <v>33</v>
      </c>
      <c r="W253">
        <v>2</v>
      </c>
      <c r="X253">
        <f t="shared" si="6"/>
        <v>0</v>
      </c>
      <c r="Y253">
        <f t="shared" si="7"/>
        <v>13198.949999999999</v>
      </c>
      <c r="Z253" s="2">
        <f>IF(BoyCodeAfrica_Ecommerce_Datasets3[Marketing_Cost] = 0, "N/A", L253/P253)</f>
        <v>29.747360274199789</v>
      </c>
      <c r="AA253" s="3">
        <f>BoyCodeAfrica_Ecommerce_Datasets3[Marketing_Cost]/BoyCodeAfrica_Ecommerce_Datasets3[Revenue]</f>
        <v>3.3616428173202005E-2</v>
      </c>
      <c r="AB253">
        <f>IF(COUNTIFS($C$2:C253,C253, $O$2:O253,O253)= 1,1,0)</f>
        <v>1</v>
      </c>
      <c r="AC253" s="6">
        <f>IF(COUNTIFS($A$2:A253,A253, $O$2:O253,O253)= 1,1,0)</f>
        <v>1</v>
      </c>
    </row>
    <row r="254" spans="1:29" x14ac:dyDescent="0.25">
      <c r="A254" t="s">
        <v>541</v>
      </c>
      <c r="B254" s="1">
        <v>45866</v>
      </c>
      <c r="C254" t="s">
        <v>249</v>
      </c>
      <c r="D254" t="s">
        <v>79</v>
      </c>
      <c r="E254" t="s">
        <v>46</v>
      </c>
      <c r="F254" t="s">
        <v>47</v>
      </c>
      <c r="G254" t="s">
        <v>105</v>
      </c>
      <c r="H254">
        <v>2</v>
      </c>
      <c r="I254">
        <v>35531</v>
      </c>
      <c r="J254">
        <v>25</v>
      </c>
      <c r="K254">
        <v>17765.5</v>
      </c>
      <c r="L254">
        <v>53296.5</v>
      </c>
      <c r="M254">
        <v>39301.69</v>
      </c>
      <c r="N254">
        <v>13994.81</v>
      </c>
      <c r="O254" t="s">
        <v>39</v>
      </c>
      <c r="P254">
        <v>2340.9899999999998</v>
      </c>
      <c r="Q254" t="s">
        <v>40</v>
      </c>
      <c r="R254" t="s">
        <v>31</v>
      </c>
      <c r="S254">
        <v>5</v>
      </c>
      <c r="T254">
        <v>9</v>
      </c>
      <c r="U254" t="s">
        <v>56</v>
      </c>
      <c r="V254" t="s">
        <v>33</v>
      </c>
      <c r="W254">
        <v>5</v>
      </c>
      <c r="X254">
        <f t="shared" si="6"/>
        <v>0</v>
      </c>
      <c r="Y254">
        <f t="shared" si="7"/>
        <v>11653.82</v>
      </c>
      <c r="Z254" s="2">
        <f>IF(BoyCodeAfrica_Ecommerce_Datasets3[Marketing_Cost] = 0, "N/A", L254/P254)</f>
        <v>22.766650007048302</v>
      </c>
      <c r="AA254" s="3">
        <f>BoyCodeAfrica_Ecommerce_Datasets3[Marketing_Cost]/BoyCodeAfrica_Ecommerce_Datasets3[Revenue]</f>
        <v>4.3923897441670648E-2</v>
      </c>
      <c r="AB254">
        <f>IF(COUNTIFS($C$2:C254,C254, $O$2:O254,O254)= 1,1,0)</f>
        <v>1</v>
      </c>
      <c r="AC254" s="6">
        <f>IF(COUNTIFS($A$2:A254,A254, $O$2:O254,O254)= 1,1,0)</f>
        <v>1</v>
      </c>
    </row>
    <row r="255" spans="1:29" x14ac:dyDescent="0.25">
      <c r="A255" t="s">
        <v>542</v>
      </c>
      <c r="B255" s="1">
        <v>45755</v>
      </c>
      <c r="C255" t="s">
        <v>543</v>
      </c>
      <c r="D255" t="s">
        <v>25</v>
      </c>
      <c r="E255" t="s">
        <v>46</v>
      </c>
      <c r="F255" t="s">
        <v>27</v>
      </c>
      <c r="G255" t="s">
        <v>164</v>
      </c>
      <c r="H255">
        <v>1</v>
      </c>
      <c r="I255">
        <v>23103</v>
      </c>
      <c r="J255">
        <v>15</v>
      </c>
      <c r="K255">
        <v>3465.45</v>
      </c>
      <c r="L255">
        <v>19637.55</v>
      </c>
      <c r="M255">
        <v>12536.62</v>
      </c>
      <c r="N255">
        <v>7100.93</v>
      </c>
      <c r="O255" t="s">
        <v>29</v>
      </c>
      <c r="P255">
        <v>2079.1799999999998</v>
      </c>
      <c r="Q255" t="s">
        <v>40</v>
      </c>
      <c r="R255" t="s">
        <v>31</v>
      </c>
      <c r="S255">
        <v>5</v>
      </c>
      <c r="T255">
        <v>0</v>
      </c>
      <c r="U255" t="s">
        <v>32</v>
      </c>
      <c r="V255" t="s">
        <v>50</v>
      </c>
      <c r="W255">
        <v>2</v>
      </c>
      <c r="X255">
        <f t="shared" si="6"/>
        <v>0</v>
      </c>
      <c r="Y255">
        <f t="shared" si="7"/>
        <v>5021.75</v>
      </c>
      <c r="Z255" s="2">
        <f>IF(BoyCodeAfrica_Ecommerce_Datasets3[Marketing_Cost] = 0, "N/A", L255/P255)</f>
        <v>9.4448532594580552</v>
      </c>
      <c r="AA255" s="3">
        <f>BoyCodeAfrica_Ecommerce_Datasets3[Marketing_Cost]/BoyCodeAfrica_Ecommerce_Datasets3[Revenue]</f>
        <v>0.10587776988473613</v>
      </c>
      <c r="AB255">
        <f>IF(COUNTIFS($C$2:C255,C255, $O$2:O255,O255)= 1,1,0)</f>
        <v>1</v>
      </c>
      <c r="AC255" s="6">
        <f>IF(COUNTIFS($A$2:A255,A255, $O$2:O255,O255)= 1,1,0)</f>
        <v>1</v>
      </c>
    </row>
    <row r="256" spans="1:29" x14ac:dyDescent="0.25">
      <c r="A256" t="s">
        <v>544</v>
      </c>
      <c r="B256" s="1">
        <v>45706</v>
      </c>
      <c r="C256" t="s">
        <v>356</v>
      </c>
      <c r="D256" t="s">
        <v>67</v>
      </c>
      <c r="E256" t="s">
        <v>46</v>
      </c>
      <c r="F256" t="s">
        <v>53</v>
      </c>
      <c r="G256" t="s">
        <v>268</v>
      </c>
      <c r="H256">
        <v>2</v>
      </c>
      <c r="I256">
        <v>67610</v>
      </c>
      <c r="J256">
        <v>10</v>
      </c>
      <c r="K256">
        <v>13522</v>
      </c>
      <c r="L256">
        <v>121698</v>
      </c>
      <c r="M256">
        <v>85672.3</v>
      </c>
      <c r="N256">
        <v>36025.699999999997</v>
      </c>
      <c r="O256" t="s">
        <v>29</v>
      </c>
      <c r="P256">
        <v>2459.9299999999998</v>
      </c>
      <c r="Q256" t="s">
        <v>73</v>
      </c>
      <c r="R256" t="s">
        <v>41</v>
      </c>
      <c r="S256">
        <v>2</v>
      </c>
      <c r="T256">
        <v>3</v>
      </c>
      <c r="U256" t="s">
        <v>32</v>
      </c>
      <c r="V256" t="s">
        <v>50</v>
      </c>
      <c r="W256">
        <v>5</v>
      </c>
      <c r="X256">
        <f t="shared" si="6"/>
        <v>0</v>
      </c>
      <c r="Y256">
        <f t="shared" si="7"/>
        <v>33565.769999999997</v>
      </c>
      <c r="Z256" s="2">
        <f>IF(BoyCodeAfrica_Ecommerce_Datasets3[Marketing_Cost] = 0, "N/A", L256/P256)</f>
        <v>49.472139451122594</v>
      </c>
      <c r="AA256" s="3">
        <f>BoyCodeAfrica_Ecommerce_Datasets3[Marketing_Cost]/BoyCodeAfrica_Ecommerce_Datasets3[Revenue]</f>
        <v>2.0213397097733732E-2</v>
      </c>
      <c r="AB256">
        <f>IF(COUNTIFS($C$2:C256,C256, $O$2:O256,O256)= 1,1,0)</f>
        <v>0</v>
      </c>
      <c r="AC256" s="6">
        <f>IF(COUNTIFS($A$2:A256,A256, $O$2:O256,O256)= 1,1,0)</f>
        <v>1</v>
      </c>
    </row>
    <row r="257" spans="1:29" x14ac:dyDescent="0.25">
      <c r="A257" t="s">
        <v>545</v>
      </c>
      <c r="B257" s="1">
        <v>45707</v>
      </c>
      <c r="C257" t="s">
        <v>546</v>
      </c>
      <c r="D257" t="s">
        <v>45</v>
      </c>
      <c r="E257" t="s">
        <v>46</v>
      </c>
      <c r="F257" t="s">
        <v>53</v>
      </c>
      <c r="G257" t="s">
        <v>82</v>
      </c>
      <c r="H257">
        <v>1</v>
      </c>
      <c r="I257">
        <v>47559</v>
      </c>
      <c r="J257">
        <v>0</v>
      </c>
      <c r="K257">
        <v>0</v>
      </c>
      <c r="L257">
        <v>47559</v>
      </c>
      <c r="M257">
        <v>35189.17</v>
      </c>
      <c r="N257">
        <v>12369.83</v>
      </c>
      <c r="O257" t="s">
        <v>29</v>
      </c>
      <c r="P257">
        <v>849.08</v>
      </c>
      <c r="Q257" t="s">
        <v>83</v>
      </c>
      <c r="R257" t="s">
        <v>31</v>
      </c>
      <c r="S257">
        <v>5</v>
      </c>
      <c r="T257">
        <v>4</v>
      </c>
      <c r="U257" t="s">
        <v>32</v>
      </c>
      <c r="V257" t="s">
        <v>33</v>
      </c>
      <c r="W257">
        <v>5</v>
      </c>
      <c r="X257">
        <f t="shared" si="6"/>
        <v>0</v>
      </c>
      <c r="Y257">
        <f t="shared" si="7"/>
        <v>11520.75</v>
      </c>
      <c r="Z257" s="2">
        <f>IF(BoyCodeAfrica_Ecommerce_Datasets3[Marketing_Cost] = 0, "N/A", L257/P257)</f>
        <v>56.012389880812172</v>
      </c>
      <c r="AA257" s="3">
        <f>BoyCodeAfrica_Ecommerce_Datasets3[Marketing_Cost]/BoyCodeAfrica_Ecommerce_Datasets3[Revenue]</f>
        <v>1.7853192876216912E-2</v>
      </c>
      <c r="AB257">
        <f>IF(COUNTIFS($C$2:C257,C257, $O$2:O257,O257)= 1,1,0)</f>
        <v>1</v>
      </c>
      <c r="AC257" s="6">
        <f>IF(COUNTIFS($A$2:A257,A257, $O$2:O257,O257)= 1,1,0)</f>
        <v>1</v>
      </c>
    </row>
    <row r="258" spans="1:29" x14ac:dyDescent="0.25">
      <c r="A258" t="s">
        <v>547</v>
      </c>
      <c r="B258" s="1">
        <v>45995</v>
      </c>
      <c r="C258" t="s">
        <v>548</v>
      </c>
      <c r="D258" t="s">
        <v>25</v>
      </c>
      <c r="E258" t="s">
        <v>46</v>
      </c>
      <c r="F258" t="s">
        <v>47</v>
      </c>
      <c r="G258" t="s">
        <v>105</v>
      </c>
      <c r="H258">
        <v>1</v>
      </c>
      <c r="I258">
        <v>20842</v>
      </c>
      <c r="J258">
        <v>5</v>
      </c>
      <c r="K258">
        <v>1042.0999999999999</v>
      </c>
      <c r="L258">
        <v>19799.900000000001</v>
      </c>
      <c r="M258">
        <v>13859.21</v>
      </c>
      <c r="N258">
        <v>5940.69</v>
      </c>
      <c r="O258" t="s">
        <v>49</v>
      </c>
      <c r="P258">
        <v>179.81</v>
      </c>
      <c r="Q258" t="s">
        <v>68</v>
      </c>
      <c r="R258" t="s">
        <v>41</v>
      </c>
      <c r="S258">
        <v>2</v>
      </c>
      <c r="T258">
        <v>4</v>
      </c>
      <c r="U258" t="s">
        <v>56</v>
      </c>
      <c r="V258" t="s">
        <v>33</v>
      </c>
      <c r="W258">
        <v>2</v>
      </c>
      <c r="X258">
        <f t="shared" ref="X258:X321" si="8">L258-M258-N258</f>
        <v>0</v>
      </c>
      <c r="Y258">
        <f t="shared" ref="Y258:Y321" si="9">N258-P258</f>
        <v>5760.8799999999992</v>
      </c>
      <c r="Z258" s="2">
        <f>IF(BoyCodeAfrica_Ecommerce_Datasets3[Marketing_Cost] = 0, "N/A", L258/P258)</f>
        <v>110.11567765975197</v>
      </c>
      <c r="AA258" s="3">
        <f>BoyCodeAfrica_Ecommerce_Datasets3[Marketing_Cost]/BoyCodeAfrica_Ecommerce_Datasets3[Revenue]</f>
        <v>9.0813589967626094E-3</v>
      </c>
      <c r="AB258">
        <f>IF(COUNTIFS($C$2:C258,C258, $O$2:O258,O258)= 1,1,0)</f>
        <v>1</v>
      </c>
      <c r="AC258" s="6">
        <f>IF(COUNTIFS($A$2:A258,A258, $O$2:O258,O258)= 1,1,0)</f>
        <v>1</v>
      </c>
    </row>
    <row r="259" spans="1:29" x14ac:dyDescent="0.25">
      <c r="A259" t="s">
        <v>549</v>
      </c>
      <c r="B259" s="1">
        <v>45878</v>
      </c>
      <c r="C259" t="s">
        <v>550</v>
      </c>
      <c r="D259" t="s">
        <v>90</v>
      </c>
      <c r="E259" t="s">
        <v>26</v>
      </c>
      <c r="F259" t="s">
        <v>47</v>
      </c>
      <c r="G259" t="s">
        <v>138</v>
      </c>
      <c r="H259">
        <v>1</v>
      </c>
      <c r="I259">
        <v>15898</v>
      </c>
      <c r="J259">
        <v>20</v>
      </c>
      <c r="K259">
        <v>3179.6</v>
      </c>
      <c r="L259">
        <v>12718.4</v>
      </c>
      <c r="M259">
        <v>10063.65</v>
      </c>
      <c r="N259">
        <v>2654.75</v>
      </c>
      <c r="O259" t="s">
        <v>91</v>
      </c>
      <c r="P259">
        <v>1245.1099999999999</v>
      </c>
      <c r="Q259" t="s">
        <v>30</v>
      </c>
      <c r="R259" t="s">
        <v>41</v>
      </c>
      <c r="S259">
        <v>2</v>
      </c>
      <c r="T259">
        <v>4</v>
      </c>
      <c r="U259" t="s">
        <v>32</v>
      </c>
      <c r="V259" t="s">
        <v>50</v>
      </c>
      <c r="W259">
        <v>2</v>
      </c>
      <c r="X259">
        <f t="shared" si="8"/>
        <v>0</v>
      </c>
      <c r="Y259">
        <f t="shared" si="9"/>
        <v>1409.64</v>
      </c>
      <c r="Z259" s="2">
        <f>IF(BoyCodeAfrica_Ecommerce_Datasets3[Marketing_Cost] = 0, "N/A", L259/P259)</f>
        <v>10.214679827485122</v>
      </c>
      <c r="AA259" s="3">
        <f>BoyCodeAfrica_Ecommerce_Datasets3[Marketing_Cost]/BoyCodeAfrica_Ecommerce_Datasets3[Revenue]</f>
        <v>9.7898320543464576E-2</v>
      </c>
      <c r="AB259">
        <f>IF(COUNTIFS($C$2:C259,C259, $O$2:O259,O259)= 1,1,0)</f>
        <v>1</v>
      </c>
      <c r="AC259" s="6">
        <f>IF(COUNTIFS($A$2:A259,A259, $O$2:O259,O259)= 1,1,0)</f>
        <v>1</v>
      </c>
    </row>
    <row r="260" spans="1:29" x14ac:dyDescent="0.25">
      <c r="A260" t="s">
        <v>551</v>
      </c>
      <c r="B260" s="1">
        <v>45839</v>
      </c>
      <c r="C260" t="s">
        <v>249</v>
      </c>
      <c r="D260" t="s">
        <v>25</v>
      </c>
      <c r="E260" t="s">
        <v>46</v>
      </c>
      <c r="F260" t="s">
        <v>37</v>
      </c>
      <c r="G260" t="s">
        <v>100</v>
      </c>
      <c r="H260">
        <v>2</v>
      </c>
      <c r="I260">
        <v>36881</v>
      </c>
      <c r="J260">
        <v>10</v>
      </c>
      <c r="K260">
        <v>7376.2</v>
      </c>
      <c r="L260">
        <v>66385.8</v>
      </c>
      <c r="M260">
        <v>43876.12</v>
      </c>
      <c r="N260">
        <v>22509.68</v>
      </c>
      <c r="O260" t="s">
        <v>91</v>
      </c>
      <c r="P260">
        <v>2449.94</v>
      </c>
      <c r="Q260" t="s">
        <v>40</v>
      </c>
      <c r="R260" t="s">
        <v>41</v>
      </c>
      <c r="S260">
        <v>2</v>
      </c>
      <c r="T260">
        <v>0</v>
      </c>
      <c r="U260" t="s">
        <v>32</v>
      </c>
      <c r="V260" t="s">
        <v>42</v>
      </c>
      <c r="X260">
        <f t="shared" si="8"/>
        <v>0</v>
      </c>
      <c r="Y260">
        <f t="shared" si="9"/>
        <v>20059.740000000002</v>
      </c>
      <c r="Z260" s="2">
        <f>IF(BoyCodeAfrica_Ecommerce_Datasets3[Marketing_Cost] = 0, "N/A", L260/P260)</f>
        <v>27.096908495718264</v>
      </c>
      <c r="AA260" s="3">
        <f>BoyCodeAfrica_Ecommerce_Datasets3[Marketing_Cost]/BoyCodeAfrica_Ecommerce_Datasets3[Revenue]</f>
        <v>3.6904578991290307E-2</v>
      </c>
      <c r="AB260">
        <f>IF(COUNTIFS($C$2:C260,C260, $O$2:O260,O260)= 1,1,0)</f>
        <v>1</v>
      </c>
      <c r="AC260" s="6">
        <f>IF(COUNTIFS($A$2:A260,A260, $O$2:O260,O260)= 1,1,0)</f>
        <v>1</v>
      </c>
    </row>
    <row r="261" spans="1:29" x14ac:dyDescent="0.25">
      <c r="A261" t="s">
        <v>552</v>
      </c>
      <c r="B261" s="1">
        <v>45874</v>
      </c>
      <c r="C261" t="s">
        <v>553</v>
      </c>
      <c r="D261" t="s">
        <v>45</v>
      </c>
      <c r="E261" t="s">
        <v>36</v>
      </c>
      <c r="F261" t="s">
        <v>27</v>
      </c>
      <c r="G261" t="s">
        <v>72</v>
      </c>
      <c r="H261">
        <v>1</v>
      </c>
      <c r="I261">
        <v>28095</v>
      </c>
      <c r="J261">
        <v>20</v>
      </c>
      <c r="K261">
        <v>5619</v>
      </c>
      <c r="L261">
        <v>22476</v>
      </c>
      <c r="M261">
        <v>15498.92</v>
      </c>
      <c r="N261">
        <v>6977.08</v>
      </c>
      <c r="O261" t="s">
        <v>60</v>
      </c>
      <c r="P261">
        <v>1286.6400000000001</v>
      </c>
      <c r="Q261" t="s">
        <v>83</v>
      </c>
      <c r="R261" t="s">
        <v>31</v>
      </c>
      <c r="S261">
        <v>5</v>
      </c>
      <c r="T261">
        <v>1</v>
      </c>
      <c r="U261" t="s">
        <v>32</v>
      </c>
      <c r="V261" t="s">
        <v>42</v>
      </c>
      <c r="X261">
        <f t="shared" si="8"/>
        <v>0</v>
      </c>
      <c r="Y261">
        <f t="shared" si="9"/>
        <v>5690.44</v>
      </c>
      <c r="Z261" s="2">
        <f>IF(BoyCodeAfrica_Ecommerce_Datasets3[Marketing_Cost] = 0, "N/A", L261/P261)</f>
        <v>17.468755829136352</v>
      </c>
      <c r="AA261" s="3">
        <f>BoyCodeAfrica_Ecommerce_Datasets3[Marketing_Cost]/BoyCodeAfrica_Ecommerce_Datasets3[Revenue]</f>
        <v>5.7245061398825417E-2</v>
      </c>
      <c r="AB261">
        <f>IF(COUNTIFS($C$2:C261,C261, $O$2:O261,O261)= 1,1,0)</f>
        <v>1</v>
      </c>
      <c r="AC261" s="6">
        <f>IF(COUNTIFS($A$2:A261,A261, $O$2:O261,O261)= 1,1,0)</f>
        <v>1</v>
      </c>
    </row>
    <row r="262" spans="1:29" x14ac:dyDescent="0.25">
      <c r="A262" t="s">
        <v>554</v>
      </c>
      <c r="B262" s="1">
        <v>45868</v>
      </c>
      <c r="C262" t="s">
        <v>555</v>
      </c>
      <c r="D262" t="s">
        <v>45</v>
      </c>
      <c r="E262" t="s">
        <v>36</v>
      </c>
      <c r="F262" t="s">
        <v>37</v>
      </c>
      <c r="G262" t="s">
        <v>38</v>
      </c>
      <c r="H262">
        <v>1</v>
      </c>
      <c r="I262">
        <v>34751</v>
      </c>
      <c r="J262">
        <v>10</v>
      </c>
      <c r="K262">
        <v>3475.1</v>
      </c>
      <c r="L262">
        <v>31275.9</v>
      </c>
      <c r="M262">
        <v>20757.009999999998</v>
      </c>
      <c r="N262">
        <v>10518.89</v>
      </c>
      <c r="O262" t="s">
        <v>55</v>
      </c>
      <c r="P262">
        <v>281.25</v>
      </c>
      <c r="Q262" t="s">
        <v>40</v>
      </c>
      <c r="R262" t="s">
        <v>41</v>
      </c>
      <c r="S262">
        <v>2</v>
      </c>
      <c r="T262">
        <v>1</v>
      </c>
      <c r="U262" t="s">
        <v>32</v>
      </c>
      <c r="V262" t="s">
        <v>33</v>
      </c>
      <c r="W262">
        <v>2</v>
      </c>
      <c r="X262">
        <f t="shared" si="8"/>
        <v>0</v>
      </c>
      <c r="Y262">
        <f t="shared" si="9"/>
        <v>10237.64</v>
      </c>
      <c r="Z262" s="2">
        <f>IF(BoyCodeAfrica_Ecommerce_Datasets3[Marketing_Cost] = 0, "N/A", L262/P262)</f>
        <v>111.20320000000001</v>
      </c>
      <c r="AA262" s="3">
        <f>BoyCodeAfrica_Ecommerce_Datasets3[Marketing_Cost]/BoyCodeAfrica_Ecommerce_Datasets3[Revenue]</f>
        <v>8.9925469770654083E-3</v>
      </c>
      <c r="AB262">
        <f>IF(COUNTIFS($C$2:C262,C262, $O$2:O262,O262)= 1,1,0)</f>
        <v>1</v>
      </c>
      <c r="AC262" s="6">
        <f>IF(COUNTIFS($A$2:A262,A262, $O$2:O262,O262)= 1,1,0)</f>
        <v>1</v>
      </c>
    </row>
    <row r="263" spans="1:29" x14ac:dyDescent="0.25">
      <c r="A263" t="s">
        <v>556</v>
      </c>
      <c r="B263" s="1">
        <v>45897</v>
      </c>
      <c r="C263" t="s">
        <v>438</v>
      </c>
      <c r="D263" t="s">
        <v>90</v>
      </c>
      <c r="E263" t="s">
        <v>26</v>
      </c>
      <c r="F263" t="s">
        <v>86</v>
      </c>
      <c r="G263" t="s">
        <v>110</v>
      </c>
      <c r="H263">
        <v>1</v>
      </c>
      <c r="I263">
        <v>44240</v>
      </c>
      <c r="J263">
        <v>10</v>
      </c>
      <c r="K263">
        <v>4424</v>
      </c>
      <c r="L263">
        <v>39816</v>
      </c>
      <c r="M263">
        <v>27110.13</v>
      </c>
      <c r="N263">
        <v>12705.87</v>
      </c>
      <c r="O263" t="s">
        <v>49</v>
      </c>
      <c r="P263">
        <v>402.69</v>
      </c>
      <c r="Q263" t="s">
        <v>73</v>
      </c>
      <c r="R263" t="s">
        <v>31</v>
      </c>
      <c r="S263">
        <v>5</v>
      </c>
      <c r="T263">
        <v>4</v>
      </c>
      <c r="U263" t="s">
        <v>32</v>
      </c>
      <c r="V263" t="s">
        <v>33</v>
      </c>
      <c r="W263">
        <v>5</v>
      </c>
      <c r="X263">
        <f t="shared" si="8"/>
        <v>0</v>
      </c>
      <c r="Y263">
        <f t="shared" si="9"/>
        <v>12303.18</v>
      </c>
      <c r="Z263" s="2">
        <f>IF(BoyCodeAfrica_Ecommerce_Datasets3[Marketing_Cost] = 0, "N/A", L263/P263)</f>
        <v>98.875065186619977</v>
      </c>
      <c r="AA263" s="3">
        <f>BoyCodeAfrica_Ecommerce_Datasets3[Marketing_Cost]/BoyCodeAfrica_Ecommerce_Datasets3[Revenue]</f>
        <v>1.0113773357444244E-2</v>
      </c>
      <c r="AB263">
        <f>IF(COUNTIFS($C$2:C263,C263, $O$2:O263,O263)= 1,1,0)</f>
        <v>1</v>
      </c>
      <c r="AC263" s="6">
        <f>IF(COUNTIFS($A$2:A263,A263, $O$2:O263,O263)= 1,1,0)</f>
        <v>1</v>
      </c>
    </row>
    <row r="264" spans="1:29" x14ac:dyDescent="0.25">
      <c r="A264" t="s">
        <v>557</v>
      </c>
      <c r="B264" s="1">
        <v>45685</v>
      </c>
      <c r="C264" t="s">
        <v>558</v>
      </c>
      <c r="D264" t="s">
        <v>63</v>
      </c>
      <c r="E264" t="s">
        <v>46</v>
      </c>
      <c r="F264" t="s">
        <v>47</v>
      </c>
      <c r="G264" t="s">
        <v>64</v>
      </c>
      <c r="H264">
        <v>1</v>
      </c>
      <c r="I264">
        <v>45782</v>
      </c>
      <c r="J264">
        <v>10</v>
      </c>
      <c r="K264">
        <v>4578.2</v>
      </c>
      <c r="L264">
        <v>41203.800000000003</v>
      </c>
      <c r="M264">
        <v>31649.34</v>
      </c>
      <c r="N264">
        <v>9554.4599999999991</v>
      </c>
      <c r="O264" t="s">
        <v>39</v>
      </c>
      <c r="P264">
        <v>615.86</v>
      </c>
      <c r="Q264" t="s">
        <v>40</v>
      </c>
      <c r="R264" t="s">
        <v>31</v>
      </c>
      <c r="S264">
        <v>5</v>
      </c>
      <c r="T264">
        <v>1</v>
      </c>
      <c r="U264" t="s">
        <v>32</v>
      </c>
      <c r="V264" t="s">
        <v>33</v>
      </c>
      <c r="W264">
        <v>4</v>
      </c>
      <c r="X264">
        <f t="shared" si="8"/>
        <v>0</v>
      </c>
      <c r="Y264">
        <f t="shared" si="9"/>
        <v>8938.5999999999985</v>
      </c>
      <c r="Z264" s="2">
        <f>IF(BoyCodeAfrica_Ecommerce_Datasets3[Marketing_Cost] = 0, "N/A", L264/P264)</f>
        <v>66.904491280485828</v>
      </c>
      <c r="AA264" s="3">
        <f>BoyCodeAfrica_Ecommerce_Datasets3[Marketing_Cost]/BoyCodeAfrica_Ecommerce_Datasets3[Revenue]</f>
        <v>1.494667967517559E-2</v>
      </c>
      <c r="AB264">
        <f>IF(COUNTIFS($C$2:C264,C264, $O$2:O264,O264)= 1,1,0)</f>
        <v>1</v>
      </c>
      <c r="AC264" s="6">
        <f>IF(COUNTIFS($A$2:A264,A264, $O$2:O264,O264)= 1,1,0)</f>
        <v>1</v>
      </c>
    </row>
    <row r="265" spans="1:29" x14ac:dyDescent="0.25">
      <c r="A265" t="s">
        <v>559</v>
      </c>
      <c r="B265" s="1">
        <v>46002</v>
      </c>
      <c r="C265" t="s">
        <v>560</v>
      </c>
      <c r="D265" t="s">
        <v>154</v>
      </c>
      <c r="E265" t="s">
        <v>36</v>
      </c>
      <c r="F265" t="s">
        <v>53</v>
      </c>
      <c r="G265" t="s">
        <v>59</v>
      </c>
      <c r="H265">
        <v>1</v>
      </c>
      <c r="I265">
        <v>74004</v>
      </c>
      <c r="J265">
        <v>0</v>
      </c>
      <c r="K265">
        <v>0</v>
      </c>
      <c r="L265">
        <v>74004</v>
      </c>
      <c r="M265">
        <v>44915.35</v>
      </c>
      <c r="N265">
        <v>29088.65</v>
      </c>
      <c r="O265" t="s">
        <v>29</v>
      </c>
      <c r="P265">
        <v>808.11</v>
      </c>
      <c r="Q265" t="s">
        <v>83</v>
      </c>
      <c r="R265" t="s">
        <v>41</v>
      </c>
      <c r="S265">
        <v>2</v>
      </c>
      <c r="T265">
        <v>0</v>
      </c>
      <c r="U265" t="s">
        <v>32</v>
      </c>
      <c r="V265" t="s">
        <v>50</v>
      </c>
      <c r="W265">
        <v>5</v>
      </c>
      <c r="X265">
        <f t="shared" si="8"/>
        <v>0</v>
      </c>
      <c r="Y265">
        <f t="shared" si="9"/>
        <v>28280.54</v>
      </c>
      <c r="Z265" s="2">
        <f>IF(BoyCodeAfrica_Ecommerce_Datasets3[Marketing_Cost] = 0, "N/A", L265/P265)</f>
        <v>91.576641793815199</v>
      </c>
      <c r="AA265" s="3">
        <f>BoyCodeAfrica_Ecommerce_Datasets3[Marketing_Cost]/BoyCodeAfrica_Ecommerce_Datasets3[Revenue]</f>
        <v>1.091981514512729E-2</v>
      </c>
      <c r="AB265">
        <f>IF(COUNTIFS($C$2:C265,C265, $O$2:O265,O265)= 1,1,0)</f>
        <v>1</v>
      </c>
      <c r="AC265" s="6">
        <f>IF(COUNTIFS($A$2:A265,A265, $O$2:O265,O265)= 1,1,0)</f>
        <v>1</v>
      </c>
    </row>
    <row r="266" spans="1:29" x14ac:dyDescent="0.25">
      <c r="A266" t="s">
        <v>561</v>
      </c>
      <c r="B266" s="1">
        <v>45992</v>
      </c>
      <c r="C266" t="s">
        <v>398</v>
      </c>
      <c r="D266" t="s">
        <v>71</v>
      </c>
      <c r="E266" t="s">
        <v>46</v>
      </c>
      <c r="F266" t="s">
        <v>53</v>
      </c>
      <c r="G266" t="s">
        <v>268</v>
      </c>
      <c r="H266">
        <v>2</v>
      </c>
      <c r="I266">
        <v>107622</v>
      </c>
      <c r="J266">
        <v>20</v>
      </c>
      <c r="K266">
        <v>43048.800000000003</v>
      </c>
      <c r="L266">
        <v>172195.20000000001</v>
      </c>
      <c r="M266">
        <v>106917.51</v>
      </c>
      <c r="N266">
        <v>65277.69</v>
      </c>
      <c r="O266" t="s">
        <v>60</v>
      </c>
      <c r="P266">
        <v>864.22</v>
      </c>
      <c r="Q266" t="s">
        <v>30</v>
      </c>
      <c r="R266" t="s">
        <v>41</v>
      </c>
      <c r="S266">
        <v>2</v>
      </c>
      <c r="T266">
        <v>0</v>
      </c>
      <c r="U266" t="s">
        <v>32</v>
      </c>
      <c r="V266" t="s">
        <v>42</v>
      </c>
      <c r="X266">
        <f t="shared" si="8"/>
        <v>0</v>
      </c>
      <c r="Y266">
        <f t="shared" si="9"/>
        <v>64413.47</v>
      </c>
      <c r="Z266" s="2">
        <f>IF(BoyCodeAfrica_Ecommerce_Datasets3[Marketing_Cost] = 0, "N/A", L266/P266)</f>
        <v>199.24926523338965</v>
      </c>
      <c r="AA266" s="3">
        <f>BoyCodeAfrica_Ecommerce_Datasets3[Marketing_Cost]/BoyCodeAfrica_Ecommerce_Datasets3[Revenue]</f>
        <v>5.0188390849454567E-3</v>
      </c>
      <c r="AB266">
        <f>IF(COUNTIFS($C$2:C266,C266, $O$2:O266,O266)= 1,1,0)</f>
        <v>1</v>
      </c>
      <c r="AC266" s="6">
        <f>IF(COUNTIFS($A$2:A266,A266, $O$2:O266,O266)= 1,1,0)</f>
        <v>1</v>
      </c>
    </row>
    <row r="267" spans="1:29" x14ac:dyDescent="0.25">
      <c r="A267" t="s">
        <v>562</v>
      </c>
      <c r="B267" s="1">
        <v>45988</v>
      </c>
      <c r="C267" t="s">
        <v>563</v>
      </c>
      <c r="D267" t="s">
        <v>90</v>
      </c>
      <c r="E267" t="s">
        <v>36</v>
      </c>
      <c r="F267" t="s">
        <v>27</v>
      </c>
      <c r="G267" t="s">
        <v>72</v>
      </c>
      <c r="H267">
        <v>2</v>
      </c>
      <c r="I267">
        <v>14476</v>
      </c>
      <c r="J267">
        <v>10</v>
      </c>
      <c r="K267">
        <v>2895.2</v>
      </c>
      <c r="L267">
        <v>26056.799999999999</v>
      </c>
      <c r="M267">
        <v>19975.810000000001</v>
      </c>
      <c r="N267">
        <v>6080.99</v>
      </c>
      <c r="O267" t="s">
        <v>55</v>
      </c>
      <c r="P267">
        <v>1978.25</v>
      </c>
      <c r="Q267" t="s">
        <v>68</v>
      </c>
      <c r="R267" t="s">
        <v>41</v>
      </c>
      <c r="S267">
        <v>2</v>
      </c>
      <c r="T267">
        <v>1</v>
      </c>
      <c r="U267" t="s">
        <v>32</v>
      </c>
      <c r="V267" t="s">
        <v>33</v>
      </c>
      <c r="W267">
        <v>4</v>
      </c>
      <c r="X267">
        <f t="shared" si="8"/>
        <v>0</v>
      </c>
      <c r="Y267">
        <f t="shared" si="9"/>
        <v>4102.74</v>
      </c>
      <c r="Z267" s="2">
        <f>IF(BoyCodeAfrica_Ecommerce_Datasets3[Marketing_Cost] = 0, "N/A", L267/P267)</f>
        <v>13.171641602426387</v>
      </c>
      <c r="AA267" s="3">
        <f>BoyCodeAfrica_Ecommerce_Datasets3[Marketing_Cost]/BoyCodeAfrica_Ecommerce_Datasets3[Revenue]</f>
        <v>7.5920680973872459E-2</v>
      </c>
      <c r="AB267">
        <f>IF(COUNTIFS($C$2:C267,C267, $O$2:O267,O267)= 1,1,0)</f>
        <v>1</v>
      </c>
      <c r="AC267" s="6">
        <f>IF(COUNTIFS($A$2:A267,A267, $O$2:O267,O267)= 1,1,0)</f>
        <v>1</v>
      </c>
    </row>
    <row r="268" spans="1:29" x14ac:dyDescent="0.25">
      <c r="A268" t="s">
        <v>564</v>
      </c>
      <c r="B268" s="1">
        <v>45708</v>
      </c>
      <c r="C268" t="s">
        <v>565</v>
      </c>
      <c r="D268" t="s">
        <v>25</v>
      </c>
      <c r="E268" t="s">
        <v>26</v>
      </c>
      <c r="F268" t="s">
        <v>37</v>
      </c>
      <c r="G268" t="s">
        <v>161</v>
      </c>
      <c r="H268">
        <v>1</v>
      </c>
      <c r="I268">
        <v>4783</v>
      </c>
      <c r="J268">
        <v>15</v>
      </c>
      <c r="K268">
        <v>717.45</v>
      </c>
      <c r="L268">
        <v>4065.55</v>
      </c>
      <c r="M268">
        <v>2343.3000000000002</v>
      </c>
      <c r="N268">
        <v>1722.25</v>
      </c>
      <c r="O268" t="s">
        <v>49</v>
      </c>
      <c r="P268">
        <v>148.74</v>
      </c>
      <c r="Q268" t="s">
        <v>73</v>
      </c>
      <c r="R268" t="s">
        <v>41</v>
      </c>
      <c r="S268">
        <v>2</v>
      </c>
      <c r="T268">
        <v>5</v>
      </c>
      <c r="U268" t="s">
        <v>56</v>
      </c>
      <c r="V268" t="s">
        <v>33</v>
      </c>
      <c r="W268">
        <v>3</v>
      </c>
      <c r="X268">
        <f t="shared" si="8"/>
        <v>0</v>
      </c>
      <c r="Y268">
        <f t="shared" si="9"/>
        <v>1573.51</v>
      </c>
      <c r="Z268" s="2">
        <f>IF(BoyCodeAfrica_Ecommerce_Datasets3[Marketing_Cost] = 0, "N/A", L268/P268)</f>
        <v>27.333266101922817</v>
      </c>
      <c r="AA268" s="3">
        <f>BoyCodeAfrica_Ecommerce_Datasets3[Marketing_Cost]/BoyCodeAfrica_Ecommerce_Datasets3[Revenue]</f>
        <v>3.6585455842382951E-2</v>
      </c>
      <c r="AB268">
        <f>IF(COUNTIFS($C$2:C268,C268, $O$2:O268,O268)= 1,1,0)</f>
        <v>1</v>
      </c>
      <c r="AC268" s="6">
        <f>IF(COUNTIFS($A$2:A268,A268, $O$2:O268,O268)= 1,1,0)</f>
        <v>1</v>
      </c>
    </row>
    <row r="269" spans="1:29" x14ac:dyDescent="0.25">
      <c r="A269" t="s">
        <v>566</v>
      </c>
      <c r="B269" s="1">
        <v>45689</v>
      </c>
      <c r="C269" t="s">
        <v>567</v>
      </c>
      <c r="D269" t="s">
        <v>90</v>
      </c>
      <c r="E269" t="s">
        <v>46</v>
      </c>
      <c r="F269" t="s">
        <v>86</v>
      </c>
      <c r="G269" t="s">
        <v>87</v>
      </c>
      <c r="H269">
        <v>3</v>
      </c>
      <c r="I269">
        <v>84562</v>
      </c>
      <c r="J269">
        <v>0</v>
      </c>
      <c r="K269">
        <v>0</v>
      </c>
      <c r="L269">
        <v>253686</v>
      </c>
      <c r="M269">
        <v>145444.35</v>
      </c>
      <c r="N269">
        <v>108241.65</v>
      </c>
      <c r="O269" t="s">
        <v>29</v>
      </c>
      <c r="P269">
        <v>1709.71</v>
      </c>
      <c r="Q269" t="s">
        <v>40</v>
      </c>
      <c r="R269" t="s">
        <v>31</v>
      </c>
      <c r="S269">
        <v>5</v>
      </c>
      <c r="T269">
        <v>3</v>
      </c>
      <c r="U269" t="s">
        <v>32</v>
      </c>
      <c r="V269" t="s">
        <v>42</v>
      </c>
      <c r="X269">
        <f t="shared" si="8"/>
        <v>0</v>
      </c>
      <c r="Y269">
        <f t="shared" si="9"/>
        <v>106531.93999999999</v>
      </c>
      <c r="Z269" s="2">
        <f>IF(BoyCodeAfrica_Ecommerce_Datasets3[Marketing_Cost] = 0, "N/A", L269/P269)</f>
        <v>148.37954974820292</v>
      </c>
      <c r="AA269" s="3">
        <f>BoyCodeAfrica_Ecommerce_Datasets3[Marketing_Cost]/BoyCodeAfrica_Ecommerce_Datasets3[Revenue]</f>
        <v>6.7394732070354688E-3</v>
      </c>
      <c r="AB269">
        <f>IF(COUNTIFS($C$2:C269,C269, $O$2:O269,O269)= 1,1,0)</f>
        <v>1</v>
      </c>
      <c r="AC269" s="6">
        <f>IF(COUNTIFS($A$2:A269,A269, $O$2:O269,O269)= 1,1,0)</f>
        <v>1</v>
      </c>
    </row>
    <row r="270" spans="1:29" x14ac:dyDescent="0.25">
      <c r="A270" t="s">
        <v>568</v>
      </c>
      <c r="B270" s="1">
        <v>45864</v>
      </c>
      <c r="C270" t="s">
        <v>221</v>
      </c>
      <c r="D270" t="s">
        <v>63</v>
      </c>
      <c r="E270" t="s">
        <v>26</v>
      </c>
      <c r="F270" t="s">
        <v>47</v>
      </c>
      <c r="G270" t="s">
        <v>138</v>
      </c>
      <c r="H270">
        <v>3</v>
      </c>
      <c r="I270">
        <v>36716</v>
      </c>
      <c r="J270">
        <v>10</v>
      </c>
      <c r="K270">
        <v>11014.8</v>
      </c>
      <c r="L270">
        <v>99133.2</v>
      </c>
      <c r="M270">
        <v>61411.12</v>
      </c>
      <c r="N270">
        <v>37722.080000000002</v>
      </c>
      <c r="O270" t="s">
        <v>39</v>
      </c>
      <c r="P270">
        <v>343.49</v>
      </c>
      <c r="Q270" t="s">
        <v>30</v>
      </c>
      <c r="R270" t="s">
        <v>41</v>
      </c>
      <c r="S270">
        <v>2</v>
      </c>
      <c r="T270">
        <v>1</v>
      </c>
      <c r="U270" t="s">
        <v>32</v>
      </c>
      <c r="V270" t="s">
        <v>33</v>
      </c>
      <c r="W270">
        <v>5</v>
      </c>
      <c r="X270">
        <f t="shared" si="8"/>
        <v>0</v>
      </c>
      <c r="Y270">
        <f t="shared" si="9"/>
        <v>37378.590000000004</v>
      </c>
      <c r="Z270" s="2">
        <f>IF(BoyCodeAfrica_Ecommerce_Datasets3[Marketing_Cost] = 0, "N/A", L270/P270)</f>
        <v>288.60578182770968</v>
      </c>
      <c r="AA270" s="3">
        <f>BoyCodeAfrica_Ecommerce_Datasets3[Marketing_Cost]/BoyCodeAfrica_Ecommerce_Datasets3[Revenue]</f>
        <v>3.4649340483309328E-3</v>
      </c>
      <c r="AB270">
        <f>IF(COUNTIFS($C$2:C270,C270, $O$2:O270,O270)= 1,1,0)</f>
        <v>1</v>
      </c>
      <c r="AC270" s="6">
        <f>IF(COUNTIFS($A$2:A270,A270, $O$2:O270,O270)= 1,1,0)</f>
        <v>1</v>
      </c>
    </row>
    <row r="271" spans="1:29" x14ac:dyDescent="0.25">
      <c r="A271" t="s">
        <v>569</v>
      </c>
      <c r="B271" s="1">
        <v>45831</v>
      </c>
      <c r="C271" t="s">
        <v>570</v>
      </c>
      <c r="D271" t="s">
        <v>63</v>
      </c>
      <c r="E271" t="s">
        <v>46</v>
      </c>
      <c r="F271" t="s">
        <v>86</v>
      </c>
      <c r="G271" t="s">
        <v>180</v>
      </c>
      <c r="H271">
        <v>1</v>
      </c>
      <c r="I271">
        <v>57463</v>
      </c>
      <c r="J271">
        <v>0</v>
      </c>
      <c r="K271">
        <v>0</v>
      </c>
      <c r="L271">
        <v>57463</v>
      </c>
      <c r="M271">
        <v>33836.83</v>
      </c>
      <c r="N271">
        <v>23626.17</v>
      </c>
      <c r="O271" t="s">
        <v>91</v>
      </c>
      <c r="P271">
        <v>1679.68</v>
      </c>
      <c r="Q271" t="s">
        <v>30</v>
      </c>
      <c r="R271" t="s">
        <v>31</v>
      </c>
      <c r="S271">
        <v>5</v>
      </c>
      <c r="T271">
        <v>5</v>
      </c>
      <c r="U271" t="s">
        <v>32</v>
      </c>
      <c r="V271" t="s">
        <v>33</v>
      </c>
      <c r="W271">
        <v>5</v>
      </c>
      <c r="X271">
        <f t="shared" si="8"/>
        <v>0</v>
      </c>
      <c r="Y271">
        <f t="shared" si="9"/>
        <v>21946.489999999998</v>
      </c>
      <c r="Z271" s="2">
        <f>IF(BoyCodeAfrica_Ecommerce_Datasets3[Marketing_Cost] = 0, "N/A", L271/P271)</f>
        <v>34.210682987235664</v>
      </c>
      <c r="AA271" s="3">
        <f>BoyCodeAfrica_Ecommerce_Datasets3[Marketing_Cost]/BoyCodeAfrica_Ecommerce_Datasets3[Revenue]</f>
        <v>2.9230635365365541E-2</v>
      </c>
      <c r="AB271">
        <f>IF(COUNTIFS($C$2:C271,C271, $O$2:O271,O271)= 1,1,0)</f>
        <v>1</v>
      </c>
      <c r="AC271" s="6">
        <f>IF(COUNTIFS($A$2:A271,A271, $O$2:O271,O271)= 1,1,0)</f>
        <v>1</v>
      </c>
    </row>
    <row r="272" spans="1:29" x14ac:dyDescent="0.25">
      <c r="A272" t="s">
        <v>571</v>
      </c>
      <c r="B272" s="1">
        <v>45713</v>
      </c>
      <c r="C272" t="s">
        <v>572</v>
      </c>
      <c r="D272" t="s">
        <v>79</v>
      </c>
      <c r="E272" t="s">
        <v>26</v>
      </c>
      <c r="F272" t="s">
        <v>86</v>
      </c>
      <c r="G272" t="s">
        <v>180</v>
      </c>
      <c r="H272">
        <v>1</v>
      </c>
      <c r="I272">
        <v>71234</v>
      </c>
      <c r="J272">
        <v>0</v>
      </c>
      <c r="K272">
        <v>0</v>
      </c>
      <c r="L272">
        <v>71234</v>
      </c>
      <c r="M272">
        <v>51961.18</v>
      </c>
      <c r="N272">
        <v>19272.82</v>
      </c>
      <c r="O272" t="s">
        <v>55</v>
      </c>
      <c r="P272">
        <v>958.61</v>
      </c>
      <c r="Q272" t="s">
        <v>30</v>
      </c>
      <c r="R272" t="s">
        <v>31</v>
      </c>
      <c r="S272">
        <v>5</v>
      </c>
      <c r="T272">
        <v>7</v>
      </c>
      <c r="U272" t="s">
        <v>56</v>
      </c>
      <c r="V272" t="s">
        <v>33</v>
      </c>
      <c r="W272">
        <v>5</v>
      </c>
      <c r="X272">
        <f t="shared" si="8"/>
        <v>0</v>
      </c>
      <c r="Y272">
        <f t="shared" si="9"/>
        <v>18314.21</v>
      </c>
      <c r="Z272" s="2">
        <f>IF(BoyCodeAfrica_Ecommerce_Datasets3[Marketing_Cost] = 0, "N/A", L272/P272)</f>
        <v>74.309677553958338</v>
      </c>
      <c r="AA272" s="3">
        <f>BoyCodeAfrica_Ecommerce_Datasets3[Marketing_Cost]/BoyCodeAfrica_Ecommerce_Datasets3[Revenue]</f>
        <v>1.3457197405733217E-2</v>
      </c>
      <c r="AB272">
        <f>IF(COUNTIFS($C$2:C272,C272, $O$2:O272,O272)= 1,1,0)</f>
        <v>1</v>
      </c>
      <c r="AC272" s="6">
        <f>IF(COUNTIFS($A$2:A272,A272, $O$2:O272,O272)= 1,1,0)</f>
        <v>1</v>
      </c>
    </row>
    <row r="273" spans="1:29" x14ac:dyDescent="0.25">
      <c r="A273" t="s">
        <v>573</v>
      </c>
      <c r="B273" s="1">
        <v>45785</v>
      </c>
      <c r="C273" t="s">
        <v>574</v>
      </c>
      <c r="D273" t="s">
        <v>67</v>
      </c>
      <c r="E273" t="s">
        <v>46</v>
      </c>
      <c r="F273" t="s">
        <v>37</v>
      </c>
      <c r="G273" t="s">
        <v>224</v>
      </c>
      <c r="H273">
        <v>2</v>
      </c>
      <c r="I273">
        <v>4216</v>
      </c>
      <c r="J273">
        <v>15</v>
      </c>
      <c r="K273">
        <v>1264.8</v>
      </c>
      <c r="L273">
        <v>7167.2</v>
      </c>
      <c r="M273">
        <v>5788.39</v>
      </c>
      <c r="N273">
        <v>1378.81</v>
      </c>
      <c r="O273" t="s">
        <v>60</v>
      </c>
      <c r="P273">
        <v>1431.2</v>
      </c>
      <c r="Q273" t="s">
        <v>73</v>
      </c>
      <c r="R273" t="s">
        <v>31</v>
      </c>
      <c r="S273">
        <v>5</v>
      </c>
      <c r="T273">
        <v>2</v>
      </c>
      <c r="U273" t="s">
        <v>32</v>
      </c>
      <c r="V273" t="s">
        <v>33</v>
      </c>
      <c r="W273">
        <v>5</v>
      </c>
      <c r="X273">
        <f t="shared" si="8"/>
        <v>0</v>
      </c>
      <c r="Y273">
        <f t="shared" si="9"/>
        <v>-52.3900000000001</v>
      </c>
      <c r="Z273" s="2">
        <f>IF(BoyCodeAfrica_Ecommerce_Datasets3[Marketing_Cost] = 0, "N/A", L273/P273)</f>
        <v>5.0078256008943542</v>
      </c>
      <c r="AA273" s="3">
        <f>BoyCodeAfrica_Ecommerce_Datasets3[Marketing_Cost]/BoyCodeAfrica_Ecommerce_Datasets3[Revenue]</f>
        <v>0.19968746511887489</v>
      </c>
      <c r="AB273">
        <f>IF(COUNTIFS($C$2:C273,C273, $O$2:O273,O273)= 1,1,0)</f>
        <v>1</v>
      </c>
      <c r="AC273" s="6">
        <f>IF(COUNTIFS($A$2:A273,A273, $O$2:O273,O273)= 1,1,0)</f>
        <v>1</v>
      </c>
    </row>
    <row r="274" spans="1:29" x14ac:dyDescent="0.25">
      <c r="A274" t="s">
        <v>575</v>
      </c>
      <c r="B274" s="1">
        <v>45756</v>
      </c>
      <c r="C274" t="s">
        <v>576</v>
      </c>
      <c r="D274" t="s">
        <v>90</v>
      </c>
      <c r="E274" t="s">
        <v>36</v>
      </c>
      <c r="F274" t="s">
        <v>86</v>
      </c>
      <c r="G274" t="s">
        <v>94</v>
      </c>
      <c r="H274">
        <v>2</v>
      </c>
      <c r="I274">
        <v>50572</v>
      </c>
      <c r="J274">
        <v>10</v>
      </c>
      <c r="K274">
        <v>10114.4</v>
      </c>
      <c r="L274">
        <v>91029.6</v>
      </c>
      <c r="M274">
        <v>65987.72</v>
      </c>
      <c r="N274">
        <v>25041.88</v>
      </c>
      <c r="O274" t="s">
        <v>49</v>
      </c>
      <c r="P274">
        <v>347.33</v>
      </c>
      <c r="Q274" t="s">
        <v>73</v>
      </c>
      <c r="R274" t="s">
        <v>31</v>
      </c>
      <c r="S274">
        <v>5</v>
      </c>
      <c r="T274">
        <v>7</v>
      </c>
      <c r="U274" t="s">
        <v>56</v>
      </c>
      <c r="V274" t="s">
        <v>33</v>
      </c>
      <c r="W274">
        <v>4</v>
      </c>
      <c r="X274">
        <f t="shared" si="8"/>
        <v>0</v>
      </c>
      <c r="Y274">
        <f t="shared" si="9"/>
        <v>24694.55</v>
      </c>
      <c r="Z274" s="2">
        <f>IF(BoyCodeAfrica_Ecommerce_Datasets3[Marketing_Cost] = 0, "N/A", L274/P274)</f>
        <v>262.08389715832209</v>
      </c>
      <c r="AA274" s="3">
        <f>BoyCodeAfrica_Ecommerce_Datasets3[Marketing_Cost]/BoyCodeAfrica_Ecommerce_Datasets3[Revenue]</f>
        <v>3.8155720776538618E-3</v>
      </c>
      <c r="AB274">
        <f>IF(COUNTIFS($C$2:C274,C274, $O$2:O274,O274)= 1,1,0)</f>
        <v>1</v>
      </c>
      <c r="AC274" s="6">
        <f>IF(COUNTIFS($A$2:A274,A274, $O$2:O274,O274)= 1,1,0)</f>
        <v>1</v>
      </c>
    </row>
    <row r="275" spans="1:29" x14ac:dyDescent="0.25">
      <c r="A275" t="s">
        <v>577</v>
      </c>
      <c r="B275" s="1">
        <v>45755</v>
      </c>
      <c r="C275" t="s">
        <v>578</v>
      </c>
      <c r="D275" t="s">
        <v>67</v>
      </c>
      <c r="E275" t="s">
        <v>36</v>
      </c>
      <c r="F275" t="s">
        <v>27</v>
      </c>
      <c r="G275" t="s">
        <v>164</v>
      </c>
      <c r="H275">
        <v>1</v>
      </c>
      <c r="I275">
        <v>9827</v>
      </c>
      <c r="J275">
        <v>5</v>
      </c>
      <c r="K275">
        <v>491.35</v>
      </c>
      <c r="L275">
        <v>9335.65</v>
      </c>
      <c r="M275">
        <v>6367.78</v>
      </c>
      <c r="N275">
        <v>2967.87</v>
      </c>
      <c r="O275" t="s">
        <v>55</v>
      </c>
      <c r="P275">
        <v>1428.06</v>
      </c>
      <c r="Q275" t="s">
        <v>30</v>
      </c>
      <c r="R275" t="s">
        <v>41</v>
      </c>
      <c r="S275">
        <v>2</v>
      </c>
      <c r="T275">
        <v>2</v>
      </c>
      <c r="U275" t="s">
        <v>32</v>
      </c>
      <c r="V275" t="s">
        <v>33</v>
      </c>
      <c r="W275">
        <v>4</v>
      </c>
      <c r="X275">
        <f t="shared" si="8"/>
        <v>0</v>
      </c>
      <c r="Y275">
        <f t="shared" si="9"/>
        <v>1539.81</v>
      </c>
      <c r="Z275" s="2">
        <f>IF(BoyCodeAfrica_Ecommerce_Datasets3[Marketing_Cost] = 0, "N/A", L275/P275)</f>
        <v>6.5372953517359216</v>
      </c>
      <c r="AA275" s="3">
        <f>BoyCodeAfrica_Ecommerce_Datasets3[Marketing_Cost]/BoyCodeAfrica_Ecommerce_Datasets3[Revenue]</f>
        <v>0.15296845961448854</v>
      </c>
      <c r="AB275">
        <f>IF(COUNTIFS($C$2:C275,C275, $O$2:O275,O275)= 1,1,0)</f>
        <v>1</v>
      </c>
      <c r="AC275" s="6">
        <f>IF(COUNTIFS($A$2:A275,A275, $O$2:O275,O275)= 1,1,0)</f>
        <v>1</v>
      </c>
    </row>
    <row r="276" spans="1:29" x14ac:dyDescent="0.25">
      <c r="A276" t="s">
        <v>579</v>
      </c>
      <c r="B276" s="1">
        <v>45932</v>
      </c>
      <c r="C276" t="s">
        <v>580</v>
      </c>
      <c r="D276" t="s">
        <v>90</v>
      </c>
      <c r="E276" t="s">
        <v>26</v>
      </c>
      <c r="F276" t="s">
        <v>53</v>
      </c>
      <c r="G276" t="s">
        <v>151</v>
      </c>
      <c r="H276">
        <v>1</v>
      </c>
      <c r="I276">
        <v>24491</v>
      </c>
      <c r="J276">
        <v>0</v>
      </c>
      <c r="K276">
        <v>0</v>
      </c>
      <c r="L276">
        <v>24491</v>
      </c>
      <c r="M276">
        <v>18370.3</v>
      </c>
      <c r="N276">
        <v>6120.7</v>
      </c>
      <c r="O276" t="s">
        <v>39</v>
      </c>
      <c r="P276">
        <v>1891.56</v>
      </c>
      <c r="Q276" t="s">
        <v>30</v>
      </c>
      <c r="R276" t="s">
        <v>31</v>
      </c>
      <c r="S276">
        <v>5</v>
      </c>
      <c r="T276">
        <v>3</v>
      </c>
      <c r="U276" t="s">
        <v>32</v>
      </c>
      <c r="V276" t="s">
        <v>33</v>
      </c>
      <c r="W276">
        <v>1</v>
      </c>
      <c r="X276">
        <f t="shared" si="8"/>
        <v>0</v>
      </c>
      <c r="Y276">
        <f t="shared" si="9"/>
        <v>4229.1399999999994</v>
      </c>
      <c r="Z276" s="2">
        <f>IF(BoyCodeAfrica_Ecommerce_Datasets3[Marketing_Cost] = 0, "N/A", L276/P276)</f>
        <v>12.947514221066211</v>
      </c>
      <c r="AA276" s="3">
        <f>BoyCodeAfrica_Ecommerce_Datasets3[Marketing_Cost]/BoyCodeAfrica_Ecommerce_Datasets3[Revenue]</f>
        <v>7.7234902617287979E-2</v>
      </c>
      <c r="AB276">
        <f>IF(COUNTIFS($C$2:C276,C276, $O$2:O276,O276)= 1,1,0)</f>
        <v>1</v>
      </c>
      <c r="AC276" s="6">
        <f>IF(COUNTIFS($A$2:A276,A276, $O$2:O276,O276)= 1,1,0)</f>
        <v>1</v>
      </c>
    </row>
    <row r="277" spans="1:29" x14ac:dyDescent="0.25">
      <c r="A277" t="s">
        <v>581</v>
      </c>
      <c r="B277" s="1">
        <v>45887</v>
      </c>
      <c r="C277" t="s">
        <v>582</v>
      </c>
      <c r="D277" t="s">
        <v>124</v>
      </c>
      <c r="E277" t="s">
        <v>26</v>
      </c>
      <c r="F277" t="s">
        <v>53</v>
      </c>
      <c r="G277" t="s">
        <v>54</v>
      </c>
      <c r="H277">
        <v>1</v>
      </c>
      <c r="I277">
        <v>91924</v>
      </c>
      <c r="J277">
        <v>20</v>
      </c>
      <c r="K277">
        <v>18384.8</v>
      </c>
      <c r="L277">
        <v>73539.199999999997</v>
      </c>
      <c r="M277">
        <v>52582.81</v>
      </c>
      <c r="N277">
        <v>20956.39</v>
      </c>
      <c r="O277" t="s">
        <v>49</v>
      </c>
      <c r="P277">
        <v>417.86</v>
      </c>
      <c r="Q277" t="s">
        <v>83</v>
      </c>
      <c r="R277" t="s">
        <v>31</v>
      </c>
      <c r="S277">
        <v>5</v>
      </c>
      <c r="T277">
        <v>6</v>
      </c>
      <c r="U277" t="s">
        <v>32</v>
      </c>
      <c r="V277" t="s">
        <v>42</v>
      </c>
      <c r="X277">
        <f t="shared" si="8"/>
        <v>0</v>
      </c>
      <c r="Y277">
        <f t="shared" si="9"/>
        <v>20538.53</v>
      </c>
      <c r="Z277" s="2">
        <f>IF(BoyCodeAfrica_Ecommerce_Datasets3[Marketing_Cost] = 0, "N/A", L277/P277)</f>
        <v>175.99004451251614</v>
      </c>
      <c r="AA277" s="3">
        <f>BoyCodeAfrica_Ecommerce_Datasets3[Marketing_Cost]/BoyCodeAfrica_Ecommerce_Datasets3[Revenue]</f>
        <v>5.6821395935773037E-3</v>
      </c>
      <c r="AB277">
        <f>IF(COUNTIFS($C$2:C277,C277, $O$2:O277,O277)= 1,1,0)</f>
        <v>1</v>
      </c>
      <c r="AC277" s="6">
        <f>IF(COUNTIFS($A$2:A277,A277, $O$2:O277,O277)= 1,1,0)</f>
        <v>1</v>
      </c>
    </row>
    <row r="278" spans="1:29" x14ac:dyDescent="0.25">
      <c r="A278" t="s">
        <v>583</v>
      </c>
      <c r="B278" s="1">
        <v>45729</v>
      </c>
      <c r="C278" t="s">
        <v>584</v>
      </c>
      <c r="D278" t="s">
        <v>79</v>
      </c>
      <c r="E278" t="s">
        <v>46</v>
      </c>
      <c r="F278" t="s">
        <v>27</v>
      </c>
      <c r="G278" t="s">
        <v>28</v>
      </c>
      <c r="H278">
        <v>2</v>
      </c>
      <c r="I278">
        <v>14124</v>
      </c>
      <c r="J278">
        <v>25</v>
      </c>
      <c r="K278">
        <v>7062</v>
      </c>
      <c r="L278">
        <v>21186</v>
      </c>
      <c r="M278">
        <v>12437.85</v>
      </c>
      <c r="N278">
        <v>8748.15</v>
      </c>
      <c r="O278" t="s">
        <v>91</v>
      </c>
      <c r="P278">
        <v>598.92999999999995</v>
      </c>
      <c r="Q278" t="s">
        <v>83</v>
      </c>
      <c r="R278" t="s">
        <v>31</v>
      </c>
      <c r="S278">
        <v>5</v>
      </c>
      <c r="T278">
        <v>5</v>
      </c>
      <c r="U278" t="s">
        <v>32</v>
      </c>
      <c r="V278" t="s">
        <v>33</v>
      </c>
      <c r="W278">
        <v>5</v>
      </c>
      <c r="X278">
        <f t="shared" si="8"/>
        <v>0</v>
      </c>
      <c r="Y278">
        <f t="shared" si="9"/>
        <v>8149.2199999999993</v>
      </c>
      <c r="Z278" s="2">
        <f>IF(BoyCodeAfrica_Ecommerce_Datasets3[Marketing_Cost] = 0, "N/A", L278/P278)</f>
        <v>35.37308199622661</v>
      </c>
      <c r="AA278" s="3">
        <f>BoyCodeAfrica_Ecommerce_Datasets3[Marketing_Cost]/BoyCodeAfrica_Ecommerce_Datasets3[Revenue]</f>
        <v>2.8270084017747568E-2</v>
      </c>
      <c r="AB278">
        <f>IF(COUNTIFS($C$2:C278,C278, $O$2:O278,O278)= 1,1,0)</f>
        <v>1</v>
      </c>
      <c r="AC278" s="6">
        <f>IF(COUNTIFS($A$2:A278,A278, $O$2:O278,O278)= 1,1,0)</f>
        <v>1</v>
      </c>
    </row>
    <row r="279" spans="1:29" x14ac:dyDescent="0.25">
      <c r="A279" t="s">
        <v>585</v>
      </c>
      <c r="B279" s="1">
        <v>45874</v>
      </c>
      <c r="C279" t="s">
        <v>535</v>
      </c>
      <c r="D279" t="s">
        <v>71</v>
      </c>
      <c r="E279" t="s">
        <v>26</v>
      </c>
      <c r="F279" t="s">
        <v>53</v>
      </c>
      <c r="G279" t="s">
        <v>59</v>
      </c>
      <c r="H279">
        <v>2</v>
      </c>
      <c r="I279">
        <v>66496</v>
      </c>
      <c r="J279">
        <v>0</v>
      </c>
      <c r="K279">
        <v>0</v>
      </c>
      <c r="L279">
        <v>132992</v>
      </c>
      <c r="M279">
        <v>101550.58</v>
      </c>
      <c r="N279">
        <v>31441.42</v>
      </c>
      <c r="O279" t="s">
        <v>91</v>
      </c>
      <c r="P279">
        <v>235.95</v>
      </c>
      <c r="Q279" t="s">
        <v>30</v>
      </c>
      <c r="R279" t="s">
        <v>41</v>
      </c>
      <c r="S279">
        <v>2</v>
      </c>
      <c r="T279">
        <v>6</v>
      </c>
      <c r="U279" t="s">
        <v>32</v>
      </c>
      <c r="V279" t="s">
        <v>50</v>
      </c>
      <c r="W279">
        <v>2</v>
      </c>
      <c r="X279">
        <f t="shared" si="8"/>
        <v>0</v>
      </c>
      <c r="Y279">
        <f t="shared" si="9"/>
        <v>31205.469999999998</v>
      </c>
      <c r="Z279" s="2">
        <f>IF(BoyCodeAfrica_Ecommerce_Datasets3[Marketing_Cost] = 0, "N/A", L279/P279)</f>
        <v>563.64484000847642</v>
      </c>
      <c r="AA279" s="3">
        <f>BoyCodeAfrica_Ecommerce_Datasets3[Marketing_Cost]/BoyCodeAfrica_Ecommerce_Datasets3[Revenue]</f>
        <v>1.7741668671799806E-3</v>
      </c>
      <c r="AB279">
        <f>IF(COUNTIFS($C$2:C279,C279, $O$2:O279,O279)= 1,1,0)</f>
        <v>1</v>
      </c>
      <c r="AC279" s="6">
        <f>IF(COUNTIFS($A$2:A279,A279, $O$2:O279,O279)= 1,1,0)</f>
        <v>1</v>
      </c>
    </row>
    <row r="280" spans="1:29" x14ac:dyDescent="0.25">
      <c r="A280" t="s">
        <v>586</v>
      </c>
      <c r="B280" s="1">
        <v>45751</v>
      </c>
      <c r="C280" t="s">
        <v>587</v>
      </c>
      <c r="D280" t="s">
        <v>154</v>
      </c>
      <c r="E280" t="s">
        <v>26</v>
      </c>
      <c r="F280" t="s">
        <v>53</v>
      </c>
      <c r="G280" t="s">
        <v>151</v>
      </c>
      <c r="H280">
        <v>2</v>
      </c>
      <c r="I280">
        <v>46189</v>
      </c>
      <c r="J280">
        <v>5</v>
      </c>
      <c r="K280">
        <v>4618.8999999999996</v>
      </c>
      <c r="L280">
        <v>87759.1</v>
      </c>
      <c r="M280">
        <v>51657.97</v>
      </c>
      <c r="N280">
        <v>36101.129999999997</v>
      </c>
      <c r="O280" t="s">
        <v>55</v>
      </c>
      <c r="P280">
        <v>750.28</v>
      </c>
      <c r="Q280" t="s">
        <v>68</v>
      </c>
      <c r="R280" t="s">
        <v>41</v>
      </c>
      <c r="S280">
        <v>2</v>
      </c>
      <c r="T280">
        <v>2</v>
      </c>
      <c r="U280" t="s">
        <v>32</v>
      </c>
      <c r="V280" t="s">
        <v>33</v>
      </c>
      <c r="W280">
        <v>4</v>
      </c>
      <c r="X280">
        <f t="shared" si="8"/>
        <v>0</v>
      </c>
      <c r="Y280">
        <f t="shared" si="9"/>
        <v>35350.85</v>
      </c>
      <c r="Z280" s="2">
        <f>IF(BoyCodeAfrica_Ecommerce_Datasets3[Marketing_Cost] = 0, "N/A", L280/P280)</f>
        <v>116.9684651063603</v>
      </c>
      <c r="AA280" s="3">
        <f>BoyCodeAfrica_Ecommerce_Datasets3[Marketing_Cost]/BoyCodeAfrica_Ecommerce_Datasets3[Revenue]</f>
        <v>8.5493128347943394E-3</v>
      </c>
      <c r="AB280">
        <f>IF(COUNTIFS($C$2:C280,C280, $O$2:O280,O280)= 1,1,0)</f>
        <v>1</v>
      </c>
      <c r="AC280" s="6">
        <f>IF(COUNTIFS($A$2:A280,A280, $O$2:O280,O280)= 1,1,0)</f>
        <v>1</v>
      </c>
    </row>
    <row r="281" spans="1:29" x14ac:dyDescent="0.25">
      <c r="A281" t="s">
        <v>588</v>
      </c>
      <c r="B281" s="1">
        <v>45800</v>
      </c>
      <c r="C281" t="s">
        <v>96</v>
      </c>
      <c r="D281" t="s">
        <v>67</v>
      </c>
      <c r="E281" t="s">
        <v>36</v>
      </c>
      <c r="F281" t="s">
        <v>37</v>
      </c>
      <c r="G281" t="s">
        <v>224</v>
      </c>
      <c r="H281">
        <v>2</v>
      </c>
      <c r="I281">
        <v>4299</v>
      </c>
      <c r="J281">
        <v>25</v>
      </c>
      <c r="K281">
        <v>2149.5</v>
      </c>
      <c r="L281">
        <v>6448.5</v>
      </c>
      <c r="M281">
        <v>3956.94</v>
      </c>
      <c r="N281">
        <v>2491.56</v>
      </c>
      <c r="O281" t="s">
        <v>29</v>
      </c>
      <c r="P281">
        <v>1032.3699999999999</v>
      </c>
      <c r="Q281" t="s">
        <v>40</v>
      </c>
      <c r="R281" t="s">
        <v>31</v>
      </c>
      <c r="S281">
        <v>5</v>
      </c>
      <c r="T281">
        <v>4</v>
      </c>
      <c r="U281" t="s">
        <v>32</v>
      </c>
      <c r="V281" t="s">
        <v>33</v>
      </c>
      <c r="W281">
        <v>5</v>
      </c>
      <c r="X281">
        <f t="shared" si="8"/>
        <v>0</v>
      </c>
      <c r="Y281">
        <f t="shared" si="9"/>
        <v>1459.19</v>
      </c>
      <c r="Z281" s="2">
        <f>IF(BoyCodeAfrica_Ecommerce_Datasets3[Marketing_Cost] = 0, "N/A", L281/P281)</f>
        <v>6.2463070410802333</v>
      </c>
      <c r="AA281" s="3">
        <f>BoyCodeAfrica_Ecommerce_Datasets3[Marketing_Cost]/BoyCodeAfrica_Ecommerce_Datasets3[Revenue]</f>
        <v>0.16009459564239745</v>
      </c>
      <c r="AB281">
        <f>IF(COUNTIFS($C$2:C281,C281, $O$2:O281,O281)= 1,1,0)</f>
        <v>1</v>
      </c>
      <c r="AC281" s="6">
        <f>IF(COUNTIFS($A$2:A281,A281, $O$2:O281,O281)= 1,1,0)</f>
        <v>1</v>
      </c>
    </row>
    <row r="282" spans="1:29" x14ac:dyDescent="0.25">
      <c r="A282" t="s">
        <v>589</v>
      </c>
      <c r="B282" s="1">
        <v>45894</v>
      </c>
      <c r="C282" t="s">
        <v>398</v>
      </c>
      <c r="D282" t="s">
        <v>124</v>
      </c>
      <c r="E282" t="s">
        <v>46</v>
      </c>
      <c r="F282" t="s">
        <v>37</v>
      </c>
      <c r="G282" t="s">
        <v>161</v>
      </c>
      <c r="H282">
        <v>1</v>
      </c>
      <c r="I282">
        <v>15555</v>
      </c>
      <c r="J282">
        <v>0</v>
      </c>
      <c r="K282">
        <v>0</v>
      </c>
      <c r="L282">
        <v>15555</v>
      </c>
      <c r="M282">
        <v>11369.75</v>
      </c>
      <c r="N282">
        <v>4185.25</v>
      </c>
      <c r="O282" t="s">
        <v>39</v>
      </c>
      <c r="P282">
        <v>1037.6400000000001</v>
      </c>
      <c r="Q282" t="s">
        <v>68</v>
      </c>
      <c r="R282" t="s">
        <v>31</v>
      </c>
      <c r="S282">
        <v>5</v>
      </c>
      <c r="T282">
        <v>5</v>
      </c>
      <c r="U282" t="s">
        <v>32</v>
      </c>
      <c r="V282" t="s">
        <v>33</v>
      </c>
      <c r="W282">
        <v>5</v>
      </c>
      <c r="X282">
        <f t="shared" si="8"/>
        <v>0</v>
      </c>
      <c r="Y282">
        <f t="shared" si="9"/>
        <v>3147.6099999999997</v>
      </c>
      <c r="Z282" s="2">
        <f>IF(BoyCodeAfrica_Ecommerce_Datasets3[Marketing_Cost] = 0, "N/A", L282/P282)</f>
        <v>14.99074823638256</v>
      </c>
      <c r="AA282" s="3">
        <f>BoyCodeAfrica_Ecommerce_Datasets3[Marketing_Cost]/BoyCodeAfrica_Ecommerce_Datasets3[Revenue]</f>
        <v>6.6707810993249766E-2</v>
      </c>
      <c r="AB282">
        <f>IF(COUNTIFS($C$2:C282,C282, $O$2:O282,O282)= 1,1,0)</f>
        <v>1</v>
      </c>
      <c r="AC282" s="6">
        <f>IF(COUNTIFS($A$2:A282,A282, $O$2:O282,O282)= 1,1,0)</f>
        <v>1</v>
      </c>
    </row>
    <row r="283" spans="1:29" x14ac:dyDescent="0.25">
      <c r="A283" t="s">
        <v>590</v>
      </c>
      <c r="B283" s="1">
        <v>45785</v>
      </c>
      <c r="C283" t="s">
        <v>591</v>
      </c>
      <c r="D283" t="s">
        <v>45</v>
      </c>
      <c r="E283" t="s">
        <v>46</v>
      </c>
      <c r="F283" t="s">
        <v>27</v>
      </c>
      <c r="G283" t="s">
        <v>72</v>
      </c>
      <c r="H283">
        <v>2</v>
      </c>
      <c r="I283">
        <v>29239</v>
      </c>
      <c r="J283">
        <v>20</v>
      </c>
      <c r="K283">
        <v>11695.6</v>
      </c>
      <c r="L283">
        <v>46782.400000000001</v>
      </c>
      <c r="M283">
        <v>32234.2</v>
      </c>
      <c r="N283">
        <v>14548.2</v>
      </c>
      <c r="O283" t="s">
        <v>60</v>
      </c>
      <c r="P283">
        <v>1223.0899999999999</v>
      </c>
      <c r="Q283" t="s">
        <v>40</v>
      </c>
      <c r="R283" t="s">
        <v>31</v>
      </c>
      <c r="S283">
        <v>5</v>
      </c>
      <c r="T283">
        <v>6</v>
      </c>
      <c r="U283" t="s">
        <v>56</v>
      </c>
      <c r="V283" t="s">
        <v>33</v>
      </c>
      <c r="W283">
        <v>5</v>
      </c>
      <c r="X283">
        <f t="shared" si="8"/>
        <v>0</v>
      </c>
      <c r="Y283">
        <f t="shared" si="9"/>
        <v>13325.11</v>
      </c>
      <c r="Z283" s="2">
        <f>IF(BoyCodeAfrica_Ecommerce_Datasets3[Marketing_Cost] = 0, "N/A", L283/P283)</f>
        <v>38.249352050952915</v>
      </c>
      <c r="AA283" s="3">
        <f>BoyCodeAfrica_Ecommerce_Datasets3[Marketing_Cost]/BoyCodeAfrica_Ecommerce_Datasets3[Revenue]</f>
        <v>2.6144233728923695E-2</v>
      </c>
      <c r="AB283">
        <f>IF(COUNTIFS($C$2:C283,C283, $O$2:O283,O283)= 1,1,0)</f>
        <v>1</v>
      </c>
      <c r="AC283" s="6">
        <f>IF(COUNTIFS($A$2:A283,A283, $O$2:O283,O283)= 1,1,0)</f>
        <v>1</v>
      </c>
    </row>
    <row r="284" spans="1:29" x14ac:dyDescent="0.25">
      <c r="A284" t="s">
        <v>592</v>
      </c>
      <c r="B284" s="1">
        <v>45696</v>
      </c>
      <c r="C284" t="s">
        <v>593</v>
      </c>
      <c r="D284" t="s">
        <v>25</v>
      </c>
      <c r="E284" t="s">
        <v>26</v>
      </c>
      <c r="F284" t="s">
        <v>86</v>
      </c>
      <c r="G284" t="s">
        <v>127</v>
      </c>
      <c r="H284">
        <v>1</v>
      </c>
      <c r="I284">
        <v>60079</v>
      </c>
      <c r="J284">
        <v>5</v>
      </c>
      <c r="K284">
        <v>3003.95</v>
      </c>
      <c r="L284">
        <v>57075.05</v>
      </c>
      <c r="M284">
        <v>32524.39</v>
      </c>
      <c r="N284">
        <v>24550.66</v>
      </c>
      <c r="O284" t="s">
        <v>91</v>
      </c>
      <c r="P284">
        <v>2248.12</v>
      </c>
      <c r="Q284" t="s">
        <v>68</v>
      </c>
      <c r="R284" t="s">
        <v>41</v>
      </c>
      <c r="S284">
        <v>2</v>
      </c>
      <c r="T284">
        <v>0</v>
      </c>
      <c r="U284" t="s">
        <v>32</v>
      </c>
      <c r="V284" t="s">
        <v>42</v>
      </c>
      <c r="X284">
        <f t="shared" si="8"/>
        <v>0</v>
      </c>
      <c r="Y284">
        <f t="shared" si="9"/>
        <v>22302.54</v>
      </c>
      <c r="Z284" s="2">
        <f>IF(BoyCodeAfrica_Ecommerce_Datasets3[Marketing_Cost] = 0, "N/A", L284/P284)</f>
        <v>25.387901891358116</v>
      </c>
      <c r="AA284" s="3">
        <f>BoyCodeAfrica_Ecommerce_Datasets3[Marketing_Cost]/BoyCodeAfrica_Ecommerce_Datasets3[Revenue]</f>
        <v>3.9388839782006323E-2</v>
      </c>
      <c r="AB284">
        <f>IF(COUNTIFS($C$2:C284,C284, $O$2:O284,O284)= 1,1,0)</f>
        <v>1</v>
      </c>
      <c r="AC284" s="6">
        <f>IF(COUNTIFS($A$2:A284,A284, $O$2:O284,O284)= 1,1,0)</f>
        <v>1</v>
      </c>
    </row>
    <row r="285" spans="1:29" x14ac:dyDescent="0.25">
      <c r="A285" t="s">
        <v>594</v>
      </c>
      <c r="B285" s="1">
        <v>45884</v>
      </c>
      <c r="C285" t="s">
        <v>595</v>
      </c>
      <c r="D285" t="s">
        <v>154</v>
      </c>
      <c r="E285" t="s">
        <v>46</v>
      </c>
      <c r="F285" t="s">
        <v>47</v>
      </c>
      <c r="G285" t="s">
        <v>64</v>
      </c>
      <c r="H285">
        <v>1</v>
      </c>
      <c r="I285">
        <v>48420</v>
      </c>
      <c r="J285">
        <v>10</v>
      </c>
      <c r="K285">
        <v>4842</v>
      </c>
      <c r="L285">
        <v>43578</v>
      </c>
      <c r="M285">
        <v>25464.68</v>
      </c>
      <c r="N285">
        <v>18113.32</v>
      </c>
      <c r="O285" t="s">
        <v>60</v>
      </c>
      <c r="P285">
        <v>455.55</v>
      </c>
      <c r="Q285" t="s">
        <v>30</v>
      </c>
      <c r="R285" t="s">
        <v>31</v>
      </c>
      <c r="S285">
        <v>5</v>
      </c>
      <c r="T285">
        <v>2</v>
      </c>
      <c r="U285" t="s">
        <v>32</v>
      </c>
      <c r="V285" t="s">
        <v>50</v>
      </c>
      <c r="W285">
        <v>2</v>
      </c>
      <c r="X285">
        <f t="shared" si="8"/>
        <v>0</v>
      </c>
      <c r="Y285">
        <f t="shared" si="9"/>
        <v>17657.77</v>
      </c>
      <c r="Z285" s="2">
        <f>IF(BoyCodeAfrica_Ecommerce_Datasets3[Marketing_Cost] = 0, "N/A", L285/P285)</f>
        <v>95.660190977938754</v>
      </c>
      <c r="AA285" s="3">
        <f>BoyCodeAfrica_Ecommerce_Datasets3[Marketing_Cost]/BoyCodeAfrica_Ecommerce_Datasets3[Revenue]</f>
        <v>1.0453669282665565E-2</v>
      </c>
      <c r="AB285">
        <f>IF(COUNTIFS($C$2:C285,C285, $O$2:O285,O285)= 1,1,0)</f>
        <v>1</v>
      </c>
      <c r="AC285" s="6">
        <f>IF(COUNTIFS($A$2:A285,A285, $O$2:O285,O285)= 1,1,0)</f>
        <v>1</v>
      </c>
    </row>
    <row r="286" spans="1:29" x14ac:dyDescent="0.25">
      <c r="A286" t="s">
        <v>596</v>
      </c>
      <c r="B286" s="1">
        <v>45939</v>
      </c>
      <c r="C286" t="s">
        <v>597</v>
      </c>
      <c r="D286" t="s">
        <v>25</v>
      </c>
      <c r="E286" t="s">
        <v>36</v>
      </c>
      <c r="F286" t="s">
        <v>27</v>
      </c>
      <c r="G286" t="s">
        <v>113</v>
      </c>
      <c r="H286">
        <v>2</v>
      </c>
      <c r="I286">
        <v>22443</v>
      </c>
      <c r="J286">
        <v>0</v>
      </c>
      <c r="K286">
        <v>0</v>
      </c>
      <c r="L286">
        <v>44886</v>
      </c>
      <c r="M286">
        <v>29676.74</v>
      </c>
      <c r="N286">
        <v>15209.26</v>
      </c>
      <c r="O286" t="s">
        <v>91</v>
      </c>
      <c r="P286">
        <v>2490.0300000000002</v>
      </c>
      <c r="Q286" t="s">
        <v>40</v>
      </c>
      <c r="R286" t="s">
        <v>41</v>
      </c>
      <c r="S286">
        <v>2</v>
      </c>
      <c r="T286">
        <v>6</v>
      </c>
      <c r="U286" t="s">
        <v>32</v>
      </c>
      <c r="V286" t="s">
        <v>42</v>
      </c>
      <c r="X286">
        <f t="shared" si="8"/>
        <v>0</v>
      </c>
      <c r="Y286">
        <f t="shared" si="9"/>
        <v>12719.23</v>
      </c>
      <c r="Z286" s="2">
        <f>IF(BoyCodeAfrica_Ecommerce_Datasets3[Marketing_Cost] = 0, "N/A", L286/P286)</f>
        <v>18.026288839893493</v>
      </c>
      <c r="AA286" s="3">
        <f>BoyCodeAfrica_Ecommerce_Datasets3[Marketing_Cost]/BoyCodeAfrica_Ecommerce_Datasets3[Revenue]</f>
        <v>5.5474535489907773E-2</v>
      </c>
      <c r="AB286">
        <f>IF(COUNTIFS($C$2:C286,C286, $O$2:O286,O286)= 1,1,0)</f>
        <v>1</v>
      </c>
      <c r="AC286" s="6">
        <f>IF(COUNTIFS($A$2:A286,A286, $O$2:O286,O286)= 1,1,0)</f>
        <v>1</v>
      </c>
    </row>
    <row r="287" spans="1:29" x14ac:dyDescent="0.25">
      <c r="A287" t="s">
        <v>598</v>
      </c>
      <c r="B287" s="1">
        <v>45708</v>
      </c>
      <c r="C287" t="s">
        <v>599</v>
      </c>
      <c r="D287" t="s">
        <v>90</v>
      </c>
      <c r="E287" t="s">
        <v>46</v>
      </c>
      <c r="F287" t="s">
        <v>27</v>
      </c>
      <c r="G287" t="s">
        <v>113</v>
      </c>
      <c r="H287">
        <v>3</v>
      </c>
      <c r="I287">
        <v>22487</v>
      </c>
      <c r="J287">
        <v>0</v>
      </c>
      <c r="K287">
        <v>0</v>
      </c>
      <c r="L287">
        <v>67461</v>
      </c>
      <c r="M287">
        <v>53747.11</v>
      </c>
      <c r="N287">
        <v>13713.89</v>
      </c>
      <c r="O287" t="s">
        <v>49</v>
      </c>
      <c r="P287">
        <v>68.03</v>
      </c>
      <c r="Q287" t="s">
        <v>30</v>
      </c>
      <c r="R287" t="s">
        <v>41</v>
      </c>
      <c r="S287">
        <v>2</v>
      </c>
      <c r="T287">
        <v>1</v>
      </c>
      <c r="U287" t="s">
        <v>32</v>
      </c>
      <c r="V287" t="s">
        <v>33</v>
      </c>
      <c r="W287">
        <v>1</v>
      </c>
      <c r="X287">
        <f t="shared" si="8"/>
        <v>0</v>
      </c>
      <c r="Y287">
        <f t="shared" si="9"/>
        <v>13645.859999999999</v>
      </c>
      <c r="Z287" s="2">
        <f>IF(BoyCodeAfrica_Ecommerce_Datasets3[Marketing_Cost] = 0, "N/A", L287/P287)</f>
        <v>991.63604292224022</v>
      </c>
      <c r="AA287" s="3">
        <f>BoyCodeAfrica_Ecommerce_Datasets3[Marketing_Cost]/BoyCodeAfrica_Ecommerce_Datasets3[Revenue]</f>
        <v>1.0084345028979708E-3</v>
      </c>
      <c r="AB287">
        <f>IF(COUNTIFS($C$2:C287,C287, $O$2:O287,O287)= 1,1,0)</f>
        <v>1</v>
      </c>
      <c r="AC287" s="6">
        <f>IF(COUNTIFS($A$2:A287,A287, $O$2:O287,O287)= 1,1,0)</f>
        <v>1</v>
      </c>
    </row>
    <row r="288" spans="1:29" x14ac:dyDescent="0.25">
      <c r="A288" t="s">
        <v>600</v>
      </c>
      <c r="B288" s="1">
        <v>45683</v>
      </c>
      <c r="C288" t="s">
        <v>601</v>
      </c>
      <c r="D288" t="s">
        <v>97</v>
      </c>
      <c r="E288" t="s">
        <v>26</v>
      </c>
      <c r="F288" t="s">
        <v>37</v>
      </c>
      <c r="G288" t="s">
        <v>224</v>
      </c>
      <c r="H288">
        <v>2</v>
      </c>
      <c r="I288">
        <v>19762</v>
      </c>
      <c r="J288">
        <v>0</v>
      </c>
      <c r="K288">
        <v>0</v>
      </c>
      <c r="L288">
        <v>39524</v>
      </c>
      <c r="M288">
        <v>27698.080000000002</v>
      </c>
      <c r="N288">
        <v>11825.92</v>
      </c>
      <c r="O288" t="s">
        <v>60</v>
      </c>
      <c r="P288">
        <v>505.24</v>
      </c>
      <c r="Q288" t="s">
        <v>73</v>
      </c>
      <c r="R288" t="s">
        <v>41</v>
      </c>
      <c r="S288">
        <v>2</v>
      </c>
      <c r="T288">
        <v>1</v>
      </c>
      <c r="U288" t="s">
        <v>32</v>
      </c>
      <c r="V288" t="s">
        <v>33</v>
      </c>
      <c r="W288">
        <v>2</v>
      </c>
      <c r="X288">
        <f t="shared" si="8"/>
        <v>0</v>
      </c>
      <c r="Y288">
        <f t="shared" si="9"/>
        <v>11320.68</v>
      </c>
      <c r="Z288" s="2">
        <f>IF(BoyCodeAfrica_Ecommerce_Datasets3[Marketing_Cost] = 0, "N/A", L288/P288)</f>
        <v>78.228168791069592</v>
      </c>
      <c r="AA288" s="3">
        <f>BoyCodeAfrica_Ecommerce_Datasets3[Marketing_Cost]/BoyCodeAfrica_Ecommerce_Datasets3[Revenue]</f>
        <v>1.2783119117498229E-2</v>
      </c>
      <c r="AB288">
        <f>IF(COUNTIFS($C$2:C288,C288, $O$2:O288,O288)= 1,1,0)</f>
        <v>1</v>
      </c>
      <c r="AC288" s="6">
        <f>IF(COUNTIFS($A$2:A288,A288, $O$2:O288,O288)= 1,1,0)</f>
        <v>1</v>
      </c>
    </row>
    <row r="289" spans="1:29" x14ac:dyDescent="0.25">
      <c r="A289" t="s">
        <v>602</v>
      </c>
      <c r="B289" s="1">
        <v>45991</v>
      </c>
      <c r="C289" t="s">
        <v>195</v>
      </c>
      <c r="D289" t="s">
        <v>67</v>
      </c>
      <c r="E289" t="s">
        <v>46</v>
      </c>
      <c r="F289" t="s">
        <v>47</v>
      </c>
      <c r="G289" t="s">
        <v>138</v>
      </c>
      <c r="H289">
        <v>2</v>
      </c>
      <c r="I289">
        <v>45250</v>
      </c>
      <c r="J289">
        <v>0</v>
      </c>
      <c r="K289">
        <v>0</v>
      </c>
      <c r="L289">
        <v>90500</v>
      </c>
      <c r="M289">
        <v>71136.05</v>
      </c>
      <c r="N289">
        <v>19363.95</v>
      </c>
      <c r="O289" t="s">
        <v>49</v>
      </c>
      <c r="P289">
        <v>442.2</v>
      </c>
      <c r="Q289" t="s">
        <v>30</v>
      </c>
      <c r="R289" t="s">
        <v>31</v>
      </c>
      <c r="S289">
        <v>5</v>
      </c>
      <c r="T289">
        <v>6</v>
      </c>
      <c r="U289" t="s">
        <v>56</v>
      </c>
      <c r="V289" t="s">
        <v>33</v>
      </c>
      <c r="W289">
        <v>5</v>
      </c>
      <c r="X289">
        <f t="shared" si="8"/>
        <v>0</v>
      </c>
      <c r="Y289">
        <f t="shared" si="9"/>
        <v>18921.75</v>
      </c>
      <c r="Z289" s="2">
        <f>IF(BoyCodeAfrica_Ecommerce_Datasets3[Marketing_Cost] = 0, "N/A", L289/P289)</f>
        <v>204.65852555404794</v>
      </c>
      <c r="AA289" s="3">
        <f>BoyCodeAfrica_Ecommerce_Datasets3[Marketing_Cost]/BoyCodeAfrica_Ecommerce_Datasets3[Revenue]</f>
        <v>4.886187845303867E-3</v>
      </c>
      <c r="AB289">
        <f>IF(COUNTIFS($C$2:C289,C289, $O$2:O289,O289)= 1,1,0)</f>
        <v>1</v>
      </c>
      <c r="AC289" s="6">
        <f>IF(COUNTIFS($A$2:A289,A289, $O$2:O289,O289)= 1,1,0)</f>
        <v>1</v>
      </c>
    </row>
    <row r="290" spans="1:29" x14ac:dyDescent="0.25">
      <c r="A290" t="s">
        <v>603</v>
      </c>
      <c r="B290" s="1">
        <v>45934</v>
      </c>
      <c r="C290" t="s">
        <v>604</v>
      </c>
      <c r="D290" t="s">
        <v>25</v>
      </c>
      <c r="E290" t="s">
        <v>46</v>
      </c>
      <c r="F290" t="s">
        <v>53</v>
      </c>
      <c r="G290" t="s">
        <v>151</v>
      </c>
      <c r="H290">
        <v>1</v>
      </c>
      <c r="I290">
        <v>44361</v>
      </c>
      <c r="J290">
        <v>0</v>
      </c>
      <c r="K290">
        <v>0</v>
      </c>
      <c r="L290">
        <v>44361</v>
      </c>
      <c r="M290">
        <v>31830.03</v>
      </c>
      <c r="N290">
        <v>12530.97</v>
      </c>
      <c r="O290" t="s">
        <v>29</v>
      </c>
      <c r="P290">
        <v>2374.2399999999998</v>
      </c>
      <c r="Q290" t="s">
        <v>73</v>
      </c>
      <c r="R290" t="s">
        <v>31</v>
      </c>
      <c r="S290">
        <v>5</v>
      </c>
      <c r="T290">
        <v>5</v>
      </c>
      <c r="U290" t="s">
        <v>32</v>
      </c>
      <c r="V290" t="s">
        <v>33</v>
      </c>
      <c r="W290">
        <v>5</v>
      </c>
      <c r="X290">
        <f t="shared" si="8"/>
        <v>0</v>
      </c>
      <c r="Y290">
        <f t="shared" si="9"/>
        <v>10156.73</v>
      </c>
      <c r="Z290" s="2">
        <f>IF(BoyCodeAfrica_Ecommerce_Datasets3[Marketing_Cost] = 0, "N/A", L290/P290)</f>
        <v>18.6842947637981</v>
      </c>
      <c r="AA290" s="3">
        <f>BoyCodeAfrica_Ecommerce_Datasets3[Marketing_Cost]/BoyCodeAfrica_Ecommerce_Datasets3[Revenue]</f>
        <v>5.3520885462455758E-2</v>
      </c>
      <c r="AB290">
        <f>IF(COUNTIFS($C$2:C290,C290, $O$2:O290,O290)= 1,1,0)</f>
        <v>1</v>
      </c>
      <c r="AC290" s="6">
        <f>IF(COUNTIFS($A$2:A290,A290, $O$2:O290,O290)= 1,1,0)</f>
        <v>1</v>
      </c>
    </row>
    <row r="291" spans="1:29" x14ac:dyDescent="0.25">
      <c r="A291" t="s">
        <v>605</v>
      </c>
      <c r="B291" s="1">
        <v>45665</v>
      </c>
      <c r="C291" t="s">
        <v>606</v>
      </c>
      <c r="D291" t="s">
        <v>25</v>
      </c>
      <c r="E291" t="s">
        <v>26</v>
      </c>
      <c r="F291" t="s">
        <v>53</v>
      </c>
      <c r="G291" t="s">
        <v>151</v>
      </c>
      <c r="H291">
        <v>1</v>
      </c>
      <c r="I291">
        <v>31972</v>
      </c>
      <c r="J291">
        <v>25</v>
      </c>
      <c r="K291">
        <v>7993</v>
      </c>
      <c r="L291">
        <v>23979</v>
      </c>
      <c r="M291">
        <v>17780.93</v>
      </c>
      <c r="N291">
        <v>6198.07</v>
      </c>
      <c r="O291" t="s">
        <v>60</v>
      </c>
      <c r="P291">
        <v>748.86</v>
      </c>
      <c r="Q291" t="s">
        <v>83</v>
      </c>
      <c r="R291" t="s">
        <v>31</v>
      </c>
      <c r="S291">
        <v>5</v>
      </c>
      <c r="T291">
        <v>3</v>
      </c>
      <c r="U291" t="s">
        <v>32</v>
      </c>
      <c r="V291" t="s">
        <v>33</v>
      </c>
      <c r="W291">
        <v>3</v>
      </c>
      <c r="X291">
        <f t="shared" si="8"/>
        <v>0</v>
      </c>
      <c r="Y291">
        <f t="shared" si="9"/>
        <v>5449.21</v>
      </c>
      <c r="Z291" s="2">
        <f>IF(BoyCodeAfrica_Ecommerce_Datasets3[Marketing_Cost] = 0, "N/A", L291/P291)</f>
        <v>32.020671420559246</v>
      </c>
      <c r="AA291" s="3">
        <f>BoyCodeAfrica_Ecommerce_Datasets3[Marketing_Cost]/BoyCodeAfrica_Ecommerce_Datasets3[Revenue]</f>
        <v>3.1229826097835606E-2</v>
      </c>
      <c r="AB291">
        <f>IF(COUNTIFS($C$2:C291,C291, $O$2:O291,O291)= 1,1,0)</f>
        <v>1</v>
      </c>
      <c r="AC291" s="6">
        <f>IF(COUNTIFS($A$2:A291,A291, $O$2:O291,O291)= 1,1,0)</f>
        <v>1</v>
      </c>
    </row>
    <row r="292" spans="1:29" x14ac:dyDescent="0.25">
      <c r="A292" t="s">
        <v>607</v>
      </c>
      <c r="B292" s="1">
        <v>45705</v>
      </c>
      <c r="C292" t="s">
        <v>608</v>
      </c>
      <c r="D292" t="s">
        <v>124</v>
      </c>
      <c r="E292" t="s">
        <v>46</v>
      </c>
      <c r="F292" t="s">
        <v>27</v>
      </c>
      <c r="G292" t="s">
        <v>28</v>
      </c>
      <c r="H292">
        <v>1</v>
      </c>
      <c r="I292">
        <v>5284</v>
      </c>
      <c r="J292">
        <v>10</v>
      </c>
      <c r="K292">
        <v>528.4</v>
      </c>
      <c r="L292">
        <v>4755.6000000000004</v>
      </c>
      <c r="M292">
        <v>3058.86</v>
      </c>
      <c r="N292">
        <v>1696.74</v>
      </c>
      <c r="O292" t="s">
        <v>39</v>
      </c>
      <c r="P292">
        <v>1832.6</v>
      </c>
      <c r="Q292" t="s">
        <v>40</v>
      </c>
      <c r="R292" t="s">
        <v>31</v>
      </c>
      <c r="S292">
        <v>5</v>
      </c>
      <c r="T292">
        <v>4</v>
      </c>
      <c r="U292" t="s">
        <v>32</v>
      </c>
      <c r="V292" t="s">
        <v>33</v>
      </c>
      <c r="W292">
        <v>4</v>
      </c>
      <c r="X292">
        <f t="shared" si="8"/>
        <v>0</v>
      </c>
      <c r="Y292">
        <f t="shared" si="9"/>
        <v>-135.8599999999999</v>
      </c>
      <c r="Z292" s="2">
        <f>IF(BoyCodeAfrica_Ecommerce_Datasets3[Marketing_Cost] = 0, "N/A", L292/P292)</f>
        <v>2.5950016370184441</v>
      </c>
      <c r="AA292" s="3">
        <f>BoyCodeAfrica_Ecommerce_Datasets3[Marketing_Cost]/BoyCodeAfrica_Ecommerce_Datasets3[Revenue]</f>
        <v>0.38535621162419037</v>
      </c>
      <c r="AB292">
        <f>IF(COUNTIFS($C$2:C292,C292, $O$2:O292,O292)= 1,1,0)</f>
        <v>1</v>
      </c>
      <c r="AC292" s="6">
        <f>IF(COUNTIFS($A$2:A292,A292, $O$2:O292,O292)= 1,1,0)</f>
        <v>1</v>
      </c>
    </row>
    <row r="293" spans="1:29" x14ac:dyDescent="0.25">
      <c r="A293" t="s">
        <v>609</v>
      </c>
      <c r="B293" s="1">
        <v>45779</v>
      </c>
      <c r="C293" t="s">
        <v>610</v>
      </c>
      <c r="D293" t="s">
        <v>79</v>
      </c>
      <c r="E293" t="s">
        <v>36</v>
      </c>
      <c r="F293" t="s">
        <v>86</v>
      </c>
      <c r="G293" t="s">
        <v>127</v>
      </c>
      <c r="H293">
        <v>1</v>
      </c>
      <c r="I293">
        <v>29437</v>
      </c>
      <c r="J293">
        <v>0</v>
      </c>
      <c r="K293">
        <v>0</v>
      </c>
      <c r="L293">
        <v>29437</v>
      </c>
      <c r="M293">
        <v>17499.91</v>
      </c>
      <c r="N293">
        <v>11937.09</v>
      </c>
      <c r="O293" t="s">
        <v>91</v>
      </c>
      <c r="P293">
        <v>546.15</v>
      </c>
      <c r="Q293" t="s">
        <v>68</v>
      </c>
      <c r="R293" t="s">
        <v>31</v>
      </c>
      <c r="S293">
        <v>5</v>
      </c>
      <c r="T293">
        <v>4</v>
      </c>
      <c r="U293" t="s">
        <v>32</v>
      </c>
      <c r="V293" t="s">
        <v>33</v>
      </c>
      <c r="W293">
        <v>4</v>
      </c>
      <c r="X293">
        <f t="shared" si="8"/>
        <v>0</v>
      </c>
      <c r="Y293">
        <f t="shared" si="9"/>
        <v>11390.94</v>
      </c>
      <c r="Z293" s="2">
        <f>IF(BoyCodeAfrica_Ecommerce_Datasets3[Marketing_Cost] = 0, "N/A", L293/P293)</f>
        <v>53.899111965577227</v>
      </c>
      <c r="AA293" s="3">
        <f>BoyCodeAfrica_Ecommerce_Datasets3[Marketing_Cost]/BoyCodeAfrica_Ecommerce_Datasets3[Revenue]</f>
        <v>1.8553181370384208E-2</v>
      </c>
      <c r="AB293">
        <f>IF(COUNTIFS($C$2:C293,C293, $O$2:O293,O293)= 1,1,0)</f>
        <v>1</v>
      </c>
      <c r="AC293" s="6">
        <f>IF(COUNTIFS($A$2:A293,A293, $O$2:O293,O293)= 1,1,0)</f>
        <v>1</v>
      </c>
    </row>
    <row r="294" spans="1:29" x14ac:dyDescent="0.25">
      <c r="A294" t="s">
        <v>611</v>
      </c>
      <c r="B294" s="1">
        <v>45743</v>
      </c>
      <c r="C294" t="s">
        <v>612</v>
      </c>
      <c r="D294" t="s">
        <v>71</v>
      </c>
      <c r="E294" t="s">
        <v>26</v>
      </c>
      <c r="F294" t="s">
        <v>37</v>
      </c>
      <c r="G294" t="s">
        <v>224</v>
      </c>
      <c r="H294">
        <v>1</v>
      </c>
      <c r="I294">
        <v>5407</v>
      </c>
      <c r="J294">
        <v>10</v>
      </c>
      <c r="K294">
        <v>540.70000000000005</v>
      </c>
      <c r="L294">
        <v>4866.3</v>
      </c>
      <c r="M294">
        <v>2924.87</v>
      </c>
      <c r="N294">
        <v>1941.43</v>
      </c>
      <c r="O294" t="s">
        <v>49</v>
      </c>
      <c r="P294">
        <v>476.35</v>
      </c>
      <c r="Q294" t="s">
        <v>73</v>
      </c>
      <c r="R294" t="s">
        <v>31</v>
      </c>
      <c r="S294">
        <v>5</v>
      </c>
      <c r="T294">
        <v>3</v>
      </c>
      <c r="U294" t="s">
        <v>32</v>
      </c>
      <c r="V294" t="s">
        <v>33</v>
      </c>
      <c r="W294">
        <v>5</v>
      </c>
      <c r="X294">
        <f t="shared" si="8"/>
        <v>0</v>
      </c>
      <c r="Y294">
        <f t="shared" si="9"/>
        <v>1465.08</v>
      </c>
      <c r="Z294" s="2">
        <f>IF(BoyCodeAfrica_Ecommerce_Datasets3[Marketing_Cost] = 0, "N/A", L294/P294)</f>
        <v>10.215807704419019</v>
      </c>
      <c r="AA294" s="3">
        <f>BoyCodeAfrica_Ecommerce_Datasets3[Marketing_Cost]/BoyCodeAfrica_Ecommerce_Datasets3[Revenue]</f>
        <v>9.7887512072827407E-2</v>
      </c>
      <c r="AB294">
        <f>IF(COUNTIFS($C$2:C294,C294, $O$2:O294,O294)= 1,1,0)</f>
        <v>1</v>
      </c>
      <c r="AC294" s="6">
        <f>IF(COUNTIFS($A$2:A294,A294, $O$2:O294,O294)= 1,1,0)</f>
        <v>1</v>
      </c>
    </row>
    <row r="295" spans="1:29" x14ac:dyDescent="0.25">
      <c r="A295" t="s">
        <v>613</v>
      </c>
      <c r="B295" s="1">
        <v>45866</v>
      </c>
      <c r="C295" t="s">
        <v>245</v>
      </c>
      <c r="D295" t="s">
        <v>25</v>
      </c>
      <c r="E295" t="s">
        <v>26</v>
      </c>
      <c r="F295" t="s">
        <v>27</v>
      </c>
      <c r="G295" t="s">
        <v>28</v>
      </c>
      <c r="H295">
        <v>2</v>
      </c>
      <c r="I295">
        <v>18507</v>
      </c>
      <c r="J295">
        <v>0</v>
      </c>
      <c r="K295">
        <v>0</v>
      </c>
      <c r="L295">
        <v>37014</v>
      </c>
      <c r="M295">
        <v>29334.93</v>
      </c>
      <c r="N295">
        <v>7679.07</v>
      </c>
      <c r="O295" t="s">
        <v>60</v>
      </c>
      <c r="P295">
        <v>798.02</v>
      </c>
      <c r="Q295" t="s">
        <v>30</v>
      </c>
      <c r="R295" t="s">
        <v>31</v>
      </c>
      <c r="S295">
        <v>5</v>
      </c>
      <c r="T295">
        <v>6</v>
      </c>
      <c r="U295" t="s">
        <v>56</v>
      </c>
      <c r="V295" t="s">
        <v>33</v>
      </c>
      <c r="W295">
        <v>5</v>
      </c>
      <c r="X295">
        <f t="shared" si="8"/>
        <v>0</v>
      </c>
      <c r="Y295">
        <f t="shared" si="9"/>
        <v>6881.0499999999993</v>
      </c>
      <c r="Z295" s="2">
        <f>IF(BoyCodeAfrica_Ecommerce_Datasets3[Marketing_Cost] = 0, "N/A", L295/P295)</f>
        <v>46.382296183053057</v>
      </c>
      <c r="AA295" s="3">
        <f>BoyCodeAfrica_Ecommerce_Datasets3[Marketing_Cost]/BoyCodeAfrica_Ecommerce_Datasets3[Revenue]</f>
        <v>2.1559950289079807E-2</v>
      </c>
      <c r="AB295">
        <f>IF(COUNTIFS($C$2:C295,C295, $O$2:O295,O295)= 1,1,0)</f>
        <v>0</v>
      </c>
      <c r="AC295" s="6">
        <f>IF(COUNTIFS($A$2:A295,A295, $O$2:O295,O295)= 1,1,0)</f>
        <v>1</v>
      </c>
    </row>
    <row r="296" spans="1:29" x14ac:dyDescent="0.25">
      <c r="A296" t="s">
        <v>614</v>
      </c>
      <c r="B296" s="1">
        <v>45906</v>
      </c>
      <c r="C296" t="s">
        <v>615</v>
      </c>
      <c r="D296" t="s">
        <v>154</v>
      </c>
      <c r="E296" t="s">
        <v>46</v>
      </c>
      <c r="F296" t="s">
        <v>86</v>
      </c>
      <c r="G296" t="s">
        <v>94</v>
      </c>
      <c r="H296">
        <v>3</v>
      </c>
      <c r="I296">
        <v>76165</v>
      </c>
      <c r="J296">
        <v>0</v>
      </c>
      <c r="K296">
        <v>0</v>
      </c>
      <c r="L296">
        <v>228495</v>
      </c>
      <c r="M296">
        <v>177453.68</v>
      </c>
      <c r="N296">
        <v>51041.32</v>
      </c>
      <c r="O296" t="s">
        <v>39</v>
      </c>
      <c r="P296">
        <v>468.91</v>
      </c>
      <c r="Q296" t="s">
        <v>73</v>
      </c>
      <c r="R296" t="s">
        <v>31</v>
      </c>
      <c r="S296">
        <v>5</v>
      </c>
      <c r="T296">
        <v>1</v>
      </c>
      <c r="U296" t="s">
        <v>32</v>
      </c>
      <c r="V296" t="s">
        <v>50</v>
      </c>
      <c r="W296">
        <v>2</v>
      </c>
      <c r="X296">
        <f t="shared" si="8"/>
        <v>0</v>
      </c>
      <c r="Y296">
        <f t="shared" si="9"/>
        <v>50572.409999999996</v>
      </c>
      <c r="Z296" s="2">
        <f>IF(BoyCodeAfrica_Ecommerce_Datasets3[Marketing_Cost] = 0, "N/A", L296/P296)</f>
        <v>487.28967179202829</v>
      </c>
      <c r="AA296" s="3">
        <f>BoyCodeAfrica_Ecommerce_Datasets3[Marketing_Cost]/BoyCodeAfrica_Ecommerce_Datasets3[Revenue]</f>
        <v>2.0521674434889167E-3</v>
      </c>
      <c r="AB296">
        <f>IF(COUNTIFS($C$2:C296,C296, $O$2:O296,O296)= 1,1,0)</f>
        <v>1</v>
      </c>
      <c r="AC296" s="6">
        <f>IF(COUNTIFS($A$2:A296,A296, $O$2:O296,O296)= 1,1,0)</f>
        <v>1</v>
      </c>
    </row>
    <row r="297" spans="1:29" x14ac:dyDescent="0.25">
      <c r="A297" t="s">
        <v>616</v>
      </c>
      <c r="B297" s="1">
        <v>45904</v>
      </c>
      <c r="C297" t="s">
        <v>137</v>
      </c>
      <c r="D297" t="s">
        <v>63</v>
      </c>
      <c r="E297" t="s">
        <v>46</v>
      </c>
      <c r="F297" t="s">
        <v>37</v>
      </c>
      <c r="G297" t="s">
        <v>161</v>
      </c>
      <c r="H297">
        <v>2</v>
      </c>
      <c r="I297">
        <v>13695</v>
      </c>
      <c r="J297">
        <v>10</v>
      </c>
      <c r="K297">
        <v>2739</v>
      </c>
      <c r="L297">
        <v>24651</v>
      </c>
      <c r="M297">
        <v>16542.689999999999</v>
      </c>
      <c r="N297">
        <v>8108.31</v>
      </c>
      <c r="O297" t="s">
        <v>39</v>
      </c>
      <c r="P297">
        <v>2317</v>
      </c>
      <c r="Q297" t="s">
        <v>30</v>
      </c>
      <c r="R297" t="s">
        <v>41</v>
      </c>
      <c r="S297">
        <v>2</v>
      </c>
      <c r="T297">
        <v>1</v>
      </c>
      <c r="U297" t="s">
        <v>32</v>
      </c>
      <c r="V297" t="s">
        <v>33</v>
      </c>
      <c r="W297">
        <v>1</v>
      </c>
      <c r="X297">
        <f t="shared" si="8"/>
        <v>0</v>
      </c>
      <c r="Y297">
        <f t="shared" si="9"/>
        <v>5791.31</v>
      </c>
      <c r="Z297" s="2">
        <f>IF(BoyCodeAfrica_Ecommerce_Datasets3[Marketing_Cost] = 0, "N/A", L297/P297)</f>
        <v>10.639188605955978</v>
      </c>
      <c r="AA297" s="3">
        <f>BoyCodeAfrica_Ecommerce_Datasets3[Marketing_Cost]/BoyCodeAfrica_Ecommerce_Datasets3[Revenue]</f>
        <v>9.3992130136708443E-2</v>
      </c>
      <c r="AB297">
        <f>IF(COUNTIFS($C$2:C297,C297, $O$2:O297,O297)= 1,1,0)</f>
        <v>1</v>
      </c>
      <c r="AC297" s="6">
        <f>IF(COUNTIFS($A$2:A297,A297, $O$2:O297,O297)= 1,1,0)</f>
        <v>1</v>
      </c>
    </row>
    <row r="298" spans="1:29" x14ac:dyDescent="0.25">
      <c r="A298" t="s">
        <v>617</v>
      </c>
      <c r="B298" s="1">
        <v>45767</v>
      </c>
      <c r="C298" t="s">
        <v>618</v>
      </c>
      <c r="D298" t="s">
        <v>25</v>
      </c>
      <c r="E298" t="s">
        <v>46</v>
      </c>
      <c r="F298" t="s">
        <v>27</v>
      </c>
      <c r="G298" t="s">
        <v>76</v>
      </c>
      <c r="H298">
        <v>2</v>
      </c>
      <c r="I298">
        <v>19029</v>
      </c>
      <c r="J298">
        <v>0</v>
      </c>
      <c r="K298">
        <v>0</v>
      </c>
      <c r="L298">
        <v>38058</v>
      </c>
      <c r="M298">
        <v>29148.07</v>
      </c>
      <c r="N298">
        <v>8909.93</v>
      </c>
      <c r="O298" t="s">
        <v>91</v>
      </c>
      <c r="P298">
        <v>458.33</v>
      </c>
      <c r="Q298" t="s">
        <v>30</v>
      </c>
      <c r="R298" t="s">
        <v>41</v>
      </c>
      <c r="S298">
        <v>2</v>
      </c>
      <c r="T298">
        <v>2</v>
      </c>
      <c r="U298" t="s">
        <v>32</v>
      </c>
      <c r="V298" t="s">
        <v>50</v>
      </c>
      <c r="W298">
        <v>5</v>
      </c>
      <c r="X298">
        <f t="shared" si="8"/>
        <v>0</v>
      </c>
      <c r="Y298">
        <f t="shared" si="9"/>
        <v>8451.6</v>
      </c>
      <c r="Z298" s="2">
        <f>IF(BoyCodeAfrica_Ecommerce_Datasets3[Marketing_Cost] = 0, "N/A", L298/P298)</f>
        <v>83.03624026356556</v>
      </c>
      <c r="AA298" s="3">
        <f>BoyCodeAfrica_Ecommerce_Datasets3[Marketing_Cost]/BoyCodeAfrica_Ecommerce_Datasets3[Revenue]</f>
        <v>1.2042934468442902E-2</v>
      </c>
      <c r="AB298">
        <f>IF(COUNTIFS($C$2:C298,C298, $O$2:O298,O298)= 1,1,0)</f>
        <v>1</v>
      </c>
      <c r="AC298" s="6">
        <f>IF(COUNTIFS($A$2:A298,A298, $O$2:O298,O298)= 1,1,0)</f>
        <v>1</v>
      </c>
    </row>
    <row r="299" spans="1:29" x14ac:dyDescent="0.25">
      <c r="A299" t="s">
        <v>619</v>
      </c>
      <c r="B299" s="1">
        <v>45863</v>
      </c>
      <c r="C299" t="s">
        <v>620</v>
      </c>
      <c r="D299" t="s">
        <v>79</v>
      </c>
      <c r="E299" t="s">
        <v>46</v>
      </c>
      <c r="F299" t="s">
        <v>53</v>
      </c>
      <c r="G299" t="s">
        <v>268</v>
      </c>
      <c r="H299">
        <v>2</v>
      </c>
      <c r="I299">
        <v>37883</v>
      </c>
      <c r="J299">
        <v>0</v>
      </c>
      <c r="K299">
        <v>0</v>
      </c>
      <c r="L299">
        <v>75766</v>
      </c>
      <c r="M299">
        <v>54112.14</v>
      </c>
      <c r="N299">
        <v>21653.86</v>
      </c>
      <c r="O299" t="s">
        <v>39</v>
      </c>
      <c r="P299">
        <v>2352.0300000000002</v>
      </c>
      <c r="Q299" t="s">
        <v>73</v>
      </c>
      <c r="R299" t="s">
        <v>31</v>
      </c>
      <c r="S299">
        <v>5</v>
      </c>
      <c r="T299">
        <v>5</v>
      </c>
      <c r="U299" t="s">
        <v>32</v>
      </c>
      <c r="V299" t="s">
        <v>33</v>
      </c>
      <c r="W299">
        <v>5</v>
      </c>
      <c r="X299">
        <f t="shared" si="8"/>
        <v>0</v>
      </c>
      <c r="Y299">
        <f t="shared" si="9"/>
        <v>19301.830000000002</v>
      </c>
      <c r="Z299" s="2">
        <f>IF(BoyCodeAfrica_Ecommerce_Datasets3[Marketing_Cost] = 0, "N/A", L299/P299)</f>
        <v>32.213024493735197</v>
      </c>
      <c r="AA299" s="3">
        <f>BoyCodeAfrica_Ecommerce_Datasets3[Marketing_Cost]/BoyCodeAfrica_Ecommerce_Datasets3[Revenue]</f>
        <v>3.1043343980149411E-2</v>
      </c>
      <c r="AB299">
        <f>IF(COUNTIFS($C$2:C299,C299, $O$2:O299,O299)= 1,1,0)</f>
        <v>1</v>
      </c>
      <c r="AC299" s="6">
        <f>IF(COUNTIFS($A$2:A299,A299, $O$2:O299,O299)= 1,1,0)</f>
        <v>1</v>
      </c>
    </row>
    <row r="300" spans="1:29" x14ac:dyDescent="0.25">
      <c r="A300" t="s">
        <v>621</v>
      </c>
      <c r="B300" s="1">
        <v>45688</v>
      </c>
      <c r="C300" t="s">
        <v>622</v>
      </c>
      <c r="D300" t="s">
        <v>97</v>
      </c>
      <c r="E300" t="s">
        <v>26</v>
      </c>
      <c r="F300" t="s">
        <v>47</v>
      </c>
      <c r="G300" t="s">
        <v>138</v>
      </c>
      <c r="H300">
        <v>3</v>
      </c>
      <c r="I300">
        <v>32848</v>
      </c>
      <c r="J300">
        <v>25</v>
      </c>
      <c r="K300">
        <v>24636</v>
      </c>
      <c r="L300">
        <v>73908</v>
      </c>
      <c r="M300">
        <v>59475.14</v>
      </c>
      <c r="N300">
        <v>14432.86</v>
      </c>
      <c r="O300" t="s">
        <v>60</v>
      </c>
      <c r="P300">
        <v>1846.72</v>
      </c>
      <c r="Q300" t="s">
        <v>30</v>
      </c>
      <c r="R300" t="s">
        <v>41</v>
      </c>
      <c r="S300">
        <v>2</v>
      </c>
      <c r="T300">
        <v>3</v>
      </c>
      <c r="U300" t="s">
        <v>32</v>
      </c>
      <c r="V300" t="s">
        <v>50</v>
      </c>
      <c r="W300">
        <v>2</v>
      </c>
      <c r="X300">
        <f t="shared" si="8"/>
        <v>0</v>
      </c>
      <c r="Y300">
        <f t="shared" si="9"/>
        <v>12586.140000000001</v>
      </c>
      <c r="Z300" s="2">
        <f>IF(BoyCodeAfrica_Ecommerce_Datasets3[Marketing_Cost] = 0, "N/A", L300/P300)</f>
        <v>40.021226823774043</v>
      </c>
      <c r="AA300" s="3">
        <f>BoyCodeAfrica_Ecommerce_Datasets3[Marketing_Cost]/BoyCodeAfrica_Ecommerce_Datasets3[Revenue]</f>
        <v>2.4986740271689126E-2</v>
      </c>
      <c r="AB300">
        <f>IF(COUNTIFS($C$2:C300,C300, $O$2:O300,O300)= 1,1,0)</f>
        <v>1</v>
      </c>
      <c r="AC300" s="6">
        <f>IF(COUNTIFS($A$2:A300,A300, $O$2:O300,O300)= 1,1,0)</f>
        <v>1</v>
      </c>
    </row>
    <row r="301" spans="1:29" x14ac:dyDescent="0.25">
      <c r="A301" t="s">
        <v>623</v>
      </c>
      <c r="B301" s="1">
        <v>45742</v>
      </c>
      <c r="C301" t="s">
        <v>624</v>
      </c>
      <c r="D301" t="s">
        <v>90</v>
      </c>
      <c r="E301" t="s">
        <v>46</v>
      </c>
      <c r="F301" t="s">
        <v>86</v>
      </c>
      <c r="G301" t="s">
        <v>127</v>
      </c>
      <c r="H301">
        <v>1</v>
      </c>
      <c r="I301">
        <v>17481</v>
      </c>
      <c r="J301">
        <v>15</v>
      </c>
      <c r="K301">
        <v>2622.15</v>
      </c>
      <c r="L301">
        <v>14858.85</v>
      </c>
      <c r="M301">
        <v>11396.66</v>
      </c>
      <c r="N301">
        <v>3462.19</v>
      </c>
      <c r="O301" t="s">
        <v>39</v>
      </c>
      <c r="P301">
        <v>1874.4</v>
      </c>
      <c r="Q301" t="s">
        <v>30</v>
      </c>
      <c r="R301" t="s">
        <v>31</v>
      </c>
      <c r="S301">
        <v>5</v>
      </c>
      <c r="T301">
        <v>6</v>
      </c>
      <c r="U301" t="s">
        <v>56</v>
      </c>
      <c r="V301" t="s">
        <v>33</v>
      </c>
      <c r="W301">
        <v>5</v>
      </c>
      <c r="X301">
        <f t="shared" si="8"/>
        <v>0</v>
      </c>
      <c r="Y301">
        <f t="shared" si="9"/>
        <v>1587.79</v>
      </c>
      <c r="Z301" s="2">
        <f>IF(BoyCodeAfrica_Ecommerce_Datasets3[Marketing_Cost] = 0, "N/A", L301/P301)</f>
        <v>7.9272567221510881</v>
      </c>
      <c r="AA301" s="3">
        <f>BoyCodeAfrica_Ecommerce_Datasets3[Marketing_Cost]/BoyCodeAfrica_Ecommerce_Datasets3[Revenue]</f>
        <v>0.12614704368103857</v>
      </c>
      <c r="AB301">
        <f>IF(COUNTIFS($C$2:C301,C301, $O$2:O301,O301)= 1,1,0)</f>
        <v>1</v>
      </c>
      <c r="AC301" s="6">
        <f>IF(COUNTIFS($A$2:A301,A301, $O$2:O301,O301)= 1,1,0)</f>
        <v>1</v>
      </c>
    </row>
    <row r="302" spans="1:29" x14ac:dyDescent="0.25">
      <c r="A302" t="s">
        <v>625</v>
      </c>
      <c r="B302" s="1">
        <v>45852</v>
      </c>
      <c r="C302" t="s">
        <v>423</v>
      </c>
      <c r="D302" t="s">
        <v>154</v>
      </c>
      <c r="E302" t="s">
        <v>46</v>
      </c>
      <c r="F302" t="s">
        <v>27</v>
      </c>
      <c r="G302" t="s">
        <v>76</v>
      </c>
      <c r="H302">
        <v>4</v>
      </c>
      <c r="I302">
        <v>22855</v>
      </c>
      <c r="J302">
        <v>0</v>
      </c>
      <c r="K302">
        <v>0</v>
      </c>
      <c r="L302">
        <v>91420</v>
      </c>
      <c r="M302">
        <v>50444.38</v>
      </c>
      <c r="N302">
        <v>40975.620000000003</v>
      </c>
      <c r="O302" t="s">
        <v>91</v>
      </c>
      <c r="P302">
        <v>1478.37</v>
      </c>
      <c r="Q302" t="s">
        <v>40</v>
      </c>
      <c r="R302" t="s">
        <v>41</v>
      </c>
      <c r="S302">
        <v>2</v>
      </c>
      <c r="T302">
        <v>3</v>
      </c>
      <c r="U302" t="s">
        <v>32</v>
      </c>
      <c r="V302" t="s">
        <v>50</v>
      </c>
      <c r="W302">
        <v>2</v>
      </c>
      <c r="X302">
        <f t="shared" si="8"/>
        <v>0</v>
      </c>
      <c r="Y302">
        <f t="shared" si="9"/>
        <v>39497.25</v>
      </c>
      <c r="Z302" s="2">
        <f>IF(BoyCodeAfrica_Ecommerce_Datasets3[Marketing_Cost] = 0, "N/A", L302/P302)</f>
        <v>61.838376049297544</v>
      </c>
      <c r="AA302" s="3">
        <f>BoyCodeAfrica_Ecommerce_Datasets3[Marketing_Cost]/BoyCodeAfrica_Ecommerce_Datasets3[Revenue]</f>
        <v>1.6171187923867861E-2</v>
      </c>
      <c r="AB302">
        <f>IF(COUNTIFS($C$2:C302,C302, $O$2:O302,O302)= 1,1,0)</f>
        <v>1</v>
      </c>
      <c r="AC302" s="6">
        <f>IF(COUNTIFS($A$2:A302,A302, $O$2:O302,O302)= 1,1,0)</f>
        <v>1</v>
      </c>
    </row>
    <row r="303" spans="1:29" x14ac:dyDescent="0.25">
      <c r="A303" t="s">
        <v>626</v>
      </c>
      <c r="B303" s="1">
        <v>45659</v>
      </c>
      <c r="C303" t="s">
        <v>228</v>
      </c>
      <c r="D303" t="s">
        <v>71</v>
      </c>
      <c r="E303" t="s">
        <v>26</v>
      </c>
      <c r="F303" t="s">
        <v>47</v>
      </c>
      <c r="G303" t="s">
        <v>146</v>
      </c>
      <c r="H303">
        <v>1</v>
      </c>
      <c r="I303">
        <v>26791</v>
      </c>
      <c r="J303">
        <v>25</v>
      </c>
      <c r="K303">
        <v>6697.75</v>
      </c>
      <c r="L303">
        <v>20093.25</v>
      </c>
      <c r="M303">
        <v>15065.14</v>
      </c>
      <c r="N303">
        <v>5028.1099999999997</v>
      </c>
      <c r="O303" t="s">
        <v>39</v>
      </c>
      <c r="P303">
        <v>205.63</v>
      </c>
      <c r="Q303" t="s">
        <v>73</v>
      </c>
      <c r="R303" t="s">
        <v>31</v>
      </c>
      <c r="S303">
        <v>5</v>
      </c>
      <c r="T303">
        <v>3</v>
      </c>
      <c r="U303" t="s">
        <v>32</v>
      </c>
      <c r="V303" t="s">
        <v>33</v>
      </c>
      <c r="W303">
        <v>5</v>
      </c>
      <c r="X303">
        <f t="shared" si="8"/>
        <v>0</v>
      </c>
      <c r="Y303">
        <f t="shared" si="9"/>
        <v>4822.4799999999996</v>
      </c>
      <c r="Z303" s="2">
        <f>IF(BoyCodeAfrica_Ecommerce_Datasets3[Marketing_Cost] = 0, "N/A", L303/P303)</f>
        <v>97.715557068521136</v>
      </c>
      <c r="AA303" s="3">
        <f>BoyCodeAfrica_Ecommerce_Datasets3[Marketing_Cost]/BoyCodeAfrica_Ecommerce_Datasets3[Revenue]</f>
        <v>1.023378497754221E-2</v>
      </c>
      <c r="AB303">
        <f>IF(COUNTIFS($C$2:C303,C303, $O$2:O303,O303)= 1,1,0)</f>
        <v>1</v>
      </c>
      <c r="AC303" s="6">
        <f>IF(COUNTIFS($A$2:A303,A303, $O$2:O303,O303)= 1,1,0)</f>
        <v>1</v>
      </c>
    </row>
    <row r="304" spans="1:29" x14ac:dyDescent="0.25">
      <c r="A304" t="s">
        <v>627</v>
      </c>
      <c r="B304" s="1">
        <v>45857</v>
      </c>
      <c r="C304" t="s">
        <v>93</v>
      </c>
      <c r="D304" t="s">
        <v>63</v>
      </c>
      <c r="E304" t="s">
        <v>46</v>
      </c>
      <c r="F304" t="s">
        <v>86</v>
      </c>
      <c r="G304" t="s">
        <v>127</v>
      </c>
      <c r="H304">
        <v>3</v>
      </c>
      <c r="I304">
        <v>9728</v>
      </c>
      <c r="J304">
        <v>20</v>
      </c>
      <c r="K304">
        <v>5836.8</v>
      </c>
      <c r="L304">
        <v>23347.200000000001</v>
      </c>
      <c r="M304">
        <v>19108.98</v>
      </c>
      <c r="N304">
        <v>4238.22</v>
      </c>
      <c r="O304" t="s">
        <v>60</v>
      </c>
      <c r="P304">
        <v>1305.1199999999999</v>
      </c>
      <c r="Q304" t="s">
        <v>30</v>
      </c>
      <c r="R304" t="s">
        <v>41</v>
      </c>
      <c r="S304">
        <v>2</v>
      </c>
      <c r="T304">
        <v>3</v>
      </c>
      <c r="U304" t="s">
        <v>56</v>
      </c>
      <c r="V304" t="s">
        <v>33</v>
      </c>
      <c r="W304">
        <v>5</v>
      </c>
      <c r="X304">
        <f t="shared" si="8"/>
        <v>0</v>
      </c>
      <c r="Y304">
        <f t="shared" si="9"/>
        <v>2933.1000000000004</v>
      </c>
      <c r="Z304" s="2">
        <f>IF(BoyCodeAfrica_Ecommerce_Datasets3[Marketing_Cost] = 0, "N/A", L304/P304)</f>
        <v>17.888929753585881</v>
      </c>
      <c r="AA304" s="3">
        <f>BoyCodeAfrica_Ecommerce_Datasets3[Marketing_Cost]/BoyCodeAfrica_Ecommerce_Datasets3[Revenue]</f>
        <v>5.5900493421052626E-2</v>
      </c>
      <c r="AB304">
        <f>IF(COUNTIFS($C$2:C304,C304, $O$2:O304,O304)= 1,1,0)</f>
        <v>0</v>
      </c>
      <c r="AC304" s="6">
        <f>IF(COUNTIFS($A$2:A304,A304, $O$2:O304,O304)= 1,1,0)</f>
        <v>1</v>
      </c>
    </row>
    <row r="305" spans="1:29" x14ac:dyDescent="0.25">
      <c r="A305" t="s">
        <v>628</v>
      </c>
      <c r="B305" s="1">
        <v>45793</v>
      </c>
      <c r="C305" t="s">
        <v>629</v>
      </c>
      <c r="D305" t="s">
        <v>25</v>
      </c>
      <c r="E305" t="s">
        <v>26</v>
      </c>
      <c r="F305" t="s">
        <v>86</v>
      </c>
      <c r="G305" t="s">
        <v>127</v>
      </c>
      <c r="H305">
        <v>1</v>
      </c>
      <c r="I305">
        <v>82238</v>
      </c>
      <c r="J305">
        <v>10</v>
      </c>
      <c r="K305">
        <v>8223.7999999999993</v>
      </c>
      <c r="L305">
        <v>74014.2</v>
      </c>
      <c r="M305">
        <v>49921.24</v>
      </c>
      <c r="N305">
        <v>24092.959999999999</v>
      </c>
      <c r="O305" t="s">
        <v>29</v>
      </c>
      <c r="P305">
        <v>321.64</v>
      </c>
      <c r="Q305" t="s">
        <v>73</v>
      </c>
      <c r="R305" t="s">
        <v>31</v>
      </c>
      <c r="S305">
        <v>5</v>
      </c>
      <c r="T305">
        <v>2</v>
      </c>
      <c r="U305" t="s">
        <v>32</v>
      </c>
      <c r="V305" t="s">
        <v>50</v>
      </c>
      <c r="W305">
        <v>2</v>
      </c>
      <c r="X305">
        <f t="shared" si="8"/>
        <v>0</v>
      </c>
      <c r="Y305">
        <f t="shared" si="9"/>
        <v>23771.32</v>
      </c>
      <c r="Z305" s="2">
        <f>IF(BoyCodeAfrica_Ecommerce_Datasets3[Marketing_Cost] = 0, "N/A", L305/P305)</f>
        <v>230.11503544335281</v>
      </c>
      <c r="AA305" s="3">
        <f>BoyCodeAfrica_Ecommerce_Datasets3[Marketing_Cost]/BoyCodeAfrica_Ecommerce_Datasets3[Revenue]</f>
        <v>4.3456525909892968E-3</v>
      </c>
      <c r="AB305">
        <f>IF(COUNTIFS($C$2:C305,C305, $O$2:O305,O305)= 1,1,0)</f>
        <v>1</v>
      </c>
      <c r="AC305" s="6">
        <f>IF(COUNTIFS($A$2:A305,A305, $O$2:O305,O305)= 1,1,0)</f>
        <v>1</v>
      </c>
    </row>
    <row r="306" spans="1:29" x14ac:dyDescent="0.25">
      <c r="A306" t="s">
        <v>630</v>
      </c>
      <c r="B306" s="1">
        <v>45890</v>
      </c>
      <c r="C306" t="s">
        <v>631</v>
      </c>
      <c r="D306" t="s">
        <v>63</v>
      </c>
      <c r="E306" t="s">
        <v>26</v>
      </c>
      <c r="F306" t="s">
        <v>27</v>
      </c>
      <c r="G306" t="s">
        <v>72</v>
      </c>
      <c r="H306">
        <v>3</v>
      </c>
      <c r="I306">
        <v>28557</v>
      </c>
      <c r="J306">
        <v>0</v>
      </c>
      <c r="K306">
        <v>0</v>
      </c>
      <c r="L306">
        <v>85671</v>
      </c>
      <c r="M306">
        <v>59695.75</v>
      </c>
      <c r="N306">
        <v>25975.25</v>
      </c>
      <c r="O306" t="s">
        <v>39</v>
      </c>
      <c r="P306">
        <v>1776.52</v>
      </c>
      <c r="Q306" t="s">
        <v>73</v>
      </c>
      <c r="R306" t="s">
        <v>41</v>
      </c>
      <c r="S306">
        <v>2</v>
      </c>
      <c r="T306">
        <v>1</v>
      </c>
      <c r="U306" t="s">
        <v>32</v>
      </c>
      <c r="V306" t="s">
        <v>33</v>
      </c>
      <c r="W306">
        <v>3</v>
      </c>
      <c r="X306">
        <f t="shared" si="8"/>
        <v>0</v>
      </c>
      <c r="Y306">
        <f t="shared" si="9"/>
        <v>24198.73</v>
      </c>
      <c r="Z306" s="2">
        <f>IF(BoyCodeAfrica_Ecommerce_Datasets3[Marketing_Cost] = 0, "N/A", L306/P306)</f>
        <v>48.224056019633892</v>
      </c>
      <c r="AA306" s="3">
        <f>BoyCodeAfrica_Ecommerce_Datasets3[Marketing_Cost]/BoyCodeAfrica_Ecommerce_Datasets3[Revenue]</f>
        <v>2.0736538618669094E-2</v>
      </c>
      <c r="AB306">
        <f>IF(COUNTIFS($C$2:C306,C306, $O$2:O306,O306)= 1,1,0)</f>
        <v>1</v>
      </c>
      <c r="AC306" s="6">
        <f>IF(COUNTIFS($A$2:A306,A306, $O$2:O306,O306)= 1,1,0)</f>
        <v>1</v>
      </c>
    </row>
    <row r="307" spans="1:29" x14ac:dyDescent="0.25">
      <c r="A307" t="s">
        <v>632</v>
      </c>
      <c r="B307" s="1">
        <v>45804</v>
      </c>
      <c r="C307" t="s">
        <v>633</v>
      </c>
      <c r="D307" t="s">
        <v>25</v>
      </c>
      <c r="E307" t="s">
        <v>46</v>
      </c>
      <c r="F307" t="s">
        <v>53</v>
      </c>
      <c r="G307" t="s">
        <v>82</v>
      </c>
      <c r="H307">
        <v>1</v>
      </c>
      <c r="I307">
        <v>57891</v>
      </c>
      <c r="J307">
        <v>0</v>
      </c>
      <c r="K307">
        <v>0</v>
      </c>
      <c r="L307">
        <v>57891</v>
      </c>
      <c r="M307">
        <v>35245.58</v>
      </c>
      <c r="N307">
        <v>22645.42</v>
      </c>
      <c r="O307" t="s">
        <v>91</v>
      </c>
      <c r="P307">
        <v>633.36</v>
      </c>
      <c r="Q307" t="s">
        <v>40</v>
      </c>
      <c r="R307" t="s">
        <v>31</v>
      </c>
      <c r="S307">
        <v>5</v>
      </c>
      <c r="T307">
        <v>6</v>
      </c>
      <c r="U307" t="s">
        <v>32</v>
      </c>
      <c r="V307" t="s">
        <v>42</v>
      </c>
      <c r="X307">
        <f t="shared" si="8"/>
        <v>0</v>
      </c>
      <c r="Y307">
        <f t="shared" si="9"/>
        <v>22012.059999999998</v>
      </c>
      <c r="Z307" s="2">
        <f>IF(BoyCodeAfrica_Ecommerce_Datasets3[Marketing_Cost] = 0, "N/A", L307/P307)</f>
        <v>91.402993558165974</v>
      </c>
      <c r="AA307" s="3">
        <f>BoyCodeAfrica_Ecommerce_Datasets3[Marketing_Cost]/BoyCodeAfrica_Ecommerce_Datasets3[Revenue]</f>
        <v>1.0940560708918485E-2</v>
      </c>
      <c r="AB307">
        <f>IF(COUNTIFS($C$2:C307,C307, $O$2:O307,O307)= 1,1,0)</f>
        <v>1</v>
      </c>
      <c r="AC307" s="6">
        <f>IF(COUNTIFS($A$2:A307,A307, $O$2:O307,O307)= 1,1,0)</f>
        <v>1</v>
      </c>
    </row>
    <row r="308" spans="1:29" x14ac:dyDescent="0.25">
      <c r="A308" t="s">
        <v>634</v>
      </c>
      <c r="B308" s="1">
        <v>45874</v>
      </c>
      <c r="C308" t="s">
        <v>494</v>
      </c>
      <c r="D308" t="s">
        <v>97</v>
      </c>
      <c r="E308" t="s">
        <v>26</v>
      </c>
      <c r="F308" t="s">
        <v>37</v>
      </c>
      <c r="G308" t="s">
        <v>38</v>
      </c>
      <c r="H308">
        <v>1</v>
      </c>
      <c r="I308">
        <v>5138</v>
      </c>
      <c r="J308">
        <v>20</v>
      </c>
      <c r="K308">
        <v>1027.5999999999999</v>
      </c>
      <c r="L308">
        <v>4110.3999999999996</v>
      </c>
      <c r="M308">
        <v>2647.17</v>
      </c>
      <c r="N308">
        <v>1463.23</v>
      </c>
      <c r="O308" t="s">
        <v>49</v>
      </c>
      <c r="P308">
        <v>248.87</v>
      </c>
      <c r="Q308" t="s">
        <v>40</v>
      </c>
      <c r="R308" t="s">
        <v>41</v>
      </c>
      <c r="S308">
        <v>2</v>
      </c>
      <c r="T308">
        <v>1</v>
      </c>
      <c r="U308" t="s">
        <v>32</v>
      </c>
      <c r="V308" t="s">
        <v>50</v>
      </c>
      <c r="W308">
        <v>5</v>
      </c>
      <c r="X308">
        <f t="shared" si="8"/>
        <v>0</v>
      </c>
      <c r="Y308">
        <f t="shared" si="9"/>
        <v>1214.3600000000001</v>
      </c>
      <c r="Z308" s="2">
        <f>IF(BoyCodeAfrica_Ecommerce_Datasets3[Marketing_Cost] = 0, "N/A", L308/P308)</f>
        <v>16.516253465664803</v>
      </c>
      <c r="AA308" s="3">
        <f>BoyCodeAfrica_Ecommerce_Datasets3[Marketing_Cost]/BoyCodeAfrica_Ecommerce_Datasets3[Revenue]</f>
        <v>6.0546418840015576E-2</v>
      </c>
      <c r="AB308">
        <f>IF(COUNTIFS($C$2:C308,C308, $O$2:O308,O308)= 1,1,0)</f>
        <v>1</v>
      </c>
      <c r="AC308" s="6">
        <f>IF(COUNTIFS($A$2:A308,A308, $O$2:O308,O308)= 1,1,0)</f>
        <v>1</v>
      </c>
    </row>
    <row r="309" spans="1:29" x14ac:dyDescent="0.25">
      <c r="A309" t="s">
        <v>635</v>
      </c>
      <c r="B309" s="1">
        <v>46014</v>
      </c>
      <c r="C309" t="s">
        <v>253</v>
      </c>
      <c r="D309" t="s">
        <v>63</v>
      </c>
      <c r="E309" t="s">
        <v>26</v>
      </c>
      <c r="F309" t="s">
        <v>37</v>
      </c>
      <c r="G309" t="s">
        <v>313</v>
      </c>
      <c r="H309">
        <v>1</v>
      </c>
      <c r="I309">
        <v>18848</v>
      </c>
      <c r="J309">
        <v>10</v>
      </c>
      <c r="K309">
        <v>1884.8</v>
      </c>
      <c r="L309">
        <v>16963.2</v>
      </c>
      <c r="M309">
        <v>9903.84</v>
      </c>
      <c r="N309">
        <v>7059.36</v>
      </c>
      <c r="O309" t="s">
        <v>55</v>
      </c>
      <c r="P309">
        <v>1788.88</v>
      </c>
      <c r="Q309" t="s">
        <v>83</v>
      </c>
      <c r="R309" t="s">
        <v>31</v>
      </c>
      <c r="S309">
        <v>5</v>
      </c>
      <c r="T309">
        <v>3</v>
      </c>
      <c r="U309" t="s">
        <v>32</v>
      </c>
      <c r="V309" t="s">
        <v>33</v>
      </c>
      <c r="W309">
        <v>4</v>
      </c>
      <c r="X309">
        <f t="shared" si="8"/>
        <v>0</v>
      </c>
      <c r="Y309">
        <f t="shared" si="9"/>
        <v>5270.48</v>
      </c>
      <c r="Z309" s="2">
        <f>IF(BoyCodeAfrica_Ecommerce_Datasets3[Marketing_Cost] = 0, "N/A", L309/P309)</f>
        <v>9.4825812799069809</v>
      </c>
      <c r="AA309" s="3">
        <f>BoyCodeAfrica_Ecommerce_Datasets3[Marketing_Cost]/BoyCodeAfrica_Ecommerce_Datasets3[Revenue]</f>
        <v>0.10545651763818148</v>
      </c>
      <c r="AB309">
        <f>IF(COUNTIFS($C$2:C309,C309, $O$2:O309,O309)= 1,1,0)</f>
        <v>0</v>
      </c>
      <c r="AC309" s="6">
        <f>IF(COUNTIFS($A$2:A309,A309, $O$2:O309,O309)= 1,1,0)</f>
        <v>1</v>
      </c>
    </row>
    <row r="310" spans="1:29" x14ac:dyDescent="0.25">
      <c r="A310" t="s">
        <v>636</v>
      </c>
      <c r="B310" s="1">
        <v>45942</v>
      </c>
      <c r="C310" t="s">
        <v>637</v>
      </c>
      <c r="D310" t="s">
        <v>71</v>
      </c>
      <c r="E310" t="s">
        <v>46</v>
      </c>
      <c r="F310" t="s">
        <v>53</v>
      </c>
      <c r="G310" t="s">
        <v>151</v>
      </c>
      <c r="H310">
        <v>1</v>
      </c>
      <c r="I310">
        <v>95479</v>
      </c>
      <c r="J310">
        <v>0</v>
      </c>
      <c r="K310">
        <v>0</v>
      </c>
      <c r="L310">
        <v>95479</v>
      </c>
      <c r="M310">
        <v>75934.73</v>
      </c>
      <c r="N310">
        <v>19544.27</v>
      </c>
      <c r="O310" t="s">
        <v>55</v>
      </c>
      <c r="P310">
        <v>1735.45</v>
      </c>
      <c r="Q310" t="s">
        <v>83</v>
      </c>
      <c r="R310" t="s">
        <v>31</v>
      </c>
      <c r="S310">
        <v>5</v>
      </c>
      <c r="T310">
        <v>6</v>
      </c>
      <c r="U310" t="s">
        <v>56</v>
      </c>
      <c r="V310" t="s">
        <v>33</v>
      </c>
      <c r="W310">
        <v>3</v>
      </c>
      <c r="X310">
        <f t="shared" si="8"/>
        <v>0</v>
      </c>
      <c r="Y310">
        <f t="shared" si="9"/>
        <v>17808.82</v>
      </c>
      <c r="Z310" s="2">
        <f>IF(BoyCodeAfrica_Ecommerce_Datasets3[Marketing_Cost] = 0, "N/A", L310/P310)</f>
        <v>55.016854418162431</v>
      </c>
      <c r="AA310" s="3">
        <f>BoyCodeAfrica_Ecommerce_Datasets3[Marketing_Cost]/BoyCodeAfrica_Ecommerce_Datasets3[Revenue]</f>
        <v>1.8176248180228113E-2</v>
      </c>
      <c r="AB310">
        <f>IF(COUNTIFS($C$2:C310,C310, $O$2:O310,O310)= 1,1,0)</f>
        <v>1</v>
      </c>
      <c r="AC310" s="6">
        <f>IF(COUNTIFS($A$2:A310,A310, $O$2:O310,O310)= 1,1,0)</f>
        <v>1</v>
      </c>
    </row>
    <row r="311" spans="1:29" x14ac:dyDescent="0.25">
      <c r="A311" t="s">
        <v>638</v>
      </c>
      <c r="B311" s="1">
        <v>45996</v>
      </c>
      <c r="C311" t="s">
        <v>163</v>
      </c>
      <c r="D311" t="s">
        <v>45</v>
      </c>
      <c r="E311" t="s">
        <v>46</v>
      </c>
      <c r="F311" t="s">
        <v>53</v>
      </c>
      <c r="G311" t="s">
        <v>82</v>
      </c>
      <c r="H311">
        <v>1</v>
      </c>
      <c r="I311">
        <v>20898</v>
      </c>
      <c r="J311">
        <v>10</v>
      </c>
      <c r="K311">
        <v>2089.8000000000002</v>
      </c>
      <c r="L311">
        <v>18808.2</v>
      </c>
      <c r="M311">
        <v>11159.85</v>
      </c>
      <c r="N311">
        <v>7648.35</v>
      </c>
      <c r="O311" t="s">
        <v>91</v>
      </c>
      <c r="P311">
        <v>1511.54</v>
      </c>
      <c r="Q311" t="s">
        <v>83</v>
      </c>
      <c r="R311" t="s">
        <v>31</v>
      </c>
      <c r="S311">
        <v>5</v>
      </c>
      <c r="T311">
        <v>4</v>
      </c>
      <c r="U311" t="s">
        <v>32</v>
      </c>
      <c r="V311" t="s">
        <v>42</v>
      </c>
      <c r="X311">
        <f t="shared" si="8"/>
        <v>0</v>
      </c>
      <c r="Y311">
        <f t="shared" si="9"/>
        <v>6136.81</v>
      </c>
      <c r="Z311" s="2">
        <f>IF(BoyCodeAfrica_Ecommerce_Datasets3[Marketing_Cost] = 0, "N/A", L311/P311)</f>
        <v>12.443071304762032</v>
      </c>
      <c r="AA311" s="3">
        <f>BoyCodeAfrica_Ecommerce_Datasets3[Marketing_Cost]/BoyCodeAfrica_Ecommerce_Datasets3[Revenue]</f>
        <v>8.0366010569857829E-2</v>
      </c>
      <c r="AB311">
        <f>IF(COUNTIFS($C$2:C311,C311, $O$2:O311,O311)= 1,1,0)</f>
        <v>1</v>
      </c>
      <c r="AC311" s="6">
        <f>IF(COUNTIFS($A$2:A311,A311, $O$2:O311,O311)= 1,1,0)</f>
        <v>1</v>
      </c>
    </row>
    <row r="312" spans="1:29" x14ac:dyDescent="0.25">
      <c r="A312" t="s">
        <v>639</v>
      </c>
      <c r="B312" s="1">
        <v>45907</v>
      </c>
      <c r="C312" t="s">
        <v>640</v>
      </c>
      <c r="D312" t="s">
        <v>124</v>
      </c>
      <c r="E312" t="s">
        <v>46</v>
      </c>
      <c r="F312" t="s">
        <v>37</v>
      </c>
      <c r="G312" t="s">
        <v>224</v>
      </c>
      <c r="H312">
        <v>1</v>
      </c>
      <c r="I312">
        <v>10467</v>
      </c>
      <c r="J312">
        <v>5</v>
      </c>
      <c r="K312">
        <v>523.35</v>
      </c>
      <c r="L312">
        <v>9943.65</v>
      </c>
      <c r="M312">
        <v>7940.29</v>
      </c>
      <c r="N312">
        <v>2003.36</v>
      </c>
      <c r="O312" t="s">
        <v>49</v>
      </c>
      <c r="P312">
        <v>315.22000000000003</v>
      </c>
      <c r="Q312" t="s">
        <v>30</v>
      </c>
      <c r="R312" t="s">
        <v>41</v>
      </c>
      <c r="S312">
        <v>2</v>
      </c>
      <c r="T312">
        <v>2</v>
      </c>
      <c r="U312" t="s">
        <v>32</v>
      </c>
      <c r="V312" t="s">
        <v>50</v>
      </c>
      <c r="W312">
        <v>5</v>
      </c>
      <c r="X312">
        <f t="shared" si="8"/>
        <v>0</v>
      </c>
      <c r="Y312">
        <f t="shared" si="9"/>
        <v>1688.1399999999999</v>
      </c>
      <c r="Z312" s="2">
        <f>IF(BoyCodeAfrica_Ecommerce_Datasets3[Marketing_Cost] = 0, "N/A", L312/P312)</f>
        <v>31.54511135080261</v>
      </c>
      <c r="AA312" s="3">
        <f>BoyCodeAfrica_Ecommerce_Datasets3[Marketing_Cost]/BoyCodeAfrica_Ecommerce_Datasets3[Revenue]</f>
        <v>3.1700633067334436E-2</v>
      </c>
      <c r="AB312">
        <f>IF(COUNTIFS($C$2:C312,C312, $O$2:O312,O312)= 1,1,0)</f>
        <v>1</v>
      </c>
      <c r="AC312" s="6">
        <f>IF(COUNTIFS($A$2:A312,A312, $O$2:O312,O312)= 1,1,0)</f>
        <v>1</v>
      </c>
    </row>
    <row r="313" spans="1:29" x14ac:dyDescent="0.25">
      <c r="A313" t="s">
        <v>641</v>
      </c>
      <c r="B313" s="1">
        <v>45737</v>
      </c>
      <c r="C313" t="s">
        <v>440</v>
      </c>
      <c r="D313" t="s">
        <v>71</v>
      </c>
      <c r="E313" t="s">
        <v>46</v>
      </c>
      <c r="F313" t="s">
        <v>53</v>
      </c>
      <c r="G313" t="s">
        <v>268</v>
      </c>
      <c r="H313">
        <v>1</v>
      </c>
      <c r="I313">
        <v>23790</v>
      </c>
      <c r="J313">
        <v>25</v>
      </c>
      <c r="K313">
        <v>5947.5</v>
      </c>
      <c r="L313">
        <v>17842.5</v>
      </c>
      <c r="M313">
        <v>10468.129999999999</v>
      </c>
      <c r="N313">
        <v>7374.37</v>
      </c>
      <c r="O313" t="s">
        <v>60</v>
      </c>
      <c r="P313">
        <v>1860.91</v>
      </c>
      <c r="Q313" t="s">
        <v>83</v>
      </c>
      <c r="R313" t="s">
        <v>41</v>
      </c>
      <c r="S313">
        <v>2</v>
      </c>
      <c r="T313">
        <v>4</v>
      </c>
      <c r="U313" t="s">
        <v>56</v>
      </c>
      <c r="V313" t="s">
        <v>33</v>
      </c>
      <c r="W313">
        <v>5</v>
      </c>
      <c r="X313">
        <f t="shared" si="8"/>
        <v>0</v>
      </c>
      <c r="Y313">
        <f t="shared" si="9"/>
        <v>5513.46</v>
      </c>
      <c r="Z313" s="2">
        <f>IF(BoyCodeAfrica_Ecommerce_Datasets3[Marketing_Cost] = 0, "N/A", L313/P313)</f>
        <v>9.5880510073028784</v>
      </c>
      <c r="AA313" s="3">
        <f>BoyCodeAfrica_Ecommerce_Datasets3[Marketing_Cost]/BoyCodeAfrica_Ecommerce_Datasets3[Revenue]</f>
        <v>0.10429648311615525</v>
      </c>
      <c r="AB313">
        <f>IF(COUNTIFS($C$2:C313,C313, $O$2:O313,O313)= 1,1,0)</f>
        <v>1</v>
      </c>
      <c r="AC313" s="6">
        <f>IF(COUNTIFS($A$2:A313,A313, $O$2:O313,O313)= 1,1,0)</f>
        <v>1</v>
      </c>
    </row>
    <row r="314" spans="1:29" x14ac:dyDescent="0.25">
      <c r="A314" t="s">
        <v>642</v>
      </c>
      <c r="B314" s="1">
        <v>45755</v>
      </c>
      <c r="C314" t="s">
        <v>643</v>
      </c>
      <c r="D314" t="s">
        <v>71</v>
      </c>
      <c r="E314" t="s">
        <v>26</v>
      </c>
      <c r="F314" t="s">
        <v>86</v>
      </c>
      <c r="G314" t="s">
        <v>127</v>
      </c>
      <c r="H314">
        <v>2</v>
      </c>
      <c r="I314">
        <v>35605</v>
      </c>
      <c r="J314">
        <v>10</v>
      </c>
      <c r="K314">
        <v>7121</v>
      </c>
      <c r="L314">
        <v>64089</v>
      </c>
      <c r="M314">
        <v>52292.77</v>
      </c>
      <c r="N314">
        <v>11796.23</v>
      </c>
      <c r="O314" t="s">
        <v>39</v>
      </c>
      <c r="P314">
        <v>360.1</v>
      </c>
      <c r="Q314" t="s">
        <v>30</v>
      </c>
      <c r="R314" t="s">
        <v>31</v>
      </c>
      <c r="S314">
        <v>5</v>
      </c>
      <c r="T314">
        <v>6</v>
      </c>
      <c r="U314" t="s">
        <v>56</v>
      </c>
      <c r="V314" t="s">
        <v>33</v>
      </c>
      <c r="W314">
        <v>5</v>
      </c>
      <c r="X314">
        <f t="shared" si="8"/>
        <v>0</v>
      </c>
      <c r="Y314">
        <f t="shared" si="9"/>
        <v>11436.13</v>
      </c>
      <c r="Z314" s="2">
        <f>IF(BoyCodeAfrica_Ecommerce_Datasets3[Marketing_Cost] = 0, "N/A", L314/P314)</f>
        <v>177.97556234379337</v>
      </c>
      <c r="AA314" s="3">
        <f>BoyCodeAfrica_Ecommerce_Datasets3[Marketing_Cost]/BoyCodeAfrica_Ecommerce_Datasets3[Revenue]</f>
        <v>5.6187489272730116E-3</v>
      </c>
      <c r="AB314">
        <f>IF(COUNTIFS($C$2:C314,C314, $O$2:O314,O314)= 1,1,0)</f>
        <v>1</v>
      </c>
      <c r="AC314" s="6">
        <f>IF(COUNTIFS($A$2:A314,A314, $O$2:O314,O314)= 1,1,0)</f>
        <v>1</v>
      </c>
    </row>
    <row r="315" spans="1:29" x14ac:dyDescent="0.25">
      <c r="A315" t="s">
        <v>644</v>
      </c>
      <c r="B315" s="1">
        <v>45809</v>
      </c>
      <c r="C315" t="s">
        <v>645</v>
      </c>
      <c r="D315" t="s">
        <v>67</v>
      </c>
      <c r="E315" t="s">
        <v>46</v>
      </c>
      <c r="F315" t="s">
        <v>86</v>
      </c>
      <c r="G315" t="s">
        <v>87</v>
      </c>
      <c r="H315">
        <v>1</v>
      </c>
      <c r="I315">
        <v>17141</v>
      </c>
      <c r="J315">
        <v>15</v>
      </c>
      <c r="K315">
        <v>2571.15</v>
      </c>
      <c r="L315">
        <v>14569.85</v>
      </c>
      <c r="M315">
        <v>9589.42</v>
      </c>
      <c r="N315">
        <v>4980.43</v>
      </c>
      <c r="O315" t="s">
        <v>49</v>
      </c>
      <c r="P315">
        <v>466.38</v>
      </c>
      <c r="Q315" t="s">
        <v>68</v>
      </c>
      <c r="R315" t="s">
        <v>31</v>
      </c>
      <c r="S315">
        <v>5</v>
      </c>
      <c r="T315">
        <v>5</v>
      </c>
      <c r="U315" t="s">
        <v>32</v>
      </c>
      <c r="V315" t="s">
        <v>42</v>
      </c>
      <c r="X315">
        <f t="shared" si="8"/>
        <v>0</v>
      </c>
      <c r="Y315">
        <f t="shared" si="9"/>
        <v>4514.05</v>
      </c>
      <c r="Z315" s="2">
        <f>IF(BoyCodeAfrica_Ecommerce_Datasets3[Marketing_Cost] = 0, "N/A", L315/P315)</f>
        <v>31.240297611389856</v>
      </c>
      <c r="AA315" s="3">
        <f>BoyCodeAfrica_Ecommerce_Datasets3[Marketing_Cost]/BoyCodeAfrica_Ecommerce_Datasets3[Revenue]</f>
        <v>3.2009938331554542E-2</v>
      </c>
      <c r="AB315">
        <f>IF(COUNTIFS($C$2:C315,C315, $O$2:O315,O315)= 1,1,0)</f>
        <v>1</v>
      </c>
      <c r="AC315" s="6">
        <f>IF(COUNTIFS($A$2:A315,A315, $O$2:O315,O315)= 1,1,0)</f>
        <v>1</v>
      </c>
    </row>
    <row r="316" spans="1:29" x14ac:dyDescent="0.25">
      <c r="A316" t="s">
        <v>646</v>
      </c>
      <c r="B316" s="1">
        <v>45769</v>
      </c>
      <c r="C316" t="s">
        <v>593</v>
      </c>
      <c r="D316" t="s">
        <v>25</v>
      </c>
      <c r="E316" t="s">
        <v>26</v>
      </c>
      <c r="F316" t="s">
        <v>53</v>
      </c>
      <c r="G316" t="s">
        <v>59</v>
      </c>
      <c r="H316">
        <v>4</v>
      </c>
      <c r="I316">
        <v>25090</v>
      </c>
      <c r="J316">
        <v>10</v>
      </c>
      <c r="K316">
        <v>10036</v>
      </c>
      <c r="L316">
        <v>90324</v>
      </c>
      <c r="M316">
        <v>68330.16</v>
      </c>
      <c r="N316">
        <v>21993.84</v>
      </c>
      <c r="O316" t="s">
        <v>91</v>
      </c>
      <c r="P316">
        <v>2015.83</v>
      </c>
      <c r="Q316" t="s">
        <v>30</v>
      </c>
      <c r="R316" t="s">
        <v>41</v>
      </c>
      <c r="S316">
        <v>2</v>
      </c>
      <c r="T316">
        <v>6</v>
      </c>
      <c r="U316" t="s">
        <v>32</v>
      </c>
      <c r="V316" t="s">
        <v>42</v>
      </c>
      <c r="X316">
        <f t="shared" si="8"/>
        <v>0</v>
      </c>
      <c r="Y316">
        <f t="shared" si="9"/>
        <v>19978.010000000002</v>
      </c>
      <c r="Z316" s="2">
        <f>IF(BoyCodeAfrica_Ecommerce_Datasets3[Marketing_Cost] = 0, "N/A", L316/P316)</f>
        <v>44.807349826126213</v>
      </c>
      <c r="AA316" s="3">
        <f>BoyCodeAfrica_Ecommerce_Datasets3[Marketing_Cost]/BoyCodeAfrica_Ecommerce_Datasets3[Revenue]</f>
        <v>2.2317767149373367E-2</v>
      </c>
      <c r="AB316">
        <f>IF(COUNTIFS($C$2:C316,C316, $O$2:O316,O316)= 1,1,0)</f>
        <v>0</v>
      </c>
      <c r="AC316" s="6">
        <f>IF(COUNTIFS($A$2:A316,A316, $O$2:O316,O316)= 1,1,0)</f>
        <v>1</v>
      </c>
    </row>
    <row r="317" spans="1:29" x14ac:dyDescent="0.25">
      <c r="A317" t="s">
        <v>647</v>
      </c>
      <c r="B317" s="1">
        <v>45687</v>
      </c>
      <c r="C317" t="s">
        <v>648</v>
      </c>
      <c r="D317" t="s">
        <v>67</v>
      </c>
      <c r="E317" t="s">
        <v>46</v>
      </c>
      <c r="F317" t="s">
        <v>86</v>
      </c>
      <c r="G317" t="s">
        <v>127</v>
      </c>
      <c r="H317">
        <v>2</v>
      </c>
      <c r="I317">
        <v>38858</v>
      </c>
      <c r="J317">
        <v>5</v>
      </c>
      <c r="K317">
        <v>3885.8</v>
      </c>
      <c r="L317">
        <v>73830.2</v>
      </c>
      <c r="M317">
        <v>53132.65</v>
      </c>
      <c r="N317">
        <v>20697.55</v>
      </c>
      <c r="O317" t="s">
        <v>29</v>
      </c>
      <c r="P317">
        <v>1896.94</v>
      </c>
      <c r="Q317" t="s">
        <v>83</v>
      </c>
      <c r="R317" t="s">
        <v>31</v>
      </c>
      <c r="S317">
        <v>5</v>
      </c>
      <c r="T317">
        <v>5</v>
      </c>
      <c r="U317" t="s">
        <v>32</v>
      </c>
      <c r="V317" t="s">
        <v>33</v>
      </c>
      <c r="W317">
        <v>1</v>
      </c>
      <c r="X317">
        <f t="shared" si="8"/>
        <v>0</v>
      </c>
      <c r="Y317">
        <f t="shared" si="9"/>
        <v>18800.61</v>
      </c>
      <c r="Z317" s="2">
        <f>IF(BoyCodeAfrica_Ecommerce_Datasets3[Marketing_Cost] = 0, "N/A", L317/P317)</f>
        <v>38.920682783851888</v>
      </c>
      <c r="AA317" s="3">
        <f>BoyCodeAfrica_Ecommerce_Datasets3[Marketing_Cost]/BoyCodeAfrica_Ecommerce_Datasets3[Revenue]</f>
        <v>2.5693279985696912E-2</v>
      </c>
      <c r="AB317">
        <f>IF(COUNTIFS($C$2:C317,C317, $O$2:O317,O317)= 1,1,0)</f>
        <v>1</v>
      </c>
      <c r="AC317" s="6">
        <f>IF(COUNTIFS($A$2:A317,A317, $O$2:O317,O317)= 1,1,0)</f>
        <v>1</v>
      </c>
    </row>
    <row r="318" spans="1:29" x14ac:dyDescent="0.25">
      <c r="A318" t="s">
        <v>649</v>
      </c>
      <c r="B318" s="1">
        <v>45954</v>
      </c>
      <c r="C318" t="s">
        <v>650</v>
      </c>
      <c r="D318" t="s">
        <v>71</v>
      </c>
      <c r="E318" t="s">
        <v>26</v>
      </c>
      <c r="F318" t="s">
        <v>27</v>
      </c>
      <c r="G318" t="s">
        <v>164</v>
      </c>
      <c r="H318">
        <v>1</v>
      </c>
      <c r="I318">
        <v>28409</v>
      </c>
      <c r="J318">
        <v>25</v>
      </c>
      <c r="K318">
        <v>7102.25</v>
      </c>
      <c r="L318">
        <v>21306.75</v>
      </c>
      <c r="M318">
        <v>16134.42</v>
      </c>
      <c r="N318">
        <v>5172.33</v>
      </c>
      <c r="O318" t="s">
        <v>29</v>
      </c>
      <c r="P318">
        <v>1722.81</v>
      </c>
      <c r="Q318" t="s">
        <v>30</v>
      </c>
      <c r="R318" t="s">
        <v>31</v>
      </c>
      <c r="S318">
        <v>5</v>
      </c>
      <c r="T318">
        <v>6</v>
      </c>
      <c r="U318" t="s">
        <v>56</v>
      </c>
      <c r="V318" t="s">
        <v>33</v>
      </c>
      <c r="W318">
        <v>3</v>
      </c>
      <c r="X318">
        <f t="shared" si="8"/>
        <v>0</v>
      </c>
      <c r="Y318">
        <f t="shared" si="9"/>
        <v>3449.52</v>
      </c>
      <c r="Z318" s="2">
        <f>IF(BoyCodeAfrica_Ecommerce_Datasets3[Marketing_Cost] = 0, "N/A", L318/P318)</f>
        <v>12.367440402598081</v>
      </c>
      <c r="AA318" s="3">
        <f>BoyCodeAfrica_Ecommerce_Datasets3[Marketing_Cost]/BoyCodeAfrica_Ecommerce_Datasets3[Revenue]</f>
        <v>8.0857474743919175E-2</v>
      </c>
      <c r="AB318">
        <f>IF(COUNTIFS($C$2:C318,C318, $O$2:O318,O318)= 1,1,0)</f>
        <v>1</v>
      </c>
      <c r="AC318" s="6">
        <f>IF(COUNTIFS($A$2:A318,A318, $O$2:O318,O318)= 1,1,0)</f>
        <v>1</v>
      </c>
    </row>
    <row r="319" spans="1:29" x14ac:dyDescent="0.25">
      <c r="A319" t="s">
        <v>651</v>
      </c>
      <c r="B319" s="1">
        <v>45935</v>
      </c>
      <c r="C319" t="s">
        <v>290</v>
      </c>
      <c r="D319" t="s">
        <v>25</v>
      </c>
      <c r="E319" t="s">
        <v>26</v>
      </c>
      <c r="F319" t="s">
        <v>37</v>
      </c>
      <c r="G319" t="s">
        <v>313</v>
      </c>
      <c r="H319">
        <v>3</v>
      </c>
      <c r="I319">
        <v>33498</v>
      </c>
      <c r="J319">
        <v>10</v>
      </c>
      <c r="K319">
        <v>10049.4</v>
      </c>
      <c r="L319">
        <v>90444.6</v>
      </c>
      <c r="M319">
        <v>70571.759999999995</v>
      </c>
      <c r="N319">
        <v>19872.84</v>
      </c>
      <c r="O319" t="s">
        <v>29</v>
      </c>
      <c r="P319">
        <v>275.58</v>
      </c>
      <c r="Q319" t="s">
        <v>40</v>
      </c>
      <c r="R319" t="s">
        <v>41</v>
      </c>
      <c r="S319">
        <v>2</v>
      </c>
      <c r="T319">
        <v>1</v>
      </c>
      <c r="U319" t="s">
        <v>32</v>
      </c>
      <c r="V319" t="s">
        <v>33</v>
      </c>
      <c r="W319">
        <v>1</v>
      </c>
      <c r="X319">
        <f t="shared" si="8"/>
        <v>0</v>
      </c>
      <c r="Y319">
        <f t="shared" si="9"/>
        <v>19597.259999999998</v>
      </c>
      <c r="Z319" s="2">
        <f>IF(BoyCodeAfrica_Ecommerce_Datasets3[Marketing_Cost] = 0, "N/A", L319/P319)</f>
        <v>328.19725669497063</v>
      </c>
      <c r="AA319" s="3">
        <f>BoyCodeAfrica_Ecommerce_Datasets3[Marketing_Cost]/BoyCodeAfrica_Ecommerce_Datasets3[Revenue]</f>
        <v>3.0469480765020793E-3</v>
      </c>
      <c r="AB319">
        <f>IF(COUNTIFS($C$2:C319,C319, $O$2:O319,O319)= 1,1,0)</f>
        <v>1</v>
      </c>
      <c r="AC319" s="6">
        <f>IF(COUNTIFS($A$2:A319,A319, $O$2:O319,O319)= 1,1,0)</f>
        <v>1</v>
      </c>
    </row>
    <row r="320" spans="1:29" x14ac:dyDescent="0.25">
      <c r="A320" t="s">
        <v>652</v>
      </c>
      <c r="B320" s="1">
        <v>45689</v>
      </c>
      <c r="C320" t="s">
        <v>653</v>
      </c>
      <c r="D320" t="s">
        <v>71</v>
      </c>
      <c r="E320" t="s">
        <v>46</v>
      </c>
      <c r="F320" t="s">
        <v>86</v>
      </c>
      <c r="G320" t="s">
        <v>87</v>
      </c>
      <c r="H320">
        <v>1</v>
      </c>
      <c r="I320">
        <v>80560</v>
      </c>
      <c r="J320">
        <v>25</v>
      </c>
      <c r="K320">
        <v>20140</v>
      </c>
      <c r="L320">
        <v>60420</v>
      </c>
      <c r="M320">
        <v>44411.78</v>
      </c>
      <c r="N320">
        <v>16008.22</v>
      </c>
      <c r="O320" t="s">
        <v>91</v>
      </c>
      <c r="P320">
        <v>1493.19</v>
      </c>
      <c r="Q320" t="s">
        <v>68</v>
      </c>
      <c r="R320" t="s">
        <v>41</v>
      </c>
      <c r="S320">
        <v>2</v>
      </c>
      <c r="T320">
        <v>3</v>
      </c>
      <c r="U320" t="s">
        <v>32</v>
      </c>
      <c r="V320" t="s">
        <v>42</v>
      </c>
      <c r="X320">
        <f t="shared" si="8"/>
        <v>0</v>
      </c>
      <c r="Y320">
        <f t="shared" si="9"/>
        <v>14515.029999999999</v>
      </c>
      <c r="Z320" s="2">
        <f>IF(BoyCodeAfrica_Ecommerce_Datasets3[Marketing_Cost] = 0, "N/A", L320/P320)</f>
        <v>40.463705221706547</v>
      </c>
      <c r="AA320" s="3">
        <f>BoyCodeAfrica_Ecommerce_Datasets3[Marketing_Cost]/BoyCodeAfrica_Ecommerce_Datasets3[Revenue]</f>
        <v>2.4713505461767628E-2</v>
      </c>
      <c r="AB320">
        <f>IF(COUNTIFS($C$2:C320,C320, $O$2:O320,O320)= 1,1,0)</f>
        <v>1</v>
      </c>
      <c r="AC320" s="6">
        <f>IF(COUNTIFS($A$2:A320,A320, $O$2:O320,O320)= 1,1,0)</f>
        <v>1</v>
      </c>
    </row>
    <row r="321" spans="1:29" x14ac:dyDescent="0.25">
      <c r="A321" t="s">
        <v>654</v>
      </c>
      <c r="B321" s="1">
        <v>45818</v>
      </c>
      <c r="C321" t="s">
        <v>655</v>
      </c>
      <c r="D321" t="s">
        <v>63</v>
      </c>
      <c r="E321" t="s">
        <v>26</v>
      </c>
      <c r="F321" t="s">
        <v>37</v>
      </c>
      <c r="G321" t="s">
        <v>224</v>
      </c>
      <c r="H321">
        <v>1</v>
      </c>
      <c r="I321">
        <v>8025</v>
      </c>
      <c r="J321">
        <v>0</v>
      </c>
      <c r="K321">
        <v>0</v>
      </c>
      <c r="L321">
        <v>8025</v>
      </c>
      <c r="M321">
        <v>5693.14</v>
      </c>
      <c r="N321">
        <v>2331.86</v>
      </c>
      <c r="O321" t="s">
        <v>60</v>
      </c>
      <c r="P321">
        <v>2061.9699999999998</v>
      </c>
      <c r="Q321" t="s">
        <v>40</v>
      </c>
      <c r="R321" t="s">
        <v>41</v>
      </c>
      <c r="S321">
        <v>2</v>
      </c>
      <c r="T321">
        <v>1</v>
      </c>
      <c r="U321" t="s">
        <v>32</v>
      </c>
      <c r="V321" t="s">
        <v>33</v>
      </c>
      <c r="W321">
        <v>3</v>
      </c>
      <c r="X321">
        <f t="shared" si="8"/>
        <v>0</v>
      </c>
      <c r="Y321">
        <f t="shared" si="9"/>
        <v>269.89000000000033</v>
      </c>
      <c r="Z321" s="2">
        <f>IF(BoyCodeAfrica_Ecommerce_Datasets3[Marketing_Cost] = 0, "N/A", L321/P321)</f>
        <v>3.8919091936352133</v>
      </c>
      <c r="AA321" s="3">
        <f>BoyCodeAfrica_Ecommerce_Datasets3[Marketing_Cost]/BoyCodeAfrica_Ecommerce_Datasets3[Revenue]</f>
        <v>0.25694330218068534</v>
      </c>
      <c r="AB321">
        <f>IF(COUNTIFS($C$2:C321,C321, $O$2:O321,O321)= 1,1,0)</f>
        <v>1</v>
      </c>
      <c r="AC321" s="6">
        <f>IF(COUNTIFS($A$2:A321,A321, $O$2:O321,O321)= 1,1,0)</f>
        <v>1</v>
      </c>
    </row>
    <row r="322" spans="1:29" x14ac:dyDescent="0.25">
      <c r="A322" t="s">
        <v>656</v>
      </c>
      <c r="B322" s="1">
        <v>45687</v>
      </c>
      <c r="C322" t="s">
        <v>657</v>
      </c>
      <c r="D322" t="s">
        <v>79</v>
      </c>
      <c r="E322" t="s">
        <v>46</v>
      </c>
      <c r="F322" t="s">
        <v>53</v>
      </c>
      <c r="G322" t="s">
        <v>59</v>
      </c>
      <c r="H322">
        <v>1</v>
      </c>
      <c r="I322">
        <v>55041</v>
      </c>
      <c r="J322">
        <v>10</v>
      </c>
      <c r="K322">
        <v>5504.1</v>
      </c>
      <c r="L322">
        <v>49536.9</v>
      </c>
      <c r="M322">
        <v>35170.379999999997</v>
      </c>
      <c r="N322">
        <v>14366.52</v>
      </c>
      <c r="O322" t="s">
        <v>60</v>
      </c>
      <c r="P322">
        <v>463.28</v>
      </c>
      <c r="Q322" t="s">
        <v>68</v>
      </c>
      <c r="R322" t="s">
        <v>31</v>
      </c>
      <c r="S322">
        <v>5</v>
      </c>
      <c r="T322">
        <v>6</v>
      </c>
      <c r="U322" t="s">
        <v>32</v>
      </c>
      <c r="V322" t="s">
        <v>50</v>
      </c>
      <c r="W322">
        <v>3</v>
      </c>
      <c r="X322">
        <f t="shared" ref="X322:X385" si="10">L322-M322-N322</f>
        <v>0</v>
      </c>
      <c r="Y322">
        <f t="shared" ref="Y322:Y385" si="11">N322-P322</f>
        <v>13903.24</v>
      </c>
      <c r="Z322" s="2">
        <f>IF(BoyCodeAfrica_Ecommerce_Datasets3[Marketing_Cost] = 0, "N/A", L322/P322)</f>
        <v>106.92648074598516</v>
      </c>
      <c r="AA322" s="3">
        <f>BoyCodeAfrica_Ecommerce_Datasets3[Marketing_Cost]/BoyCodeAfrica_Ecommerce_Datasets3[Revenue]</f>
        <v>9.3522202640859628E-3</v>
      </c>
      <c r="AB322">
        <f>IF(COUNTIFS($C$2:C322,C322, $O$2:O322,O322)= 1,1,0)</f>
        <v>1</v>
      </c>
      <c r="AC322" s="6">
        <f>IF(COUNTIFS($A$2:A322,A322, $O$2:O322,O322)= 1,1,0)</f>
        <v>1</v>
      </c>
    </row>
    <row r="323" spans="1:29" x14ac:dyDescent="0.25">
      <c r="A323" t="s">
        <v>658</v>
      </c>
      <c r="B323" s="1">
        <v>45683</v>
      </c>
      <c r="C323" t="s">
        <v>209</v>
      </c>
      <c r="D323" t="s">
        <v>90</v>
      </c>
      <c r="E323" t="s">
        <v>26</v>
      </c>
      <c r="F323" t="s">
        <v>53</v>
      </c>
      <c r="G323" t="s">
        <v>82</v>
      </c>
      <c r="H323">
        <v>1</v>
      </c>
      <c r="I323">
        <v>76470</v>
      </c>
      <c r="J323">
        <v>0</v>
      </c>
      <c r="K323">
        <v>0</v>
      </c>
      <c r="L323">
        <v>76470</v>
      </c>
      <c r="M323">
        <v>62411.49</v>
      </c>
      <c r="N323">
        <v>14058.51</v>
      </c>
      <c r="O323" t="s">
        <v>60</v>
      </c>
      <c r="P323">
        <v>1516.84</v>
      </c>
      <c r="Q323" t="s">
        <v>30</v>
      </c>
      <c r="R323" t="s">
        <v>41</v>
      </c>
      <c r="S323">
        <v>2</v>
      </c>
      <c r="T323">
        <v>3</v>
      </c>
      <c r="U323" t="s">
        <v>56</v>
      </c>
      <c r="V323" t="s">
        <v>33</v>
      </c>
      <c r="X323">
        <f t="shared" si="10"/>
        <v>0</v>
      </c>
      <c r="Y323">
        <f t="shared" si="11"/>
        <v>12541.67</v>
      </c>
      <c r="Z323" s="2">
        <f>IF(BoyCodeAfrica_Ecommerce_Datasets3[Marketing_Cost] = 0, "N/A", L323/P323)</f>
        <v>50.414018617652488</v>
      </c>
      <c r="AA323" s="3">
        <f>BoyCodeAfrica_Ecommerce_Datasets3[Marketing_Cost]/BoyCodeAfrica_Ecommerce_Datasets3[Revenue]</f>
        <v>1.9835752582712175E-2</v>
      </c>
      <c r="AB323">
        <f>IF(COUNTIFS($C$2:C323,C323, $O$2:O323,O323)= 1,1,0)</f>
        <v>1</v>
      </c>
      <c r="AC323" s="6">
        <f>IF(COUNTIFS($A$2:A323,A323, $O$2:O323,O323)= 1,1,0)</f>
        <v>1</v>
      </c>
    </row>
    <row r="324" spans="1:29" x14ac:dyDescent="0.25">
      <c r="A324" t="s">
        <v>659</v>
      </c>
      <c r="B324" s="1">
        <v>45957</v>
      </c>
      <c r="C324" t="s">
        <v>133</v>
      </c>
      <c r="D324" t="s">
        <v>67</v>
      </c>
      <c r="E324" t="s">
        <v>36</v>
      </c>
      <c r="F324" t="s">
        <v>53</v>
      </c>
      <c r="G324" t="s">
        <v>268</v>
      </c>
      <c r="H324">
        <v>2</v>
      </c>
      <c r="I324">
        <v>30840</v>
      </c>
      <c r="J324">
        <v>5</v>
      </c>
      <c r="K324">
        <v>3084</v>
      </c>
      <c r="L324">
        <v>58596</v>
      </c>
      <c r="M324">
        <v>40090.03</v>
      </c>
      <c r="N324">
        <v>18505.97</v>
      </c>
      <c r="O324" t="s">
        <v>29</v>
      </c>
      <c r="P324">
        <v>809.86</v>
      </c>
      <c r="Q324" t="s">
        <v>73</v>
      </c>
      <c r="R324" t="s">
        <v>31</v>
      </c>
      <c r="S324">
        <v>5</v>
      </c>
      <c r="T324">
        <v>3</v>
      </c>
      <c r="U324" t="s">
        <v>32</v>
      </c>
      <c r="V324" t="s">
        <v>33</v>
      </c>
      <c r="W324">
        <v>3</v>
      </c>
      <c r="X324">
        <f t="shared" si="10"/>
        <v>0</v>
      </c>
      <c r="Y324">
        <f t="shared" si="11"/>
        <v>17696.11</v>
      </c>
      <c r="Z324" s="2">
        <f>IF(BoyCodeAfrica_Ecommerce_Datasets3[Marketing_Cost] = 0, "N/A", L324/P324)</f>
        <v>72.353246240090883</v>
      </c>
      <c r="AA324" s="3">
        <f>BoyCodeAfrica_Ecommerce_Datasets3[Marketing_Cost]/BoyCodeAfrica_Ecommerce_Datasets3[Revenue]</f>
        <v>1.3821079937197079E-2</v>
      </c>
      <c r="AB324">
        <f>IF(COUNTIFS($C$2:C324,C324, $O$2:O324,O324)= 1,1,0)</f>
        <v>0</v>
      </c>
      <c r="AC324" s="6">
        <f>IF(COUNTIFS($A$2:A324,A324, $O$2:O324,O324)= 1,1,0)</f>
        <v>1</v>
      </c>
    </row>
    <row r="325" spans="1:29" x14ac:dyDescent="0.25">
      <c r="A325" t="s">
        <v>660</v>
      </c>
      <c r="B325" s="1">
        <v>45902</v>
      </c>
      <c r="C325" t="s">
        <v>661</v>
      </c>
      <c r="D325" t="s">
        <v>45</v>
      </c>
      <c r="E325" t="s">
        <v>36</v>
      </c>
      <c r="F325" t="s">
        <v>37</v>
      </c>
      <c r="G325" t="s">
        <v>100</v>
      </c>
      <c r="H325">
        <v>2</v>
      </c>
      <c r="I325">
        <v>21915</v>
      </c>
      <c r="J325">
        <v>0</v>
      </c>
      <c r="K325">
        <v>0</v>
      </c>
      <c r="L325">
        <v>43830</v>
      </c>
      <c r="M325">
        <v>30809.67</v>
      </c>
      <c r="N325">
        <v>13020.33</v>
      </c>
      <c r="O325" t="s">
        <v>49</v>
      </c>
      <c r="P325">
        <v>144.38</v>
      </c>
      <c r="Q325" t="s">
        <v>83</v>
      </c>
      <c r="R325" t="s">
        <v>41</v>
      </c>
      <c r="S325">
        <v>2</v>
      </c>
      <c r="T325">
        <v>3</v>
      </c>
      <c r="U325" t="s">
        <v>32</v>
      </c>
      <c r="V325" t="s">
        <v>42</v>
      </c>
      <c r="X325">
        <f t="shared" si="10"/>
        <v>0</v>
      </c>
      <c r="Y325">
        <f t="shared" si="11"/>
        <v>12875.95</v>
      </c>
      <c r="Z325" s="2">
        <f>IF(BoyCodeAfrica_Ecommerce_Datasets3[Marketing_Cost] = 0, "N/A", L325/P325)</f>
        <v>303.57390220252114</v>
      </c>
      <c r="AA325" s="3">
        <f>BoyCodeAfrica_Ecommerce_Datasets3[Marketing_Cost]/BoyCodeAfrica_Ecommerce_Datasets3[Revenue]</f>
        <v>3.2940908053844396E-3</v>
      </c>
      <c r="AB325">
        <f>IF(COUNTIFS($C$2:C325,C325, $O$2:O325,O325)= 1,1,0)</f>
        <v>1</v>
      </c>
      <c r="AC325" s="6">
        <f>IF(COUNTIFS($A$2:A325,A325, $O$2:O325,O325)= 1,1,0)</f>
        <v>1</v>
      </c>
    </row>
    <row r="326" spans="1:29" x14ac:dyDescent="0.25">
      <c r="A326" t="s">
        <v>662</v>
      </c>
      <c r="B326" s="1">
        <v>45915</v>
      </c>
      <c r="C326" t="s">
        <v>219</v>
      </c>
      <c r="D326" t="s">
        <v>71</v>
      </c>
      <c r="E326" t="s">
        <v>26</v>
      </c>
      <c r="F326" t="s">
        <v>86</v>
      </c>
      <c r="G326" t="s">
        <v>110</v>
      </c>
      <c r="H326">
        <v>1</v>
      </c>
      <c r="I326">
        <v>73550</v>
      </c>
      <c r="J326">
        <v>0</v>
      </c>
      <c r="K326">
        <v>0</v>
      </c>
      <c r="L326">
        <v>73550</v>
      </c>
      <c r="M326">
        <v>57945.78</v>
      </c>
      <c r="N326">
        <v>15604.22</v>
      </c>
      <c r="O326" t="s">
        <v>49</v>
      </c>
      <c r="P326">
        <v>145.83000000000001</v>
      </c>
      <c r="Q326" t="s">
        <v>30</v>
      </c>
      <c r="R326" t="s">
        <v>31</v>
      </c>
      <c r="S326">
        <v>5</v>
      </c>
      <c r="T326">
        <v>4</v>
      </c>
      <c r="U326" t="s">
        <v>32</v>
      </c>
      <c r="V326" t="s">
        <v>50</v>
      </c>
      <c r="W326">
        <v>4</v>
      </c>
      <c r="X326">
        <f t="shared" si="10"/>
        <v>0</v>
      </c>
      <c r="Y326">
        <f t="shared" si="11"/>
        <v>15458.39</v>
      </c>
      <c r="Z326" s="2">
        <f>IF(BoyCodeAfrica_Ecommerce_Datasets3[Marketing_Cost] = 0, "N/A", L326/P326)</f>
        <v>504.3543852430912</v>
      </c>
      <c r="AA326" s="3">
        <f>BoyCodeAfrica_Ecommerce_Datasets3[Marketing_Cost]/BoyCodeAfrica_Ecommerce_Datasets3[Revenue]</f>
        <v>1.9827328348062546E-3</v>
      </c>
      <c r="AB326">
        <f>IF(COUNTIFS($C$2:C326,C326, $O$2:O326,O326)= 1,1,0)</f>
        <v>0</v>
      </c>
      <c r="AC326" s="6">
        <f>IF(COUNTIFS($A$2:A326,A326, $O$2:O326,O326)= 1,1,0)</f>
        <v>1</v>
      </c>
    </row>
    <row r="327" spans="1:29" x14ac:dyDescent="0.25">
      <c r="A327" t="s">
        <v>663</v>
      </c>
      <c r="B327" s="1">
        <v>45929</v>
      </c>
      <c r="C327" t="s">
        <v>193</v>
      </c>
      <c r="D327" t="s">
        <v>45</v>
      </c>
      <c r="E327" t="s">
        <v>26</v>
      </c>
      <c r="F327" t="s">
        <v>86</v>
      </c>
      <c r="G327" t="s">
        <v>110</v>
      </c>
      <c r="H327">
        <v>1</v>
      </c>
      <c r="I327">
        <v>25365</v>
      </c>
      <c r="J327">
        <v>10</v>
      </c>
      <c r="K327">
        <v>2536.5</v>
      </c>
      <c r="L327">
        <v>22828.5</v>
      </c>
      <c r="M327">
        <v>17758.59</v>
      </c>
      <c r="N327">
        <v>5069.91</v>
      </c>
      <c r="O327" t="s">
        <v>49</v>
      </c>
      <c r="P327">
        <v>423.6</v>
      </c>
      <c r="Q327" t="s">
        <v>83</v>
      </c>
      <c r="R327" t="s">
        <v>41</v>
      </c>
      <c r="S327">
        <v>2</v>
      </c>
      <c r="T327">
        <v>1</v>
      </c>
      <c r="U327" t="s">
        <v>32</v>
      </c>
      <c r="V327" t="s">
        <v>33</v>
      </c>
      <c r="W327">
        <v>5</v>
      </c>
      <c r="X327">
        <f t="shared" si="10"/>
        <v>0</v>
      </c>
      <c r="Y327">
        <f t="shared" si="11"/>
        <v>4646.3099999999995</v>
      </c>
      <c r="Z327" s="2">
        <f>IF(BoyCodeAfrica_Ecommerce_Datasets3[Marketing_Cost] = 0, "N/A", L327/P327)</f>
        <v>53.891643059490079</v>
      </c>
      <c r="AA327" s="3">
        <f>BoyCodeAfrica_Ecommerce_Datasets3[Marketing_Cost]/BoyCodeAfrica_Ecommerce_Datasets3[Revenue]</f>
        <v>1.8555752677574085E-2</v>
      </c>
      <c r="AB327">
        <f>IF(COUNTIFS($C$2:C327,C327, $O$2:O327,O327)= 1,1,0)</f>
        <v>1</v>
      </c>
      <c r="AC327" s="6">
        <f>IF(COUNTIFS($A$2:A327,A327, $O$2:O327,O327)= 1,1,0)</f>
        <v>1</v>
      </c>
    </row>
    <row r="328" spans="1:29" x14ac:dyDescent="0.25">
      <c r="A328" t="s">
        <v>664</v>
      </c>
      <c r="B328" s="1">
        <v>45738</v>
      </c>
      <c r="C328" t="s">
        <v>237</v>
      </c>
      <c r="D328" t="s">
        <v>63</v>
      </c>
      <c r="E328" t="s">
        <v>46</v>
      </c>
      <c r="F328" t="s">
        <v>47</v>
      </c>
      <c r="G328" t="s">
        <v>105</v>
      </c>
      <c r="H328">
        <v>2</v>
      </c>
      <c r="I328">
        <v>33598</v>
      </c>
      <c r="J328">
        <v>5</v>
      </c>
      <c r="K328">
        <v>3359.8</v>
      </c>
      <c r="L328">
        <v>63836.2</v>
      </c>
      <c r="M328">
        <v>35587.410000000003</v>
      </c>
      <c r="N328">
        <v>28248.79</v>
      </c>
      <c r="O328" t="s">
        <v>49</v>
      </c>
      <c r="P328">
        <v>301.92</v>
      </c>
      <c r="Q328" t="s">
        <v>30</v>
      </c>
      <c r="R328" t="s">
        <v>41</v>
      </c>
      <c r="S328">
        <v>2</v>
      </c>
      <c r="T328">
        <v>4</v>
      </c>
      <c r="U328" t="s">
        <v>56</v>
      </c>
      <c r="V328" t="s">
        <v>33</v>
      </c>
      <c r="W328">
        <v>4</v>
      </c>
      <c r="X328">
        <f t="shared" si="10"/>
        <v>0</v>
      </c>
      <c r="Y328">
        <f t="shared" si="11"/>
        <v>27946.870000000003</v>
      </c>
      <c r="Z328" s="2">
        <f>IF(BoyCodeAfrica_Ecommerce_Datasets3[Marketing_Cost] = 0, "N/A", L328/P328)</f>
        <v>211.43415474297825</v>
      </c>
      <c r="AA328" s="3">
        <f>BoyCodeAfrica_Ecommerce_Datasets3[Marketing_Cost]/BoyCodeAfrica_Ecommerce_Datasets3[Revenue]</f>
        <v>4.7296048323678423E-3</v>
      </c>
      <c r="AB328">
        <f>IF(COUNTIFS($C$2:C328,C328, $O$2:O328,O328)= 1,1,0)</f>
        <v>0</v>
      </c>
      <c r="AC328" s="6">
        <f>IF(COUNTIFS($A$2:A328,A328, $O$2:O328,O328)= 1,1,0)</f>
        <v>1</v>
      </c>
    </row>
    <row r="329" spans="1:29" x14ac:dyDescent="0.25">
      <c r="A329" t="s">
        <v>665</v>
      </c>
      <c r="B329" s="1">
        <v>45687</v>
      </c>
      <c r="C329" t="s">
        <v>89</v>
      </c>
      <c r="D329" t="s">
        <v>154</v>
      </c>
      <c r="E329" t="s">
        <v>46</v>
      </c>
      <c r="F329" t="s">
        <v>27</v>
      </c>
      <c r="G329" t="s">
        <v>164</v>
      </c>
      <c r="H329">
        <v>1</v>
      </c>
      <c r="I329">
        <v>9266</v>
      </c>
      <c r="J329">
        <v>20</v>
      </c>
      <c r="K329">
        <v>1853.2</v>
      </c>
      <c r="L329">
        <v>7412.8</v>
      </c>
      <c r="M329">
        <v>5642.65</v>
      </c>
      <c r="N329">
        <v>1770.15</v>
      </c>
      <c r="O329" t="s">
        <v>39</v>
      </c>
      <c r="P329">
        <v>1583.68</v>
      </c>
      <c r="Q329" t="s">
        <v>83</v>
      </c>
      <c r="R329" t="s">
        <v>31</v>
      </c>
      <c r="S329">
        <v>5</v>
      </c>
      <c r="T329">
        <v>6</v>
      </c>
      <c r="U329" t="s">
        <v>56</v>
      </c>
      <c r="V329" t="s">
        <v>33</v>
      </c>
      <c r="W329">
        <v>3</v>
      </c>
      <c r="X329">
        <f t="shared" si="10"/>
        <v>0</v>
      </c>
      <c r="Y329">
        <f t="shared" si="11"/>
        <v>186.47000000000003</v>
      </c>
      <c r="Z329" s="2">
        <f>IF(BoyCodeAfrica_Ecommerce_Datasets3[Marketing_Cost] = 0, "N/A", L329/P329)</f>
        <v>4.6807435845625376</v>
      </c>
      <c r="AA329" s="3">
        <f>BoyCodeAfrica_Ecommerce_Datasets3[Marketing_Cost]/BoyCodeAfrica_Ecommerce_Datasets3[Revenue]</f>
        <v>0.21364126915605439</v>
      </c>
      <c r="AB329">
        <f>IF(COUNTIFS($C$2:C329,C329, $O$2:O329,O329)= 1,1,0)</f>
        <v>1</v>
      </c>
      <c r="AC329" s="6">
        <f>IF(COUNTIFS($A$2:A329,A329, $O$2:O329,O329)= 1,1,0)</f>
        <v>1</v>
      </c>
    </row>
    <row r="330" spans="1:29" x14ac:dyDescent="0.25">
      <c r="A330" t="s">
        <v>666</v>
      </c>
      <c r="B330" s="1">
        <v>45918</v>
      </c>
      <c r="C330" t="s">
        <v>509</v>
      </c>
      <c r="D330" t="s">
        <v>71</v>
      </c>
      <c r="E330" t="s">
        <v>36</v>
      </c>
      <c r="F330" t="s">
        <v>27</v>
      </c>
      <c r="G330" t="s">
        <v>72</v>
      </c>
      <c r="H330">
        <v>1</v>
      </c>
      <c r="I330">
        <v>20603</v>
      </c>
      <c r="J330">
        <v>10</v>
      </c>
      <c r="K330">
        <v>2060.3000000000002</v>
      </c>
      <c r="L330">
        <v>18542.7</v>
      </c>
      <c r="M330">
        <v>12683.98</v>
      </c>
      <c r="N330">
        <v>5858.72</v>
      </c>
      <c r="O330" t="s">
        <v>49</v>
      </c>
      <c r="P330">
        <v>105.02</v>
      </c>
      <c r="Q330" t="s">
        <v>73</v>
      </c>
      <c r="R330" t="s">
        <v>31</v>
      </c>
      <c r="S330">
        <v>5</v>
      </c>
      <c r="T330">
        <v>6</v>
      </c>
      <c r="U330" t="s">
        <v>56</v>
      </c>
      <c r="V330" t="s">
        <v>33</v>
      </c>
      <c r="W330">
        <v>5</v>
      </c>
      <c r="X330">
        <f t="shared" si="10"/>
        <v>0</v>
      </c>
      <c r="Y330">
        <f t="shared" si="11"/>
        <v>5753.7</v>
      </c>
      <c r="Z330" s="2">
        <f>IF(BoyCodeAfrica_Ecommerce_Datasets3[Marketing_Cost] = 0, "N/A", L330/P330)</f>
        <v>176.56351171205486</v>
      </c>
      <c r="AA330" s="3">
        <f>BoyCodeAfrica_Ecommerce_Datasets3[Marketing_Cost]/BoyCodeAfrica_Ecommerce_Datasets3[Revenue]</f>
        <v>5.6636843609614565E-3</v>
      </c>
      <c r="AB330">
        <f>IF(COUNTIFS($C$2:C330,C330, $O$2:O330,O330)= 1,1,0)</f>
        <v>1</v>
      </c>
      <c r="AC330" s="6">
        <f>IF(COUNTIFS($A$2:A330,A330, $O$2:O330,O330)= 1,1,0)</f>
        <v>1</v>
      </c>
    </row>
    <row r="331" spans="1:29" x14ac:dyDescent="0.25">
      <c r="A331" t="s">
        <v>667</v>
      </c>
      <c r="B331" s="1">
        <v>45699</v>
      </c>
      <c r="C331" t="s">
        <v>668</v>
      </c>
      <c r="D331" t="s">
        <v>124</v>
      </c>
      <c r="E331" t="s">
        <v>46</v>
      </c>
      <c r="F331" t="s">
        <v>86</v>
      </c>
      <c r="G331" t="s">
        <v>110</v>
      </c>
      <c r="H331">
        <v>1</v>
      </c>
      <c r="I331">
        <v>63602</v>
      </c>
      <c r="J331">
        <v>0</v>
      </c>
      <c r="K331">
        <v>0</v>
      </c>
      <c r="L331">
        <v>63602</v>
      </c>
      <c r="M331">
        <v>43401.8</v>
      </c>
      <c r="N331">
        <v>20200.2</v>
      </c>
      <c r="O331" t="s">
        <v>60</v>
      </c>
      <c r="P331">
        <v>1455.21</v>
      </c>
      <c r="Q331" t="s">
        <v>30</v>
      </c>
      <c r="R331" t="s">
        <v>31</v>
      </c>
      <c r="S331">
        <v>5</v>
      </c>
      <c r="T331">
        <v>6</v>
      </c>
      <c r="U331" t="s">
        <v>56</v>
      </c>
      <c r="V331" t="s">
        <v>33</v>
      </c>
      <c r="W331">
        <v>3</v>
      </c>
      <c r="X331">
        <f t="shared" si="10"/>
        <v>0</v>
      </c>
      <c r="Y331">
        <f t="shared" si="11"/>
        <v>18744.990000000002</v>
      </c>
      <c r="Z331" s="2">
        <f>IF(BoyCodeAfrica_Ecommerce_Datasets3[Marketing_Cost] = 0, "N/A", L331/P331)</f>
        <v>43.706406635468419</v>
      </c>
      <c r="AA331" s="3">
        <f>BoyCodeAfrica_Ecommerce_Datasets3[Marketing_Cost]/BoyCodeAfrica_Ecommerce_Datasets3[Revenue]</f>
        <v>2.2879940882362192E-2</v>
      </c>
      <c r="AB331">
        <f>IF(COUNTIFS($C$2:C331,C331, $O$2:O331,O331)= 1,1,0)</f>
        <v>1</v>
      </c>
      <c r="AC331" s="6">
        <f>IF(COUNTIFS($A$2:A331,A331, $O$2:O331,O331)= 1,1,0)</f>
        <v>1</v>
      </c>
    </row>
    <row r="332" spans="1:29" x14ac:dyDescent="0.25">
      <c r="A332" t="s">
        <v>669</v>
      </c>
      <c r="B332" s="1">
        <v>45753</v>
      </c>
      <c r="C332" t="s">
        <v>500</v>
      </c>
      <c r="D332" t="s">
        <v>25</v>
      </c>
      <c r="E332" t="s">
        <v>26</v>
      </c>
      <c r="F332" t="s">
        <v>47</v>
      </c>
      <c r="G332" t="s">
        <v>48</v>
      </c>
      <c r="H332">
        <v>2</v>
      </c>
      <c r="I332">
        <v>49296</v>
      </c>
      <c r="J332">
        <v>5</v>
      </c>
      <c r="K332">
        <v>4929.6000000000004</v>
      </c>
      <c r="L332">
        <v>93662.399999999994</v>
      </c>
      <c r="M332">
        <v>57911.97</v>
      </c>
      <c r="N332">
        <v>35750.43</v>
      </c>
      <c r="O332" t="s">
        <v>60</v>
      </c>
      <c r="P332">
        <v>2404.5100000000002</v>
      </c>
      <c r="Q332" t="s">
        <v>73</v>
      </c>
      <c r="R332" t="s">
        <v>41</v>
      </c>
      <c r="S332">
        <v>2</v>
      </c>
      <c r="T332">
        <v>1</v>
      </c>
      <c r="U332" t="s">
        <v>32</v>
      </c>
      <c r="V332" t="s">
        <v>33</v>
      </c>
      <c r="W332">
        <v>5</v>
      </c>
      <c r="X332">
        <f t="shared" si="10"/>
        <v>0</v>
      </c>
      <c r="Y332">
        <f t="shared" si="11"/>
        <v>33345.919999999998</v>
      </c>
      <c r="Z332" s="2">
        <f>IF(BoyCodeAfrica_Ecommerce_Datasets3[Marketing_Cost] = 0, "N/A", L332/P332)</f>
        <v>38.952801194422143</v>
      </c>
      <c r="AA332" s="3">
        <f>BoyCodeAfrica_Ecommerce_Datasets3[Marketing_Cost]/BoyCodeAfrica_Ecommerce_Datasets3[Revenue]</f>
        <v>2.567209467192812E-2</v>
      </c>
      <c r="AB332">
        <f>IF(COUNTIFS($C$2:C332,C332, $O$2:O332,O332)= 1,1,0)</f>
        <v>1</v>
      </c>
      <c r="AC332" s="6">
        <f>IF(COUNTIFS($A$2:A332,A332, $O$2:O332,O332)= 1,1,0)</f>
        <v>1</v>
      </c>
    </row>
    <row r="333" spans="1:29" x14ac:dyDescent="0.25">
      <c r="A333" t="s">
        <v>670</v>
      </c>
      <c r="B333" s="1">
        <v>45693</v>
      </c>
      <c r="C333" t="s">
        <v>671</v>
      </c>
      <c r="D333" t="s">
        <v>67</v>
      </c>
      <c r="E333" t="s">
        <v>46</v>
      </c>
      <c r="F333" t="s">
        <v>53</v>
      </c>
      <c r="G333" t="s">
        <v>82</v>
      </c>
      <c r="H333">
        <v>3</v>
      </c>
      <c r="I333">
        <v>42493</v>
      </c>
      <c r="J333">
        <v>10</v>
      </c>
      <c r="K333">
        <v>12747.9</v>
      </c>
      <c r="L333">
        <v>114731.1</v>
      </c>
      <c r="M333">
        <v>69619.33</v>
      </c>
      <c r="N333">
        <v>45111.77</v>
      </c>
      <c r="O333" t="s">
        <v>60</v>
      </c>
      <c r="P333">
        <v>929.52</v>
      </c>
      <c r="Q333" t="s">
        <v>30</v>
      </c>
      <c r="R333" t="s">
        <v>41</v>
      </c>
      <c r="S333">
        <v>2</v>
      </c>
      <c r="T333">
        <v>1</v>
      </c>
      <c r="U333" t="s">
        <v>32</v>
      </c>
      <c r="V333" t="s">
        <v>33</v>
      </c>
      <c r="W333">
        <v>5</v>
      </c>
      <c r="X333">
        <f t="shared" si="10"/>
        <v>0</v>
      </c>
      <c r="Y333">
        <f t="shared" si="11"/>
        <v>44182.25</v>
      </c>
      <c r="Z333" s="2">
        <f>IF(BoyCodeAfrica_Ecommerce_Datasets3[Marketing_Cost] = 0, "N/A", L333/P333)</f>
        <v>123.43048024786988</v>
      </c>
      <c r="AA333" s="3">
        <f>BoyCodeAfrica_Ecommerce_Datasets3[Marketing_Cost]/BoyCodeAfrica_Ecommerce_Datasets3[Revenue]</f>
        <v>8.1017265588842081E-3</v>
      </c>
      <c r="AB333">
        <f>IF(COUNTIFS($C$2:C333,C333, $O$2:O333,O333)= 1,1,0)</f>
        <v>1</v>
      </c>
      <c r="AC333" s="6">
        <f>IF(COUNTIFS($A$2:A333,A333, $O$2:O333,O333)= 1,1,0)</f>
        <v>1</v>
      </c>
    </row>
    <row r="334" spans="1:29" x14ac:dyDescent="0.25">
      <c r="A334" t="s">
        <v>672</v>
      </c>
      <c r="B334" s="1">
        <v>45962</v>
      </c>
      <c r="C334" t="s">
        <v>673</v>
      </c>
      <c r="D334" t="s">
        <v>67</v>
      </c>
      <c r="E334" t="s">
        <v>26</v>
      </c>
      <c r="F334" t="s">
        <v>53</v>
      </c>
      <c r="G334" t="s">
        <v>59</v>
      </c>
      <c r="H334">
        <v>3</v>
      </c>
      <c r="I334">
        <v>52610</v>
      </c>
      <c r="J334">
        <v>10</v>
      </c>
      <c r="K334">
        <v>15783</v>
      </c>
      <c r="L334">
        <v>142047</v>
      </c>
      <c r="M334">
        <v>97545.14</v>
      </c>
      <c r="N334">
        <v>44501.86</v>
      </c>
      <c r="O334" t="s">
        <v>60</v>
      </c>
      <c r="P334">
        <v>1877.23</v>
      </c>
      <c r="Q334" t="s">
        <v>40</v>
      </c>
      <c r="R334" t="s">
        <v>41</v>
      </c>
      <c r="S334">
        <v>2</v>
      </c>
      <c r="T334">
        <v>2</v>
      </c>
      <c r="U334" t="s">
        <v>32</v>
      </c>
      <c r="V334" t="s">
        <v>33</v>
      </c>
      <c r="W334">
        <v>5</v>
      </c>
      <c r="X334">
        <f t="shared" si="10"/>
        <v>0</v>
      </c>
      <c r="Y334">
        <f t="shared" si="11"/>
        <v>42624.63</v>
      </c>
      <c r="Z334" s="2">
        <f>IF(BoyCodeAfrica_Ecommerce_Datasets3[Marketing_Cost] = 0, "N/A", L334/P334)</f>
        <v>75.668405043601481</v>
      </c>
      <c r="AA334" s="3">
        <f>BoyCodeAfrica_Ecommerce_Datasets3[Marketing_Cost]/BoyCodeAfrica_Ecommerce_Datasets3[Revenue]</f>
        <v>1.3215555414757088E-2</v>
      </c>
      <c r="AB334">
        <f>IF(COUNTIFS($C$2:C334,C334, $O$2:O334,O334)= 1,1,0)</f>
        <v>1</v>
      </c>
      <c r="AC334" s="6">
        <f>IF(COUNTIFS($A$2:A334,A334, $O$2:O334,O334)= 1,1,0)</f>
        <v>1</v>
      </c>
    </row>
    <row r="335" spans="1:29" x14ac:dyDescent="0.25">
      <c r="A335" t="s">
        <v>674</v>
      </c>
      <c r="B335" s="1">
        <v>45692</v>
      </c>
      <c r="C335" t="s">
        <v>675</v>
      </c>
      <c r="D335" t="s">
        <v>90</v>
      </c>
      <c r="E335" t="s">
        <v>26</v>
      </c>
      <c r="F335" t="s">
        <v>86</v>
      </c>
      <c r="G335" t="s">
        <v>127</v>
      </c>
      <c r="H335">
        <v>2</v>
      </c>
      <c r="I335">
        <v>23837</v>
      </c>
      <c r="J335">
        <v>5</v>
      </c>
      <c r="K335">
        <v>2383.6999999999998</v>
      </c>
      <c r="L335">
        <v>45290.3</v>
      </c>
      <c r="M335">
        <v>32592.71</v>
      </c>
      <c r="N335">
        <v>12697.59</v>
      </c>
      <c r="O335" t="s">
        <v>49</v>
      </c>
      <c r="P335">
        <v>121.02</v>
      </c>
      <c r="Q335" t="s">
        <v>40</v>
      </c>
      <c r="R335" t="s">
        <v>31</v>
      </c>
      <c r="S335">
        <v>5</v>
      </c>
      <c r="T335">
        <v>3</v>
      </c>
      <c r="U335" t="s">
        <v>32</v>
      </c>
      <c r="V335" t="s">
        <v>33</v>
      </c>
      <c r="W335">
        <v>1</v>
      </c>
      <c r="X335">
        <f t="shared" si="10"/>
        <v>0</v>
      </c>
      <c r="Y335">
        <f t="shared" si="11"/>
        <v>12576.57</v>
      </c>
      <c r="Z335" s="2">
        <f>IF(BoyCodeAfrica_Ecommerce_Datasets3[Marketing_Cost] = 0, "N/A", L335/P335)</f>
        <v>374.23814245579246</v>
      </c>
      <c r="AA335" s="3">
        <f>BoyCodeAfrica_Ecommerce_Datasets3[Marketing_Cost]/BoyCodeAfrica_Ecommerce_Datasets3[Revenue]</f>
        <v>2.6720953493352879E-3</v>
      </c>
      <c r="AB335">
        <f>IF(COUNTIFS($C$2:C335,C335, $O$2:O335,O335)= 1,1,0)</f>
        <v>1</v>
      </c>
      <c r="AC335" s="6">
        <f>IF(COUNTIFS($A$2:A335,A335, $O$2:O335,O335)= 1,1,0)</f>
        <v>1</v>
      </c>
    </row>
    <row r="336" spans="1:29" x14ac:dyDescent="0.25">
      <c r="A336" t="s">
        <v>676</v>
      </c>
      <c r="B336" s="1">
        <v>46003</v>
      </c>
      <c r="C336" t="s">
        <v>677</v>
      </c>
      <c r="D336" t="s">
        <v>25</v>
      </c>
      <c r="E336" t="s">
        <v>26</v>
      </c>
      <c r="F336" t="s">
        <v>47</v>
      </c>
      <c r="G336" t="s">
        <v>64</v>
      </c>
      <c r="H336">
        <v>2</v>
      </c>
      <c r="I336">
        <v>18369</v>
      </c>
      <c r="J336">
        <v>5</v>
      </c>
      <c r="K336">
        <v>1836.9</v>
      </c>
      <c r="L336">
        <v>34901.1</v>
      </c>
      <c r="M336">
        <v>19990.919999999998</v>
      </c>
      <c r="N336">
        <v>14910.18</v>
      </c>
      <c r="O336" t="s">
        <v>60</v>
      </c>
      <c r="P336">
        <v>2215.6999999999998</v>
      </c>
      <c r="Q336" t="s">
        <v>40</v>
      </c>
      <c r="R336" t="s">
        <v>31</v>
      </c>
      <c r="S336">
        <v>5</v>
      </c>
      <c r="T336">
        <v>6</v>
      </c>
      <c r="U336" t="s">
        <v>56</v>
      </c>
      <c r="V336" t="s">
        <v>33</v>
      </c>
      <c r="W336">
        <v>4</v>
      </c>
      <c r="X336">
        <f t="shared" si="10"/>
        <v>0</v>
      </c>
      <c r="Y336">
        <f t="shared" si="11"/>
        <v>12694.48</v>
      </c>
      <c r="Z336" s="2">
        <f>IF(BoyCodeAfrica_Ecommerce_Datasets3[Marketing_Cost] = 0, "N/A", L336/P336)</f>
        <v>15.751726316739632</v>
      </c>
      <c r="AA336" s="3">
        <f>BoyCodeAfrica_Ecommerce_Datasets3[Marketing_Cost]/BoyCodeAfrica_Ecommerce_Datasets3[Revenue]</f>
        <v>6.3485105053995433E-2</v>
      </c>
      <c r="AB336">
        <f>IF(COUNTIFS($C$2:C336,C336, $O$2:O336,O336)= 1,1,0)</f>
        <v>1</v>
      </c>
      <c r="AC336" s="6">
        <f>IF(COUNTIFS($A$2:A336,A336, $O$2:O336,O336)= 1,1,0)</f>
        <v>1</v>
      </c>
    </row>
    <row r="337" spans="1:29" x14ac:dyDescent="0.25">
      <c r="A337" t="s">
        <v>678</v>
      </c>
      <c r="B337" s="1">
        <v>45778</v>
      </c>
      <c r="C337" t="s">
        <v>679</v>
      </c>
      <c r="D337" t="s">
        <v>97</v>
      </c>
      <c r="E337" t="s">
        <v>26</v>
      </c>
      <c r="F337" t="s">
        <v>47</v>
      </c>
      <c r="G337" t="s">
        <v>138</v>
      </c>
      <c r="H337">
        <v>1</v>
      </c>
      <c r="I337">
        <v>37305</v>
      </c>
      <c r="J337">
        <v>0</v>
      </c>
      <c r="K337">
        <v>0</v>
      </c>
      <c r="L337">
        <v>37305</v>
      </c>
      <c r="M337">
        <v>24557.11</v>
      </c>
      <c r="N337">
        <v>12747.89</v>
      </c>
      <c r="O337" t="s">
        <v>49</v>
      </c>
      <c r="P337">
        <v>90.08</v>
      </c>
      <c r="Q337" t="s">
        <v>73</v>
      </c>
      <c r="R337" t="s">
        <v>41</v>
      </c>
      <c r="S337">
        <v>2</v>
      </c>
      <c r="T337">
        <v>1</v>
      </c>
      <c r="U337" t="s">
        <v>32</v>
      </c>
      <c r="V337" t="s">
        <v>33</v>
      </c>
      <c r="W337">
        <v>2</v>
      </c>
      <c r="X337">
        <f t="shared" si="10"/>
        <v>0</v>
      </c>
      <c r="Y337">
        <f t="shared" si="11"/>
        <v>12657.81</v>
      </c>
      <c r="Z337" s="2">
        <f>IF(BoyCodeAfrica_Ecommerce_Datasets3[Marketing_Cost] = 0, "N/A", L337/P337)</f>
        <v>414.13188277087033</v>
      </c>
      <c r="AA337" s="3">
        <f>BoyCodeAfrica_Ecommerce_Datasets3[Marketing_Cost]/BoyCodeAfrica_Ecommerce_Datasets3[Revenue]</f>
        <v>2.4146897198766919E-3</v>
      </c>
      <c r="AB337">
        <f>IF(COUNTIFS($C$2:C337,C337, $O$2:O337,O337)= 1,1,0)</f>
        <v>1</v>
      </c>
      <c r="AC337" s="6">
        <f>IF(COUNTIFS($A$2:A337,A337, $O$2:O337,O337)= 1,1,0)</f>
        <v>1</v>
      </c>
    </row>
    <row r="338" spans="1:29" x14ac:dyDescent="0.25">
      <c r="A338" t="s">
        <v>680</v>
      </c>
      <c r="B338" s="1">
        <v>45864</v>
      </c>
      <c r="C338" t="s">
        <v>345</v>
      </c>
      <c r="D338" t="s">
        <v>90</v>
      </c>
      <c r="E338" t="s">
        <v>26</v>
      </c>
      <c r="F338" t="s">
        <v>47</v>
      </c>
      <c r="G338" t="s">
        <v>64</v>
      </c>
      <c r="H338">
        <v>2</v>
      </c>
      <c r="I338">
        <v>51145</v>
      </c>
      <c r="J338">
        <v>5</v>
      </c>
      <c r="K338">
        <v>5114.5</v>
      </c>
      <c r="L338">
        <v>97175.5</v>
      </c>
      <c r="M338">
        <v>58445.91</v>
      </c>
      <c r="N338">
        <v>38729.589999999997</v>
      </c>
      <c r="O338" t="s">
        <v>49</v>
      </c>
      <c r="P338">
        <v>272.38</v>
      </c>
      <c r="Q338" t="s">
        <v>68</v>
      </c>
      <c r="R338" t="s">
        <v>41</v>
      </c>
      <c r="S338">
        <v>2</v>
      </c>
      <c r="T338">
        <v>1</v>
      </c>
      <c r="U338" t="s">
        <v>32</v>
      </c>
      <c r="V338" t="s">
        <v>33</v>
      </c>
      <c r="W338">
        <v>5</v>
      </c>
      <c r="X338">
        <f t="shared" si="10"/>
        <v>0</v>
      </c>
      <c r="Y338">
        <f t="shared" si="11"/>
        <v>38457.21</v>
      </c>
      <c r="Z338" s="2">
        <f>IF(BoyCodeAfrica_Ecommerce_Datasets3[Marketing_Cost] = 0, "N/A", L338/P338)</f>
        <v>356.76444672883474</v>
      </c>
      <c r="AA338" s="3">
        <f>BoyCodeAfrica_Ecommerce_Datasets3[Marketing_Cost]/BoyCodeAfrica_Ecommerce_Datasets3[Revenue]</f>
        <v>2.8029698843844383E-3</v>
      </c>
      <c r="AB338">
        <f>IF(COUNTIFS($C$2:C338,C338, $O$2:O338,O338)= 1,1,0)</f>
        <v>1</v>
      </c>
      <c r="AC338" s="6">
        <f>IF(COUNTIFS($A$2:A338,A338, $O$2:O338,O338)= 1,1,0)</f>
        <v>1</v>
      </c>
    </row>
    <row r="339" spans="1:29" x14ac:dyDescent="0.25">
      <c r="A339" t="s">
        <v>681</v>
      </c>
      <c r="B339" s="1">
        <v>45719</v>
      </c>
      <c r="C339" t="s">
        <v>682</v>
      </c>
      <c r="D339" t="s">
        <v>63</v>
      </c>
      <c r="E339" t="s">
        <v>26</v>
      </c>
      <c r="F339" t="s">
        <v>27</v>
      </c>
      <c r="G339" t="s">
        <v>76</v>
      </c>
      <c r="H339">
        <v>1</v>
      </c>
      <c r="I339">
        <v>13009</v>
      </c>
      <c r="J339">
        <v>5</v>
      </c>
      <c r="K339">
        <v>650.45000000000005</v>
      </c>
      <c r="L339">
        <v>12358.55</v>
      </c>
      <c r="M339">
        <v>8858.2800000000007</v>
      </c>
      <c r="N339">
        <v>3500.27</v>
      </c>
      <c r="O339" t="s">
        <v>49</v>
      </c>
      <c r="P339">
        <v>357.92</v>
      </c>
      <c r="Q339" t="s">
        <v>30</v>
      </c>
      <c r="R339" t="s">
        <v>41</v>
      </c>
      <c r="S339">
        <v>2</v>
      </c>
      <c r="T339">
        <v>1</v>
      </c>
      <c r="U339" t="s">
        <v>32</v>
      </c>
      <c r="V339" t="s">
        <v>33</v>
      </c>
      <c r="W339">
        <v>5</v>
      </c>
      <c r="X339">
        <f t="shared" si="10"/>
        <v>0</v>
      </c>
      <c r="Y339">
        <f t="shared" si="11"/>
        <v>3142.35</v>
      </c>
      <c r="Z339" s="2">
        <f>IF(BoyCodeAfrica_Ecommerce_Datasets3[Marketing_Cost] = 0, "N/A", L339/P339)</f>
        <v>34.528805319624496</v>
      </c>
      <c r="AA339" s="3">
        <f>BoyCodeAfrica_Ecommerce_Datasets3[Marketing_Cost]/BoyCodeAfrica_Ecommerce_Datasets3[Revenue]</f>
        <v>2.89613263691938E-2</v>
      </c>
      <c r="AB339">
        <f>IF(COUNTIFS($C$2:C339,C339, $O$2:O339,O339)= 1,1,0)</f>
        <v>1</v>
      </c>
      <c r="AC339" s="6">
        <f>IF(COUNTIFS($A$2:A339,A339, $O$2:O339,O339)= 1,1,0)</f>
        <v>1</v>
      </c>
    </row>
    <row r="340" spans="1:29" x14ac:dyDescent="0.25">
      <c r="A340" t="s">
        <v>683</v>
      </c>
      <c r="B340" s="1">
        <v>45949</v>
      </c>
      <c r="C340" t="s">
        <v>75</v>
      </c>
      <c r="D340" t="s">
        <v>154</v>
      </c>
      <c r="E340" t="s">
        <v>36</v>
      </c>
      <c r="F340" t="s">
        <v>53</v>
      </c>
      <c r="G340" t="s">
        <v>151</v>
      </c>
      <c r="H340">
        <v>1</v>
      </c>
      <c r="I340">
        <v>36815</v>
      </c>
      <c r="J340">
        <v>10</v>
      </c>
      <c r="K340">
        <v>3681.5</v>
      </c>
      <c r="L340">
        <v>33133.5</v>
      </c>
      <c r="M340">
        <v>18876.98</v>
      </c>
      <c r="N340">
        <v>14256.52</v>
      </c>
      <c r="O340" t="s">
        <v>39</v>
      </c>
      <c r="P340">
        <v>965.58</v>
      </c>
      <c r="Q340" t="s">
        <v>68</v>
      </c>
      <c r="R340" t="s">
        <v>31</v>
      </c>
      <c r="S340">
        <v>5</v>
      </c>
      <c r="T340">
        <v>0</v>
      </c>
      <c r="U340" t="s">
        <v>32</v>
      </c>
      <c r="V340" t="s">
        <v>42</v>
      </c>
      <c r="X340">
        <f t="shared" si="10"/>
        <v>0</v>
      </c>
      <c r="Y340">
        <f t="shared" si="11"/>
        <v>13290.94</v>
      </c>
      <c r="Z340" s="2">
        <f>IF(BoyCodeAfrica_Ecommerce_Datasets3[Marketing_Cost] = 0, "N/A", L340/P340)</f>
        <v>34.314608836139932</v>
      </c>
      <c r="AA340" s="3">
        <f>BoyCodeAfrica_Ecommerce_Datasets3[Marketing_Cost]/BoyCodeAfrica_Ecommerce_Datasets3[Revenue]</f>
        <v>2.9142106931051657E-2</v>
      </c>
      <c r="AB340">
        <f>IF(COUNTIFS($C$2:C340,C340, $O$2:O340,O340)= 1,1,0)</f>
        <v>1</v>
      </c>
      <c r="AC340" s="6">
        <f>IF(COUNTIFS($A$2:A340,A340, $O$2:O340,O340)= 1,1,0)</f>
        <v>1</v>
      </c>
    </row>
    <row r="341" spans="1:29" x14ac:dyDescent="0.25">
      <c r="A341" t="s">
        <v>684</v>
      </c>
      <c r="B341" s="1">
        <v>45784</v>
      </c>
      <c r="C341" t="s">
        <v>582</v>
      </c>
      <c r="D341" t="s">
        <v>90</v>
      </c>
      <c r="E341" t="s">
        <v>26</v>
      </c>
      <c r="F341" t="s">
        <v>27</v>
      </c>
      <c r="G341" t="s">
        <v>72</v>
      </c>
      <c r="H341">
        <v>1</v>
      </c>
      <c r="I341">
        <v>7833</v>
      </c>
      <c r="J341">
        <v>0</v>
      </c>
      <c r="K341">
        <v>0</v>
      </c>
      <c r="L341">
        <v>7833</v>
      </c>
      <c r="M341">
        <v>4858.6400000000003</v>
      </c>
      <c r="N341">
        <v>2974.36</v>
      </c>
      <c r="O341" t="s">
        <v>39</v>
      </c>
      <c r="P341">
        <v>2219.16</v>
      </c>
      <c r="Q341" t="s">
        <v>68</v>
      </c>
      <c r="R341" t="s">
        <v>41</v>
      </c>
      <c r="S341">
        <v>2</v>
      </c>
      <c r="T341">
        <v>2</v>
      </c>
      <c r="U341" t="s">
        <v>32</v>
      </c>
      <c r="V341" t="s">
        <v>42</v>
      </c>
      <c r="X341">
        <f t="shared" si="10"/>
        <v>0</v>
      </c>
      <c r="Y341">
        <f t="shared" si="11"/>
        <v>755.20000000000027</v>
      </c>
      <c r="Z341" s="2">
        <f>IF(BoyCodeAfrica_Ecommerce_Datasets3[Marketing_Cost] = 0, "N/A", L341/P341)</f>
        <v>3.5297139458173366</v>
      </c>
      <c r="AA341" s="3">
        <f>BoyCodeAfrica_Ecommerce_Datasets3[Marketing_Cost]/BoyCodeAfrica_Ecommerce_Datasets3[Revenue]</f>
        <v>0.2833090769819992</v>
      </c>
      <c r="AB341">
        <f>IF(COUNTIFS($C$2:C341,C341, $O$2:O341,O341)= 1,1,0)</f>
        <v>1</v>
      </c>
      <c r="AC341" s="6">
        <f>IF(COUNTIFS($A$2:A341,A341, $O$2:O341,O341)= 1,1,0)</f>
        <v>1</v>
      </c>
    </row>
    <row r="342" spans="1:29" x14ac:dyDescent="0.25">
      <c r="A342" t="s">
        <v>685</v>
      </c>
      <c r="B342" s="1">
        <v>45954</v>
      </c>
      <c r="C342" t="s">
        <v>247</v>
      </c>
      <c r="D342" t="s">
        <v>71</v>
      </c>
      <c r="E342" t="s">
        <v>46</v>
      </c>
      <c r="F342" t="s">
        <v>53</v>
      </c>
      <c r="G342" t="s">
        <v>59</v>
      </c>
      <c r="H342">
        <v>1</v>
      </c>
      <c r="I342">
        <v>25760</v>
      </c>
      <c r="J342">
        <v>15</v>
      </c>
      <c r="K342">
        <v>3864</v>
      </c>
      <c r="L342">
        <v>21896</v>
      </c>
      <c r="M342">
        <v>13715.43</v>
      </c>
      <c r="N342">
        <v>8180.57</v>
      </c>
      <c r="O342" t="s">
        <v>91</v>
      </c>
      <c r="P342">
        <v>919.92</v>
      </c>
      <c r="Q342" t="s">
        <v>68</v>
      </c>
      <c r="R342" t="s">
        <v>41</v>
      </c>
      <c r="S342">
        <v>2</v>
      </c>
      <c r="T342">
        <v>1</v>
      </c>
      <c r="U342" t="s">
        <v>32</v>
      </c>
      <c r="V342" t="s">
        <v>33</v>
      </c>
      <c r="W342">
        <v>5</v>
      </c>
      <c r="X342">
        <f t="shared" si="10"/>
        <v>0</v>
      </c>
      <c r="Y342">
        <f t="shared" si="11"/>
        <v>7260.65</v>
      </c>
      <c r="Z342" s="2">
        <f>IF(BoyCodeAfrica_Ecommerce_Datasets3[Marketing_Cost] = 0, "N/A", L342/P342)</f>
        <v>23.802069745195237</v>
      </c>
      <c r="AA342" s="3">
        <f>BoyCodeAfrica_Ecommerce_Datasets3[Marketing_Cost]/BoyCodeAfrica_Ecommerce_Datasets3[Revenue]</f>
        <v>4.2013153087321883E-2</v>
      </c>
      <c r="AB342">
        <f>IF(COUNTIFS($C$2:C342,C342, $O$2:O342,O342)= 1,1,0)</f>
        <v>1</v>
      </c>
      <c r="AC342" s="6">
        <f>IF(COUNTIFS($A$2:A342,A342, $O$2:O342,O342)= 1,1,0)</f>
        <v>1</v>
      </c>
    </row>
    <row r="343" spans="1:29" x14ac:dyDescent="0.25">
      <c r="A343" t="s">
        <v>686</v>
      </c>
      <c r="B343" s="1">
        <v>45962</v>
      </c>
      <c r="C343" t="s">
        <v>687</v>
      </c>
      <c r="D343" t="s">
        <v>97</v>
      </c>
      <c r="E343" t="s">
        <v>26</v>
      </c>
      <c r="F343" t="s">
        <v>86</v>
      </c>
      <c r="G343" t="s">
        <v>127</v>
      </c>
      <c r="H343">
        <v>1</v>
      </c>
      <c r="I343">
        <v>13152</v>
      </c>
      <c r="J343">
        <v>0</v>
      </c>
      <c r="K343">
        <v>0</v>
      </c>
      <c r="L343">
        <v>13152</v>
      </c>
      <c r="M343">
        <v>8903.4699999999993</v>
      </c>
      <c r="N343">
        <v>4248.53</v>
      </c>
      <c r="O343" t="s">
        <v>49</v>
      </c>
      <c r="P343">
        <v>102.21</v>
      </c>
      <c r="Q343" t="s">
        <v>30</v>
      </c>
      <c r="R343" t="s">
        <v>41</v>
      </c>
      <c r="S343">
        <v>2</v>
      </c>
      <c r="T343">
        <v>2</v>
      </c>
      <c r="U343" t="s">
        <v>32</v>
      </c>
      <c r="V343" t="s">
        <v>33</v>
      </c>
      <c r="W343">
        <v>4</v>
      </c>
      <c r="X343">
        <f t="shared" si="10"/>
        <v>0</v>
      </c>
      <c r="Y343">
        <f t="shared" si="11"/>
        <v>4146.32</v>
      </c>
      <c r="Z343" s="2">
        <f>IF(BoyCodeAfrica_Ecommerce_Datasets3[Marketing_Cost] = 0, "N/A", L343/P343)</f>
        <v>128.67625476959202</v>
      </c>
      <c r="AA343" s="3">
        <f>BoyCodeAfrica_Ecommerce_Datasets3[Marketing_Cost]/BoyCodeAfrica_Ecommerce_Datasets3[Revenue]</f>
        <v>7.7714416058394156E-3</v>
      </c>
      <c r="AB343">
        <f>IF(COUNTIFS($C$2:C343,C343, $O$2:O343,O343)= 1,1,0)</f>
        <v>1</v>
      </c>
      <c r="AC343" s="6">
        <f>IF(COUNTIFS($A$2:A343,A343, $O$2:O343,O343)= 1,1,0)</f>
        <v>1</v>
      </c>
    </row>
    <row r="344" spans="1:29" x14ac:dyDescent="0.25">
      <c r="A344" t="s">
        <v>688</v>
      </c>
      <c r="B344" s="1">
        <v>45678</v>
      </c>
      <c r="C344" t="s">
        <v>689</v>
      </c>
      <c r="D344" t="s">
        <v>97</v>
      </c>
      <c r="E344" t="s">
        <v>26</v>
      </c>
      <c r="F344" t="s">
        <v>53</v>
      </c>
      <c r="G344" t="s">
        <v>54</v>
      </c>
      <c r="H344">
        <v>1</v>
      </c>
      <c r="I344">
        <v>103340</v>
      </c>
      <c r="J344">
        <v>5</v>
      </c>
      <c r="K344">
        <v>5167</v>
      </c>
      <c r="L344">
        <v>98173</v>
      </c>
      <c r="M344">
        <v>77007.56</v>
      </c>
      <c r="N344">
        <v>21165.439999999999</v>
      </c>
      <c r="O344" t="s">
        <v>60</v>
      </c>
      <c r="P344">
        <v>1370.1</v>
      </c>
      <c r="Q344" t="s">
        <v>73</v>
      </c>
      <c r="R344" t="s">
        <v>31</v>
      </c>
      <c r="S344">
        <v>5</v>
      </c>
      <c r="T344">
        <v>5</v>
      </c>
      <c r="U344" t="s">
        <v>32</v>
      </c>
      <c r="V344" t="s">
        <v>33</v>
      </c>
      <c r="W344">
        <v>5</v>
      </c>
      <c r="X344">
        <f t="shared" si="10"/>
        <v>0</v>
      </c>
      <c r="Y344">
        <f t="shared" si="11"/>
        <v>19795.34</v>
      </c>
      <c r="Z344" s="2">
        <f>IF(BoyCodeAfrica_Ecommerce_Datasets3[Marketing_Cost] = 0, "N/A", L344/P344)</f>
        <v>71.65389387635939</v>
      </c>
      <c r="AA344" s="3">
        <f>BoyCodeAfrica_Ecommerce_Datasets3[Marketing_Cost]/BoyCodeAfrica_Ecommerce_Datasets3[Revenue]</f>
        <v>1.3955975675593084E-2</v>
      </c>
      <c r="AB344">
        <f>IF(COUNTIFS($C$2:C344,C344, $O$2:O344,O344)= 1,1,0)</f>
        <v>1</v>
      </c>
      <c r="AC344" s="6">
        <f>IF(COUNTIFS($A$2:A344,A344, $O$2:O344,O344)= 1,1,0)</f>
        <v>1</v>
      </c>
    </row>
    <row r="345" spans="1:29" x14ac:dyDescent="0.25">
      <c r="A345" t="s">
        <v>690</v>
      </c>
      <c r="B345" s="1">
        <v>45975</v>
      </c>
      <c r="C345" t="s">
        <v>691</v>
      </c>
      <c r="D345" t="s">
        <v>45</v>
      </c>
      <c r="E345" t="s">
        <v>26</v>
      </c>
      <c r="F345" t="s">
        <v>37</v>
      </c>
      <c r="G345" t="s">
        <v>38</v>
      </c>
      <c r="H345">
        <v>2</v>
      </c>
      <c r="I345">
        <v>36644</v>
      </c>
      <c r="J345">
        <v>0</v>
      </c>
      <c r="K345">
        <v>0</v>
      </c>
      <c r="L345">
        <v>73288</v>
      </c>
      <c r="M345">
        <v>57867.42</v>
      </c>
      <c r="N345">
        <v>15420.58</v>
      </c>
      <c r="O345" t="s">
        <v>55</v>
      </c>
      <c r="P345">
        <v>2457.0700000000002</v>
      </c>
      <c r="Q345" t="s">
        <v>83</v>
      </c>
      <c r="R345" t="s">
        <v>41</v>
      </c>
      <c r="S345">
        <v>2</v>
      </c>
      <c r="T345">
        <v>1</v>
      </c>
      <c r="U345" t="s">
        <v>32</v>
      </c>
      <c r="V345" t="s">
        <v>33</v>
      </c>
      <c r="W345">
        <v>5</v>
      </c>
      <c r="X345">
        <f t="shared" si="10"/>
        <v>0</v>
      </c>
      <c r="Y345">
        <f t="shared" si="11"/>
        <v>12963.51</v>
      </c>
      <c r="Z345" s="2">
        <f>IF(BoyCodeAfrica_Ecommerce_Datasets3[Marketing_Cost] = 0, "N/A", L345/P345)</f>
        <v>29.827396044882725</v>
      </c>
      <c r="AA345" s="3">
        <f>BoyCodeAfrica_Ecommerce_Datasets3[Marketing_Cost]/BoyCodeAfrica_Ecommerce_Datasets3[Revenue]</f>
        <v>3.3526225302914534E-2</v>
      </c>
      <c r="AB345">
        <f>IF(COUNTIFS($C$2:C345,C345, $O$2:O345,O345)= 1,1,0)</f>
        <v>1</v>
      </c>
      <c r="AC345" s="6">
        <f>IF(COUNTIFS($A$2:A345,A345, $O$2:O345,O345)= 1,1,0)</f>
        <v>1</v>
      </c>
    </row>
    <row r="346" spans="1:29" x14ac:dyDescent="0.25">
      <c r="A346" t="s">
        <v>692</v>
      </c>
      <c r="B346" s="1">
        <v>45699</v>
      </c>
      <c r="C346" t="s">
        <v>215</v>
      </c>
      <c r="D346" t="s">
        <v>25</v>
      </c>
      <c r="E346" t="s">
        <v>46</v>
      </c>
      <c r="F346" t="s">
        <v>27</v>
      </c>
      <c r="G346" t="s">
        <v>72</v>
      </c>
      <c r="H346">
        <v>1</v>
      </c>
      <c r="I346">
        <v>18378</v>
      </c>
      <c r="J346">
        <v>0</v>
      </c>
      <c r="K346">
        <v>0</v>
      </c>
      <c r="L346">
        <v>18378</v>
      </c>
      <c r="M346">
        <v>11742.54</v>
      </c>
      <c r="N346">
        <v>6635.46</v>
      </c>
      <c r="O346" t="s">
        <v>91</v>
      </c>
      <c r="P346">
        <v>2379.06</v>
      </c>
      <c r="Q346" t="s">
        <v>40</v>
      </c>
      <c r="R346" t="s">
        <v>41</v>
      </c>
      <c r="S346">
        <v>2</v>
      </c>
      <c r="T346">
        <v>1</v>
      </c>
      <c r="U346" t="s">
        <v>32</v>
      </c>
      <c r="V346" t="s">
        <v>33</v>
      </c>
      <c r="W346">
        <v>3</v>
      </c>
      <c r="X346">
        <f t="shared" si="10"/>
        <v>0</v>
      </c>
      <c r="Y346">
        <f t="shared" si="11"/>
        <v>4256.3999999999996</v>
      </c>
      <c r="Z346" s="2">
        <f>IF(BoyCodeAfrica_Ecommerce_Datasets3[Marketing_Cost] = 0, "N/A", L346/P346)</f>
        <v>7.7248997503215557</v>
      </c>
      <c r="AA346" s="3">
        <f>BoyCodeAfrica_Ecommerce_Datasets3[Marketing_Cost]/BoyCodeAfrica_Ecommerce_Datasets3[Revenue]</f>
        <v>0.12945151811949068</v>
      </c>
      <c r="AB346">
        <f>IF(COUNTIFS($C$2:C346,C346, $O$2:O346,O346)= 1,1,0)</f>
        <v>1</v>
      </c>
      <c r="AC346" s="6">
        <f>IF(COUNTIFS($A$2:A346,A346, $O$2:O346,O346)= 1,1,0)</f>
        <v>1</v>
      </c>
    </row>
    <row r="347" spans="1:29" x14ac:dyDescent="0.25">
      <c r="A347" t="s">
        <v>693</v>
      </c>
      <c r="B347" s="1">
        <v>45872</v>
      </c>
      <c r="C347" t="s">
        <v>631</v>
      </c>
      <c r="D347" t="s">
        <v>63</v>
      </c>
      <c r="E347" t="s">
        <v>26</v>
      </c>
      <c r="F347" t="s">
        <v>47</v>
      </c>
      <c r="G347" t="s">
        <v>146</v>
      </c>
      <c r="H347">
        <v>2</v>
      </c>
      <c r="I347">
        <v>46471</v>
      </c>
      <c r="J347">
        <v>10</v>
      </c>
      <c r="K347">
        <v>9294.2000000000007</v>
      </c>
      <c r="L347">
        <v>83647.8</v>
      </c>
      <c r="M347">
        <v>50026.65</v>
      </c>
      <c r="N347">
        <v>33621.15</v>
      </c>
      <c r="O347" t="s">
        <v>39</v>
      </c>
      <c r="P347">
        <v>2160.4</v>
      </c>
      <c r="Q347" t="s">
        <v>68</v>
      </c>
      <c r="R347" t="s">
        <v>31</v>
      </c>
      <c r="S347">
        <v>5</v>
      </c>
      <c r="T347">
        <v>5</v>
      </c>
      <c r="U347" t="s">
        <v>32</v>
      </c>
      <c r="V347" t="s">
        <v>33</v>
      </c>
      <c r="W347">
        <v>1</v>
      </c>
      <c r="X347">
        <f t="shared" si="10"/>
        <v>0</v>
      </c>
      <c r="Y347">
        <f t="shared" si="11"/>
        <v>31460.75</v>
      </c>
      <c r="Z347" s="2">
        <f>IF(BoyCodeAfrica_Ecommerce_Datasets3[Marketing_Cost] = 0, "N/A", L347/P347)</f>
        <v>38.718663210516574</v>
      </c>
      <c r="AA347" s="3">
        <f>BoyCodeAfrica_Ecommerce_Datasets3[Marketing_Cost]/BoyCodeAfrica_Ecommerce_Datasets3[Revenue]</f>
        <v>2.582733795748364E-2</v>
      </c>
      <c r="AB347">
        <f>IF(COUNTIFS($C$2:C347,C347, $O$2:O347,O347)= 1,1,0)</f>
        <v>0</v>
      </c>
      <c r="AC347" s="6">
        <f>IF(COUNTIFS($A$2:A347,A347, $O$2:O347,O347)= 1,1,0)</f>
        <v>1</v>
      </c>
    </row>
    <row r="348" spans="1:29" x14ac:dyDescent="0.25">
      <c r="A348" t="s">
        <v>694</v>
      </c>
      <c r="B348" s="1">
        <v>45994</v>
      </c>
      <c r="C348" t="s">
        <v>695</v>
      </c>
      <c r="D348" t="s">
        <v>154</v>
      </c>
      <c r="E348" t="s">
        <v>46</v>
      </c>
      <c r="F348" t="s">
        <v>27</v>
      </c>
      <c r="G348" t="s">
        <v>113</v>
      </c>
      <c r="H348">
        <v>2</v>
      </c>
      <c r="I348">
        <v>15265</v>
      </c>
      <c r="J348">
        <v>10</v>
      </c>
      <c r="K348">
        <v>3053</v>
      </c>
      <c r="L348">
        <v>27477</v>
      </c>
      <c r="M348">
        <v>18915.62</v>
      </c>
      <c r="N348">
        <v>8561.3799999999992</v>
      </c>
      <c r="O348" t="s">
        <v>55</v>
      </c>
      <c r="P348">
        <v>1295.81</v>
      </c>
      <c r="Q348" t="s">
        <v>40</v>
      </c>
      <c r="R348" t="s">
        <v>41</v>
      </c>
      <c r="S348">
        <v>2</v>
      </c>
      <c r="T348">
        <v>1</v>
      </c>
      <c r="U348" t="s">
        <v>32</v>
      </c>
      <c r="V348" t="s">
        <v>33</v>
      </c>
      <c r="W348">
        <v>4</v>
      </c>
      <c r="X348">
        <f t="shared" si="10"/>
        <v>0</v>
      </c>
      <c r="Y348">
        <f t="shared" si="11"/>
        <v>7265.57</v>
      </c>
      <c r="Z348" s="2">
        <f>IF(BoyCodeAfrica_Ecommerce_Datasets3[Marketing_Cost] = 0, "N/A", L348/P348)</f>
        <v>21.204497572946654</v>
      </c>
      <c r="AA348" s="3">
        <f>BoyCodeAfrica_Ecommerce_Datasets3[Marketing_Cost]/BoyCodeAfrica_Ecommerce_Datasets3[Revenue]</f>
        <v>4.7159806383520762E-2</v>
      </c>
      <c r="AB348">
        <f>IF(COUNTIFS($C$2:C348,C348, $O$2:O348,O348)= 1,1,0)</f>
        <v>1</v>
      </c>
      <c r="AC348" s="6">
        <f>IF(COUNTIFS($A$2:A348,A348, $O$2:O348,O348)= 1,1,0)</f>
        <v>1</v>
      </c>
    </row>
    <row r="349" spans="1:29" x14ac:dyDescent="0.25">
      <c r="A349" t="s">
        <v>696</v>
      </c>
      <c r="B349" s="1">
        <v>45956</v>
      </c>
      <c r="C349" t="s">
        <v>509</v>
      </c>
      <c r="D349" t="s">
        <v>71</v>
      </c>
      <c r="E349" t="s">
        <v>26</v>
      </c>
      <c r="F349" t="s">
        <v>37</v>
      </c>
      <c r="G349" t="s">
        <v>100</v>
      </c>
      <c r="H349">
        <v>1</v>
      </c>
      <c r="I349">
        <v>26396</v>
      </c>
      <c r="J349">
        <v>20</v>
      </c>
      <c r="K349">
        <v>5279.2</v>
      </c>
      <c r="L349">
        <v>21116.799999999999</v>
      </c>
      <c r="M349">
        <v>15470.99</v>
      </c>
      <c r="N349">
        <v>5645.81</v>
      </c>
      <c r="O349" t="s">
        <v>39</v>
      </c>
      <c r="P349">
        <v>1647.99</v>
      </c>
      <c r="Q349" t="s">
        <v>40</v>
      </c>
      <c r="R349" t="s">
        <v>31</v>
      </c>
      <c r="S349">
        <v>5</v>
      </c>
      <c r="T349">
        <v>3</v>
      </c>
      <c r="U349" t="s">
        <v>32</v>
      </c>
      <c r="V349" t="s">
        <v>50</v>
      </c>
      <c r="W349">
        <v>5</v>
      </c>
      <c r="X349">
        <f t="shared" si="10"/>
        <v>0</v>
      </c>
      <c r="Y349">
        <f t="shared" si="11"/>
        <v>3997.8200000000006</v>
      </c>
      <c r="Z349" s="2">
        <f>IF(BoyCodeAfrica_Ecommerce_Datasets3[Marketing_Cost] = 0, "N/A", L349/P349)</f>
        <v>12.813669985861564</v>
      </c>
      <c r="AA349" s="3">
        <f>BoyCodeAfrica_Ecommerce_Datasets3[Marketing_Cost]/BoyCodeAfrica_Ecommerce_Datasets3[Revenue]</f>
        <v>7.8041654038490685E-2</v>
      </c>
      <c r="AB349">
        <f>IF(COUNTIFS($C$2:C349,C349, $O$2:O349,O349)= 1,1,0)</f>
        <v>0</v>
      </c>
      <c r="AC349" s="6">
        <f>IF(COUNTIFS($A$2:A349,A349, $O$2:O349,O349)= 1,1,0)</f>
        <v>1</v>
      </c>
    </row>
    <row r="350" spans="1:29" x14ac:dyDescent="0.25">
      <c r="A350" t="s">
        <v>697</v>
      </c>
      <c r="B350" s="1">
        <v>45947</v>
      </c>
      <c r="C350" t="s">
        <v>698</v>
      </c>
      <c r="D350" t="s">
        <v>71</v>
      </c>
      <c r="E350" t="s">
        <v>36</v>
      </c>
      <c r="F350" t="s">
        <v>53</v>
      </c>
      <c r="G350" t="s">
        <v>59</v>
      </c>
      <c r="H350">
        <v>1</v>
      </c>
      <c r="I350">
        <v>28478</v>
      </c>
      <c r="J350">
        <v>15</v>
      </c>
      <c r="K350">
        <v>4271.7</v>
      </c>
      <c r="L350">
        <v>24206.3</v>
      </c>
      <c r="M350">
        <v>15244.64</v>
      </c>
      <c r="N350">
        <v>8961.66</v>
      </c>
      <c r="O350" t="s">
        <v>55</v>
      </c>
      <c r="P350">
        <v>1380.85</v>
      </c>
      <c r="Q350" t="s">
        <v>40</v>
      </c>
      <c r="R350" t="s">
        <v>31</v>
      </c>
      <c r="S350">
        <v>5</v>
      </c>
      <c r="T350">
        <v>3</v>
      </c>
      <c r="U350" t="s">
        <v>32</v>
      </c>
      <c r="V350" t="s">
        <v>33</v>
      </c>
      <c r="W350">
        <v>1</v>
      </c>
      <c r="X350">
        <f t="shared" si="10"/>
        <v>0</v>
      </c>
      <c r="Y350">
        <f t="shared" si="11"/>
        <v>7580.8099999999995</v>
      </c>
      <c r="Z350" s="2">
        <f>IF(BoyCodeAfrica_Ecommerce_Datasets3[Marketing_Cost] = 0, "N/A", L350/P350)</f>
        <v>17.52999963790419</v>
      </c>
      <c r="AA350" s="3">
        <f>BoyCodeAfrica_Ecommerce_Datasets3[Marketing_Cost]/BoyCodeAfrica_Ecommerce_Datasets3[Revenue]</f>
        <v>5.7045066780135746E-2</v>
      </c>
      <c r="AB350">
        <f>IF(COUNTIFS($C$2:C350,C350, $O$2:O350,O350)= 1,1,0)</f>
        <v>1</v>
      </c>
      <c r="AC350" s="6">
        <f>IF(COUNTIFS($A$2:A350,A350, $O$2:O350,O350)= 1,1,0)</f>
        <v>1</v>
      </c>
    </row>
    <row r="351" spans="1:29" x14ac:dyDescent="0.25">
      <c r="A351" t="s">
        <v>699</v>
      </c>
      <c r="B351" s="1">
        <v>45925</v>
      </c>
      <c r="C351" t="s">
        <v>278</v>
      </c>
      <c r="D351" t="s">
        <v>67</v>
      </c>
      <c r="E351" t="s">
        <v>26</v>
      </c>
      <c r="F351" t="s">
        <v>27</v>
      </c>
      <c r="G351" t="s">
        <v>113</v>
      </c>
      <c r="H351">
        <v>2</v>
      </c>
      <c r="I351">
        <v>6179</v>
      </c>
      <c r="J351">
        <v>0</v>
      </c>
      <c r="K351">
        <v>0</v>
      </c>
      <c r="L351">
        <v>12358</v>
      </c>
      <c r="M351">
        <v>7177.06</v>
      </c>
      <c r="N351">
        <v>5180.9399999999996</v>
      </c>
      <c r="O351" t="s">
        <v>49</v>
      </c>
      <c r="P351">
        <v>131.99</v>
      </c>
      <c r="Q351" t="s">
        <v>30</v>
      </c>
      <c r="R351" t="s">
        <v>41</v>
      </c>
      <c r="S351">
        <v>2</v>
      </c>
      <c r="T351">
        <v>1</v>
      </c>
      <c r="U351" t="s">
        <v>32</v>
      </c>
      <c r="V351" t="s">
        <v>50</v>
      </c>
      <c r="W351">
        <v>5</v>
      </c>
      <c r="X351">
        <f t="shared" si="10"/>
        <v>0</v>
      </c>
      <c r="Y351">
        <f t="shared" si="11"/>
        <v>5048.95</v>
      </c>
      <c r="Z351" s="2">
        <f>IF(BoyCodeAfrica_Ecommerce_Datasets3[Marketing_Cost] = 0, "N/A", L351/P351)</f>
        <v>93.628305174634434</v>
      </c>
      <c r="AA351" s="3">
        <f>BoyCodeAfrica_Ecommerce_Datasets3[Marketing_Cost]/BoyCodeAfrica_Ecommerce_Datasets3[Revenue]</f>
        <v>1.0680530830231429E-2</v>
      </c>
      <c r="AB351">
        <f>IF(COUNTIFS($C$2:C351,C351, $O$2:O351,O351)= 1,1,0)</f>
        <v>1</v>
      </c>
      <c r="AC351" s="6">
        <f>IF(COUNTIFS($A$2:A351,A351, $O$2:O351,O351)= 1,1,0)</f>
        <v>1</v>
      </c>
    </row>
    <row r="352" spans="1:29" x14ac:dyDescent="0.25">
      <c r="A352" t="s">
        <v>700</v>
      </c>
      <c r="B352" s="1">
        <v>45819</v>
      </c>
      <c r="C352" t="s">
        <v>482</v>
      </c>
      <c r="D352" t="s">
        <v>63</v>
      </c>
      <c r="E352" t="s">
        <v>26</v>
      </c>
      <c r="F352" t="s">
        <v>53</v>
      </c>
      <c r="G352" t="s">
        <v>151</v>
      </c>
      <c r="H352">
        <v>1</v>
      </c>
      <c r="I352">
        <v>96852</v>
      </c>
      <c r="J352">
        <v>5</v>
      </c>
      <c r="K352">
        <v>4842.6000000000004</v>
      </c>
      <c r="L352">
        <v>92009.4</v>
      </c>
      <c r="M352">
        <v>55203.21</v>
      </c>
      <c r="N352">
        <v>36806.19</v>
      </c>
      <c r="O352" t="s">
        <v>39</v>
      </c>
      <c r="P352">
        <v>444.56</v>
      </c>
      <c r="Q352" t="s">
        <v>40</v>
      </c>
      <c r="R352" t="s">
        <v>41</v>
      </c>
      <c r="S352">
        <v>2</v>
      </c>
      <c r="T352">
        <v>6</v>
      </c>
      <c r="U352" t="s">
        <v>32</v>
      </c>
      <c r="V352" t="s">
        <v>50</v>
      </c>
      <c r="W352">
        <v>5</v>
      </c>
      <c r="X352">
        <f t="shared" si="10"/>
        <v>0</v>
      </c>
      <c r="Y352">
        <f t="shared" si="11"/>
        <v>36361.630000000005</v>
      </c>
      <c r="Z352" s="2">
        <f>IF(BoyCodeAfrica_Ecommerce_Datasets3[Marketing_Cost] = 0, "N/A", L352/P352)</f>
        <v>206.96733849199208</v>
      </c>
      <c r="AA352" s="3">
        <f>BoyCodeAfrica_Ecommerce_Datasets3[Marketing_Cost]/BoyCodeAfrica_Ecommerce_Datasets3[Revenue]</f>
        <v>4.8316802413666433E-3</v>
      </c>
      <c r="AB352">
        <f>IF(COUNTIFS($C$2:C352,C352, $O$2:O352,O352)= 1,1,0)</f>
        <v>1</v>
      </c>
      <c r="AC352" s="6">
        <f>IF(COUNTIFS($A$2:A352,A352, $O$2:O352,O352)= 1,1,0)</f>
        <v>1</v>
      </c>
    </row>
    <row r="353" spans="1:29" x14ac:dyDescent="0.25">
      <c r="A353" t="s">
        <v>701</v>
      </c>
      <c r="B353" s="1">
        <v>45791</v>
      </c>
      <c r="C353" t="s">
        <v>702</v>
      </c>
      <c r="D353" t="s">
        <v>79</v>
      </c>
      <c r="E353" t="s">
        <v>46</v>
      </c>
      <c r="F353" t="s">
        <v>53</v>
      </c>
      <c r="G353" t="s">
        <v>151</v>
      </c>
      <c r="H353">
        <v>1</v>
      </c>
      <c r="I353">
        <v>99676</v>
      </c>
      <c r="J353">
        <v>10</v>
      </c>
      <c r="K353">
        <v>9967.6</v>
      </c>
      <c r="L353">
        <v>89708.4</v>
      </c>
      <c r="M353">
        <v>64320.46</v>
      </c>
      <c r="N353">
        <v>25387.94</v>
      </c>
      <c r="O353" t="s">
        <v>55</v>
      </c>
      <c r="P353">
        <v>1749.75</v>
      </c>
      <c r="Q353" t="s">
        <v>30</v>
      </c>
      <c r="R353" t="s">
        <v>41</v>
      </c>
      <c r="S353">
        <v>2</v>
      </c>
      <c r="T353">
        <v>5</v>
      </c>
      <c r="U353" t="s">
        <v>32</v>
      </c>
      <c r="V353" t="s">
        <v>42</v>
      </c>
      <c r="X353">
        <f t="shared" si="10"/>
        <v>0</v>
      </c>
      <c r="Y353">
        <f t="shared" si="11"/>
        <v>23638.19</v>
      </c>
      <c r="Z353" s="2">
        <f>IF(BoyCodeAfrica_Ecommerce_Datasets3[Marketing_Cost] = 0, "N/A", L353/P353)</f>
        <v>51.269267038148307</v>
      </c>
      <c r="AA353" s="3">
        <f>BoyCodeAfrica_Ecommerce_Datasets3[Marketing_Cost]/BoyCodeAfrica_Ecommerce_Datasets3[Revenue]</f>
        <v>1.9504862420910419E-2</v>
      </c>
      <c r="AB353">
        <f>IF(COUNTIFS($C$2:C353,C353, $O$2:O353,O353)= 1,1,0)</f>
        <v>1</v>
      </c>
      <c r="AC353" s="6">
        <f>IF(COUNTIFS($A$2:A353,A353, $O$2:O353,O353)= 1,1,0)</f>
        <v>1</v>
      </c>
    </row>
    <row r="354" spans="1:29" x14ac:dyDescent="0.25">
      <c r="A354" t="s">
        <v>703</v>
      </c>
      <c r="B354" s="1">
        <v>45762</v>
      </c>
      <c r="C354" t="s">
        <v>704</v>
      </c>
      <c r="D354" t="s">
        <v>154</v>
      </c>
      <c r="E354" t="s">
        <v>46</v>
      </c>
      <c r="F354" t="s">
        <v>86</v>
      </c>
      <c r="G354" t="s">
        <v>180</v>
      </c>
      <c r="H354">
        <v>2</v>
      </c>
      <c r="I354">
        <v>9514</v>
      </c>
      <c r="J354">
        <v>0</v>
      </c>
      <c r="K354">
        <v>0</v>
      </c>
      <c r="L354">
        <v>19028</v>
      </c>
      <c r="M354">
        <v>13803.48</v>
      </c>
      <c r="N354">
        <v>5224.5200000000004</v>
      </c>
      <c r="O354" t="s">
        <v>55</v>
      </c>
      <c r="P354">
        <v>892.11</v>
      </c>
      <c r="Q354" t="s">
        <v>30</v>
      </c>
      <c r="R354" t="s">
        <v>31</v>
      </c>
      <c r="S354">
        <v>5</v>
      </c>
      <c r="T354">
        <v>6</v>
      </c>
      <c r="U354" t="s">
        <v>56</v>
      </c>
      <c r="V354" t="s">
        <v>33</v>
      </c>
      <c r="W354">
        <v>1</v>
      </c>
      <c r="X354">
        <f t="shared" si="10"/>
        <v>0</v>
      </c>
      <c r="Y354">
        <f t="shared" si="11"/>
        <v>4332.4100000000008</v>
      </c>
      <c r="Z354" s="2">
        <f>IF(BoyCodeAfrica_Ecommerce_Datasets3[Marketing_Cost] = 0, "N/A", L354/P354)</f>
        <v>21.329208281489951</v>
      </c>
      <c r="AA354" s="3">
        <f>BoyCodeAfrica_Ecommerce_Datasets3[Marketing_Cost]/BoyCodeAfrica_Ecommerce_Datasets3[Revenue]</f>
        <v>4.6884065587555181E-2</v>
      </c>
      <c r="AB354">
        <f>IF(COUNTIFS($C$2:C354,C354, $O$2:O354,O354)= 1,1,0)</f>
        <v>1</v>
      </c>
      <c r="AC354" s="6">
        <f>IF(COUNTIFS($A$2:A354,A354, $O$2:O354,O354)= 1,1,0)</f>
        <v>1</v>
      </c>
    </row>
    <row r="355" spans="1:29" x14ac:dyDescent="0.25">
      <c r="A355" t="s">
        <v>705</v>
      </c>
      <c r="B355" s="1">
        <v>46000</v>
      </c>
      <c r="C355" t="s">
        <v>706</v>
      </c>
      <c r="D355" t="s">
        <v>90</v>
      </c>
      <c r="E355" t="s">
        <v>46</v>
      </c>
      <c r="F355" t="s">
        <v>47</v>
      </c>
      <c r="G355" t="s">
        <v>105</v>
      </c>
      <c r="H355">
        <v>1</v>
      </c>
      <c r="I355">
        <v>36180</v>
      </c>
      <c r="J355">
        <v>20</v>
      </c>
      <c r="K355">
        <v>7236</v>
      </c>
      <c r="L355">
        <v>28944</v>
      </c>
      <c r="M355">
        <v>20492.669999999998</v>
      </c>
      <c r="N355">
        <v>8451.33</v>
      </c>
      <c r="O355" t="s">
        <v>55</v>
      </c>
      <c r="P355">
        <v>2107.7399999999998</v>
      </c>
      <c r="Q355" t="s">
        <v>30</v>
      </c>
      <c r="R355" t="s">
        <v>41</v>
      </c>
      <c r="S355">
        <v>2</v>
      </c>
      <c r="T355">
        <v>1</v>
      </c>
      <c r="U355" t="s">
        <v>32</v>
      </c>
      <c r="V355" t="s">
        <v>33</v>
      </c>
      <c r="W355">
        <v>5</v>
      </c>
      <c r="X355">
        <f t="shared" si="10"/>
        <v>0</v>
      </c>
      <c r="Y355">
        <f t="shared" si="11"/>
        <v>6343.59</v>
      </c>
      <c r="Z355" s="2">
        <f>IF(BoyCodeAfrica_Ecommerce_Datasets3[Marketing_Cost] = 0, "N/A", L355/P355)</f>
        <v>13.732244014916452</v>
      </c>
      <c r="AA355" s="3">
        <f>BoyCodeAfrica_Ecommerce_Datasets3[Marketing_Cost]/BoyCodeAfrica_Ecommerce_Datasets3[Revenue]</f>
        <v>7.2821310116086224E-2</v>
      </c>
      <c r="AB355">
        <f>IF(COUNTIFS($C$2:C355,C355, $O$2:O355,O355)= 1,1,0)</f>
        <v>1</v>
      </c>
      <c r="AC355" s="6">
        <f>IF(COUNTIFS($A$2:A355,A355, $O$2:O355,O355)= 1,1,0)</f>
        <v>1</v>
      </c>
    </row>
    <row r="356" spans="1:29" x14ac:dyDescent="0.25">
      <c r="A356" t="s">
        <v>707</v>
      </c>
      <c r="B356" s="1">
        <v>45818</v>
      </c>
      <c r="C356" t="s">
        <v>546</v>
      </c>
      <c r="D356" t="s">
        <v>79</v>
      </c>
      <c r="E356" t="s">
        <v>36</v>
      </c>
      <c r="F356" t="s">
        <v>53</v>
      </c>
      <c r="G356" t="s">
        <v>59</v>
      </c>
      <c r="H356">
        <v>1</v>
      </c>
      <c r="I356">
        <v>63484</v>
      </c>
      <c r="J356">
        <v>0</v>
      </c>
      <c r="K356">
        <v>0</v>
      </c>
      <c r="L356">
        <v>63484</v>
      </c>
      <c r="M356">
        <v>43272.22</v>
      </c>
      <c r="N356">
        <v>20211.78</v>
      </c>
      <c r="O356" t="s">
        <v>49</v>
      </c>
      <c r="P356">
        <v>371.43</v>
      </c>
      <c r="Q356" t="s">
        <v>40</v>
      </c>
      <c r="R356" t="s">
        <v>41</v>
      </c>
      <c r="S356">
        <v>2</v>
      </c>
      <c r="T356">
        <v>1</v>
      </c>
      <c r="U356" t="s">
        <v>32</v>
      </c>
      <c r="V356" t="s">
        <v>33</v>
      </c>
      <c r="W356">
        <v>2</v>
      </c>
      <c r="X356">
        <f t="shared" si="10"/>
        <v>0</v>
      </c>
      <c r="Y356">
        <f t="shared" si="11"/>
        <v>19840.349999999999</v>
      </c>
      <c r="Z356" s="2">
        <f>IF(BoyCodeAfrica_Ecommerce_Datasets3[Marketing_Cost] = 0, "N/A", L356/P356)</f>
        <v>170.91780416229167</v>
      </c>
      <c r="AA356" s="3">
        <f>BoyCodeAfrica_Ecommerce_Datasets3[Marketing_Cost]/BoyCodeAfrica_Ecommerce_Datasets3[Revenue]</f>
        <v>5.8507655472244974E-3</v>
      </c>
      <c r="AB356">
        <f>IF(COUNTIFS($C$2:C356,C356, $O$2:O356,O356)= 1,1,0)</f>
        <v>1</v>
      </c>
      <c r="AC356" s="6">
        <f>IF(COUNTIFS($A$2:A356,A356, $O$2:O356,O356)= 1,1,0)</f>
        <v>1</v>
      </c>
    </row>
    <row r="357" spans="1:29" x14ac:dyDescent="0.25">
      <c r="A357" t="s">
        <v>708</v>
      </c>
      <c r="B357" s="1">
        <v>45780</v>
      </c>
      <c r="C357" t="s">
        <v>709</v>
      </c>
      <c r="D357" t="s">
        <v>25</v>
      </c>
      <c r="E357" t="s">
        <v>46</v>
      </c>
      <c r="F357" t="s">
        <v>53</v>
      </c>
      <c r="G357" t="s">
        <v>54</v>
      </c>
      <c r="H357">
        <v>3</v>
      </c>
      <c r="I357">
        <v>63675</v>
      </c>
      <c r="J357">
        <v>20</v>
      </c>
      <c r="K357">
        <v>38205</v>
      </c>
      <c r="L357">
        <v>152820</v>
      </c>
      <c r="M357">
        <v>112831.42</v>
      </c>
      <c r="N357">
        <v>39988.58</v>
      </c>
      <c r="O357" t="s">
        <v>29</v>
      </c>
      <c r="P357">
        <v>1870.28</v>
      </c>
      <c r="Q357" t="s">
        <v>30</v>
      </c>
      <c r="R357" t="s">
        <v>31</v>
      </c>
      <c r="S357">
        <v>5</v>
      </c>
      <c r="T357">
        <v>2</v>
      </c>
      <c r="U357" t="s">
        <v>32</v>
      </c>
      <c r="V357" t="s">
        <v>33</v>
      </c>
      <c r="W357">
        <v>3</v>
      </c>
      <c r="X357">
        <f t="shared" si="10"/>
        <v>0</v>
      </c>
      <c r="Y357">
        <f t="shared" si="11"/>
        <v>38118.300000000003</v>
      </c>
      <c r="Z357" s="2">
        <f>IF(BoyCodeAfrica_Ecommerce_Datasets3[Marketing_Cost] = 0, "N/A", L357/P357)</f>
        <v>81.709690527621532</v>
      </c>
      <c r="AA357" s="3">
        <f>BoyCodeAfrica_Ecommerce_Datasets3[Marketing_Cost]/BoyCodeAfrica_Ecommerce_Datasets3[Revenue]</f>
        <v>1.2238450464598875E-2</v>
      </c>
      <c r="AB357">
        <f>IF(COUNTIFS($C$2:C357,C357, $O$2:O357,O357)= 1,1,0)</f>
        <v>1</v>
      </c>
      <c r="AC357" s="6">
        <f>IF(COUNTIFS($A$2:A357,A357, $O$2:O357,O357)= 1,1,0)</f>
        <v>1</v>
      </c>
    </row>
    <row r="358" spans="1:29" x14ac:dyDescent="0.25">
      <c r="A358" t="s">
        <v>710</v>
      </c>
      <c r="B358" s="1">
        <v>45793</v>
      </c>
      <c r="C358" t="s">
        <v>711</v>
      </c>
      <c r="D358" t="s">
        <v>97</v>
      </c>
      <c r="E358" t="s">
        <v>26</v>
      </c>
      <c r="F358" t="s">
        <v>86</v>
      </c>
      <c r="G358" t="s">
        <v>127</v>
      </c>
      <c r="H358">
        <v>2</v>
      </c>
      <c r="I358">
        <v>67402</v>
      </c>
      <c r="J358">
        <v>15</v>
      </c>
      <c r="K358">
        <v>20220.599999999999</v>
      </c>
      <c r="L358">
        <v>114583.4</v>
      </c>
      <c r="M358">
        <v>92714.8</v>
      </c>
      <c r="N358">
        <v>21868.6</v>
      </c>
      <c r="O358" t="s">
        <v>91</v>
      </c>
      <c r="P358">
        <v>2039.44</v>
      </c>
      <c r="Q358" t="s">
        <v>68</v>
      </c>
      <c r="R358" t="s">
        <v>41</v>
      </c>
      <c r="S358">
        <v>2</v>
      </c>
      <c r="T358">
        <v>6</v>
      </c>
      <c r="U358" t="s">
        <v>32</v>
      </c>
      <c r="V358" t="s">
        <v>50</v>
      </c>
      <c r="W358">
        <v>4</v>
      </c>
      <c r="X358">
        <f t="shared" si="10"/>
        <v>0</v>
      </c>
      <c r="Y358">
        <f t="shared" si="11"/>
        <v>19829.16</v>
      </c>
      <c r="Z358" s="2">
        <f>IF(BoyCodeAfrica_Ecommerce_Datasets3[Marketing_Cost] = 0, "N/A", L358/P358)</f>
        <v>56.183756325265755</v>
      </c>
      <c r="AA358" s="3">
        <f>BoyCodeAfrica_Ecommerce_Datasets3[Marketing_Cost]/BoyCodeAfrica_Ecommerce_Datasets3[Revenue]</f>
        <v>1.7798738735279283E-2</v>
      </c>
      <c r="AB358">
        <f>IF(COUNTIFS($C$2:C358,C358, $O$2:O358,O358)= 1,1,0)</f>
        <v>1</v>
      </c>
      <c r="AC358" s="6">
        <f>IF(COUNTIFS($A$2:A358,A358, $O$2:O358,O358)= 1,1,0)</f>
        <v>1</v>
      </c>
    </row>
    <row r="359" spans="1:29" x14ac:dyDescent="0.25">
      <c r="A359" t="s">
        <v>712</v>
      </c>
      <c r="B359" s="1">
        <v>45860</v>
      </c>
      <c r="C359" t="s">
        <v>466</v>
      </c>
      <c r="D359" t="s">
        <v>79</v>
      </c>
      <c r="E359" t="s">
        <v>26</v>
      </c>
      <c r="F359" t="s">
        <v>37</v>
      </c>
      <c r="G359" t="s">
        <v>161</v>
      </c>
      <c r="H359">
        <v>1</v>
      </c>
      <c r="I359">
        <v>31261</v>
      </c>
      <c r="J359">
        <v>20</v>
      </c>
      <c r="K359">
        <v>6252.2</v>
      </c>
      <c r="L359">
        <v>25008.799999999999</v>
      </c>
      <c r="M359">
        <v>15805.21</v>
      </c>
      <c r="N359">
        <v>9203.59</v>
      </c>
      <c r="O359" t="s">
        <v>49</v>
      </c>
      <c r="P359">
        <v>211.45</v>
      </c>
      <c r="Q359" t="s">
        <v>73</v>
      </c>
      <c r="R359" t="s">
        <v>31</v>
      </c>
      <c r="S359">
        <v>5</v>
      </c>
      <c r="T359">
        <v>4</v>
      </c>
      <c r="U359" t="s">
        <v>32</v>
      </c>
      <c r="V359" t="s">
        <v>33</v>
      </c>
      <c r="W359">
        <v>1</v>
      </c>
      <c r="X359">
        <f t="shared" si="10"/>
        <v>0</v>
      </c>
      <c r="Y359">
        <f t="shared" si="11"/>
        <v>8992.14</v>
      </c>
      <c r="Z359" s="2">
        <f>IF(BoyCodeAfrica_Ecommerce_Datasets3[Marketing_Cost] = 0, "N/A", L359/P359)</f>
        <v>118.27287774887681</v>
      </c>
      <c r="AA359" s="3">
        <f>BoyCodeAfrica_Ecommerce_Datasets3[Marketing_Cost]/BoyCodeAfrica_Ecommerce_Datasets3[Revenue]</f>
        <v>8.4550238316112719E-3</v>
      </c>
      <c r="AB359">
        <f>IF(COUNTIFS($C$2:C359,C359, $O$2:O359,O359)= 1,1,0)</f>
        <v>1</v>
      </c>
      <c r="AC359" s="6">
        <f>IF(COUNTIFS($A$2:A359,A359, $O$2:O359,O359)= 1,1,0)</f>
        <v>1</v>
      </c>
    </row>
    <row r="360" spans="1:29" x14ac:dyDescent="0.25">
      <c r="A360" t="s">
        <v>713</v>
      </c>
      <c r="B360" s="1">
        <v>45725</v>
      </c>
      <c r="C360" t="s">
        <v>714</v>
      </c>
      <c r="D360" t="s">
        <v>97</v>
      </c>
      <c r="E360" t="s">
        <v>36</v>
      </c>
      <c r="F360" t="s">
        <v>86</v>
      </c>
      <c r="G360" t="s">
        <v>87</v>
      </c>
      <c r="H360">
        <v>1</v>
      </c>
      <c r="I360">
        <v>35712</v>
      </c>
      <c r="J360">
        <v>20</v>
      </c>
      <c r="K360">
        <v>7142.4</v>
      </c>
      <c r="L360">
        <v>28569.599999999999</v>
      </c>
      <c r="M360">
        <v>17702.07</v>
      </c>
      <c r="N360">
        <v>10867.53</v>
      </c>
      <c r="O360" t="s">
        <v>55</v>
      </c>
      <c r="P360">
        <v>307.36</v>
      </c>
      <c r="Q360" t="s">
        <v>40</v>
      </c>
      <c r="R360" t="s">
        <v>41</v>
      </c>
      <c r="S360">
        <v>2</v>
      </c>
      <c r="T360">
        <v>2</v>
      </c>
      <c r="U360" t="s">
        <v>32</v>
      </c>
      <c r="V360" t="s">
        <v>33</v>
      </c>
      <c r="W360">
        <v>5</v>
      </c>
      <c r="X360">
        <f t="shared" si="10"/>
        <v>0</v>
      </c>
      <c r="Y360">
        <f t="shared" si="11"/>
        <v>10560.17</v>
      </c>
      <c r="Z360" s="2">
        <f>IF(BoyCodeAfrica_Ecommerce_Datasets3[Marketing_Cost] = 0, "N/A", L360/P360)</f>
        <v>92.9515877147319</v>
      </c>
      <c r="AA360" s="3">
        <f>BoyCodeAfrica_Ecommerce_Datasets3[Marketing_Cost]/BoyCodeAfrica_Ecommerce_Datasets3[Revenue]</f>
        <v>1.075828853046595E-2</v>
      </c>
      <c r="AB360">
        <f>IF(COUNTIFS($C$2:C360,C360, $O$2:O360,O360)= 1,1,0)</f>
        <v>1</v>
      </c>
      <c r="AC360" s="6">
        <f>IF(COUNTIFS($A$2:A360,A360, $O$2:O360,O360)= 1,1,0)</f>
        <v>1</v>
      </c>
    </row>
    <row r="361" spans="1:29" x14ac:dyDescent="0.25">
      <c r="A361" t="s">
        <v>715</v>
      </c>
      <c r="B361" s="1">
        <v>46001</v>
      </c>
      <c r="C361" t="s">
        <v>574</v>
      </c>
      <c r="D361" t="s">
        <v>45</v>
      </c>
      <c r="E361" t="s">
        <v>46</v>
      </c>
      <c r="F361" t="s">
        <v>86</v>
      </c>
      <c r="G361" t="s">
        <v>87</v>
      </c>
      <c r="H361">
        <v>1</v>
      </c>
      <c r="I361">
        <v>20539</v>
      </c>
      <c r="J361">
        <v>25</v>
      </c>
      <c r="K361">
        <v>5134.75</v>
      </c>
      <c r="L361">
        <v>15404.25</v>
      </c>
      <c r="M361">
        <v>8646.89</v>
      </c>
      <c r="N361">
        <v>6757.36</v>
      </c>
      <c r="O361" t="s">
        <v>49</v>
      </c>
      <c r="P361">
        <v>103.13</v>
      </c>
      <c r="Q361" t="s">
        <v>68</v>
      </c>
      <c r="R361" t="s">
        <v>31</v>
      </c>
      <c r="S361">
        <v>5</v>
      </c>
      <c r="T361">
        <v>3</v>
      </c>
      <c r="U361" t="s">
        <v>32</v>
      </c>
      <c r="V361" t="s">
        <v>33</v>
      </c>
      <c r="W361">
        <v>5</v>
      </c>
      <c r="X361">
        <f t="shared" si="10"/>
        <v>0</v>
      </c>
      <c r="Y361">
        <f t="shared" si="11"/>
        <v>6654.23</v>
      </c>
      <c r="Z361" s="2">
        <f>IF(BoyCodeAfrica_Ecommerce_Datasets3[Marketing_Cost] = 0, "N/A", L361/P361)</f>
        <v>149.36730340347134</v>
      </c>
      <c r="AA361" s="3">
        <f>BoyCodeAfrica_Ecommerce_Datasets3[Marketing_Cost]/BoyCodeAfrica_Ecommerce_Datasets3[Revenue]</f>
        <v>6.6949056266939313E-3</v>
      </c>
      <c r="AB361">
        <f>IF(COUNTIFS($C$2:C361,C361, $O$2:O361,O361)= 1,1,0)</f>
        <v>1</v>
      </c>
      <c r="AC361" s="6">
        <f>IF(COUNTIFS($A$2:A361,A361, $O$2:O361,O361)= 1,1,0)</f>
        <v>1</v>
      </c>
    </row>
    <row r="362" spans="1:29" x14ac:dyDescent="0.25">
      <c r="A362" t="s">
        <v>716</v>
      </c>
      <c r="B362" s="1">
        <v>45988</v>
      </c>
      <c r="C362" t="s">
        <v>717</v>
      </c>
      <c r="D362" t="s">
        <v>67</v>
      </c>
      <c r="E362" t="s">
        <v>26</v>
      </c>
      <c r="F362" t="s">
        <v>86</v>
      </c>
      <c r="G362" t="s">
        <v>87</v>
      </c>
      <c r="H362">
        <v>3</v>
      </c>
      <c r="I362">
        <v>53675</v>
      </c>
      <c r="J362">
        <v>0</v>
      </c>
      <c r="K362">
        <v>0</v>
      </c>
      <c r="L362">
        <v>161025</v>
      </c>
      <c r="M362">
        <v>125457.91</v>
      </c>
      <c r="N362">
        <v>35567.089999999997</v>
      </c>
      <c r="O362" t="s">
        <v>29</v>
      </c>
      <c r="P362">
        <v>1968.78</v>
      </c>
      <c r="Q362" t="s">
        <v>68</v>
      </c>
      <c r="R362" t="s">
        <v>41</v>
      </c>
      <c r="S362">
        <v>2</v>
      </c>
      <c r="T362">
        <v>3</v>
      </c>
      <c r="U362" t="s">
        <v>56</v>
      </c>
      <c r="V362" t="s">
        <v>33</v>
      </c>
      <c r="W362">
        <v>5</v>
      </c>
      <c r="X362">
        <f t="shared" si="10"/>
        <v>0</v>
      </c>
      <c r="Y362">
        <f t="shared" si="11"/>
        <v>33598.31</v>
      </c>
      <c r="Z362" s="2">
        <f>IF(BoyCodeAfrica_Ecommerce_Datasets3[Marketing_Cost] = 0, "N/A", L362/P362)</f>
        <v>81.789229878401855</v>
      </c>
      <c r="AA362" s="3">
        <f>BoyCodeAfrica_Ecommerce_Datasets3[Marketing_Cost]/BoyCodeAfrica_Ecommerce_Datasets3[Revenue]</f>
        <v>1.2226548672566371E-2</v>
      </c>
      <c r="AB362">
        <f>IF(COUNTIFS($C$2:C362,C362, $O$2:O362,O362)= 1,1,0)</f>
        <v>1</v>
      </c>
      <c r="AC362" s="6">
        <f>IF(COUNTIFS($A$2:A362,A362, $O$2:O362,O362)= 1,1,0)</f>
        <v>1</v>
      </c>
    </row>
    <row r="363" spans="1:29" x14ac:dyDescent="0.25">
      <c r="A363" t="s">
        <v>718</v>
      </c>
      <c r="B363" s="1">
        <v>45811</v>
      </c>
      <c r="C363" t="s">
        <v>719</v>
      </c>
      <c r="D363" t="s">
        <v>97</v>
      </c>
      <c r="E363" t="s">
        <v>46</v>
      </c>
      <c r="F363" t="s">
        <v>27</v>
      </c>
      <c r="G363" t="s">
        <v>72</v>
      </c>
      <c r="H363">
        <v>1</v>
      </c>
      <c r="I363">
        <v>24125</v>
      </c>
      <c r="J363">
        <v>0</v>
      </c>
      <c r="K363">
        <v>0</v>
      </c>
      <c r="L363">
        <v>24125</v>
      </c>
      <c r="M363">
        <v>18174.95</v>
      </c>
      <c r="N363">
        <v>5950.05</v>
      </c>
      <c r="O363" t="s">
        <v>91</v>
      </c>
      <c r="P363">
        <v>724.82</v>
      </c>
      <c r="Q363" t="s">
        <v>30</v>
      </c>
      <c r="R363" t="s">
        <v>41</v>
      </c>
      <c r="S363">
        <v>2</v>
      </c>
      <c r="T363">
        <v>6</v>
      </c>
      <c r="U363" t="s">
        <v>32</v>
      </c>
      <c r="V363" t="s">
        <v>42</v>
      </c>
      <c r="X363">
        <f t="shared" si="10"/>
        <v>0</v>
      </c>
      <c r="Y363">
        <f t="shared" si="11"/>
        <v>5225.2300000000005</v>
      </c>
      <c r="Z363" s="2">
        <f>IF(BoyCodeAfrica_Ecommerce_Datasets3[Marketing_Cost] = 0, "N/A", L363/P363)</f>
        <v>33.284125713970361</v>
      </c>
      <c r="AA363" s="3">
        <f>BoyCodeAfrica_Ecommerce_Datasets3[Marketing_Cost]/BoyCodeAfrica_Ecommerce_Datasets3[Revenue]</f>
        <v>3.0044352331606218E-2</v>
      </c>
      <c r="AB363">
        <f>IF(COUNTIFS($C$2:C363,C363, $O$2:O363,O363)= 1,1,0)</f>
        <v>1</v>
      </c>
      <c r="AC363" s="6">
        <f>IF(COUNTIFS($A$2:A363,A363, $O$2:O363,O363)= 1,1,0)</f>
        <v>1</v>
      </c>
    </row>
    <row r="364" spans="1:29" x14ac:dyDescent="0.25">
      <c r="A364" t="s">
        <v>720</v>
      </c>
      <c r="B364" s="1">
        <v>45892</v>
      </c>
      <c r="C364" t="s">
        <v>618</v>
      </c>
      <c r="D364" t="s">
        <v>97</v>
      </c>
      <c r="E364" t="s">
        <v>46</v>
      </c>
      <c r="F364" t="s">
        <v>27</v>
      </c>
      <c r="G364" t="s">
        <v>113</v>
      </c>
      <c r="H364">
        <v>1</v>
      </c>
      <c r="I364">
        <v>5780</v>
      </c>
      <c r="J364">
        <v>10</v>
      </c>
      <c r="K364">
        <v>578</v>
      </c>
      <c r="L364">
        <v>5202</v>
      </c>
      <c r="M364">
        <v>3303.26</v>
      </c>
      <c r="N364">
        <v>1898.74</v>
      </c>
      <c r="O364" t="s">
        <v>49</v>
      </c>
      <c r="P364">
        <v>226.97</v>
      </c>
      <c r="Q364" t="s">
        <v>83</v>
      </c>
      <c r="R364" t="s">
        <v>41</v>
      </c>
      <c r="S364">
        <v>2</v>
      </c>
      <c r="T364">
        <v>1</v>
      </c>
      <c r="U364" t="s">
        <v>32</v>
      </c>
      <c r="V364" t="s">
        <v>33</v>
      </c>
      <c r="W364">
        <v>1</v>
      </c>
      <c r="X364">
        <f t="shared" si="10"/>
        <v>0</v>
      </c>
      <c r="Y364">
        <f t="shared" si="11"/>
        <v>1671.77</v>
      </c>
      <c r="Z364" s="2">
        <f>IF(BoyCodeAfrica_Ecommerce_Datasets3[Marketing_Cost] = 0, "N/A", L364/P364)</f>
        <v>22.919328545622768</v>
      </c>
      <c r="AA364" s="3">
        <f>BoyCodeAfrica_Ecommerce_Datasets3[Marketing_Cost]/BoyCodeAfrica_Ecommerce_Datasets3[Revenue]</f>
        <v>4.3631295655517106E-2</v>
      </c>
      <c r="AB364">
        <f>IF(COUNTIFS($C$2:C364,C364, $O$2:O364,O364)= 1,1,0)</f>
        <v>1</v>
      </c>
      <c r="AC364" s="6">
        <f>IF(COUNTIFS($A$2:A364,A364, $O$2:O364,O364)= 1,1,0)</f>
        <v>1</v>
      </c>
    </row>
    <row r="365" spans="1:29" x14ac:dyDescent="0.25">
      <c r="A365" t="s">
        <v>721</v>
      </c>
      <c r="B365" s="1">
        <v>45819</v>
      </c>
      <c r="C365" t="s">
        <v>722</v>
      </c>
      <c r="D365" t="s">
        <v>97</v>
      </c>
      <c r="E365" t="s">
        <v>46</v>
      </c>
      <c r="F365" t="s">
        <v>47</v>
      </c>
      <c r="G365" t="s">
        <v>64</v>
      </c>
      <c r="H365">
        <v>3</v>
      </c>
      <c r="I365">
        <v>43281</v>
      </c>
      <c r="J365">
        <v>10</v>
      </c>
      <c r="K365">
        <v>12984.3</v>
      </c>
      <c r="L365">
        <v>116858.7</v>
      </c>
      <c r="M365">
        <v>64521.62</v>
      </c>
      <c r="N365">
        <v>52337.08</v>
      </c>
      <c r="O365" t="s">
        <v>39</v>
      </c>
      <c r="P365">
        <v>1129.06</v>
      </c>
      <c r="Q365" t="s">
        <v>68</v>
      </c>
      <c r="R365" t="s">
        <v>31</v>
      </c>
      <c r="S365">
        <v>5</v>
      </c>
      <c r="T365">
        <v>5</v>
      </c>
      <c r="U365" t="s">
        <v>32</v>
      </c>
      <c r="V365" t="s">
        <v>33</v>
      </c>
      <c r="W365">
        <v>5</v>
      </c>
      <c r="X365">
        <f t="shared" si="10"/>
        <v>0</v>
      </c>
      <c r="Y365">
        <f t="shared" si="11"/>
        <v>51208.020000000004</v>
      </c>
      <c r="Z365" s="2">
        <f>IF(BoyCodeAfrica_Ecommerce_Datasets3[Marketing_Cost] = 0, "N/A", L365/P365)</f>
        <v>103.50087683559775</v>
      </c>
      <c r="AA365" s="3">
        <f>BoyCodeAfrica_Ecommerce_Datasets3[Marketing_Cost]/BoyCodeAfrica_Ecommerce_Datasets3[Revenue]</f>
        <v>9.661753895944418E-3</v>
      </c>
      <c r="AB365">
        <f>IF(COUNTIFS($C$2:C365,C365, $O$2:O365,O365)= 1,1,0)</f>
        <v>1</v>
      </c>
      <c r="AC365" s="6">
        <f>IF(COUNTIFS($A$2:A365,A365, $O$2:O365,O365)= 1,1,0)</f>
        <v>1</v>
      </c>
    </row>
    <row r="366" spans="1:29" x14ac:dyDescent="0.25">
      <c r="A366" t="s">
        <v>723</v>
      </c>
      <c r="B366" s="1">
        <v>45695</v>
      </c>
      <c r="C366" t="s">
        <v>514</v>
      </c>
      <c r="D366" t="s">
        <v>25</v>
      </c>
      <c r="E366" t="s">
        <v>46</v>
      </c>
      <c r="F366" t="s">
        <v>37</v>
      </c>
      <c r="G366" t="s">
        <v>38</v>
      </c>
      <c r="H366">
        <v>1</v>
      </c>
      <c r="I366">
        <v>25921</v>
      </c>
      <c r="J366">
        <v>15</v>
      </c>
      <c r="K366">
        <v>3888.15</v>
      </c>
      <c r="L366">
        <v>22032.85</v>
      </c>
      <c r="M366">
        <v>16431.580000000002</v>
      </c>
      <c r="N366">
        <v>5601.27</v>
      </c>
      <c r="O366" t="s">
        <v>49</v>
      </c>
      <c r="P366">
        <v>177.77</v>
      </c>
      <c r="Q366" t="s">
        <v>83</v>
      </c>
      <c r="R366" t="s">
        <v>31</v>
      </c>
      <c r="S366">
        <v>5</v>
      </c>
      <c r="T366">
        <v>4</v>
      </c>
      <c r="U366" t="s">
        <v>32</v>
      </c>
      <c r="V366" t="s">
        <v>50</v>
      </c>
      <c r="W366">
        <v>5</v>
      </c>
      <c r="X366">
        <f t="shared" si="10"/>
        <v>0</v>
      </c>
      <c r="Y366">
        <f t="shared" si="11"/>
        <v>5423.5</v>
      </c>
      <c r="Z366" s="2">
        <f>IF(BoyCodeAfrica_Ecommerce_Datasets3[Marketing_Cost] = 0, "N/A", L366/P366)</f>
        <v>123.94020363390896</v>
      </c>
      <c r="AA366" s="3">
        <f>BoyCodeAfrica_Ecommerce_Datasets3[Marketing_Cost]/BoyCodeAfrica_Ecommerce_Datasets3[Revenue]</f>
        <v>8.0684069468997446E-3</v>
      </c>
      <c r="AB366">
        <f>IF(COUNTIFS($C$2:C366,C366, $O$2:O366,O366)= 1,1,0)</f>
        <v>1</v>
      </c>
      <c r="AC366" s="6">
        <f>IF(COUNTIFS($A$2:A366,A366, $O$2:O366,O366)= 1,1,0)</f>
        <v>1</v>
      </c>
    </row>
    <row r="367" spans="1:29" x14ac:dyDescent="0.25">
      <c r="A367" t="s">
        <v>724</v>
      </c>
      <c r="B367" s="1">
        <v>45662</v>
      </c>
      <c r="C367" t="s">
        <v>555</v>
      </c>
      <c r="D367" t="s">
        <v>97</v>
      </c>
      <c r="E367" t="s">
        <v>26</v>
      </c>
      <c r="F367" t="s">
        <v>37</v>
      </c>
      <c r="G367" t="s">
        <v>38</v>
      </c>
      <c r="H367">
        <v>1</v>
      </c>
      <c r="I367">
        <v>19816</v>
      </c>
      <c r="J367">
        <v>10</v>
      </c>
      <c r="K367">
        <v>1981.6</v>
      </c>
      <c r="L367">
        <v>17834.400000000001</v>
      </c>
      <c r="M367">
        <v>13307.27</v>
      </c>
      <c r="N367">
        <v>4527.13</v>
      </c>
      <c r="O367" t="s">
        <v>39</v>
      </c>
      <c r="P367">
        <v>337.88</v>
      </c>
      <c r="Q367" t="s">
        <v>73</v>
      </c>
      <c r="R367" t="s">
        <v>31</v>
      </c>
      <c r="S367">
        <v>5</v>
      </c>
      <c r="T367">
        <v>5</v>
      </c>
      <c r="U367" t="s">
        <v>32</v>
      </c>
      <c r="V367" t="s">
        <v>42</v>
      </c>
      <c r="X367">
        <f t="shared" si="10"/>
        <v>0</v>
      </c>
      <c r="Y367">
        <f t="shared" si="11"/>
        <v>4189.25</v>
      </c>
      <c r="Z367" s="2">
        <f>IF(BoyCodeAfrica_Ecommerce_Datasets3[Marketing_Cost] = 0, "N/A", L367/P367)</f>
        <v>52.783236652065824</v>
      </c>
      <c r="AA367" s="3">
        <f>BoyCodeAfrica_Ecommerce_Datasets3[Marketing_Cost]/BoyCodeAfrica_Ecommerce_Datasets3[Revenue]</f>
        <v>1.8945408872740321E-2</v>
      </c>
      <c r="AB367">
        <f>IF(COUNTIFS($C$2:C367,C367, $O$2:O367,O367)= 1,1,0)</f>
        <v>1</v>
      </c>
      <c r="AC367" s="6">
        <f>IF(COUNTIFS($A$2:A367,A367, $O$2:O367,O367)= 1,1,0)</f>
        <v>1</v>
      </c>
    </row>
    <row r="368" spans="1:29" x14ac:dyDescent="0.25">
      <c r="A368" t="s">
        <v>725</v>
      </c>
      <c r="B368" s="1">
        <v>45892</v>
      </c>
      <c r="C368" t="s">
        <v>526</v>
      </c>
      <c r="D368" t="s">
        <v>79</v>
      </c>
      <c r="E368" t="s">
        <v>26</v>
      </c>
      <c r="F368" t="s">
        <v>86</v>
      </c>
      <c r="G368" t="s">
        <v>110</v>
      </c>
      <c r="H368">
        <v>3</v>
      </c>
      <c r="I368">
        <v>81030</v>
      </c>
      <c r="J368">
        <v>20</v>
      </c>
      <c r="K368">
        <v>48618</v>
      </c>
      <c r="L368">
        <v>194472</v>
      </c>
      <c r="M368">
        <v>124758.59</v>
      </c>
      <c r="N368">
        <v>69713.41</v>
      </c>
      <c r="O368" t="s">
        <v>55</v>
      </c>
      <c r="P368">
        <v>888.16</v>
      </c>
      <c r="Q368" t="s">
        <v>40</v>
      </c>
      <c r="R368" t="s">
        <v>31</v>
      </c>
      <c r="S368">
        <v>5</v>
      </c>
      <c r="T368">
        <v>5</v>
      </c>
      <c r="U368" t="s">
        <v>32</v>
      </c>
      <c r="V368" t="s">
        <v>33</v>
      </c>
      <c r="W368">
        <v>3</v>
      </c>
      <c r="X368">
        <f t="shared" si="10"/>
        <v>0</v>
      </c>
      <c r="Y368">
        <f t="shared" si="11"/>
        <v>68825.25</v>
      </c>
      <c r="Z368" s="2">
        <f>IF(BoyCodeAfrica_Ecommerce_Datasets3[Marketing_Cost] = 0, "N/A", L368/P368)</f>
        <v>218.96054764907225</v>
      </c>
      <c r="AA368" s="3">
        <f>BoyCodeAfrica_Ecommerce_Datasets3[Marketing_Cost]/BoyCodeAfrica_Ecommerce_Datasets3[Revenue]</f>
        <v>4.5670327862108685E-3</v>
      </c>
      <c r="AB368">
        <f>IF(COUNTIFS($C$2:C368,C368, $O$2:O368,O368)= 1,1,0)</f>
        <v>1</v>
      </c>
      <c r="AC368" s="6">
        <f>IF(COUNTIFS($A$2:A368,A368, $O$2:O368,O368)= 1,1,0)</f>
        <v>1</v>
      </c>
    </row>
    <row r="369" spans="1:29" x14ac:dyDescent="0.25">
      <c r="A369" t="s">
        <v>726</v>
      </c>
      <c r="B369" s="1">
        <v>45976</v>
      </c>
      <c r="C369" t="s">
        <v>565</v>
      </c>
      <c r="D369" t="s">
        <v>124</v>
      </c>
      <c r="E369" t="s">
        <v>46</v>
      </c>
      <c r="F369" t="s">
        <v>47</v>
      </c>
      <c r="G369" t="s">
        <v>105</v>
      </c>
      <c r="H369">
        <v>2</v>
      </c>
      <c r="I369">
        <v>30676</v>
      </c>
      <c r="J369">
        <v>15</v>
      </c>
      <c r="K369">
        <v>9202.7999999999993</v>
      </c>
      <c r="L369">
        <v>52149.2</v>
      </c>
      <c r="M369">
        <v>40346.699999999997</v>
      </c>
      <c r="N369">
        <v>11802.5</v>
      </c>
      <c r="O369" t="s">
        <v>55</v>
      </c>
      <c r="P369">
        <v>1177.24</v>
      </c>
      <c r="Q369" t="s">
        <v>68</v>
      </c>
      <c r="R369" t="s">
        <v>31</v>
      </c>
      <c r="S369">
        <v>5</v>
      </c>
      <c r="T369">
        <v>5</v>
      </c>
      <c r="U369" t="s">
        <v>32</v>
      </c>
      <c r="V369" t="s">
        <v>33</v>
      </c>
      <c r="W369">
        <v>1</v>
      </c>
      <c r="X369">
        <f t="shared" si="10"/>
        <v>0</v>
      </c>
      <c r="Y369">
        <f t="shared" si="11"/>
        <v>10625.26</v>
      </c>
      <c r="Z369" s="2">
        <f>IF(BoyCodeAfrica_Ecommerce_Datasets3[Marketing_Cost] = 0, "N/A", L369/P369)</f>
        <v>44.297849206618871</v>
      </c>
      <c r="AA369" s="3">
        <f>BoyCodeAfrica_Ecommerce_Datasets3[Marketing_Cost]/BoyCodeAfrica_Ecommerce_Datasets3[Revenue]</f>
        <v>2.2574459435619341E-2</v>
      </c>
      <c r="AB369">
        <f>IF(COUNTIFS($C$2:C369,C369, $O$2:O369,O369)= 1,1,0)</f>
        <v>1</v>
      </c>
      <c r="AC369" s="6">
        <f>IF(COUNTIFS($A$2:A369,A369, $O$2:O369,O369)= 1,1,0)</f>
        <v>1</v>
      </c>
    </row>
    <row r="370" spans="1:29" x14ac:dyDescent="0.25">
      <c r="A370" t="s">
        <v>727</v>
      </c>
      <c r="B370" s="1">
        <v>45946</v>
      </c>
      <c r="C370" t="s">
        <v>380</v>
      </c>
      <c r="D370" t="s">
        <v>79</v>
      </c>
      <c r="E370" t="s">
        <v>26</v>
      </c>
      <c r="F370" t="s">
        <v>27</v>
      </c>
      <c r="G370" t="s">
        <v>76</v>
      </c>
      <c r="H370">
        <v>1</v>
      </c>
      <c r="I370">
        <v>12140</v>
      </c>
      <c r="J370">
        <v>15</v>
      </c>
      <c r="K370">
        <v>1821</v>
      </c>
      <c r="L370">
        <v>10319</v>
      </c>
      <c r="M370">
        <v>8451.86</v>
      </c>
      <c r="N370">
        <v>1867.14</v>
      </c>
      <c r="O370" t="s">
        <v>39</v>
      </c>
      <c r="P370">
        <v>2094.77</v>
      </c>
      <c r="Q370" t="s">
        <v>68</v>
      </c>
      <c r="R370" t="s">
        <v>41</v>
      </c>
      <c r="S370">
        <v>2</v>
      </c>
      <c r="T370">
        <v>5</v>
      </c>
      <c r="U370" t="s">
        <v>32</v>
      </c>
      <c r="V370" t="s">
        <v>50</v>
      </c>
      <c r="W370">
        <v>4</v>
      </c>
      <c r="X370">
        <f t="shared" si="10"/>
        <v>0</v>
      </c>
      <c r="Y370">
        <f t="shared" si="11"/>
        <v>-227.62999999999988</v>
      </c>
      <c r="Z370" s="2">
        <f>IF(BoyCodeAfrica_Ecommerce_Datasets3[Marketing_Cost] = 0, "N/A", L370/P370)</f>
        <v>4.9260778032910535</v>
      </c>
      <c r="AA370" s="3">
        <f>BoyCodeAfrica_Ecommerce_Datasets3[Marketing_Cost]/BoyCodeAfrica_Ecommerce_Datasets3[Revenue]</f>
        <v>0.20300125981199729</v>
      </c>
      <c r="AB370">
        <f>IF(COUNTIFS($C$2:C370,C370, $O$2:O370,O370)= 1,1,0)</f>
        <v>0</v>
      </c>
      <c r="AC370" s="6">
        <f>IF(COUNTIFS($A$2:A370,A370, $O$2:O370,O370)= 1,1,0)</f>
        <v>1</v>
      </c>
    </row>
    <row r="371" spans="1:29" x14ac:dyDescent="0.25">
      <c r="A371" t="s">
        <v>728</v>
      </c>
      <c r="B371" s="1">
        <v>45709</v>
      </c>
      <c r="C371" t="s">
        <v>729</v>
      </c>
      <c r="D371" t="s">
        <v>67</v>
      </c>
      <c r="E371" t="s">
        <v>36</v>
      </c>
      <c r="F371" t="s">
        <v>37</v>
      </c>
      <c r="G371" t="s">
        <v>161</v>
      </c>
      <c r="H371">
        <v>1</v>
      </c>
      <c r="I371">
        <v>35021</v>
      </c>
      <c r="J371">
        <v>0</v>
      </c>
      <c r="K371">
        <v>0</v>
      </c>
      <c r="L371">
        <v>35021</v>
      </c>
      <c r="M371">
        <v>26320.17</v>
      </c>
      <c r="N371">
        <v>8700.83</v>
      </c>
      <c r="O371" t="s">
        <v>91</v>
      </c>
      <c r="P371">
        <v>1583.68</v>
      </c>
      <c r="Q371" t="s">
        <v>30</v>
      </c>
      <c r="R371" t="s">
        <v>41</v>
      </c>
      <c r="S371">
        <v>2</v>
      </c>
      <c r="T371">
        <v>0</v>
      </c>
      <c r="U371" t="s">
        <v>32</v>
      </c>
      <c r="V371" t="s">
        <v>42</v>
      </c>
      <c r="X371">
        <f t="shared" si="10"/>
        <v>0</v>
      </c>
      <c r="Y371">
        <f t="shared" si="11"/>
        <v>7117.15</v>
      </c>
      <c r="Z371" s="2">
        <f>IF(BoyCodeAfrica_Ecommerce_Datasets3[Marketing_Cost] = 0, "N/A", L371/P371)</f>
        <v>22.113684582743989</v>
      </c>
      <c r="AA371" s="3">
        <f>BoyCodeAfrica_Ecommerce_Datasets3[Marketing_Cost]/BoyCodeAfrica_Ecommerce_Datasets3[Revenue]</f>
        <v>4.5220867479512296E-2</v>
      </c>
      <c r="AB371">
        <f>IF(COUNTIFS($C$2:C371,C371, $O$2:O371,O371)= 1,1,0)</f>
        <v>1</v>
      </c>
      <c r="AC371" s="6">
        <f>IF(COUNTIFS($A$2:A371,A371, $O$2:O371,O371)= 1,1,0)</f>
        <v>1</v>
      </c>
    </row>
    <row r="372" spans="1:29" x14ac:dyDescent="0.25">
      <c r="A372" t="s">
        <v>730</v>
      </c>
      <c r="B372" s="1">
        <v>45695</v>
      </c>
      <c r="C372" t="s">
        <v>731</v>
      </c>
      <c r="D372" t="s">
        <v>45</v>
      </c>
      <c r="E372" t="s">
        <v>46</v>
      </c>
      <c r="F372" t="s">
        <v>53</v>
      </c>
      <c r="G372" t="s">
        <v>151</v>
      </c>
      <c r="H372">
        <v>1</v>
      </c>
      <c r="I372">
        <v>57688</v>
      </c>
      <c r="J372">
        <v>20</v>
      </c>
      <c r="K372">
        <v>11537.6</v>
      </c>
      <c r="L372">
        <v>46150.400000000001</v>
      </c>
      <c r="M372">
        <v>25731.34</v>
      </c>
      <c r="N372">
        <v>20419.060000000001</v>
      </c>
      <c r="O372" t="s">
        <v>39</v>
      </c>
      <c r="P372">
        <v>1556.14</v>
      </c>
      <c r="Q372" t="s">
        <v>83</v>
      </c>
      <c r="R372" t="s">
        <v>31</v>
      </c>
      <c r="S372">
        <v>5</v>
      </c>
      <c r="T372">
        <v>5</v>
      </c>
      <c r="U372" t="s">
        <v>32</v>
      </c>
      <c r="V372" t="s">
        <v>33</v>
      </c>
      <c r="W372">
        <v>5</v>
      </c>
      <c r="X372">
        <f t="shared" si="10"/>
        <v>0</v>
      </c>
      <c r="Y372">
        <f t="shared" si="11"/>
        <v>18862.920000000002</v>
      </c>
      <c r="Z372" s="2">
        <f>IF(BoyCodeAfrica_Ecommerce_Datasets3[Marketing_Cost] = 0, "N/A", L372/P372)</f>
        <v>29.656971737761381</v>
      </c>
      <c r="AA372" s="3">
        <f>BoyCodeAfrica_Ecommerce_Datasets3[Marketing_Cost]/BoyCodeAfrica_Ecommerce_Datasets3[Revenue]</f>
        <v>3.3718884343364307E-2</v>
      </c>
      <c r="AB372">
        <f>IF(COUNTIFS($C$2:C372,C372, $O$2:O372,O372)= 1,1,0)</f>
        <v>1</v>
      </c>
      <c r="AC372" s="6">
        <f>IF(COUNTIFS($A$2:A372,A372, $O$2:O372,O372)= 1,1,0)</f>
        <v>1</v>
      </c>
    </row>
    <row r="373" spans="1:29" x14ac:dyDescent="0.25">
      <c r="A373" t="s">
        <v>732</v>
      </c>
      <c r="B373" s="1">
        <v>45933</v>
      </c>
      <c r="C373" t="s">
        <v>682</v>
      </c>
      <c r="D373" t="s">
        <v>154</v>
      </c>
      <c r="E373" t="s">
        <v>26</v>
      </c>
      <c r="F373" t="s">
        <v>86</v>
      </c>
      <c r="G373" t="s">
        <v>94</v>
      </c>
      <c r="H373">
        <v>1</v>
      </c>
      <c r="I373">
        <v>11856</v>
      </c>
      <c r="J373">
        <v>10</v>
      </c>
      <c r="K373">
        <v>1185.5999999999999</v>
      </c>
      <c r="L373">
        <v>10670.4</v>
      </c>
      <c r="M373">
        <v>7498.69</v>
      </c>
      <c r="N373">
        <v>3171.71</v>
      </c>
      <c r="O373" t="s">
        <v>49</v>
      </c>
      <c r="P373">
        <v>425.51</v>
      </c>
      <c r="Q373" t="s">
        <v>40</v>
      </c>
      <c r="R373" t="s">
        <v>41</v>
      </c>
      <c r="S373">
        <v>2</v>
      </c>
      <c r="T373">
        <v>2</v>
      </c>
      <c r="U373" t="s">
        <v>32</v>
      </c>
      <c r="V373" t="s">
        <v>33</v>
      </c>
      <c r="W373">
        <v>4</v>
      </c>
      <c r="X373">
        <f t="shared" si="10"/>
        <v>0</v>
      </c>
      <c r="Y373">
        <f t="shared" si="11"/>
        <v>2746.2</v>
      </c>
      <c r="Z373" s="2">
        <f>IF(BoyCodeAfrica_Ecommerce_Datasets3[Marketing_Cost] = 0, "N/A", L373/P373)</f>
        <v>25.076731451669762</v>
      </c>
      <c r="AA373" s="3">
        <f>BoyCodeAfrica_Ecommerce_Datasets3[Marketing_Cost]/BoyCodeAfrica_Ecommerce_Datasets3[Revenue]</f>
        <v>3.9877605338131651E-2</v>
      </c>
      <c r="AB373">
        <f>IF(COUNTIFS($C$2:C373,C373, $O$2:O373,O373)= 1,1,0)</f>
        <v>0</v>
      </c>
      <c r="AC373" s="6">
        <f>IF(COUNTIFS($A$2:A373,A373, $O$2:O373,O373)= 1,1,0)</f>
        <v>1</v>
      </c>
    </row>
    <row r="374" spans="1:29" x14ac:dyDescent="0.25">
      <c r="A374" t="s">
        <v>733</v>
      </c>
      <c r="B374" s="1">
        <v>45767</v>
      </c>
      <c r="C374" t="s">
        <v>341</v>
      </c>
      <c r="D374" t="s">
        <v>67</v>
      </c>
      <c r="E374" t="s">
        <v>26</v>
      </c>
      <c r="F374" t="s">
        <v>47</v>
      </c>
      <c r="G374" t="s">
        <v>146</v>
      </c>
      <c r="H374">
        <v>1</v>
      </c>
      <c r="I374">
        <v>28313</v>
      </c>
      <c r="J374">
        <v>15</v>
      </c>
      <c r="K374">
        <v>4246.95</v>
      </c>
      <c r="L374">
        <v>24066.05</v>
      </c>
      <c r="M374">
        <v>14749.17</v>
      </c>
      <c r="N374">
        <v>9316.8799999999992</v>
      </c>
      <c r="O374" t="s">
        <v>60</v>
      </c>
      <c r="P374">
        <v>305.39</v>
      </c>
      <c r="Q374" t="s">
        <v>30</v>
      </c>
      <c r="R374" t="s">
        <v>41</v>
      </c>
      <c r="S374">
        <v>2</v>
      </c>
      <c r="T374">
        <v>4</v>
      </c>
      <c r="U374" t="s">
        <v>56</v>
      </c>
      <c r="V374" t="s">
        <v>33</v>
      </c>
      <c r="W374">
        <v>5</v>
      </c>
      <c r="X374">
        <f t="shared" si="10"/>
        <v>0</v>
      </c>
      <c r="Y374">
        <f t="shared" si="11"/>
        <v>9011.49</v>
      </c>
      <c r="Z374" s="2">
        <f>IF(BoyCodeAfrica_Ecommerce_Datasets3[Marketing_Cost] = 0, "N/A", L374/P374)</f>
        <v>78.804315792920534</v>
      </c>
      <c r="AA374" s="3">
        <f>BoyCodeAfrica_Ecommerce_Datasets3[Marketing_Cost]/BoyCodeAfrica_Ecommerce_Datasets3[Revenue]</f>
        <v>1.2689660330631741E-2</v>
      </c>
      <c r="AB374">
        <f>IF(COUNTIFS($C$2:C374,C374, $O$2:O374,O374)= 1,1,0)</f>
        <v>1</v>
      </c>
      <c r="AC374" s="6">
        <f>IF(COUNTIFS($A$2:A374,A374, $O$2:O374,O374)= 1,1,0)</f>
        <v>1</v>
      </c>
    </row>
    <row r="375" spans="1:29" x14ac:dyDescent="0.25">
      <c r="A375" t="s">
        <v>734</v>
      </c>
      <c r="B375" s="1">
        <v>45917</v>
      </c>
      <c r="C375" t="s">
        <v>735</v>
      </c>
      <c r="D375" t="s">
        <v>90</v>
      </c>
      <c r="E375" t="s">
        <v>26</v>
      </c>
      <c r="F375" t="s">
        <v>86</v>
      </c>
      <c r="G375" t="s">
        <v>180</v>
      </c>
      <c r="H375">
        <v>2</v>
      </c>
      <c r="I375">
        <v>22224</v>
      </c>
      <c r="J375">
        <v>5</v>
      </c>
      <c r="K375">
        <v>2222.4</v>
      </c>
      <c r="L375">
        <v>42225.599999999999</v>
      </c>
      <c r="M375">
        <v>34113.870000000003</v>
      </c>
      <c r="N375">
        <v>8111.73</v>
      </c>
      <c r="O375" t="s">
        <v>29</v>
      </c>
      <c r="P375">
        <v>1400.03</v>
      </c>
      <c r="Q375" t="s">
        <v>30</v>
      </c>
      <c r="R375" t="s">
        <v>31</v>
      </c>
      <c r="S375">
        <v>5</v>
      </c>
      <c r="T375">
        <v>4</v>
      </c>
      <c r="U375" t="s">
        <v>32</v>
      </c>
      <c r="V375" t="s">
        <v>42</v>
      </c>
      <c r="X375">
        <f t="shared" si="10"/>
        <v>0</v>
      </c>
      <c r="Y375">
        <f t="shared" si="11"/>
        <v>6711.7</v>
      </c>
      <c r="Z375" s="2">
        <f>IF(BoyCodeAfrica_Ecommerce_Datasets3[Marketing_Cost] = 0, "N/A", L375/P375)</f>
        <v>30.160496560787983</v>
      </c>
      <c r="AA375" s="3">
        <f>BoyCodeAfrica_Ecommerce_Datasets3[Marketing_Cost]/BoyCodeAfrica_Ecommerce_Datasets3[Revenue]</f>
        <v>3.3155952786934943E-2</v>
      </c>
      <c r="AB375">
        <f>IF(COUNTIFS($C$2:C375,C375, $O$2:O375,O375)= 1,1,0)</f>
        <v>1</v>
      </c>
      <c r="AC375" s="6">
        <f>IF(COUNTIFS($A$2:A375,A375, $O$2:O375,O375)= 1,1,0)</f>
        <v>1</v>
      </c>
    </row>
    <row r="376" spans="1:29" x14ac:dyDescent="0.25">
      <c r="A376" t="s">
        <v>736</v>
      </c>
      <c r="B376" s="1">
        <v>45793</v>
      </c>
      <c r="C376" t="s">
        <v>737</v>
      </c>
      <c r="D376" t="s">
        <v>97</v>
      </c>
      <c r="E376" t="s">
        <v>36</v>
      </c>
      <c r="F376" t="s">
        <v>37</v>
      </c>
      <c r="G376" t="s">
        <v>224</v>
      </c>
      <c r="H376">
        <v>1</v>
      </c>
      <c r="I376">
        <v>9547</v>
      </c>
      <c r="J376">
        <v>25</v>
      </c>
      <c r="K376">
        <v>2386.75</v>
      </c>
      <c r="L376">
        <v>7160.25</v>
      </c>
      <c r="M376">
        <v>5111.3500000000004</v>
      </c>
      <c r="N376">
        <v>2048.9</v>
      </c>
      <c r="O376" t="s">
        <v>91</v>
      </c>
      <c r="P376">
        <v>2182.54</v>
      </c>
      <c r="Q376" t="s">
        <v>83</v>
      </c>
      <c r="R376" t="s">
        <v>31</v>
      </c>
      <c r="S376">
        <v>5</v>
      </c>
      <c r="T376">
        <v>9</v>
      </c>
      <c r="U376" t="s">
        <v>56</v>
      </c>
      <c r="V376" t="s">
        <v>33</v>
      </c>
      <c r="W376">
        <v>4</v>
      </c>
      <c r="X376">
        <f t="shared" si="10"/>
        <v>0</v>
      </c>
      <c r="Y376">
        <f t="shared" si="11"/>
        <v>-133.63999999999987</v>
      </c>
      <c r="Z376" s="2">
        <f>IF(BoyCodeAfrica_Ecommerce_Datasets3[Marketing_Cost] = 0, "N/A", L376/P376)</f>
        <v>3.2806958864442346</v>
      </c>
      <c r="AA376" s="3">
        <f>BoyCodeAfrica_Ecommerce_Datasets3[Marketing_Cost]/BoyCodeAfrica_Ecommerce_Datasets3[Revenue]</f>
        <v>0.30481337942110959</v>
      </c>
      <c r="AB376">
        <f>IF(COUNTIFS($C$2:C376,C376, $O$2:O376,O376)= 1,1,0)</f>
        <v>1</v>
      </c>
      <c r="AC376" s="6">
        <f>IF(COUNTIFS($A$2:A376,A376, $O$2:O376,O376)= 1,1,0)</f>
        <v>1</v>
      </c>
    </row>
    <row r="377" spans="1:29" x14ac:dyDescent="0.25">
      <c r="A377" t="s">
        <v>738</v>
      </c>
      <c r="B377" s="1">
        <v>45725</v>
      </c>
      <c r="C377" t="s">
        <v>96</v>
      </c>
      <c r="D377" t="s">
        <v>71</v>
      </c>
      <c r="E377" t="s">
        <v>36</v>
      </c>
      <c r="F377" t="s">
        <v>86</v>
      </c>
      <c r="G377" t="s">
        <v>127</v>
      </c>
      <c r="H377">
        <v>1</v>
      </c>
      <c r="I377">
        <v>21026</v>
      </c>
      <c r="J377">
        <v>0</v>
      </c>
      <c r="K377">
        <v>0</v>
      </c>
      <c r="L377">
        <v>21026</v>
      </c>
      <c r="M377">
        <v>13184.25</v>
      </c>
      <c r="N377">
        <v>7841.75</v>
      </c>
      <c r="O377" t="s">
        <v>55</v>
      </c>
      <c r="P377">
        <v>406.15</v>
      </c>
      <c r="Q377" t="s">
        <v>73</v>
      </c>
      <c r="R377" t="s">
        <v>41</v>
      </c>
      <c r="S377">
        <v>2</v>
      </c>
      <c r="T377">
        <v>1</v>
      </c>
      <c r="U377" t="s">
        <v>32</v>
      </c>
      <c r="V377" t="s">
        <v>33</v>
      </c>
      <c r="W377">
        <v>5</v>
      </c>
      <c r="X377">
        <f t="shared" si="10"/>
        <v>0</v>
      </c>
      <c r="Y377">
        <f t="shared" si="11"/>
        <v>7435.6</v>
      </c>
      <c r="Z377" s="2">
        <f>IF(BoyCodeAfrica_Ecommerce_Datasets3[Marketing_Cost] = 0, "N/A", L377/P377)</f>
        <v>51.769050843284504</v>
      </c>
      <c r="AA377" s="3">
        <f>BoyCodeAfrica_Ecommerce_Datasets3[Marketing_Cost]/BoyCodeAfrica_Ecommerce_Datasets3[Revenue]</f>
        <v>1.9316560448967943E-2</v>
      </c>
      <c r="AB377">
        <f>IF(COUNTIFS($C$2:C377,C377, $O$2:O377,O377)= 1,1,0)</f>
        <v>1</v>
      </c>
      <c r="AC377" s="6">
        <f>IF(COUNTIFS($A$2:A377,A377, $O$2:O377,O377)= 1,1,0)</f>
        <v>1</v>
      </c>
    </row>
    <row r="378" spans="1:29" x14ac:dyDescent="0.25">
      <c r="A378" t="s">
        <v>739</v>
      </c>
      <c r="B378" s="1">
        <v>45836</v>
      </c>
      <c r="C378" t="s">
        <v>148</v>
      </c>
      <c r="D378" t="s">
        <v>45</v>
      </c>
      <c r="E378" t="s">
        <v>46</v>
      </c>
      <c r="F378" t="s">
        <v>27</v>
      </c>
      <c r="G378" t="s">
        <v>76</v>
      </c>
      <c r="H378">
        <v>2</v>
      </c>
      <c r="I378">
        <v>13987</v>
      </c>
      <c r="J378">
        <v>15</v>
      </c>
      <c r="K378">
        <v>4196.1000000000004</v>
      </c>
      <c r="L378">
        <v>23777.9</v>
      </c>
      <c r="M378">
        <v>18811.009999999998</v>
      </c>
      <c r="N378">
        <v>4966.8900000000003</v>
      </c>
      <c r="O378" t="s">
        <v>39</v>
      </c>
      <c r="P378">
        <v>2268.85</v>
      </c>
      <c r="Q378" t="s">
        <v>83</v>
      </c>
      <c r="R378" t="s">
        <v>41</v>
      </c>
      <c r="S378">
        <v>2</v>
      </c>
      <c r="T378">
        <v>3</v>
      </c>
      <c r="U378" t="s">
        <v>56</v>
      </c>
      <c r="V378" t="s">
        <v>33</v>
      </c>
      <c r="W378">
        <v>5</v>
      </c>
      <c r="X378">
        <f t="shared" si="10"/>
        <v>0</v>
      </c>
      <c r="Y378">
        <f t="shared" si="11"/>
        <v>2698.0400000000004</v>
      </c>
      <c r="Z378" s="2">
        <f>IF(BoyCodeAfrica_Ecommerce_Datasets3[Marketing_Cost] = 0, "N/A", L378/P378)</f>
        <v>10.48015514467682</v>
      </c>
      <c r="AA378" s="3">
        <f>BoyCodeAfrica_Ecommerce_Datasets3[Marketing_Cost]/BoyCodeAfrica_Ecommerce_Datasets3[Revenue]</f>
        <v>9.5418434765054932E-2</v>
      </c>
      <c r="AB378">
        <f>IF(COUNTIFS($C$2:C378,C378, $O$2:O378,O378)= 1,1,0)</f>
        <v>1</v>
      </c>
      <c r="AC378" s="6">
        <f>IF(COUNTIFS($A$2:A378,A378, $O$2:O378,O378)= 1,1,0)</f>
        <v>1</v>
      </c>
    </row>
    <row r="379" spans="1:29" x14ac:dyDescent="0.25">
      <c r="A379" t="s">
        <v>740</v>
      </c>
      <c r="B379" s="1">
        <v>45693</v>
      </c>
      <c r="C379" t="s">
        <v>671</v>
      </c>
      <c r="D379" t="s">
        <v>67</v>
      </c>
      <c r="E379" t="s">
        <v>26</v>
      </c>
      <c r="F379" t="s">
        <v>47</v>
      </c>
      <c r="G379" t="s">
        <v>146</v>
      </c>
      <c r="H379">
        <v>1</v>
      </c>
      <c r="I379">
        <v>24648</v>
      </c>
      <c r="J379">
        <v>25</v>
      </c>
      <c r="K379">
        <v>6162</v>
      </c>
      <c r="L379">
        <v>18486</v>
      </c>
      <c r="M379">
        <v>12199.11</v>
      </c>
      <c r="N379">
        <v>6286.89</v>
      </c>
      <c r="O379" t="s">
        <v>29</v>
      </c>
      <c r="P379">
        <v>1657.14</v>
      </c>
      <c r="Q379" t="s">
        <v>83</v>
      </c>
      <c r="R379" t="s">
        <v>31</v>
      </c>
      <c r="S379">
        <v>5</v>
      </c>
      <c r="T379">
        <v>5</v>
      </c>
      <c r="U379" t="s">
        <v>32</v>
      </c>
      <c r="V379" t="s">
        <v>33</v>
      </c>
      <c r="W379">
        <v>4</v>
      </c>
      <c r="X379">
        <f t="shared" si="10"/>
        <v>0</v>
      </c>
      <c r="Y379">
        <f t="shared" si="11"/>
        <v>4629.75</v>
      </c>
      <c r="Z379" s="2">
        <f>IF(BoyCodeAfrica_Ecommerce_Datasets3[Marketing_Cost] = 0, "N/A", L379/P379)</f>
        <v>11.155364060972518</v>
      </c>
      <c r="AA379" s="3">
        <f>BoyCodeAfrica_Ecommerce_Datasets3[Marketing_Cost]/BoyCodeAfrica_Ecommerce_Datasets3[Revenue]</f>
        <v>8.9642973060694589E-2</v>
      </c>
      <c r="AB379">
        <f>IF(COUNTIFS($C$2:C379,C379, $O$2:O379,O379)= 1,1,0)</f>
        <v>1</v>
      </c>
      <c r="AC379" s="6">
        <f>IF(COUNTIFS($A$2:A379,A379, $O$2:O379,O379)= 1,1,0)</f>
        <v>1</v>
      </c>
    </row>
    <row r="380" spans="1:29" x14ac:dyDescent="0.25">
      <c r="A380" t="s">
        <v>741</v>
      </c>
      <c r="B380" s="1">
        <v>45783</v>
      </c>
      <c r="C380" t="s">
        <v>742</v>
      </c>
      <c r="D380" t="s">
        <v>124</v>
      </c>
      <c r="E380" t="s">
        <v>26</v>
      </c>
      <c r="F380" t="s">
        <v>86</v>
      </c>
      <c r="G380" t="s">
        <v>110</v>
      </c>
      <c r="H380">
        <v>1</v>
      </c>
      <c r="I380">
        <v>64455</v>
      </c>
      <c r="J380">
        <v>5</v>
      </c>
      <c r="K380">
        <v>3222.75</v>
      </c>
      <c r="L380">
        <v>61232.25</v>
      </c>
      <c r="M380">
        <v>46620.89</v>
      </c>
      <c r="N380">
        <v>14611.36</v>
      </c>
      <c r="O380" t="s">
        <v>29</v>
      </c>
      <c r="P380">
        <v>2466.21</v>
      </c>
      <c r="Q380" t="s">
        <v>68</v>
      </c>
      <c r="R380" t="s">
        <v>41</v>
      </c>
      <c r="S380">
        <v>2</v>
      </c>
      <c r="T380">
        <v>6</v>
      </c>
      <c r="U380" t="s">
        <v>56</v>
      </c>
      <c r="V380" t="s">
        <v>33</v>
      </c>
      <c r="W380">
        <v>5</v>
      </c>
      <c r="X380">
        <f t="shared" si="10"/>
        <v>0</v>
      </c>
      <c r="Y380">
        <f t="shared" si="11"/>
        <v>12145.150000000001</v>
      </c>
      <c r="Z380" s="2">
        <f>IF(BoyCodeAfrica_Ecommerce_Datasets3[Marketing_Cost] = 0, "N/A", L380/P380)</f>
        <v>24.828481759460871</v>
      </c>
      <c r="AA380" s="3">
        <f>BoyCodeAfrica_Ecommerce_Datasets3[Marketing_Cost]/BoyCodeAfrica_Ecommerce_Datasets3[Revenue]</f>
        <v>4.0276324975809318E-2</v>
      </c>
      <c r="AB380">
        <f>IF(COUNTIFS($C$2:C380,C380, $O$2:O380,O380)= 1,1,0)</f>
        <v>1</v>
      </c>
      <c r="AC380" s="6">
        <f>IF(COUNTIFS($A$2:A380,A380, $O$2:O380,O380)= 1,1,0)</f>
        <v>1</v>
      </c>
    </row>
    <row r="381" spans="1:29" x14ac:dyDescent="0.25">
      <c r="A381" t="s">
        <v>743</v>
      </c>
      <c r="B381" s="1">
        <v>45847</v>
      </c>
      <c r="C381" t="s">
        <v>744</v>
      </c>
      <c r="D381" t="s">
        <v>67</v>
      </c>
      <c r="E381" t="s">
        <v>46</v>
      </c>
      <c r="F381" t="s">
        <v>37</v>
      </c>
      <c r="G381" t="s">
        <v>100</v>
      </c>
      <c r="H381">
        <v>1</v>
      </c>
      <c r="I381">
        <v>14969</v>
      </c>
      <c r="J381">
        <v>0</v>
      </c>
      <c r="K381">
        <v>0</v>
      </c>
      <c r="L381">
        <v>14969</v>
      </c>
      <c r="M381">
        <v>8476.16</v>
      </c>
      <c r="N381">
        <v>6492.84</v>
      </c>
      <c r="O381" t="s">
        <v>55</v>
      </c>
      <c r="P381">
        <v>777.04</v>
      </c>
      <c r="Q381" t="s">
        <v>30</v>
      </c>
      <c r="R381" t="s">
        <v>41</v>
      </c>
      <c r="S381">
        <v>2</v>
      </c>
      <c r="T381">
        <v>1</v>
      </c>
      <c r="U381" t="s">
        <v>32</v>
      </c>
      <c r="V381" t="s">
        <v>33</v>
      </c>
      <c r="W381">
        <v>5</v>
      </c>
      <c r="X381">
        <f t="shared" si="10"/>
        <v>0</v>
      </c>
      <c r="Y381">
        <f t="shared" si="11"/>
        <v>5715.8</v>
      </c>
      <c r="Z381" s="2">
        <f>IF(BoyCodeAfrica_Ecommerce_Datasets3[Marketing_Cost] = 0, "N/A", L381/P381)</f>
        <v>19.264130546690005</v>
      </c>
      <c r="AA381" s="3">
        <f>BoyCodeAfrica_Ecommerce_Datasets3[Marketing_Cost]/BoyCodeAfrica_Ecommerce_Datasets3[Revenue]</f>
        <v>5.1909947224263474E-2</v>
      </c>
      <c r="AB381">
        <f>IF(COUNTIFS($C$2:C381,C381, $O$2:O381,O381)= 1,1,0)</f>
        <v>1</v>
      </c>
      <c r="AC381" s="6">
        <f>IF(COUNTIFS($A$2:A381,A381, $O$2:O381,O381)= 1,1,0)</f>
        <v>1</v>
      </c>
    </row>
    <row r="382" spans="1:29" x14ac:dyDescent="0.25">
      <c r="A382" t="s">
        <v>745</v>
      </c>
      <c r="B382" s="1">
        <v>45803</v>
      </c>
      <c r="C382" t="s">
        <v>199</v>
      </c>
      <c r="D382" t="s">
        <v>97</v>
      </c>
      <c r="E382" t="s">
        <v>46</v>
      </c>
      <c r="F382" t="s">
        <v>86</v>
      </c>
      <c r="G382" t="s">
        <v>87</v>
      </c>
      <c r="H382">
        <v>2</v>
      </c>
      <c r="I382">
        <v>45405</v>
      </c>
      <c r="J382">
        <v>0</v>
      </c>
      <c r="K382">
        <v>0</v>
      </c>
      <c r="L382">
        <v>90810</v>
      </c>
      <c r="M382">
        <v>70308.23</v>
      </c>
      <c r="N382">
        <v>20501.77</v>
      </c>
      <c r="O382" t="s">
        <v>39</v>
      </c>
      <c r="P382">
        <v>1604.02</v>
      </c>
      <c r="Q382" t="s">
        <v>73</v>
      </c>
      <c r="R382" t="s">
        <v>41</v>
      </c>
      <c r="S382">
        <v>2</v>
      </c>
      <c r="T382">
        <v>3</v>
      </c>
      <c r="U382" t="s">
        <v>32</v>
      </c>
      <c r="V382" t="s">
        <v>50</v>
      </c>
      <c r="W382">
        <v>2</v>
      </c>
      <c r="X382">
        <f t="shared" si="10"/>
        <v>0</v>
      </c>
      <c r="Y382">
        <f t="shared" si="11"/>
        <v>18897.75</v>
      </c>
      <c r="Z382" s="2">
        <f>IF(BoyCodeAfrica_Ecommerce_Datasets3[Marketing_Cost] = 0, "N/A", L382/P382)</f>
        <v>56.614007306642065</v>
      </c>
      <c r="AA382" s="3">
        <f>BoyCodeAfrica_Ecommerce_Datasets3[Marketing_Cost]/BoyCodeAfrica_Ecommerce_Datasets3[Revenue]</f>
        <v>1.766347318577249E-2</v>
      </c>
      <c r="AB382">
        <f>IF(COUNTIFS($C$2:C382,C382, $O$2:O382,O382)= 1,1,0)</f>
        <v>1</v>
      </c>
      <c r="AC382" s="6">
        <f>IF(COUNTIFS($A$2:A382,A382, $O$2:O382,O382)= 1,1,0)</f>
        <v>1</v>
      </c>
    </row>
    <row r="383" spans="1:29" x14ac:dyDescent="0.25">
      <c r="A383" t="s">
        <v>746</v>
      </c>
      <c r="B383" s="1">
        <v>45738</v>
      </c>
      <c r="C383" t="s">
        <v>747</v>
      </c>
      <c r="D383" t="s">
        <v>63</v>
      </c>
      <c r="E383" t="s">
        <v>26</v>
      </c>
      <c r="F383" t="s">
        <v>86</v>
      </c>
      <c r="G383" t="s">
        <v>94</v>
      </c>
      <c r="H383">
        <v>1</v>
      </c>
      <c r="I383">
        <v>84579</v>
      </c>
      <c r="J383">
        <v>0</v>
      </c>
      <c r="K383">
        <v>0</v>
      </c>
      <c r="L383">
        <v>84579</v>
      </c>
      <c r="M383">
        <v>61280.84</v>
      </c>
      <c r="N383">
        <v>23298.16</v>
      </c>
      <c r="O383" t="s">
        <v>91</v>
      </c>
      <c r="P383">
        <v>2273.3200000000002</v>
      </c>
      <c r="Q383" t="s">
        <v>68</v>
      </c>
      <c r="R383" t="s">
        <v>41</v>
      </c>
      <c r="S383">
        <v>2</v>
      </c>
      <c r="T383">
        <v>1</v>
      </c>
      <c r="U383" t="s">
        <v>32</v>
      </c>
      <c r="V383" t="s">
        <v>33</v>
      </c>
      <c r="W383">
        <v>1</v>
      </c>
      <c r="X383">
        <f t="shared" si="10"/>
        <v>0</v>
      </c>
      <c r="Y383">
        <f t="shared" si="11"/>
        <v>21024.84</v>
      </c>
      <c r="Z383" s="2">
        <f>IF(BoyCodeAfrica_Ecommerce_Datasets3[Marketing_Cost] = 0, "N/A", L383/P383)</f>
        <v>37.205056921154963</v>
      </c>
      <c r="AA383" s="3">
        <f>BoyCodeAfrica_Ecommerce_Datasets3[Marketing_Cost]/BoyCodeAfrica_Ecommerce_Datasets3[Revenue]</f>
        <v>2.6878066659572708E-2</v>
      </c>
      <c r="AB383">
        <f>IF(COUNTIFS($C$2:C383,C383, $O$2:O383,O383)= 1,1,0)</f>
        <v>1</v>
      </c>
      <c r="AC383" s="6">
        <f>IF(COUNTIFS($A$2:A383,A383, $O$2:O383,O383)= 1,1,0)</f>
        <v>1</v>
      </c>
    </row>
    <row r="384" spans="1:29" x14ac:dyDescent="0.25">
      <c r="A384" t="s">
        <v>748</v>
      </c>
      <c r="B384" s="1">
        <v>45882</v>
      </c>
      <c r="C384" t="s">
        <v>142</v>
      </c>
      <c r="D384" t="s">
        <v>71</v>
      </c>
      <c r="E384" t="s">
        <v>46</v>
      </c>
      <c r="F384" t="s">
        <v>27</v>
      </c>
      <c r="G384" t="s">
        <v>28</v>
      </c>
      <c r="H384">
        <v>3</v>
      </c>
      <c r="I384">
        <v>4514</v>
      </c>
      <c r="J384">
        <v>0</v>
      </c>
      <c r="K384">
        <v>0</v>
      </c>
      <c r="L384">
        <v>13542</v>
      </c>
      <c r="M384">
        <v>8738.77</v>
      </c>
      <c r="N384">
        <v>4803.2299999999996</v>
      </c>
      <c r="O384" t="s">
        <v>29</v>
      </c>
      <c r="P384">
        <v>607.53</v>
      </c>
      <c r="Q384" t="s">
        <v>83</v>
      </c>
      <c r="R384" t="s">
        <v>41</v>
      </c>
      <c r="S384">
        <v>2</v>
      </c>
      <c r="T384">
        <v>1</v>
      </c>
      <c r="U384" t="s">
        <v>32</v>
      </c>
      <c r="V384" t="s">
        <v>33</v>
      </c>
      <c r="W384">
        <v>4</v>
      </c>
      <c r="X384">
        <f t="shared" si="10"/>
        <v>0</v>
      </c>
      <c r="Y384">
        <f t="shared" si="11"/>
        <v>4195.7</v>
      </c>
      <c r="Z384" s="2">
        <f>IF(BoyCodeAfrica_Ecommerce_Datasets3[Marketing_Cost] = 0, "N/A", L384/P384)</f>
        <v>22.290257271245867</v>
      </c>
      <c r="AA384" s="3">
        <f>BoyCodeAfrica_Ecommerce_Datasets3[Marketing_Cost]/BoyCodeAfrica_Ecommerce_Datasets3[Revenue]</f>
        <v>4.4862649534780683E-2</v>
      </c>
      <c r="AB384">
        <f>IF(COUNTIFS($C$2:C384,C384, $O$2:O384,O384)= 1,1,0)</f>
        <v>1</v>
      </c>
      <c r="AC384" s="6">
        <f>IF(COUNTIFS($A$2:A384,A384, $O$2:O384,O384)= 1,1,0)</f>
        <v>1</v>
      </c>
    </row>
    <row r="385" spans="1:29" x14ac:dyDescent="0.25">
      <c r="A385" t="s">
        <v>749</v>
      </c>
      <c r="B385" s="1">
        <v>45936</v>
      </c>
      <c r="C385" t="s">
        <v>121</v>
      </c>
      <c r="D385" t="s">
        <v>124</v>
      </c>
      <c r="E385" t="s">
        <v>46</v>
      </c>
      <c r="F385" t="s">
        <v>53</v>
      </c>
      <c r="G385" t="s">
        <v>54</v>
      </c>
      <c r="H385">
        <v>2</v>
      </c>
      <c r="I385">
        <v>108407</v>
      </c>
      <c r="J385">
        <v>10</v>
      </c>
      <c r="K385">
        <v>21681.4</v>
      </c>
      <c r="L385">
        <v>195132.6</v>
      </c>
      <c r="M385">
        <v>149914.9</v>
      </c>
      <c r="N385">
        <v>45217.7</v>
      </c>
      <c r="O385" t="s">
        <v>60</v>
      </c>
      <c r="P385">
        <v>2424.7800000000002</v>
      </c>
      <c r="Q385" t="s">
        <v>83</v>
      </c>
      <c r="R385" t="s">
        <v>31</v>
      </c>
      <c r="S385">
        <v>5</v>
      </c>
      <c r="T385">
        <v>3</v>
      </c>
      <c r="U385" t="s">
        <v>32</v>
      </c>
      <c r="V385" t="s">
        <v>33</v>
      </c>
      <c r="W385">
        <v>4</v>
      </c>
      <c r="X385">
        <f t="shared" si="10"/>
        <v>0</v>
      </c>
      <c r="Y385">
        <f t="shared" si="11"/>
        <v>42792.92</v>
      </c>
      <c r="Z385" s="2">
        <f>IF(BoyCodeAfrica_Ecommerce_Datasets3[Marketing_Cost] = 0, "N/A", L385/P385)</f>
        <v>80.474352312374734</v>
      </c>
      <c r="AA385" s="3">
        <f>BoyCodeAfrica_Ecommerce_Datasets3[Marketing_Cost]/BoyCodeAfrica_Ecommerce_Datasets3[Revenue]</f>
        <v>1.2426319333622367E-2</v>
      </c>
      <c r="AB385">
        <f>IF(COUNTIFS($C$2:C385,C385, $O$2:O385,O385)= 1,1,0)</f>
        <v>1</v>
      </c>
      <c r="AC385" s="6">
        <f>IF(COUNTIFS($A$2:A385,A385, $O$2:O385,O385)= 1,1,0)</f>
        <v>1</v>
      </c>
    </row>
    <row r="386" spans="1:29" x14ac:dyDescent="0.25">
      <c r="A386" t="s">
        <v>750</v>
      </c>
      <c r="B386" s="1">
        <v>46018</v>
      </c>
      <c r="C386" t="s">
        <v>608</v>
      </c>
      <c r="D386" t="s">
        <v>90</v>
      </c>
      <c r="E386" t="s">
        <v>36</v>
      </c>
      <c r="F386" t="s">
        <v>86</v>
      </c>
      <c r="G386" t="s">
        <v>127</v>
      </c>
      <c r="H386">
        <v>2</v>
      </c>
      <c r="I386">
        <v>80593</v>
      </c>
      <c r="J386">
        <v>0</v>
      </c>
      <c r="K386">
        <v>0</v>
      </c>
      <c r="L386">
        <v>161186</v>
      </c>
      <c r="M386">
        <v>112666.11</v>
      </c>
      <c r="N386">
        <v>48519.89</v>
      </c>
      <c r="O386" t="s">
        <v>91</v>
      </c>
      <c r="P386">
        <v>494.97</v>
      </c>
      <c r="Q386" t="s">
        <v>83</v>
      </c>
      <c r="R386" t="s">
        <v>31</v>
      </c>
      <c r="S386">
        <v>5</v>
      </c>
      <c r="T386">
        <v>0</v>
      </c>
      <c r="U386" t="s">
        <v>32</v>
      </c>
      <c r="V386" t="s">
        <v>50</v>
      </c>
      <c r="W386">
        <v>5</v>
      </c>
      <c r="X386">
        <f t="shared" ref="X386:X449" si="12">L386-M386-N386</f>
        <v>0</v>
      </c>
      <c r="Y386">
        <f t="shared" ref="Y386:Y449" si="13">N386-P386</f>
        <v>48024.92</v>
      </c>
      <c r="Z386" s="2">
        <f>IF(BoyCodeAfrica_Ecommerce_Datasets3[Marketing_Cost] = 0, "N/A", L386/P386)</f>
        <v>325.6480190718629</v>
      </c>
      <c r="AA386" s="3">
        <f>BoyCodeAfrica_Ecommerce_Datasets3[Marketing_Cost]/BoyCodeAfrica_Ecommerce_Datasets3[Revenue]</f>
        <v>3.070800193565198E-3</v>
      </c>
      <c r="AB386">
        <f>IF(COUNTIFS($C$2:C386,C386, $O$2:O386,O386)= 1,1,0)</f>
        <v>1</v>
      </c>
      <c r="AC386" s="6">
        <f>IF(COUNTIFS($A$2:A386,A386, $O$2:O386,O386)= 1,1,0)</f>
        <v>1</v>
      </c>
    </row>
    <row r="387" spans="1:29" x14ac:dyDescent="0.25">
      <c r="A387" t="s">
        <v>751</v>
      </c>
      <c r="B387" s="1">
        <v>45812</v>
      </c>
      <c r="C387" t="s">
        <v>185</v>
      </c>
      <c r="D387" t="s">
        <v>124</v>
      </c>
      <c r="E387" t="s">
        <v>26</v>
      </c>
      <c r="F387" t="s">
        <v>47</v>
      </c>
      <c r="G387" t="s">
        <v>48</v>
      </c>
      <c r="H387">
        <v>1</v>
      </c>
      <c r="I387">
        <v>8515</v>
      </c>
      <c r="J387">
        <v>25</v>
      </c>
      <c r="K387">
        <v>2128.75</v>
      </c>
      <c r="L387">
        <v>6386.25</v>
      </c>
      <c r="M387">
        <v>5035.16</v>
      </c>
      <c r="N387">
        <v>1351.09</v>
      </c>
      <c r="O387" t="s">
        <v>29</v>
      </c>
      <c r="P387">
        <v>1748.13</v>
      </c>
      <c r="Q387" t="s">
        <v>83</v>
      </c>
      <c r="R387" t="s">
        <v>41</v>
      </c>
      <c r="S387">
        <v>2</v>
      </c>
      <c r="T387">
        <v>2</v>
      </c>
      <c r="U387" t="s">
        <v>32</v>
      </c>
      <c r="V387" t="s">
        <v>33</v>
      </c>
      <c r="W387">
        <v>5</v>
      </c>
      <c r="X387">
        <f t="shared" si="12"/>
        <v>0</v>
      </c>
      <c r="Y387">
        <f t="shared" si="13"/>
        <v>-397.04000000000019</v>
      </c>
      <c r="Z387" s="2">
        <f>IF(BoyCodeAfrica_Ecommerce_Datasets3[Marketing_Cost] = 0, "N/A", L387/P387)</f>
        <v>3.6531894081103804</v>
      </c>
      <c r="AA387" s="3">
        <f>BoyCodeAfrica_Ecommerce_Datasets3[Marketing_Cost]/BoyCodeAfrica_Ecommerce_Datasets3[Revenue]</f>
        <v>0.27373341162654141</v>
      </c>
      <c r="AB387">
        <f>IF(COUNTIFS($C$2:C387,C387, $O$2:O387,O387)= 1,1,0)</f>
        <v>1</v>
      </c>
      <c r="AC387" s="6">
        <f>IF(COUNTIFS($A$2:A387,A387, $O$2:O387,O387)= 1,1,0)</f>
        <v>1</v>
      </c>
    </row>
    <row r="388" spans="1:29" x14ac:dyDescent="0.25">
      <c r="A388" t="s">
        <v>752</v>
      </c>
      <c r="B388" s="1">
        <v>45971</v>
      </c>
      <c r="C388" t="s">
        <v>753</v>
      </c>
      <c r="D388" t="s">
        <v>63</v>
      </c>
      <c r="E388" t="s">
        <v>26</v>
      </c>
      <c r="F388" t="s">
        <v>86</v>
      </c>
      <c r="G388" t="s">
        <v>127</v>
      </c>
      <c r="H388">
        <v>1</v>
      </c>
      <c r="I388">
        <v>11697</v>
      </c>
      <c r="J388">
        <v>0</v>
      </c>
      <c r="K388">
        <v>0</v>
      </c>
      <c r="L388">
        <v>11697</v>
      </c>
      <c r="M388">
        <v>7311.12</v>
      </c>
      <c r="N388">
        <v>4385.88</v>
      </c>
      <c r="O388" t="s">
        <v>55</v>
      </c>
      <c r="P388">
        <v>211.87</v>
      </c>
      <c r="Q388" t="s">
        <v>68</v>
      </c>
      <c r="R388" t="s">
        <v>41</v>
      </c>
      <c r="S388">
        <v>2</v>
      </c>
      <c r="T388">
        <v>2</v>
      </c>
      <c r="U388" t="s">
        <v>32</v>
      </c>
      <c r="V388" t="s">
        <v>33</v>
      </c>
      <c r="W388">
        <v>3</v>
      </c>
      <c r="X388">
        <f t="shared" si="12"/>
        <v>0</v>
      </c>
      <c r="Y388">
        <f t="shared" si="13"/>
        <v>4174.01</v>
      </c>
      <c r="Z388" s="2">
        <f>IF(BoyCodeAfrica_Ecommerce_Datasets3[Marketing_Cost] = 0, "N/A", L388/P388)</f>
        <v>55.208382498702036</v>
      </c>
      <c r="AA388" s="3">
        <f>BoyCodeAfrica_Ecommerce_Datasets3[Marketing_Cost]/BoyCodeAfrica_Ecommerce_Datasets3[Revenue]</f>
        <v>1.8113191416602548E-2</v>
      </c>
      <c r="AB388">
        <f>IF(COUNTIFS($C$2:C388,C388, $O$2:O388,O388)= 1,1,0)</f>
        <v>1</v>
      </c>
      <c r="AC388" s="6">
        <f>IF(COUNTIFS($A$2:A388,A388, $O$2:O388,O388)= 1,1,0)</f>
        <v>1</v>
      </c>
    </row>
    <row r="389" spans="1:29" x14ac:dyDescent="0.25">
      <c r="A389" t="s">
        <v>754</v>
      </c>
      <c r="B389" s="1">
        <v>45992</v>
      </c>
      <c r="C389" t="s">
        <v>310</v>
      </c>
      <c r="D389" t="s">
        <v>90</v>
      </c>
      <c r="E389" t="s">
        <v>46</v>
      </c>
      <c r="F389" t="s">
        <v>86</v>
      </c>
      <c r="G389" t="s">
        <v>180</v>
      </c>
      <c r="H389">
        <v>2</v>
      </c>
      <c r="I389">
        <v>31805</v>
      </c>
      <c r="J389">
        <v>10</v>
      </c>
      <c r="K389">
        <v>6361</v>
      </c>
      <c r="L389">
        <v>57249</v>
      </c>
      <c r="M389">
        <v>32458.35</v>
      </c>
      <c r="N389">
        <v>24790.65</v>
      </c>
      <c r="O389" t="s">
        <v>49</v>
      </c>
      <c r="P389">
        <v>244.38</v>
      </c>
      <c r="Q389" t="s">
        <v>83</v>
      </c>
      <c r="R389" t="s">
        <v>31</v>
      </c>
      <c r="S389">
        <v>5</v>
      </c>
      <c r="T389">
        <v>0</v>
      </c>
      <c r="U389" t="s">
        <v>32</v>
      </c>
      <c r="V389" t="s">
        <v>50</v>
      </c>
      <c r="W389">
        <v>4</v>
      </c>
      <c r="X389">
        <f t="shared" si="12"/>
        <v>0</v>
      </c>
      <c r="Y389">
        <f t="shared" si="13"/>
        <v>24546.27</v>
      </c>
      <c r="Z389" s="2">
        <f>IF(BoyCodeAfrica_Ecommerce_Datasets3[Marketing_Cost] = 0, "N/A", L389/P389)</f>
        <v>234.26221458384484</v>
      </c>
      <c r="AA389" s="3">
        <f>BoyCodeAfrica_Ecommerce_Datasets3[Marketing_Cost]/BoyCodeAfrica_Ecommerce_Datasets3[Revenue]</f>
        <v>4.2687208510192318E-3</v>
      </c>
      <c r="AB389">
        <f>IF(COUNTIFS($C$2:C389,C389, $O$2:O389,O389)= 1,1,0)</f>
        <v>1</v>
      </c>
      <c r="AC389" s="6">
        <f>IF(COUNTIFS($A$2:A389,A389, $O$2:O389,O389)= 1,1,0)</f>
        <v>1</v>
      </c>
    </row>
    <row r="390" spans="1:29" x14ac:dyDescent="0.25">
      <c r="A390" t="s">
        <v>755</v>
      </c>
      <c r="B390" s="1">
        <v>45928</v>
      </c>
      <c r="C390" t="s">
        <v>756</v>
      </c>
      <c r="D390" t="s">
        <v>124</v>
      </c>
      <c r="E390" t="s">
        <v>26</v>
      </c>
      <c r="F390" t="s">
        <v>37</v>
      </c>
      <c r="G390" t="s">
        <v>313</v>
      </c>
      <c r="H390">
        <v>3</v>
      </c>
      <c r="I390">
        <v>19515</v>
      </c>
      <c r="J390">
        <v>0</v>
      </c>
      <c r="K390">
        <v>0</v>
      </c>
      <c r="L390">
        <v>58545</v>
      </c>
      <c r="M390">
        <v>44462.14</v>
      </c>
      <c r="N390">
        <v>14082.86</v>
      </c>
      <c r="O390" t="s">
        <v>55</v>
      </c>
      <c r="P390">
        <v>420.04</v>
      </c>
      <c r="Q390" t="s">
        <v>30</v>
      </c>
      <c r="R390" t="s">
        <v>41</v>
      </c>
      <c r="S390">
        <v>2</v>
      </c>
      <c r="T390">
        <v>6</v>
      </c>
      <c r="U390" t="s">
        <v>32</v>
      </c>
      <c r="V390" t="s">
        <v>42</v>
      </c>
      <c r="X390">
        <f t="shared" si="12"/>
        <v>0</v>
      </c>
      <c r="Y390">
        <f t="shared" si="13"/>
        <v>13662.82</v>
      </c>
      <c r="Z390" s="2">
        <f>IF(BoyCodeAfrica_Ecommerce_Datasets3[Marketing_Cost] = 0, "N/A", L390/P390)</f>
        <v>139.37958289686696</v>
      </c>
      <c r="AA390" s="3">
        <f>BoyCodeAfrica_Ecommerce_Datasets3[Marketing_Cost]/BoyCodeAfrica_Ecommerce_Datasets3[Revenue]</f>
        <v>7.174651977111624E-3</v>
      </c>
      <c r="AB390">
        <f>IF(COUNTIFS($C$2:C390,C390, $O$2:O390,O390)= 1,1,0)</f>
        <v>1</v>
      </c>
      <c r="AC390" s="6">
        <f>IF(COUNTIFS($A$2:A390,A390, $O$2:O390,O390)= 1,1,0)</f>
        <v>1</v>
      </c>
    </row>
    <row r="391" spans="1:29" x14ac:dyDescent="0.25">
      <c r="A391" t="s">
        <v>757</v>
      </c>
      <c r="B391" s="1">
        <v>45662</v>
      </c>
      <c r="C391" t="s">
        <v>758</v>
      </c>
      <c r="D391" t="s">
        <v>90</v>
      </c>
      <c r="E391" t="s">
        <v>46</v>
      </c>
      <c r="F391" t="s">
        <v>37</v>
      </c>
      <c r="G391" t="s">
        <v>224</v>
      </c>
      <c r="H391">
        <v>3</v>
      </c>
      <c r="I391">
        <v>32961</v>
      </c>
      <c r="J391">
        <v>0</v>
      </c>
      <c r="K391">
        <v>0</v>
      </c>
      <c r="L391">
        <v>98883</v>
      </c>
      <c r="M391">
        <v>62434.45</v>
      </c>
      <c r="N391">
        <v>36448.550000000003</v>
      </c>
      <c r="O391" t="s">
        <v>55</v>
      </c>
      <c r="P391">
        <v>1758.4</v>
      </c>
      <c r="Q391" t="s">
        <v>40</v>
      </c>
      <c r="R391" t="s">
        <v>41</v>
      </c>
      <c r="S391">
        <v>2</v>
      </c>
      <c r="T391">
        <v>0</v>
      </c>
      <c r="U391" t="s">
        <v>32</v>
      </c>
      <c r="V391" t="s">
        <v>50</v>
      </c>
      <c r="W391">
        <v>1</v>
      </c>
      <c r="X391">
        <f t="shared" si="12"/>
        <v>0</v>
      </c>
      <c r="Y391">
        <f t="shared" si="13"/>
        <v>34690.15</v>
      </c>
      <c r="Z391" s="2">
        <f>IF(BoyCodeAfrica_Ecommerce_Datasets3[Marketing_Cost] = 0, "N/A", L391/P391)</f>
        <v>56.234645131938123</v>
      </c>
      <c r="AA391" s="3">
        <f>BoyCodeAfrica_Ecommerce_Datasets3[Marketing_Cost]/BoyCodeAfrica_Ecommerce_Datasets3[Revenue]</f>
        <v>1.7782631999433675E-2</v>
      </c>
      <c r="AB391">
        <f>IF(COUNTIFS($C$2:C391,C391, $O$2:O391,O391)= 1,1,0)</f>
        <v>1</v>
      </c>
      <c r="AC391" s="6">
        <f>IF(COUNTIFS($A$2:A391,A391, $O$2:O391,O391)= 1,1,0)</f>
        <v>1</v>
      </c>
    </row>
    <row r="392" spans="1:29" x14ac:dyDescent="0.25">
      <c r="A392" t="s">
        <v>759</v>
      </c>
      <c r="B392" s="1">
        <v>45999</v>
      </c>
      <c r="C392" t="s">
        <v>760</v>
      </c>
      <c r="D392" t="s">
        <v>71</v>
      </c>
      <c r="E392" t="s">
        <v>26</v>
      </c>
      <c r="F392" t="s">
        <v>53</v>
      </c>
      <c r="G392" t="s">
        <v>59</v>
      </c>
      <c r="H392">
        <v>1</v>
      </c>
      <c r="I392">
        <v>87587</v>
      </c>
      <c r="J392">
        <v>20</v>
      </c>
      <c r="K392">
        <v>17517.400000000001</v>
      </c>
      <c r="L392">
        <v>70069.600000000006</v>
      </c>
      <c r="M392">
        <v>53581.84</v>
      </c>
      <c r="N392">
        <v>16487.759999999998</v>
      </c>
      <c r="O392" t="s">
        <v>55</v>
      </c>
      <c r="P392">
        <v>1697.12</v>
      </c>
      <c r="Q392" t="s">
        <v>83</v>
      </c>
      <c r="R392" t="s">
        <v>31</v>
      </c>
      <c r="S392">
        <v>5</v>
      </c>
      <c r="T392">
        <v>2</v>
      </c>
      <c r="U392" t="s">
        <v>32</v>
      </c>
      <c r="V392" t="s">
        <v>42</v>
      </c>
      <c r="X392">
        <f t="shared" si="12"/>
        <v>0</v>
      </c>
      <c r="Y392">
        <f t="shared" si="13"/>
        <v>14790.64</v>
      </c>
      <c r="Z392" s="2">
        <f>IF(BoyCodeAfrica_Ecommerce_Datasets3[Marketing_Cost] = 0, "N/A", L392/P392)</f>
        <v>41.287357405486951</v>
      </c>
      <c r="AA392" s="3">
        <f>BoyCodeAfrica_Ecommerce_Datasets3[Marketing_Cost]/BoyCodeAfrica_Ecommerce_Datasets3[Revenue]</f>
        <v>2.4220489342025638E-2</v>
      </c>
      <c r="AB392">
        <f>IF(COUNTIFS($C$2:C392,C392, $O$2:O392,O392)= 1,1,0)</f>
        <v>1</v>
      </c>
      <c r="AC392" s="6">
        <f>IF(COUNTIFS($A$2:A392,A392, $O$2:O392,O392)= 1,1,0)</f>
        <v>1</v>
      </c>
    </row>
    <row r="393" spans="1:29" x14ac:dyDescent="0.25">
      <c r="A393" t="s">
        <v>761</v>
      </c>
      <c r="B393" s="1">
        <v>45941</v>
      </c>
      <c r="C393" t="s">
        <v>762</v>
      </c>
      <c r="D393" t="s">
        <v>45</v>
      </c>
      <c r="E393" t="s">
        <v>46</v>
      </c>
      <c r="F393" t="s">
        <v>27</v>
      </c>
      <c r="G393" t="s">
        <v>28</v>
      </c>
      <c r="H393">
        <v>1</v>
      </c>
      <c r="I393">
        <v>29367</v>
      </c>
      <c r="J393">
        <v>0</v>
      </c>
      <c r="K393">
        <v>0</v>
      </c>
      <c r="L393">
        <v>29367</v>
      </c>
      <c r="M393">
        <v>21205.56</v>
      </c>
      <c r="N393">
        <v>8161.44</v>
      </c>
      <c r="O393" t="s">
        <v>91</v>
      </c>
      <c r="P393">
        <v>1307.22</v>
      </c>
      <c r="Q393" t="s">
        <v>40</v>
      </c>
      <c r="R393" t="s">
        <v>41</v>
      </c>
      <c r="S393">
        <v>2</v>
      </c>
      <c r="T393">
        <v>2</v>
      </c>
      <c r="U393" t="s">
        <v>32</v>
      </c>
      <c r="V393" t="s">
        <v>33</v>
      </c>
      <c r="W393">
        <v>4</v>
      </c>
      <c r="X393">
        <f t="shared" si="12"/>
        <v>0</v>
      </c>
      <c r="Y393">
        <f t="shared" si="13"/>
        <v>6854.2199999999993</v>
      </c>
      <c r="Z393" s="2">
        <f>IF(BoyCodeAfrica_Ecommerce_Datasets3[Marketing_Cost] = 0, "N/A", L393/P393)</f>
        <v>22.465231560104648</v>
      </c>
      <c r="AA393" s="3">
        <f>BoyCodeAfrica_Ecommerce_Datasets3[Marketing_Cost]/BoyCodeAfrica_Ecommerce_Datasets3[Revenue]</f>
        <v>4.4513229134743079E-2</v>
      </c>
      <c r="AB393">
        <f>IF(COUNTIFS($C$2:C393,C393, $O$2:O393,O393)= 1,1,0)</f>
        <v>1</v>
      </c>
      <c r="AC393" s="6">
        <f>IF(COUNTIFS($A$2:A393,A393, $O$2:O393,O393)= 1,1,0)</f>
        <v>1</v>
      </c>
    </row>
    <row r="394" spans="1:29" x14ac:dyDescent="0.25">
      <c r="A394" t="s">
        <v>763</v>
      </c>
      <c r="B394" s="1">
        <v>45811</v>
      </c>
      <c r="C394" t="s">
        <v>182</v>
      </c>
      <c r="D394" t="s">
        <v>154</v>
      </c>
      <c r="E394" t="s">
        <v>46</v>
      </c>
      <c r="F394" t="s">
        <v>27</v>
      </c>
      <c r="G394" t="s">
        <v>76</v>
      </c>
      <c r="H394">
        <v>1</v>
      </c>
      <c r="I394">
        <v>13697</v>
      </c>
      <c r="J394">
        <v>0</v>
      </c>
      <c r="K394">
        <v>0</v>
      </c>
      <c r="L394">
        <v>13697</v>
      </c>
      <c r="M394">
        <v>8078.5</v>
      </c>
      <c r="N394">
        <v>5618.5</v>
      </c>
      <c r="O394" t="s">
        <v>55</v>
      </c>
      <c r="P394">
        <v>1048.31</v>
      </c>
      <c r="Q394" t="s">
        <v>83</v>
      </c>
      <c r="R394" t="s">
        <v>41</v>
      </c>
      <c r="S394">
        <v>2</v>
      </c>
      <c r="T394">
        <v>1</v>
      </c>
      <c r="U394" t="s">
        <v>32</v>
      </c>
      <c r="V394" t="s">
        <v>33</v>
      </c>
      <c r="W394">
        <v>3</v>
      </c>
      <c r="X394">
        <f t="shared" si="12"/>
        <v>0</v>
      </c>
      <c r="Y394">
        <f t="shared" si="13"/>
        <v>4570.1900000000005</v>
      </c>
      <c r="Z394" s="2">
        <f>IF(BoyCodeAfrica_Ecommerce_Datasets3[Marketing_Cost] = 0, "N/A", L394/P394)</f>
        <v>13.065791607444364</v>
      </c>
      <c r="AA394" s="3">
        <f>BoyCodeAfrica_Ecommerce_Datasets3[Marketing_Cost]/BoyCodeAfrica_Ecommerce_Datasets3[Revenue]</f>
        <v>7.6535737752792585E-2</v>
      </c>
      <c r="AB394">
        <f>IF(COUNTIFS($C$2:C394,C394, $O$2:O394,O394)= 1,1,0)</f>
        <v>1</v>
      </c>
      <c r="AC394" s="6">
        <f>IF(COUNTIFS($A$2:A394,A394, $O$2:O394,O394)= 1,1,0)</f>
        <v>1</v>
      </c>
    </row>
    <row r="395" spans="1:29" x14ac:dyDescent="0.25">
      <c r="A395" t="s">
        <v>764</v>
      </c>
      <c r="B395" s="1">
        <v>45997</v>
      </c>
      <c r="C395" t="s">
        <v>500</v>
      </c>
      <c r="D395" t="s">
        <v>90</v>
      </c>
      <c r="E395" t="s">
        <v>26</v>
      </c>
      <c r="F395" t="s">
        <v>37</v>
      </c>
      <c r="G395" t="s">
        <v>38</v>
      </c>
      <c r="H395">
        <v>2</v>
      </c>
      <c r="I395">
        <v>17131</v>
      </c>
      <c r="J395">
        <v>5</v>
      </c>
      <c r="K395">
        <v>1713.1</v>
      </c>
      <c r="L395">
        <v>32548.9</v>
      </c>
      <c r="M395">
        <v>24802.95</v>
      </c>
      <c r="N395">
        <v>7745.95</v>
      </c>
      <c r="O395" t="s">
        <v>91</v>
      </c>
      <c r="P395">
        <v>1294.17</v>
      </c>
      <c r="Q395" t="s">
        <v>30</v>
      </c>
      <c r="R395" t="s">
        <v>31</v>
      </c>
      <c r="S395">
        <v>5</v>
      </c>
      <c r="T395">
        <v>8</v>
      </c>
      <c r="U395" t="s">
        <v>56</v>
      </c>
      <c r="V395" t="s">
        <v>33</v>
      </c>
      <c r="W395">
        <v>5</v>
      </c>
      <c r="X395">
        <f t="shared" si="12"/>
        <v>0</v>
      </c>
      <c r="Y395">
        <f t="shared" si="13"/>
        <v>6451.78</v>
      </c>
      <c r="Z395" s="2">
        <f>IF(BoyCodeAfrica_Ecommerce_Datasets3[Marketing_Cost] = 0, "N/A", L395/P395)</f>
        <v>25.150405279059164</v>
      </c>
      <c r="AA395" s="3">
        <f>BoyCodeAfrica_Ecommerce_Datasets3[Marketing_Cost]/BoyCodeAfrica_Ecommerce_Datasets3[Revenue]</f>
        <v>3.9760790687242885E-2</v>
      </c>
      <c r="AB395">
        <f>IF(COUNTIFS($C$2:C395,C395, $O$2:O395,O395)= 1,1,0)</f>
        <v>0</v>
      </c>
      <c r="AC395" s="6">
        <f>IF(COUNTIFS($A$2:A395,A395, $O$2:O395,O395)= 1,1,0)</f>
        <v>1</v>
      </c>
    </row>
    <row r="396" spans="1:29" x14ac:dyDescent="0.25">
      <c r="A396" t="s">
        <v>765</v>
      </c>
      <c r="B396" s="1">
        <v>45711</v>
      </c>
      <c r="C396" t="s">
        <v>766</v>
      </c>
      <c r="D396" t="s">
        <v>45</v>
      </c>
      <c r="E396" t="s">
        <v>26</v>
      </c>
      <c r="F396" t="s">
        <v>37</v>
      </c>
      <c r="G396" t="s">
        <v>313</v>
      </c>
      <c r="H396">
        <v>1</v>
      </c>
      <c r="I396">
        <v>6765</v>
      </c>
      <c r="J396">
        <v>20</v>
      </c>
      <c r="K396">
        <v>1353</v>
      </c>
      <c r="L396">
        <v>5412</v>
      </c>
      <c r="M396">
        <v>3297.2</v>
      </c>
      <c r="N396">
        <v>2114.8000000000002</v>
      </c>
      <c r="O396" t="s">
        <v>39</v>
      </c>
      <c r="P396">
        <v>729.63</v>
      </c>
      <c r="Q396" t="s">
        <v>40</v>
      </c>
      <c r="R396" t="s">
        <v>31</v>
      </c>
      <c r="S396">
        <v>5</v>
      </c>
      <c r="T396">
        <v>7</v>
      </c>
      <c r="U396" t="s">
        <v>56</v>
      </c>
      <c r="V396" t="s">
        <v>33</v>
      </c>
      <c r="W396">
        <v>5</v>
      </c>
      <c r="X396">
        <f t="shared" si="12"/>
        <v>0</v>
      </c>
      <c r="Y396">
        <f t="shared" si="13"/>
        <v>1385.17</v>
      </c>
      <c r="Z396" s="2">
        <f>IF(BoyCodeAfrica_Ecommerce_Datasets3[Marketing_Cost] = 0, "N/A", L396/P396)</f>
        <v>7.4174581637268204</v>
      </c>
      <c r="AA396" s="3">
        <f>BoyCodeAfrica_Ecommerce_Datasets3[Marketing_Cost]/BoyCodeAfrica_Ecommerce_Datasets3[Revenue]</f>
        <v>0.13481707317073172</v>
      </c>
      <c r="AB396">
        <f>IF(COUNTIFS($C$2:C396,C396, $O$2:O396,O396)= 1,1,0)</f>
        <v>1</v>
      </c>
      <c r="AC396" s="6">
        <f>IF(COUNTIFS($A$2:A396,A396, $O$2:O396,O396)= 1,1,0)</f>
        <v>1</v>
      </c>
    </row>
    <row r="397" spans="1:29" x14ac:dyDescent="0.25">
      <c r="A397" t="s">
        <v>767</v>
      </c>
      <c r="B397" s="1">
        <v>45726</v>
      </c>
      <c r="C397" t="s">
        <v>768</v>
      </c>
      <c r="D397" t="s">
        <v>25</v>
      </c>
      <c r="E397" t="s">
        <v>46</v>
      </c>
      <c r="F397" t="s">
        <v>47</v>
      </c>
      <c r="G397" t="s">
        <v>146</v>
      </c>
      <c r="H397">
        <v>1</v>
      </c>
      <c r="I397">
        <v>7440</v>
      </c>
      <c r="J397">
        <v>10</v>
      </c>
      <c r="K397">
        <v>744</v>
      </c>
      <c r="L397">
        <v>6696</v>
      </c>
      <c r="M397">
        <v>3737.07</v>
      </c>
      <c r="N397">
        <v>2958.93</v>
      </c>
      <c r="O397" t="s">
        <v>49</v>
      </c>
      <c r="P397">
        <v>248.18</v>
      </c>
      <c r="Q397" t="s">
        <v>40</v>
      </c>
      <c r="R397" t="s">
        <v>31</v>
      </c>
      <c r="S397">
        <v>5</v>
      </c>
      <c r="T397">
        <v>4</v>
      </c>
      <c r="U397" t="s">
        <v>32</v>
      </c>
      <c r="V397" t="s">
        <v>33</v>
      </c>
      <c r="W397">
        <v>3</v>
      </c>
      <c r="X397">
        <f t="shared" si="12"/>
        <v>0</v>
      </c>
      <c r="Y397">
        <f t="shared" si="13"/>
        <v>2710.75</v>
      </c>
      <c r="Z397" s="2">
        <f>IF(BoyCodeAfrica_Ecommerce_Datasets3[Marketing_Cost] = 0, "N/A", L397/P397)</f>
        <v>26.980417438955595</v>
      </c>
      <c r="AA397" s="3">
        <f>BoyCodeAfrica_Ecommerce_Datasets3[Marketing_Cost]/BoyCodeAfrica_Ecommerce_Datasets3[Revenue]</f>
        <v>3.7063918757467146E-2</v>
      </c>
      <c r="AB397">
        <f>IF(COUNTIFS($C$2:C397,C397, $O$2:O397,O397)= 1,1,0)</f>
        <v>1</v>
      </c>
      <c r="AC397" s="6">
        <f>IF(COUNTIFS($A$2:A397,A397, $O$2:O397,O397)= 1,1,0)</f>
        <v>1</v>
      </c>
    </row>
    <row r="398" spans="1:29" x14ac:dyDescent="0.25">
      <c r="A398" t="s">
        <v>769</v>
      </c>
      <c r="B398" s="1">
        <v>45793</v>
      </c>
      <c r="C398" t="s">
        <v>770</v>
      </c>
      <c r="D398" t="s">
        <v>124</v>
      </c>
      <c r="E398" t="s">
        <v>46</v>
      </c>
      <c r="F398" t="s">
        <v>86</v>
      </c>
      <c r="G398" t="s">
        <v>180</v>
      </c>
      <c r="H398">
        <v>1</v>
      </c>
      <c r="I398">
        <v>28843</v>
      </c>
      <c r="J398">
        <v>0</v>
      </c>
      <c r="K398">
        <v>0</v>
      </c>
      <c r="L398">
        <v>28843</v>
      </c>
      <c r="M398">
        <v>17389.919999999998</v>
      </c>
      <c r="N398">
        <v>11453.08</v>
      </c>
      <c r="O398" t="s">
        <v>91</v>
      </c>
      <c r="P398">
        <v>248.29</v>
      </c>
      <c r="Q398" t="s">
        <v>68</v>
      </c>
      <c r="R398" t="s">
        <v>41</v>
      </c>
      <c r="S398">
        <v>2</v>
      </c>
      <c r="T398">
        <v>1</v>
      </c>
      <c r="U398" t="s">
        <v>32</v>
      </c>
      <c r="V398" t="s">
        <v>33</v>
      </c>
      <c r="W398">
        <v>1</v>
      </c>
      <c r="X398">
        <f t="shared" si="12"/>
        <v>0</v>
      </c>
      <c r="Y398">
        <f t="shared" si="13"/>
        <v>11204.789999999999</v>
      </c>
      <c r="Z398" s="2">
        <f>IF(BoyCodeAfrica_Ecommerce_Datasets3[Marketing_Cost] = 0, "N/A", L398/P398)</f>
        <v>116.16657940311732</v>
      </c>
      <c r="AA398" s="3">
        <f>BoyCodeAfrica_Ecommerce_Datasets3[Marketing_Cost]/BoyCodeAfrica_Ecommerce_Datasets3[Revenue]</f>
        <v>8.6083278438442608E-3</v>
      </c>
      <c r="AB398">
        <f>IF(COUNTIFS($C$2:C398,C398, $O$2:O398,O398)= 1,1,0)</f>
        <v>1</v>
      </c>
      <c r="AC398" s="6">
        <f>IF(COUNTIFS($A$2:A398,A398, $O$2:O398,O398)= 1,1,0)</f>
        <v>1</v>
      </c>
    </row>
    <row r="399" spans="1:29" x14ac:dyDescent="0.25">
      <c r="A399" t="s">
        <v>771</v>
      </c>
      <c r="B399" s="1">
        <v>45717</v>
      </c>
      <c r="C399" t="s">
        <v>772</v>
      </c>
      <c r="D399" t="s">
        <v>124</v>
      </c>
      <c r="E399" t="s">
        <v>26</v>
      </c>
      <c r="F399" t="s">
        <v>27</v>
      </c>
      <c r="G399" t="s">
        <v>164</v>
      </c>
      <c r="H399">
        <v>1</v>
      </c>
      <c r="I399">
        <v>20766</v>
      </c>
      <c r="J399">
        <v>0</v>
      </c>
      <c r="K399">
        <v>0</v>
      </c>
      <c r="L399">
        <v>20766</v>
      </c>
      <c r="M399">
        <v>12085.67</v>
      </c>
      <c r="N399">
        <v>8680.33</v>
      </c>
      <c r="O399" t="s">
        <v>39</v>
      </c>
      <c r="P399">
        <v>1424.88</v>
      </c>
      <c r="Q399" t="s">
        <v>73</v>
      </c>
      <c r="R399" t="s">
        <v>31</v>
      </c>
      <c r="S399">
        <v>5</v>
      </c>
      <c r="T399">
        <v>7</v>
      </c>
      <c r="U399" t="s">
        <v>56</v>
      </c>
      <c r="V399" t="s">
        <v>33</v>
      </c>
      <c r="W399">
        <v>2</v>
      </c>
      <c r="X399">
        <f t="shared" si="12"/>
        <v>0</v>
      </c>
      <c r="Y399">
        <f t="shared" si="13"/>
        <v>7255.45</v>
      </c>
      <c r="Z399" s="2">
        <f>IF(BoyCodeAfrica_Ecommerce_Datasets3[Marketing_Cost] = 0, "N/A", L399/P399)</f>
        <v>14.573858851271686</v>
      </c>
      <c r="AA399" s="3">
        <f>BoyCodeAfrica_Ecommerce_Datasets3[Marketing_Cost]/BoyCodeAfrica_Ecommerce_Datasets3[Revenue]</f>
        <v>6.8616006934412027E-2</v>
      </c>
      <c r="AB399">
        <f>IF(COUNTIFS($C$2:C399,C399, $O$2:O399,O399)= 1,1,0)</f>
        <v>1</v>
      </c>
      <c r="AC399" s="6">
        <f>IF(COUNTIFS($A$2:A399,A399, $O$2:O399,O399)= 1,1,0)</f>
        <v>1</v>
      </c>
    </row>
    <row r="400" spans="1:29" x14ac:dyDescent="0.25">
      <c r="A400" t="s">
        <v>773</v>
      </c>
      <c r="B400" s="1">
        <v>45712</v>
      </c>
      <c r="C400" t="s">
        <v>774</v>
      </c>
      <c r="D400" t="s">
        <v>124</v>
      </c>
      <c r="E400" t="s">
        <v>26</v>
      </c>
      <c r="F400" t="s">
        <v>86</v>
      </c>
      <c r="G400" t="s">
        <v>110</v>
      </c>
      <c r="H400">
        <v>2</v>
      </c>
      <c r="I400">
        <v>25472</v>
      </c>
      <c r="J400">
        <v>0</v>
      </c>
      <c r="K400">
        <v>0</v>
      </c>
      <c r="L400">
        <v>50944</v>
      </c>
      <c r="M400">
        <v>36677.33</v>
      </c>
      <c r="N400">
        <v>14266.67</v>
      </c>
      <c r="O400" t="s">
        <v>55</v>
      </c>
      <c r="P400">
        <v>1369.02</v>
      </c>
      <c r="Q400" t="s">
        <v>40</v>
      </c>
      <c r="R400" t="s">
        <v>31</v>
      </c>
      <c r="S400">
        <v>5</v>
      </c>
      <c r="T400">
        <v>4</v>
      </c>
      <c r="U400" t="s">
        <v>32</v>
      </c>
      <c r="V400" t="s">
        <v>33</v>
      </c>
      <c r="W400">
        <v>5</v>
      </c>
      <c r="X400">
        <f t="shared" si="12"/>
        <v>0</v>
      </c>
      <c r="Y400">
        <f t="shared" si="13"/>
        <v>12897.65</v>
      </c>
      <c r="Z400" s="2">
        <f>IF(BoyCodeAfrica_Ecommerce_Datasets3[Marketing_Cost] = 0, "N/A", L400/P400)</f>
        <v>37.21202027727864</v>
      </c>
      <c r="AA400" s="3">
        <f>BoyCodeAfrica_Ecommerce_Datasets3[Marketing_Cost]/BoyCodeAfrica_Ecommerce_Datasets3[Revenue]</f>
        <v>2.6873037060301506E-2</v>
      </c>
      <c r="AB400">
        <f>IF(COUNTIFS($C$2:C400,C400, $O$2:O400,O400)= 1,1,0)</f>
        <v>1</v>
      </c>
      <c r="AC400" s="6">
        <f>IF(COUNTIFS($A$2:A400,A400, $O$2:O400,O400)= 1,1,0)</f>
        <v>1</v>
      </c>
    </row>
    <row r="401" spans="1:29" x14ac:dyDescent="0.25">
      <c r="A401" t="s">
        <v>775</v>
      </c>
      <c r="B401" s="1">
        <v>45941</v>
      </c>
      <c r="C401" t="s">
        <v>44</v>
      </c>
      <c r="D401" t="s">
        <v>67</v>
      </c>
      <c r="E401" t="s">
        <v>26</v>
      </c>
      <c r="F401" t="s">
        <v>27</v>
      </c>
      <c r="G401" t="s">
        <v>76</v>
      </c>
      <c r="H401">
        <v>1</v>
      </c>
      <c r="I401">
        <v>15763</v>
      </c>
      <c r="J401">
        <v>25</v>
      </c>
      <c r="K401">
        <v>3940.75</v>
      </c>
      <c r="L401">
        <v>11822.25</v>
      </c>
      <c r="M401">
        <v>7984.18</v>
      </c>
      <c r="N401">
        <v>3838.07</v>
      </c>
      <c r="O401" t="s">
        <v>49</v>
      </c>
      <c r="P401">
        <v>362.53</v>
      </c>
      <c r="Q401" t="s">
        <v>30</v>
      </c>
      <c r="R401" t="s">
        <v>41</v>
      </c>
      <c r="S401">
        <v>2</v>
      </c>
      <c r="T401">
        <v>4</v>
      </c>
      <c r="U401" t="s">
        <v>56</v>
      </c>
      <c r="V401" t="s">
        <v>33</v>
      </c>
      <c r="W401">
        <v>5</v>
      </c>
      <c r="X401">
        <f t="shared" si="12"/>
        <v>0</v>
      </c>
      <c r="Y401">
        <f t="shared" si="13"/>
        <v>3475.54</v>
      </c>
      <c r="Z401" s="2">
        <f>IF(BoyCodeAfrica_Ecommerce_Datasets3[Marketing_Cost] = 0, "N/A", L401/P401)</f>
        <v>32.610404656166388</v>
      </c>
      <c r="AA401" s="3">
        <f>BoyCodeAfrica_Ecommerce_Datasets3[Marketing_Cost]/BoyCodeAfrica_Ecommerce_Datasets3[Revenue]</f>
        <v>3.0665059527585695E-2</v>
      </c>
      <c r="AB401">
        <f>IF(COUNTIFS($C$2:C401,C401, $O$2:O401,O401)= 1,1,0)</f>
        <v>0</v>
      </c>
      <c r="AC401" s="6">
        <f>IF(COUNTIFS($A$2:A401,A401, $O$2:O401,O401)= 1,1,0)</f>
        <v>1</v>
      </c>
    </row>
    <row r="402" spans="1:29" x14ac:dyDescent="0.25">
      <c r="A402" t="s">
        <v>776</v>
      </c>
      <c r="B402" s="1">
        <v>45737</v>
      </c>
      <c r="C402" t="s">
        <v>460</v>
      </c>
      <c r="D402" t="s">
        <v>71</v>
      </c>
      <c r="E402" t="s">
        <v>36</v>
      </c>
      <c r="F402" t="s">
        <v>27</v>
      </c>
      <c r="G402" t="s">
        <v>72</v>
      </c>
      <c r="H402">
        <v>2</v>
      </c>
      <c r="I402">
        <v>10151</v>
      </c>
      <c r="J402">
        <v>5</v>
      </c>
      <c r="K402">
        <v>1015.1</v>
      </c>
      <c r="L402">
        <v>19286.900000000001</v>
      </c>
      <c r="M402">
        <v>12669.43</v>
      </c>
      <c r="N402">
        <v>6617.47</v>
      </c>
      <c r="O402" t="s">
        <v>49</v>
      </c>
      <c r="P402">
        <v>307.12</v>
      </c>
      <c r="Q402" t="s">
        <v>73</v>
      </c>
      <c r="R402" t="s">
        <v>41</v>
      </c>
      <c r="S402">
        <v>2</v>
      </c>
      <c r="T402">
        <v>1</v>
      </c>
      <c r="U402" t="s">
        <v>32</v>
      </c>
      <c r="V402" t="s">
        <v>33</v>
      </c>
      <c r="W402">
        <v>4</v>
      </c>
      <c r="X402">
        <f t="shared" si="12"/>
        <v>0</v>
      </c>
      <c r="Y402">
        <f t="shared" si="13"/>
        <v>6310.35</v>
      </c>
      <c r="Z402" s="2">
        <f>IF(BoyCodeAfrica_Ecommerce_Datasets3[Marketing_Cost] = 0, "N/A", L402/P402)</f>
        <v>62.799231570721545</v>
      </c>
      <c r="AA402" s="3">
        <f>BoyCodeAfrica_Ecommerce_Datasets3[Marketing_Cost]/BoyCodeAfrica_Ecommerce_Datasets3[Revenue]</f>
        <v>1.5923761724279173E-2</v>
      </c>
      <c r="AB402">
        <f>IF(COUNTIFS($C$2:C402,C402, $O$2:O402,O402)= 1,1,0)</f>
        <v>0</v>
      </c>
      <c r="AC402" s="6">
        <f>IF(COUNTIFS($A$2:A402,A402, $O$2:O402,O402)= 1,1,0)</f>
        <v>1</v>
      </c>
    </row>
    <row r="403" spans="1:29" x14ac:dyDescent="0.25">
      <c r="A403" t="s">
        <v>777</v>
      </c>
      <c r="B403" s="1">
        <v>45797</v>
      </c>
      <c r="C403" t="s">
        <v>560</v>
      </c>
      <c r="D403" t="s">
        <v>154</v>
      </c>
      <c r="E403" t="s">
        <v>46</v>
      </c>
      <c r="F403" t="s">
        <v>86</v>
      </c>
      <c r="G403" t="s">
        <v>110</v>
      </c>
      <c r="H403">
        <v>1</v>
      </c>
      <c r="I403">
        <v>11392</v>
      </c>
      <c r="J403">
        <v>10</v>
      </c>
      <c r="K403">
        <v>1139.2</v>
      </c>
      <c r="L403">
        <v>10252.799999999999</v>
      </c>
      <c r="M403">
        <v>6818.6</v>
      </c>
      <c r="N403">
        <v>3434.2</v>
      </c>
      <c r="O403" t="s">
        <v>55</v>
      </c>
      <c r="P403">
        <v>1045.28</v>
      </c>
      <c r="Q403" t="s">
        <v>30</v>
      </c>
      <c r="R403" t="s">
        <v>41</v>
      </c>
      <c r="S403">
        <v>2</v>
      </c>
      <c r="T403">
        <v>1</v>
      </c>
      <c r="U403" t="s">
        <v>32</v>
      </c>
      <c r="V403" t="s">
        <v>33</v>
      </c>
      <c r="W403">
        <v>4</v>
      </c>
      <c r="X403">
        <f t="shared" si="12"/>
        <v>0</v>
      </c>
      <c r="Y403">
        <f t="shared" si="13"/>
        <v>2388.92</v>
      </c>
      <c r="Z403" s="2">
        <f>IF(BoyCodeAfrica_Ecommerce_Datasets3[Marketing_Cost] = 0, "N/A", L403/P403)</f>
        <v>9.8086637073320055</v>
      </c>
      <c r="AA403" s="3">
        <f>BoyCodeAfrica_Ecommerce_Datasets3[Marketing_Cost]/BoyCodeAfrica_Ecommerce_Datasets3[Revenue]</f>
        <v>0.10195068664169789</v>
      </c>
      <c r="AB403">
        <f>IF(COUNTIFS($C$2:C403,C403, $O$2:O403,O403)= 1,1,0)</f>
        <v>1</v>
      </c>
      <c r="AC403" s="6">
        <f>IF(COUNTIFS($A$2:A403,A403, $O$2:O403,O403)= 1,1,0)</f>
        <v>1</v>
      </c>
    </row>
    <row r="404" spans="1:29" x14ac:dyDescent="0.25">
      <c r="A404" t="s">
        <v>778</v>
      </c>
      <c r="B404" s="1">
        <v>45802</v>
      </c>
      <c r="C404" t="s">
        <v>779</v>
      </c>
      <c r="D404" t="s">
        <v>90</v>
      </c>
      <c r="E404" t="s">
        <v>46</v>
      </c>
      <c r="F404" t="s">
        <v>86</v>
      </c>
      <c r="G404" t="s">
        <v>94</v>
      </c>
      <c r="H404">
        <v>1</v>
      </c>
      <c r="I404">
        <v>16802</v>
      </c>
      <c r="J404">
        <v>25</v>
      </c>
      <c r="K404">
        <v>4200.5</v>
      </c>
      <c r="L404">
        <v>12601.5</v>
      </c>
      <c r="M404">
        <v>8790.76</v>
      </c>
      <c r="N404">
        <v>3810.74</v>
      </c>
      <c r="O404" t="s">
        <v>91</v>
      </c>
      <c r="P404">
        <v>426.34</v>
      </c>
      <c r="Q404" t="s">
        <v>83</v>
      </c>
      <c r="R404" t="s">
        <v>41</v>
      </c>
      <c r="S404">
        <v>2</v>
      </c>
      <c r="T404">
        <v>2</v>
      </c>
      <c r="U404" t="s">
        <v>32</v>
      </c>
      <c r="V404" t="s">
        <v>33</v>
      </c>
      <c r="W404">
        <v>2</v>
      </c>
      <c r="X404">
        <f t="shared" si="12"/>
        <v>0</v>
      </c>
      <c r="Y404">
        <f t="shared" si="13"/>
        <v>3384.3999999999996</v>
      </c>
      <c r="Z404" s="2">
        <f>IF(BoyCodeAfrica_Ecommerce_Datasets3[Marketing_Cost] = 0, "N/A", L404/P404)</f>
        <v>29.557395505934231</v>
      </c>
      <c r="AA404" s="3">
        <f>BoyCodeAfrica_Ecommerce_Datasets3[Marketing_Cost]/BoyCodeAfrica_Ecommerce_Datasets3[Revenue]</f>
        <v>3.3832480260286471E-2</v>
      </c>
      <c r="AB404">
        <f>IF(COUNTIFS($C$2:C404,C404, $O$2:O404,O404)= 1,1,0)</f>
        <v>1</v>
      </c>
      <c r="AC404" s="6">
        <f>IF(COUNTIFS($A$2:A404,A404, $O$2:O404,O404)= 1,1,0)</f>
        <v>1</v>
      </c>
    </row>
    <row r="405" spans="1:29" x14ac:dyDescent="0.25">
      <c r="A405" t="s">
        <v>780</v>
      </c>
      <c r="B405" s="1">
        <v>45967</v>
      </c>
      <c r="C405" t="s">
        <v>781</v>
      </c>
      <c r="D405" t="s">
        <v>124</v>
      </c>
      <c r="E405" t="s">
        <v>46</v>
      </c>
      <c r="F405" t="s">
        <v>86</v>
      </c>
      <c r="G405" t="s">
        <v>180</v>
      </c>
      <c r="H405">
        <v>1</v>
      </c>
      <c r="I405">
        <v>41974</v>
      </c>
      <c r="J405">
        <v>25</v>
      </c>
      <c r="K405">
        <v>10493.5</v>
      </c>
      <c r="L405">
        <v>31480.5</v>
      </c>
      <c r="M405">
        <v>25069.279999999999</v>
      </c>
      <c r="N405">
        <v>6411.22</v>
      </c>
      <c r="O405" t="s">
        <v>39</v>
      </c>
      <c r="P405">
        <v>2091.31</v>
      </c>
      <c r="Q405" t="s">
        <v>30</v>
      </c>
      <c r="R405" t="s">
        <v>41</v>
      </c>
      <c r="S405">
        <v>2</v>
      </c>
      <c r="T405">
        <v>2</v>
      </c>
      <c r="U405" t="s">
        <v>32</v>
      </c>
      <c r="V405" t="s">
        <v>33</v>
      </c>
      <c r="W405">
        <v>3</v>
      </c>
      <c r="X405">
        <f t="shared" si="12"/>
        <v>0</v>
      </c>
      <c r="Y405">
        <f t="shared" si="13"/>
        <v>4319.91</v>
      </c>
      <c r="Z405" s="2">
        <f>IF(BoyCodeAfrica_Ecommerce_Datasets3[Marketing_Cost] = 0, "N/A", L405/P405)</f>
        <v>15.053005054248295</v>
      </c>
      <c r="AA405" s="3">
        <f>BoyCodeAfrica_Ecommerce_Datasets3[Marketing_Cost]/BoyCodeAfrica_Ecommerce_Datasets3[Revenue]</f>
        <v>6.6431918171566517E-2</v>
      </c>
      <c r="AB405">
        <f>IF(COUNTIFS($C$2:C405,C405, $O$2:O405,O405)= 1,1,0)</f>
        <v>1</v>
      </c>
      <c r="AC405" s="6">
        <f>IF(COUNTIFS($A$2:A405,A405, $O$2:O405,O405)= 1,1,0)</f>
        <v>1</v>
      </c>
    </row>
    <row r="406" spans="1:29" x14ac:dyDescent="0.25">
      <c r="A406" t="s">
        <v>782</v>
      </c>
      <c r="B406" s="1">
        <v>45765</v>
      </c>
      <c r="C406" t="s">
        <v>203</v>
      </c>
      <c r="D406" t="s">
        <v>67</v>
      </c>
      <c r="E406" t="s">
        <v>26</v>
      </c>
      <c r="F406" t="s">
        <v>27</v>
      </c>
      <c r="G406" t="s">
        <v>28</v>
      </c>
      <c r="H406">
        <v>2</v>
      </c>
      <c r="I406">
        <v>10935</v>
      </c>
      <c r="J406">
        <v>20</v>
      </c>
      <c r="K406">
        <v>4374</v>
      </c>
      <c r="L406">
        <v>17496</v>
      </c>
      <c r="M406">
        <v>10726.89</v>
      </c>
      <c r="N406">
        <v>6769.11</v>
      </c>
      <c r="O406" t="s">
        <v>49</v>
      </c>
      <c r="P406">
        <v>416.48</v>
      </c>
      <c r="Q406" t="s">
        <v>73</v>
      </c>
      <c r="R406" t="s">
        <v>41</v>
      </c>
      <c r="S406">
        <v>2</v>
      </c>
      <c r="T406">
        <v>5</v>
      </c>
      <c r="U406" t="s">
        <v>32</v>
      </c>
      <c r="V406" t="s">
        <v>42</v>
      </c>
      <c r="X406">
        <f t="shared" si="12"/>
        <v>0</v>
      </c>
      <c r="Y406">
        <f t="shared" si="13"/>
        <v>6352.6299999999992</v>
      </c>
      <c r="Z406" s="2">
        <f>IF(BoyCodeAfrica_Ecommerce_Datasets3[Marketing_Cost] = 0, "N/A", L406/P406)</f>
        <v>42.009220130618516</v>
      </c>
      <c r="AA406" s="3">
        <f>BoyCodeAfrica_Ecommerce_Datasets3[Marketing_Cost]/BoyCodeAfrica_Ecommerce_Datasets3[Revenue]</f>
        <v>2.380429812528578E-2</v>
      </c>
      <c r="AB406">
        <f>IF(COUNTIFS($C$2:C406,C406, $O$2:O406,O406)= 1,1,0)</f>
        <v>1</v>
      </c>
      <c r="AC406" s="6">
        <f>IF(COUNTIFS($A$2:A406,A406, $O$2:O406,O406)= 1,1,0)</f>
        <v>1</v>
      </c>
    </row>
    <row r="407" spans="1:29" x14ac:dyDescent="0.25">
      <c r="A407" t="s">
        <v>783</v>
      </c>
      <c r="B407" s="1">
        <v>45833</v>
      </c>
      <c r="C407" t="s">
        <v>24</v>
      </c>
      <c r="D407" t="s">
        <v>71</v>
      </c>
      <c r="E407" t="s">
        <v>46</v>
      </c>
      <c r="F407" t="s">
        <v>53</v>
      </c>
      <c r="G407" t="s">
        <v>59</v>
      </c>
      <c r="H407">
        <v>1</v>
      </c>
      <c r="I407">
        <v>82196</v>
      </c>
      <c r="J407">
        <v>10</v>
      </c>
      <c r="K407">
        <v>8219.6</v>
      </c>
      <c r="L407">
        <v>73976.399999999994</v>
      </c>
      <c r="M407">
        <v>59529.22</v>
      </c>
      <c r="N407">
        <v>14447.18</v>
      </c>
      <c r="O407" t="s">
        <v>49</v>
      </c>
      <c r="P407">
        <v>346.48</v>
      </c>
      <c r="Q407" t="s">
        <v>73</v>
      </c>
      <c r="R407" t="s">
        <v>41</v>
      </c>
      <c r="S407">
        <v>2</v>
      </c>
      <c r="T407">
        <v>3</v>
      </c>
      <c r="U407" t="s">
        <v>56</v>
      </c>
      <c r="V407" t="s">
        <v>33</v>
      </c>
      <c r="W407">
        <v>5</v>
      </c>
      <c r="X407">
        <f t="shared" si="12"/>
        <v>0</v>
      </c>
      <c r="Y407">
        <f t="shared" si="13"/>
        <v>14100.7</v>
      </c>
      <c r="Z407" s="2">
        <f>IF(BoyCodeAfrica_Ecommerce_Datasets3[Marketing_Cost] = 0, "N/A", L407/P407)</f>
        <v>213.5084276148695</v>
      </c>
      <c r="AA407" s="3">
        <f>BoyCodeAfrica_Ecommerce_Datasets3[Marketing_Cost]/BoyCodeAfrica_Ecommerce_Datasets3[Revenue]</f>
        <v>4.6836558686283742E-3</v>
      </c>
      <c r="AB407">
        <f>IF(COUNTIFS($C$2:C407,C407, $O$2:O407,O407)= 1,1,0)</f>
        <v>1</v>
      </c>
      <c r="AC407" s="6">
        <f>IF(COUNTIFS($A$2:A407,A407, $O$2:O407,O407)= 1,1,0)</f>
        <v>1</v>
      </c>
    </row>
    <row r="408" spans="1:29" x14ac:dyDescent="0.25">
      <c r="A408" t="s">
        <v>784</v>
      </c>
      <c r="B408" s="1">
        <v>45762</v>
      </c>
      <c r="C408" t="s">
        <v>785</v>
      </c>
      <c r="D408" t="s">
        <v>71</v>
      </c>
      <c r="E408" t="s">
        <v>26</v>
      </c>
      <c r="F408" t="s">
        <v>86</v>
      </c>
      <c r="G408" t="s">
        <v>87</v>
      </c>
      <c r="H408">
        <v>2</v>
      </c>
      <c r="I408">
        <v>45274</v>
      </c>
      <c r="J408">
        <v>0</v>
      </c>
      <c r="K408">
        <v>0</v>
      </c>
      <c r="L408">
        <v>90548</v>
      </c>
      <c r="M408">
        <v>72345.94</v>
      </c>
      <c r="N408">
        <v>18202.060000000001</v>
      </c>
      <c r="O408" t="s">
        <v>49</v>
      </c>
      <c r="P408">
        <v>333.43</v>
      </c>
      <c r="Q408" t="s">
        <v>40</v>
      </c>
      <c r="R408" t="s">
        <v>41</v>
      </c>
      <c r="S408">
        <v>2</v>
      </c>
      <c r="T408">
        <v>1</v>
      </c>
      <c r="U408" t="s">
        <v>32</v>
      </c>
      <c r="V408" t="s">
        <v>33</v>
      </c>
      <c r="W408">
        <v>5</v>
      </c>
      <c r="X408">
        <f t="shared" si="12"/>
        <v>0</v>
      </c>
      <c r="Y408">
        <f t="shared" si="13"/>
        <v>17868.63</v>
      </c>
      <c r="Z408" s="2">
        <f>IF(BoyCodeAfrica_Ecommerce_Datasets3[Marketing_Cost] = 0, "N/A", L408/P408)</f>
        <v>271.56524607863719</v>
      </c>
      <c r="AA408" s="3">
        <f>BoyCodeAfrica_Ecommerce_Datasets3[Marketing_Cost]/BoyCodeAfrica_Ecommerce_Datasets3[Revenue]</f>
        <v>3.6823563193002606E-3</v>
      </c>
      <c r="AB408">
        <f>IF(COUNTIFS($C$2:C408,C408, $O$2:O408,O408)= 1,1,0)</f>
        <v>1</v>
      </c>
      <c r="AC408" s="6">
        <f>IF(COUNTIFS($A$2:A408,A408, $O$2:O408,O408)= 1,1,0)</f>
        <v>1</v>
      </c>
    </row>
    <row r="409" spans="1:29" x14ac:dyDescent="0.25">
      <c r="A409" t="s">
        <v>786</v>
      </c>
      <c r="B409" s="1">
        <v>46009</v>
      </c>
      <c r="C409" t="s">
        <v>655</v>
      </c>
      <c r="D409" t="s">
        <v>71</v>
      </c>
      <c r="E409" t="s">
        <v>36</v>
      </c>
      <c r="F409" t="s">
        <v>37</v>
      </c>
      <c r="G409" t="s">
        <v>38</v>
      </c>
      <c r="H409">
        <v>1</v>
      </c>
      <c r="I409">
        <v>25550</v>
      </c>
      <c r="J409">
        <v>20</v>
      </c>
      <c r="K409">
        <v>5110</v>
      </c>
      <c r="L409">
        <v>20440</v>
      </c>
      <c r="M409">
        <v>14768.53</v>
      </c>
      <c r="N409">
        <v>5671.47</v>
      </c>
      <c r="O409" t="s">
        <v>91</v>
      </c>
      <c r="P409">
        <v>439.92</v>
      </c>
      <c r="Q409" t="s">
        <v>40</v>
      </c>
      <c r="R409" t="s">
        <v>31</v>
      </c>
      <c r="S409">
        <v>5</v>
      </c>
      <c r="T409">
        <v>4</v>
      </c>
      <c r="U409" t="s">
        <v>32</v>
      </c>
      <c r="V409" t="s">
        <v>33</v>
      </c>
      <c r="W409">
        <v>2</v>
      </c>
      <c r="X409">
        <f t="shared" si="12"/>
        <v>0</v>
      </c>
      <c r="Y409">
        <f t="shared" si="13"/>
        <v>5231.55</v>
      </c>
      <c r="Z409" s="2">
        <f>IF(BoyCodeAfrica_Ecommerce_Datasets3[Marketing_Cost] = 0, "N/A", L409/P409)</f>
        <v>46.462993271503905</v>
      </c>
      <c r="AA409" s="3">
        <f>BoyCodeAfrica_Ecommerce_Datasets3[Marketing_Cost]/BoyCodeAfrica_Ecommerce_Datasets3[Revenue]</f>
        <v>2.1522504892367907E-2</v>
      </c>
      <c r="AB409">
        <f>IF(COUNTIFS($C$2:C409,C409, $O$2:O409,O409)= 1,1,0)</f>
        <v>1</v>
      </c>
      <c r="AC409" s="6">
        <f>IF(COUNTIFS($A$2:A409,A409, $O$2:O409,O409)= 1,1,0)</f>
        <v>1</v>
      </c>
    </row>
    <row r="410" spans="1:29" x14ac:dyDescent="0.25">
      <c r="A410" t="s">
        <v>787</v>
      </c>
      <c r="B410" s="1">
        <v>45982</v>
      </c>
      <c r="C410" t="s">
        <v>142</v>
      </c>
      <c r="D410" t="s">
        <v>90</v>
      </c>
      <c r="E410" t="s">
        <v>46</v>
      </c>
      <c r="F410" t="s">
        <v>47</v>
      </c>
      <c r="G410" t="s">
        <v>138</v>
      </c>
      <c r="H410">
        <v>3</v>
      </c>
      <c r="I410">
        <v>25600</v>
      </c>
      <c r="J410">
        <v>25</v>
      </c>
      <c r="K410">
        <v>19200</v>
      </c>
      <c r="L410">
        <v>57600</v>
      </c>
      <c r="M410">
        <v>32768.32</v>
      </c>
      <c r="N410">
        <v>24831.68</v>
      </c>
      <c r="O410" t="s">
        <v>91</v>
      </c>
      <c r="P410">
        <v>225.41</v>
      </c>
      <c r="Q410" t="s">
        <v>73</v>
      </c>
      <c r="R410" t="s">
        <v>41</v>
      </c>
      <c r="S410">
        <v>2</v>
      </c>
      <c r="T410">
        <v>2</v>
      </c>
      <c r="U410" t="s">
        <v>32</v>
      </c>
      <c r="V410" t="s">
        <v>33</v>
      </c>
      <c r="W410">
        <v>5</v>
      </c>
      <c r="X410">
        <f t="shared" si="12"/>
        <v>0</v>
      </c>
      <c r="Y410">
        <f t="shared" si="13"/>
        <v>24606.27</v>
      </c>
      <c r="Z410" s="2">
        <f>IF(BoyCodeAfrica_Ecommerce_Datasets3[Marketing_Cost] = 0, "N/A", L410/P410)</f>
        <v>255.53435961137484</v>
      </c>
      <c r="AA410" s="3">
        <f>BoyCodeAfrica_Ecommerce_Datasets3[Marketing_Cost]/BoyCodeAfrica_Ecommerce_Datasets3[Revenue]</f>
        <v>3.9133680555555553E-3</v>
      </c>
      <c r="AB410">
        <f>IF(COUNTIFS($C$2:C410,C410, $O$2:O410,O410)= 1,1,0)</f>
        <v>1</v>
      </c>
      <c r="AC410" s="6">
        <f>IF(COUNTIFS($A$2:A410,A410, $O$2:O410,O410)= 1,1,0)</f>
        <v>1</v>
      </c>
    </row>
    <row r="411" spans="1:29" x14ac:dyDescent="0.25">
      <c r="A411" t="s">
        <v>788</v>
      </c>
      <c r="B411" s="1">
        <v>45793</v>
      </c>
      <c r="C411" t="s">
        <v>789</v>
      </c>
      <c r="D411" t="s">
        <v>79</v>
      </c>
      <c r="E411" t="s">
        <v>26</v>
      </c>
      <c r="F411" t="s">
        <v>27</v>
      </c>
      <c r="G411" t="s">
        <v>113</v>
      </c>
      <c r="H411">
        <v>1</v>
      </c>
      <c r="I411">
        <v>7757</v>
      </c>
      <c r="J411">
        <v>10</v>
      </c>
      <c r="K411">
        <v>775.7</v>
      </c>
      <c r="L411">
        <v>6981.3</v>
      </c>
      <c r="M411">
        <v>4654.3900000000003</v>
      </c>
      <c r="N411">
        <v>2326.91</v>
      </c>
      <c r="O411" t="s">
        <v>91</v>
      </c>
      <c r="P411">
        <v>1522.71</v>
      </c>
      <c r="Q411" t="s">
        <v>73</v>
      </c>
      <c r="R411" t="s">
        <v>41</v>
      </c>
      <c r="S411">
        <v>2</v>
      </c>
      <c r="T411">
        <v>1</v>
      </c>
      <c r="U411" t="s">
        <v>32</v>
      </c>
      <c r="V411" t="s">
        <v>50</v>
      </c>
      <c r="W411">
        <v>5</v>
      </c>
      <c r="X411">
        <f t="shared" si="12"/>
        <v>0</v>
      </c>
      <c r="Y411">
        <f t="shared" si="13"/>
        <v>804.19999999999982</v>
      </c>
      <c r="Z411" s="2">
        <f>IF(BoyCodeAfrica_Ecommerce_Datasets3[Marketing_Cost] = 0, "N/A", L411/P411)</f>
        <v>4.5847863348897686</v>
      </c>
      <c r="AA411" s="3">
        <f>BoyCodeAfrica_Ecommerce_Datasets3[Marketing_Cost]/BoyCodeAfrica_Ecommerce_Datasets3[Revenue]</f>
        <v>0.21811267242490653</v>
      </c>
      <c r="AB411">
        <f>IF(COUNTIFS($C$2:C411,C411, $O$2:O411,O411)= 1,1,0)</f>
        <v>1</v>
      </c>
      <c r="AC411" s="6">
        <f>IF(COUNTIFS($A$2:A411,A411, $O$2:O411,O411)= 1,1,0)</f>
        <v>1</v>
      </c>
    </row>
    <row r="412" spans="1:29" x14ac:dyDescent="0.25">
      <c r="A412" t="s">
        <v>790</v>
      </c>
      <c r="B412" s="1">
        <v>45916</v>
      </c>
      <c r="C412" t="s">
        <v>158</v>
      </c>
      <c r="D412" t="s">
        <v>67</v>
      </c>
      <c r="E412" t="s">
        <v>46</v>
      </c>
      <c r="F412" t="s">
        <v>37</v>
      </c>
      <c r="G412" t="s">
        <v>161</v>
      </c>
      <c r="H412">
        <v>4</v>
      </c>
      <c r="I412">
        <v>20176</v>
      </c>
      <c r="J412">
        <v>25</v>
      </c>
      <c r="K412">
        <v>20176</v>
      </c>
      <c r="L412">
        <v>60528</v>
      </c>
      <c r="M412">
        <v>38665.33</v>
      </c>
      <c r="N412">
        <v>21862.67</v>
      </c>
      <c r="O412" t="s">
        <v>39</v>
      </c>
      <c r="P412">
        <v>1264.2</v>
      </c>
      <c r="Q412" t="s">
        <v>83</v>
      </c>
      <c r="R412" t="s">
        <v>41</v>
      </c>
      <c r="S412">
        <v>2</v>
      </c>
      <c r="T412">
        <v>3</v>
      </c>
      <c r="U412" t="s">
        <v>32</v>
      </c>
      <c r="V412" t="s">
        <v>42</v>
      </c>
      <c r="X412">
        <f t="shared" si="12"/>
        <v>0</v>
      </c>
      <c r="Y412">
        <f t="shared" si="13"/>
        <v>20598.469999999998</v>
      </c>
      <c r="Z412" s="2">
        <f>IF(BoyCodeAfrica_Ecommerce_Datasets3[Marketing_Cost] = 0, "N/A", L412/P412)</f>
        <v>47.878500237304223</v>
      </c>
      <c r="AA412" s="3">
        <f>BoyCodeAfrica_Ecommerce_Datasets3[Marketing_Cost]/BoyCodeAfrica_Ecommerce_Datasets3[Revenue]</f>
        <v>2.0886201427438543E-2</v>
      </c>
      <c r="AB412">
        <f>IF(COUNTIFS($C$2:C412,C412, $O$2:O412,O412)= 1,1,0)</f>
        <v>1</v>
      </c>
      <c r="AC412" s="6">
        <f>IF(COUNTIFS($A$2:A412,A412, $O$2:O412,O412)= 1,1,0)</f>
        <v>1</v>
      </c>
    </row>
    <row r="413" spans="1:29" x14ac:dyDescent="0.25">
      <c r="A413" t="s">
        <v>791</v>
      </c>
      <c r="B413" s="1">
        <v>45908</v>
      </c>
      <c r="C413" t="s">
        <v>792</v>
      </c>
      <c r="D413" t="s">
        <v>25</v>
      </c>
      <c r="E413" t="s">
        <v>36</v>
      </c>
      <c r="F413" t="s">
        <v>53</v>
      </c>
      <c r="G413" t="s">
        <v>59</v>
      </c>
      <c r="H413">
        <v>2</v>
      </c>
      <c r="I413">
        <v>60260</v>
      </c>
      <c r="J413">
        <v>0</v>
      </c>
      <c r="K413">
        <v>0</v>
      </c>
      <c r="L413">
        <v>120520</v>
      </c>
      <c r="M413">
        <v>95571.21</v>
      </c>
      <c r="N413">
        <v>24948.79</v>
      </c>
      <c r="O413" t="s">
        <v>49</v>
      </c>
      <c r="P413">
        <v>459.87</v>
      </c>
      <c r="Q413" t="s">
        <v>68</v>
      </c>
      <c r="R413" t="s">
        <v>41</v>
      </c>
      <c r="S413">
        <v>2</v>
      </c>
      <c r="T413">
        <v>3</v>
      </c>
      <c r="U413" t="s">
        <v>32</v>
      </c>
      <c r="V413" t="s">
        <v>50</v>
      </c>
      <c r="W413">
        <v>4</v>
      </c>
      <c r="X413">
        <f t="shared" si="12"/>
        <v>0</v>
      </c>
      <c r="Y413">
        <f t="shared" si="13"/>
        <v>24488.920000000002</v>
      </c>
      <c r="Z413" s="2">
        <f>IF(BoyCodeAfrica_Ecommerce_Datasets3[Marketing_Cost] = 0, "N/A", L413/P413)</f>
        <v>262.07406440950706</v>
      </c>
      <c r="AA413" s="3">
        <f>BoyCodeAfrica_Ecommerce_Datasets3[Marketing_Cost]/BoyCodeAfrica_Ecommerce_Datasets3[Revenue]</f>
        <v>3.8157152339860605E-3</v>
      </c>
      <c r="AB413">
        <f>IF(COUNTIFS($C$2:C413,C413, $O$2:O413,O413)= 1,1,0)</f>
        <v>1</v>
      </c>
      <c r="AC413" s="6">
        <f>IF(COUNTIFS($A$2:A413,A413, $O$2:O413,O413)= 1,1,0)</f>
        <v>1</v>
      </c>
    </row>
    <row r="414" spans="1:29" x14ac:dyDescent="0.25">
      <c r="A414" t="s">
        <v>793</v>
      </c>
      <c r="B414" s="1">
        <v>45786</v>
      </c>
      <c r="C414" t="s">
        <v>484</v>
      </c>
      <c r="D414" t="s">
        <v>90</v>
      </c>
      <c r="E414" t="s">
        <v>36</v>
      </c>
      <c r="F414" t="s">
        <v>37</v>
      </c>
      <c r="G414" t="s">
        <v>224</v>
      </c>
      <c r="H414">
        <v>1</v>
      </c>
      <c r="I414">
        <v>8374</v>
      </c>
      <c r="J414">
        <v>5</v>
      </c>
      <c r="K414">
        <v>418.7</v>
      </c>
      <c r="L414">
        <v>7955.3</v>
      </c>
      <c r="M414">
        <v>6327.32</v>
      </c>
      <c r="N414">
        <v>1627.98</v>
      </c>
      <c r="O414" t="s">
        <v>91</v>
      </c>
      <c r="P414">
        <v>376.03</v>
      </c>
      <c r="Q414" t="s">
        <v>83</v>
      </c>
      <c r="R414" t="s">
        <v>31</v>
      </c>
      <c r="S414">
        <v>5</v>
      </c>
      <c r="T414">
        <v>1</v>
      </c>
      <c r="U414" t="s">
        <v>32</v>
      </c>
      <c r="V414" t="s">
        <v>33</v>
      </c>
      <c r="W414">
        <v>3</v>
      </c>
      <c r="X414">
        <f t="shared" si="12"/>
        <v>0</v>
      </c>
      <c r="Y414">
        <f t="shared" si="13"/>
        <v>1251.95</v>
      </c>
      <c r="Z414" s="2">
        <f>IF(BoyCodeAfrica_Ecommerce_Datasets3[Marketing_Cost] = 0, "N/A", L414/P414)</f>
        <v>21.156024785256498</v>
      </c>
      <c r="AA414" s="3">
        <f>BoyCodeAfrica_Ecommerce_Datasets3[Marketing_Cost]/BoyCodeAfrica_Ecommerce_Datasets3[Revenue]</f>
        <v>4.7267859163073668E-2</v>
      </c>
      <c r="AB414">
        <f>IF(COUNTIFS($C$2:C414,C414, $O$2:O414,O414)= 1,1,0)</f>
        <v>1</v>
      </c>
      <c r="AC414" s="6">
        <f>IF(COUNTIFS($A$2:A414,A414, $O$2:O414,O414)= 1,1,0)</f>
        <v>1</v>
      </c>
    </row>
    <row r="415" spans="1:29" x14ac:dyDescent="0.25">
      <c r="A415" t="s">
        <v>794</v>
      </c>
      <c r="B415" s="1">
        <v>45684</v>
      </c>
      <c r="C415" t="s">
        <v>795</v>
      </c>
      <c r="D415" t="s">
        <v>67</v>
      </c>
      <c r="E415" t="s">
        <v>46</v>
      </c>
      <c r="F415" t="s">
        <v>37</v>
      </c>
      <c r="G415" t="s">
        <v>313</v>
      </c>
      <c r="H415">
        <v>1</v>
      </c>
      <c r="I415">
        <v>34271</v>
      </c>
      <c r="J415">
        <v>15</v>
      </c>
      <c r="K415">
        <v>5140.6499999999996</v>
      </c>
      <c r="L415">
        <v>29130.35</v>
      </c>
      <c r="M415">
        <v>18724.63</v>
      </c>
      <c r="N415">
        <v>10405.719999999999</v>
      </c>
      <c r="O415" t="s">
        <v>91</v>
      </c>
      <c r="P415">
        <v>286.88</v>
      </c>
      <c r="Q415" t="s">
        <v>73</v>
      </c>
      <c r="R415" t="s">
        <v>31</v>
      </c>
      <c r="S415">
        <v>5</v>
      </c>
      <c r="T415">
        <v>7</v>
      </c>
      <c r="U415" t="s">
        <v>56</v>
      </c>
      <c r="V415" t="s">
        <v>33</v>
      </c>
      <c r="W415">
        <v>4</v>
      </c>
      <c r="X415">
        <f t="shared" si="12"/>
        <v>0</v>
      </c>
      <c r="Y415">
        <f t="shared" si="13"/>
        <v>10118.84</v>
      </c>
      <c r="Z415" s="2">
        <f>IF(BoyCodeAfrica_Ecommerce_Datasets3[Marketing_Cost] = 0, "N/A", L415/P415)</f>
        <v>101.54193390964863</v>
      </c>
      <c r="AA415" s="3">
        <f>BoyCodeAfrica_Ecommerce_Datasets3[Marketing_Cost]/BoyCodeAfrica_Ecommerce_Datasets3[Revenue]</f>
        <v>9.8481480655055638E-3</v>
      </c>
      <c r="AB415">
        <f>IF(COUNTIFS($C$2:C415,C415, $O$2:O415,O415)= 1,1,0)</f>
        <v>1</v>
      </c>
      <c r="AC415" s="6">
        <f>IF(COUNTIFS($A$2:A415,A415, $O$2:O415,O415)= 1,1,0)</f>
        <v>1</v>
      </c>
    </row>
    <row r="416" spans="1:29" x14ac:dyDescent="0.25">
      <c r="A416" t="s">
        <v>796</v>
      </c>
      <c r="B416" s="1">
        <v>45705</v>
      </c>
      <c r="C416" t="s">
        <v>797</v>
      </c>
      <c r="D416" t="s">
        <v>67</v>
      </c>
      <c r="E416" t="s">
        <v>26</v>
      </c>
      <c r="F416" t="s">
        <v>53</v>
      </c>
      <c r="G416" t="s">
        <v>268</v>
      </c>
      <c r="H416">
        <v>1</v>
      </c>
      <c r="I416">
        <v>95117</v>
      </c>
      <c r="J416">
        <v>10</v>
      </c>
      <c r="K416">
        <v>9511.7000000000007</v>
      </c>
      <c r="L416">
        <v>85605.3</v>
      </c>
      <c r="M416">
        <v>66534.31</v>
      </c>
      <c r="N416">
        <v>19070.990000000002</v>
      </c>
      <c r="O416" t="s">
        <v>60</v>
      </c>
      <c r="P416">
        <v>431.18</v>
      </c>
      <c r="Q416" t="s">
        <v>73</v>
      </c>
      <c r="R416" t="s">
        <v>31</v>
      </c>
      <c r="S416">
        <v>5</v>
      </c>
      <c r="T416">
        <v>5</v>
      </c>
      <c r="U416" t="s">
        <v>32</v>
      </c>
      <c r="V416" t="s">
        <v>33</v>
      </c>
      <c r="W416">
        <v>5</v>
      </c>
      <c r="X416">
        <f t="shared" si="12"/>
        <v>0</v>
      </c>
      <c r="Y416">
        <f t="shared" si="13"/>
        <v>18639.810000000001</v>
      </c>
      <c r="Z416" s="2">
        <f>IF(BoyCodeAfrica_Ecommerce_Datasets3[Marketing_Cost] = 0, "N/A", L416/P416)</f>
        <v>198.53726981770956</v>
      </c>
      <c r="AA416" s="3">
        <f>BoyCodeAfrica_Ecommerce_Datasets3[Marketing_Cost]/BoyCodeAfrica_Ecommerce_Datasets3[Revenue]</f>
        <v>5.0368376724338332E-3</v>
      </c>
      <c r="AB416">
        <f>IF(COUNTIFS($C$2:C416,C416, $O$2:O416,O416)= 1,1,0)</f>
        <v>1</v>
      </c>
      <c r="AC416" s="6">
        <f>IF(COUNTIFS($A$2:A416,A416, $O$2:O416,O416)= 1,1,0)</f>
        <v>1</v>
      </c>
    </row>
    <row r="417" spans="1:29" x14ac:dyDescent="0.25">
      <c r="A417" t="s">
        <v>798</v>
      </c>
      <c r="B417" s="1">
        <v>45982</v>
      </c>
      <c r="C417" t="s">
        <v>655</v>
      </c>
      <c r="D417" t="s">
        <v>154</v>
      </c>
      <c r="E417" t="s">
        <v>26</v>
      </c>
      <c r="F417" t="s">
        <v>53</v>
      </c>
      <c r="G417" t="s">
        <v>82</v>
      </c>
      <c r="H417">
        <v>1</v>
      </c>
      <c r="I417">
        <v>44815</v>
      </c>
      <c r="J417">
        <v>5</v>
      </c>
      <c r="K417">
        <v>2240.75</v>
      </c>
      <c r="L417">
        <v>42574.25</v>
      </c>
      <c r="M417">
        <v>31628.04</v>
      </c>
      <c r="N417">
        <v>10946.21</v>
      </c>
      <c r="O417" t="s">
        <v>55</v>
      </c>
      <c r="P417">
        <v>309.83999999999997</v>
      </c>
      <c r="Q417" t="s">
        <v>40</v>
      </c>
      <c r="R417" t="s">
        <v>31</v>
      </c>
      <c r="S417">
        <v>5</v>
      </c>
      <c r="T417">
        <v>3</v>
      </c>
      <c r="U417" t="s">
        <v>32</v>
      </c>
      <c r="V417" t="s">
        <v>50</v>
      </c>
      <c r="W417">
        <v>5</v>
      </c>
      <c r="X417">
        <f t="shared" si="12"/>
        <v>0</v>
      </c>
      <c r="Y417">
        <f t="shared" si="13"/>
        <v>10636.369999999999</v>
      </c>
      <c r="Z417" s="2">
        <f>IF(BoyCodeAfrica_Ecommerce_Datasets3[Marketing_Cost] = 0, "N/A", L417/P417)</f>
        <v>137.40721017299254</v>
      </c>
      <c r="AA417" s="3">
        <f>BoyCodeAfrica_Ecommerce_Datasets3[Marketing_Cost]/BoyCodeAfrica_Ecommerce_Datasets3[Revenue]</f>
        <v>7.2776384786578732E-3</v>
      </c>
      <c r="AB417">
        <f>IF(COUNTIFS($C$2:C417,C417, $O$2:O417,O417)= 1,1,0)</f>
        <v>1</v>
      </c>
      <c r="AC417" s="6">
        <f>IF(COUNTIFS($A$2:A417,A417, $O$2:O417,O417)= 1,1,0)</f>
        <v>1</v>
      </c>
    </row>
    <row r="418" spans="1:29" x14ac:dyDescent="0.25">
      <c r="A418" t="s">
        <v>799</v>
      </c>
      <c r="B418" s="1">
        <v>45874</v>
      </c>
      <c r="C418" t="s">
        <v>201</v>
      </c>
      <c r="D418" t="s">
        <v>67</v>
      </c>
      <c r="E418" t="s">
        <v>26</v>
      </c>
      <c r="F418" t="s">
        <v>53</v>
      </c>
      <c r="G418" t="s">
        <v>54</v>
      </c>
      <c r="H418">
        <v>1</v>
      </c>
      <c r="I418">
        <v>58465</v>
      </c>
      <c r="J418">
        <v>5</v>
      </c>
      <c r="K418">
        <v>2923.25</v>
      </c>
      <c r="L418">
        <v>55541.75</v>
      </c>
      <c r="M418">
        <v>31918.42</v>
      </c>
      <c r="N418">
        <v>23623.33</v>
      </c>
      <c r="O418" t="s">
        <v>55</v>
      </c>
      <c r="P418">
        <v>975.37</v>
      </c>
      <c r="Q418" t="s">
        <v>68</v>
      </c>
      <c r="R418" t="s">
        <v>31</v>
      </c>
      <c r="S418">
        <v>5</v>
      </c>
      <c r="T418">
        <v>8</v>
      </c>
      <c r="U418" t="s">
        <v>56</v>
      </c>
      <c r="V418" t="s">
        <v>33</v>
      </c>
      <c r="W418">
        <v>1</v>
      </c>
      <c r="X418">
        <f t="shared" si="12"/>
        <v>0</v>
      </c>
      <c r="Y418">
        <f t="shared" si="13"/>
        <v>22647.960000000003</v>
      </c>
      <c r="Z418" s="2">
        <f>IF(BoyCodeAfrica_Ecommerce_Datasets3[Marketing_Cost] = 0, "N/A", L418/P418)</f>
        <v>56.944287808728994</v>
      </c>
      <c r="AA418" s="3">
        <f>BoyCodeAfrica_Ecommerce_Datasets3[Marketing_Cost]/BoyCodeAfrica_Ecommerce_Datasets3[Revenue]</f>
        <v>1.7561023914442739E-2</v>
      </c>
      <c r="AB418">
        <f>IF(COUNTIFS($C$2:C418,C418, $O$2:O418,O418)= 1,1,0)</f>
        <v>1</v>
      </c>
      <c r="AC418" s="6">
        <f>IF(COUNTIFS($A$2:A418,A418, $O$2:O418,O418)= 1,1,0)</f>
        <v>1</v>
      </c>
    </row>
    <row r="419" spans="1:29" x14ac:dyDescent="0.25">
      <c r="A419" t="s">
        <v>800</v>
      </c>
      <c r="B419" s="1">
        <v>45799</v>
      </c>
      <c r="C419" t="s">
        <v>411</v>
      </c>
      <c r="D419" t="s">
        <v>154</v>
      </c>
      <c r="E419" t="s">
        <v>46</v>
      </c>
      <c r="F419" t="s">
        <v>53</v>
      </c>
      <c r="G419" t="s">
        <v>268</v>
      </c>
      <c r="H419">
        <v>1</v>
      </c>
      <c r="I419">
        <v>23114</v>
      </c>
      <c r="J419">
        <v>5</v>
      </c>
      <c r="K419">
        <v>1155.7</v>
      </c>
      <c r="L419">
        <v>21958.3</v>
      </c>
      <c r="M419">
        <v>17616.45</v>
      </c>
      <c r="N419">
        <v>4341.8500000000004</v>
      </c>
      <c r="O419" t="s">
        <v>49</v>
      </c>
      <c r="P419">
        <v>154.58000000000001</v>
      </c>
      <c r="Q419" t="s">
        <v>83</v>
      </c>
      <c r="R419" t="s">
        <v>41</v>
      </c>
      <c r="S419">
        <v>2</v>
      </c>
      <c r="T419">
        <v>2</v>
      </c>
      <c r="U419" t="s">
        <v>32</v>
      </c>
      <c r="V419" t="s">
        <v>33</v>
      </c>
      <c r="W419">
        <v>1</v>
      </c>
      <c r="X419">
        <f t="shared" si="12"/>
        <v>0</v>
      </c>
      <c r="Y419">
        <f t="shared" si="13"/>
        <v>4187.2700000000004</v>
      </c>
      <c r="Z419" s="2">
        <f>IF(BoyCodeAfrica_Ecommerce_Datasets3[Marketing_Cost] = 0, "N/A", L419/P419)</f>
        <v>142.05136498900245</v>
      </c>
      <c r="AA419" s="3">
        <f>BoyCodeAfrica_Ecommerce_Datasets3[Marketing_Cost]/BoyCodeAfrica_Ecommerce_Datasets3[Revenue]</f>
        <v>7.0397070811492697E-3</v>
      </c>
      <c r="AB419">
        <f>IF(COUNTIFS($C$2:C419,C419, $O$2:O419,O419)= 1,1,0)</f>
        <v>1</v>
      </c>
      <c r="AC419" s="6">
        <f>IF(COUNTIFS($A$2:A419,A419, $O$2:O419,O419)= 1,1,0)</f>
        <v>1</v>
      </c>
    </row>
    <row r="420" spans="1:29" x14ac:dyDescent="0.25">
      <c r="A420" t="s">
        <v>801</v>
      </c>
      <c r="B420" s="1">
        <v>45680</v>
      </c>
      <c r="C420" t="s">
        <v>802</v>
      </c>
      <c r="D420" t="s">
        <v>90</v>
      </c>
      <c r="E420" t="s">
        <v>26</v>
      </c>
      <c r="F420" t="s">
        <v>86</v>
      </c>
      <c r="G420" t="s">
        <v>94</v>
      </c>
      <c r="H420">
        <v>1</v>
      </c>
      <c r="I420">
        <v>34848</v>
      </c>
      <c r="J420">
        <v>10</v>
      </c>
      <c r="K420">
        <v>3484.8</v>
      </c>
      <c r="L420">
        <v>31363.200000000001</v>
      </c>
      <c r="M420">
        <v>17621.84</v>
      </c>
      <c r="N420">
        <v>13741.36</v>
      </c>
      <c r="O420" t="s">
        <v>60</v>
      </c>
      <c r="P420">
        <v>1965.35</v>
      </c>
      <c r="Q420" t="s">
        <v>30</v>
      </c>
      <c r="R420" t="s">
        <v>41</v>
      </c>
      <c r="S420">
        <v>2</v>
      </c>
      <c r="T420">
        <v>4</v>
      </c>
      <c r="U420" t="s">
        <v>56</v>
      </c>
      <c r="V420" t="s">
        <v>33</v>
      </c>
      <c r="W420">
        <v>3</v>
      </c>
      <c r="X420">
        <f t="shared" si="12"/>
        <v>0</v>
      </c>
      <c r="Y420">
        <f t="shared" si="13"/>
        <v>11776.01</v>
      </c>
      <c r="Z420" s="2">
        <f>IF(BoyCodeAfrica_Ecommerce_Datasets3[Marketing_Cost] = 0, "N/A", L420/P420)</f>
        <v>15.958073625562879</v>
      </c>
      <c r="AA420" s="3">
        <f>BoyCodeAfrica_Ecommerce_Datasets3[Marketing_Cost]/BoyCodeAfrica_Ecommerce_Datasets3[Revenue]</f>
        <v>6.266420518314457E-2</v>
      </c>
      <c r="AB420">
        <f>IF(COUNTIFS($C$2:C420,C420, $O$2:O420,O420)= 1,1,0)</f>
        <v>1</v>
      </c>
      <c r="AC420" s="6">
        <f>IF(COUNTIFS($A$2:A420,A420, $O$2:O420,O420)= 1,1,0)</f>
        <v>1</v>
      </c>
    </row>
    <row r="421" spans="1:29" x14ac:dyDescent="0.25">
      <c r="A421" t="s">
        <v>803</v>
      </c>
      <c r="B421" s="1">
        <v>45659</v>
      </c>
      <c r="C421" t="s">
        <v>804</v>
      </c>
      <c r="D421" t="s">
        <v>154</v>
      </c>
      <c r="E421" t="s">
        <v>36</v>
      </c>
      <c r="F421" t="s">
        <v>53</v>
      </c>
      <c r="G421" t="s">
        <v>82</v>
      </c>
      <c r="H421">
        <v>2</v>
      </c>
      <c r="I421">
        <v>91689</v>
      </c>
      <c r="J421">
        <v>10</v>
      </c>
      <c r="K421">
        <v>18337.8</v>
      </c>
      <c r="L421">
        <v>165040.20000000001</v>
      </c>
      <c r="M421">
        <v>98585.01</v>
      </c>
      <c r="N421">
        <v>66455.19</v>
      </c>
      <c r="O421" t="s">
        <v>39</v>
      </c>
      <c r="P421">
        <v>1308.9000000000001</v>
      </c>
      <c r="Q421" t="s">
        <v>73</v>
      </c>
      <c r="R421" t="s">
        <v>41</v>
      </c>
      <c r="S421">
        <v>2</v>
      </c>
      <c r="T421">
        <v>6</v>
      </c>
      <c r="U421" t="s">
        <v>32</v>
      </c>
      <c r="V421" t="s">
        <v>50</v>
      </c>
      <c r="W421">
        <v>5</v>
      </c>
      <c r="X421">
        <f t="shared" si="12"/>
        <v>0</v>
      </c>
      <c r="Y421">
        <f t="shared" si="13"/>
        <v>65146.29</v>
      </c>
      <c r="Z421" s="2">
        <f>IF(BoyCodeAfrica_Ecommerce_Datasets3[Marketing_Cost] = 0, "N/A", L421/P421)</f>
        <v>126.09076323630529</v>
      </c>
      <c r="AA421" s="3">
        <f>BoyCodeAfrica_Ecommerce_Datasets3[Marketing_Cost]/BoyCodeAfrica_Ecommerce_Datasets3[Revenue]</f>
        <v>7.9307950426623329E-3</v>
      </c>
      <c r="AB421">
        <f>IF(COUNTIFS($C$2:C421,C421, $O$2:O421,O421)= 1,1,0)</f>
        <v>1</v>
      </c>
      <c r="AC421" s="6">
        <f>IF(COUNTIFS($A$2:A421,A421, $O$2:O421,O421)= 1,1,0)</f>
        <v>1</v>
      </c>
    </row>
    <row r="422" spans="1:29" x14ac:dyDescent="0.25">
      <c r="A422" t="s">
        <v>805</v>
      </c>
      <c r="B422" s="1">
        <v>45828</v>
      </c>
      <c r="C422" t="s">
        <v>199</v>
      </c>
      <c r="D422" t="s">
        <v>67</v>
      </c>
      <c r="E422" t="s">
        <v>26</v>
      </c>
      <c r="F422" t="s">
        <v>53</v>
      </c>
      <c r="G422" t="s">
        <v>82</v>
      </c>
      <c r="H422">
        <v>2</v>
      </c>
      <c r="I422">
        <v>74984</v>
      </c>
      <c r="J422">
        <v>0</v>
      </c>
      <c r="K422">
        <v>0</v>
      </c>
      <c r="L422">
        <v>149968</v>
      </c>
      <c r="M422">
        <v>94988.1</v>
      </c>
      <c r="N422">
        <v>54979.9</v>
      </c>
      <c r="O422" t="s">
        <v>60</v>
      </c>
      <c r="P422">
        <v>1625.46</v>
      </c>
      <c r="Q422" t="s">
        <v>83</v>
      </c>
      <c r="R422" t="s">
        <v>41</v>
      </c>
      <c r="S422">
        <v>2</v>
      </c>
      <c r="T422">
        <v>6</v>
      </c>
      <c r="U422" t="s">
        <v>32</v>
      </c>
      <c r="V422" t="s">
        <v>50</v>
      </c>
      <c r="W422">
        <v>2</v>
      </c>
      <c r="X422">
        <f t="shared" si="12"/>
        <v>0</v>
      </c>
      <c r="Y422">
        <f t="shared" si="13"/>
        <v>53354.44</v>
      </c>
      <c r="Z422" s="2">
        <f>IF(BoyCodeAfrica_Ecommerce_Datasets3[Marketing_Cost] = 0, "N/A", L422/P422)</f>
        <v>92.26188279010249</v>
      </c>
      <c r="AA422" s="3">
        <f>BoyCodeAfrica_Ecommerce_Datasets3[Marketing_Cost]/BoyCodeAfrica_Ecommerce_Datasets3[Revenue]</f>
        <v>1.0838712258615171E-2</v>
      </c>
      <c r="AB422">
        <f>IF(COUNTIFS($C$2:C422,C422, $O$2:O422,O422)= 1,1,0)</f>
        <v>1</v>
      </c>
      <c r="AC422" s="6">
        <f>IF(COUNTIFS($A$2:A422,A422, $O$2:O422,O422)= 1,1,0)</f>
        <v>1</v>
      </c>
    </row>
    <row r="423" spans="1:29" x14ac:dyDescent="0.25">
      <c r="A423" t="s">
        <v>806</v>
      </c>
      <c r="B423" s="1">
        <v>45724</v>
      </c>
      <c r="C423" t="s">
        <v>807</v>
      </c>
      <c r="D423" t="s">
        <v>63</v>
      </c>
      <c r="E423" t="s">
        <v>46</v>
      </c>
      <c r="F423" t="s">
        <v>47</v>
      </c>
      <c r="G423" t="s">
        <v>48</v>
      </c>
      <c r="H423">
        <v>1</v>
      </c>
      <c r="I423">
        <v>22601</v>
      </c>
      <c r="J423">
        <v>0</v>
      </c>
      <c r="K423">
        <v>0</v>
      </c>
      <c r="L423">
        <v>22601</v>
      </c>
      <c r="M423">
        <v>14127.75</v>
      </c>
      <c r="N423">
        <v>8473.25</v>
      </c>
      <c r="O423" t="s">
        <v>91</v>
      </c>
      <c r="P423">
        <v>2448.41</v>
      </c>
      <c r="Q423" t="s">
        <v>73</v>
      </c>
      <c r="R423" t="s">
        <v>31</v>
      </c>
      <c r="S423">
        <v>5</v>
      </c>
      <c r="T423">
        <v>4</v>
      </c>
      <c r="U423" t="s">
        <v>32</v>
      </c>
      <c r="V423" t="s">
        <v>50</v>
      </c>
      <c r="W423">
        <v>5</v>
      </c>
      <c r="X423">
        <f t="shared" si="12"/>
        <v>0</v>
      </c>
      <c r="Y423">
        <f t="shared" si="13"/>
        <v>6024.84</v>
      </c>
      <c r="Z423" s="2">
        <f>IF(BoyCodeAfrica_Ecommerce_Datasets3[Marketing_Cost] = 0, "N/A", L423/P423)</f>
        <v>9.2308886175109564</v>
      </c>
      <c r="AA423" s="3">
        <f>BoyCodeAfrica_Ecommerce_Datasets3[Marketing_Cost]/BoyCodeAfrica_Ecommerce_Datasets3[Revenue]</f>
        <v>0.1083319322153887</v>
      </c>
      <c r="AB423">
        <f>IF(COUNTIFS($C$2:C423,C423, $O$2:O423,O423)= 1,1,0)</f>
        <v>1</v>
      </c>
      <c r="AC423" s="6">
        <f>IF(COUNTIFS($A$2:A423,A423, $O$2:O423,O423)= 1,1,0)</f>
        <v>1</v>
      </c>
    </row>
    <row r="424" spans="1:29" x14ac:dyDescent="0.25">
      <c r="A424" t="s">
        <v>808</v>
      </c>
      <c r="B424" s="1">
        <v>45984</v>
      </c>
      <c r="C424" t="s">
        <v>316</v>
      </c>
      <c r="D424" t="s">
        <v>25</v>
      </c>
      <c r="E424" t="s">
        <v>46</v>
      </c>
      <c r="F424" t="s">
        <v>53</v>
      </c>
      <c r="G424" t="s">
        <v>268</v>
      </c>
      <c r="H424">
        <v>1</v>
      </c>
      <c r="I424">
        <v>96163</v>
      </c>
      <c r="J424">
        <v>25</v>
      </c>
      <c r="K424">
        <v>24040.75</v>
      </c>
      <c r="L424">
        <v>72122.25</v>
      </c>
      <c r="M424">
        <v>45930.48</v>
      </c>
      <c r="N424">
        <v>26191.77</v>
      </c>
      <c r="O424" t="s">
        <v>91</v>
      </c>
      <c r="P424">
        <v>2200.69</v>
      </c>
      <c r="Q424" t="s">
        <v>83</v>
      </c>
      <c r="R424" t="s">
        <v>31</v>
      </c>
      <c r="S424">
        <v>5</v>
      </c>
      <c r="T424">
        <v>4</v>
      </c>
      <c r="U424" t="s">
        <v>32</v>
      </c>
      <c r="V424" t="s">
        <v>33</v>
      </c>
      <c r="W424">
        <v>1</v>
      </c>
      <c r="X424">
        <f t="shared" si="12"/>
        <v>0</v>
      </c>
      <c r="Y424">
        <f t="shared" si="13"/>
        <v>23991.08</v>
      </c>
      <c r="Z424" s="2">
        <f>IF(BoyCodeAfrica_Ecommerce_Datasets3[Marketing_Cost] = 0, "N/A", L424/P424)</f>
        <v>32.77256224184233</v>
      </c>
      <c r="AA424" s="3">
        <f>BoyCodeAfrica_Ecommerce_Datasets3[Marketing_Cost]/BoyCodeAfrica_Ecommerce_Datasets3[Revenue]</f>
        <v>3.0513329797669929E-2</v>
      </c>
      <c r="AB424">
        <f>IF(COUNTIFS($C$2:C424,C424, $O$2:O424,O424)= 1,1,0)</f>
        <v>1</v>
      </c>
      <c r="AC424" s="6">
        <f>IF(COUNTIFS($A$2:A424,A424, $O$2:O424,O424)= 1,1,0)</f>
        <v>1</v>
      </c>
    </row>
    <row r="425" spans="1:29" x14ac:dyDescent="0.25">
      <c r="A425" t="s">
        <v>809</v>
      </c>
      <c r="B425" s="1">
        <v>45792</v>
      </c>
      <c r="C425" t="s">
        <v>535</v>
      </c>
      <c r="D425" t="s">
        <v>124</v>
      </c>
      <c r="E425" t="s">
        <v>46</v>
      </c>
      <c r="F425" t="s">
        <v>47</v>
      </c>
      <c r="G425" t="s">
        <v>138</v>
      </c>
      <c r="H425">
        <v>2</v>
      </c>
      <c r="I425">
        <v>20393</v>
      </c>
      <c r="J425">
        <v>15</v>
      </c>
      <c r="K425">
        <v>6117.9</v>
      </c>
      <c r="L425">
        <v>34668.1</v>
      </c>
      <c r="M425">
        <v>25853.63</v>
      </c>
      <c r="N425">
        <v>8814.4699999999993</v>
      </c>
      <c r="O425" t="s">
        <v>91</v>
      </c>
      <c r="P425">
        <v>654.33000000000004</v>
      </c>
      <c r="Q425" t="s">
        <v>30</v>
      </c>
      <c r="R425" t="s">
        <v>31</v>
      </c>
      <c r="S425">
        <v>5</v>
      </c>
      <c r="T425">
        <v>6</v>
      </c>
      <c r="U425" t="s">
        <v>56</v>
      </c>
      <c r="V425" t="s">
        <v>33</v>
      </c>
      <c r="W425">
        <v>5</v>
      </c>
      <c r="X425">
        <f t="shared" si="12"/>
        <v>0</v>
      </c>
      <c r="Y425">
        <f t="shared" si="13"/>
        <v>8160.1399999999994</v>
      </c>
      <c r="Z425" s="2">
        <f>IF(BoyCodeAfrica_Ecommerce_Datasets3[Marketing_Cost] = 0, "N/A", L425/P425)</f>
        <v>52.982592881267855</v>
      </c>
      <c r="AA425" s="3">
        <f>BoyCodeAfrica_Ecommerce_Datasets3[Marketing_Cost]/BoyCodeAfrica_Ecommerce_Datasets3[Revenue]</f>
        <v>1.887412347374099E-2</v>
      </c>
      <c r="AB425">
        <f>IF(COUNTIFS($C$2:C425,C425, $O$2:O425,O425)= 1,1,0)</f>
        <v>0</v>
      </c>
      <c r="AC425" s="6">
        <f>IF(COUNTIFS($A$2:A425,A425, $O$2:O425,O425)= 1,1,0)</f>
        <v>1</v>
      </c>
    </row>
    <row r="426" spans="1:29" x14ac:dyDescent="0.25">
      <c r="A426" t="s">
        <v>810</v>
      </c>
      <c r="B426" s="1">
        <v>45740</v>
      </c>
      <c r="C426" t="s">
        <v>156</v>
      </c>
      <c r="D426" t="s">
        <v>63</v>
      </c>
      <c r="E426" t="s">
        <v>26</v>
      </c>
      <c r="F426" t="s">
        <v>47</v>
      </c>
      <c r="G426" t="s">
        <v>64</v>
      </c>
      <c r="H426">
        <v>3</v>
      </c>
      <c r="I426">
        <v>24816</v>
      </c>
      <c r="J426">
        <v>15</v>
      </c>
      <c r="K426">
        <v>11167.2</v>
      </c>
      <c r="L426">
        <v>63280.800000000003</v>
      </c>
      <c r="M426">
        <v>41258.050000000003</v>
      </c>
      <c r="N426">
        <v>22022.75</v>
      </c>
      <c r="O426" t="s">
        <v>39</v>
      </c>
      <c r="P426">
        <v>1362.17</v>
      </c>
      <c r="Q426" t="s">
        <v>30</v>
      </c>
      <c r="R426" t="s">
        <v>41</v>
      </c>
      <c r="S426">
        <v>2</v>
      </c>
      <c r="T426">
        <v>3</v>
      </c>
      <c r="U426" t="s">
        <v>56</v>
      </c>
      <c r="V426" t="s">
        <v>33</v>
      </c>
      <c r="W426">
        <v>4</v>
      </c>
      <c r="X426">
        <f t="shared" si="12"/>
        <v>0</v>
      </c>
      <c r="Y426">
        <f t="shared" si="13"/>
        <v>20660.580000000002</v>
      </c>
      <c r="Z426" s="2">
        <f>IF(BoyCodeAfrica_Ecommerce_Datasets3[Marketing_Cost] = 0, "N/A", L426/P426)</f>
        <v>46.45587555150972</v>
      </c>
      <c r="AA426" s="3">
        <f>BoyCodeAfrica_Ecommerce_Datasets3[Marketing_Cost]/BoyCodeAfrica_Ecommerce_Datasets3[Revenue]</f>
        <v>2.1525802455089064E-2</v>
      </c>
      <c r="AB426">
        <f>IF(COUNTIFS($C$2:C426,C426, $O$2:O426,O426)= 1,1,0)</f>
        <v>0</v>
      </c>
      <c r="AC426" s="6">
        <f>IF(COUNTIFS($A$2:A426,A426, $O$2:O426,O426)= 1,1,0)</f>
        <v>1</v>
      </c>
    </row>
    <row r="427" spans="1:29" x14ac:dyDescent="0.25">
      <c r="A427" t="s">
        <v>811</v>
      </c>
      <c r="B427" s="1">
        <v>45884</v>
      </c>
      <c r="C427" t="s">
        <v>812</v>
      </c>
      <c r="D427" t="s">
        <v>71</v>
      </c>
      <c r="E427" t="s">
        <v>36</v>
      </c>
      <c r="F427" t="s">
        <v>47</v>
      </c>
      <c r="G427" t="s">
        <v>105</v>
      </c>
      <c r="H427">
        <v>2</v>
      </c>
      <c r="I427">
        <v>46005</v>
      </c>
      <c r="J427">
        <v>10</v>
      </c>
      <c r="K427">
        <v>9201</v>
      </c>
      <c r="L427">
        <v>82809</v>
      </c>
      <c r="M427">
        <v>54051.22</v>
      </c>
      <c r="N427">
        <v>28757.78</v>
      </c>
      <c r="O427" t="s">
        <v>60</v>
      </c>
      <c r="P427">
        <v>1062.8399999999999</v>
      </c>
      <c r="Q427" t="s">
        <v>40</v>
      </c>
      <c r="R427" t="s">
        <v>41</v>
      </c>
      <c r="S427">
        <v>2</v>
      </c>
      <c r="T427">
        <v>4</v>
      </c>
      <c r="U427" t="s">
        <v>56</v>
      </c>
      <c r="V427" t="s">
        <v>33</v>
      </c>
      <c r="W427">
        <v>3</v>
      </c>
      <c r="X427">
        <f t="shared" si="12"/>
        <v>0</v>
      </c>
      <c r="Y427">
        <f t="shared" si="13"/>
        <v>27694.94</v>
      </c>
      <c r="Z427" s="2">
        <f>IF(BoyCodeAfrica_Ecommerce_Datasets3[Marketing_Cost] = 0, "N/A", L427/P427)</f>
        <v>77.912950208874349</v>
      </c>
      <c r="AA427" s="3">
        <f>BoyCodeAfrica_Ecommerce_Datasets3[Marketing_Cost]/BoyCodeAfrica_Ecommerce_Datasets3[Revenue]</f>
        <v>1.2834836793102197E-2</v>
      </c>
      <c r="AB427">
        <f>IF(COUNTIFS($C$2:C427,C427, $O$2:O427,O427)= 1,1,0)</f>
        <v>1</v>
      </c>
      <c r="AC427" s="6">
        <f>IF(COUNTIFS($A$2:A427,A427, $O$2:O427,O427)= 1,1,0)</f>
        <v>1</v>
      </c>
    </row>
    <row r="428" spans="1:29" x14ac:dyDescent="0.25">
      <c r="A428" t="s">
        <v>813</v>
      </c>
      <c r="B428" s="1">
        <v>45940</v>
      </c>
      <c r="C428" t="s">
        <v>814</v>
      </c>
      <c r="D428" t="s">
        <v>154</v>
      </c>
      <c r="E428" t="s">
        <v>26</v>
      </c>
      <c r="F428" t="s">
        <v>27</v>
      </c>
      <c r="G428" t="s">
        <v>164</v>
      </c>
      <c r="H428">
        <v>1</v>
      </c>
      <c r="I428">
        <v>19906</v>
      </c>
      <c r="J428">
        <v>20</v>
      </c>
      <c r="K428">
        <v>3981.2</v>
      </c>
      <c r="L428">
        <v>15924.8</v>
      </c>
      <c r="M428">
        <v>10498.1</v>
      </c>
      <c r="N428">
        <v>5426.7</v>
      </c>
      <c r="O428" t="s">
        <v>49</v>
      </c>
      <c r="P428">
        <v>217.92</v>
      </c>
      <c r="Q428" t="s">
        <v>30</v>
      </c>
      <c r="R428" t="s">
        <v>41</v>
      </c>
      <c r="S428">
        <v>2</v>
      </c>
      <c r="T428">
        <v>1</v>
      </c>
      <c r="U428" t="s">
        <v>32</v>
      </c>
      <c r="V428" t="s">
        <v>33</v>
      </c>
      <c r="W428">
        <v>5</v>
      </c>
      <c r="X428">
        <f t="shared" si="12"/>
        <v>0</v>
      </c>
      <c r="Y428">
        <f t="shared" si="13"/>
        <v>5208.78</v>
      </c>
      <c r="Z428" s="2">
        <f>IF(BoyCodeAfrica_Ecommerce_Datasets3[Marketing_Cost] = 0, "N/A", L428/P428)</f>
        <v>73.076358296622615</v>
      </c>
      <c r="AA428" s="3">
        <f>BoyCodeAfrica_Ecommerce_Datasets3[Marketing_Cost]/BoyCodeAfrica_Ecommerce_Datasets3[Revenue]</f>
        <v>1.3684316286546769E-2</v>
      </c>
      <c r="AB428">
        <f>IF(COUNTIFS($C$2:C428,C428, $O$2:O428,O428)= 1,1,0)</f>
        <v>1</v>
      </c>
      <c r="AC428" s="6">
        <f>IF(COUNTIFS($A$2:A428,A428, $O$2:O428,O428)= 1,1,0)</f>
        <v>1</v>
      </c>
    </row>
    <row r="429" spans="1:29" x14ac:dyDescent="0.25">
      <c r="A429" t="s">
        <v>815</v>
      </c>
      <c r="B429" s="1">
        <v>46019</v>
      </c>
      <c r="C429" t="s">
        <v>384</v>
      </c>
      <c r="D429" t="s">
        <v>71</v>
      </c>
      <c r="E429" t="s">
        <v>36</v>
      </c>
      <c r="F429" t="s">
        <v>86</v>
      </c>
      <c r="G429" t="s">
        <v>110</v>
      </c>
      <c r="H429">
        <v>1</v>
      </c>
      <c r="I429">
        <v>31457</v>
      </c>
      <c r="J429">
        <v>10</v>
      </c>
      <c r="K429">
        <v>3145.7</v>
      </c>
      <c r="L429">
        <v>28311.3</v>
      </c>
      <c r="M429">
        <v>21466.85</v>
      </c>
      <c r="N429">
        <v>6844.45</v>
      </c>
      <c r="O429" t="s">
        <v>55</v>
      </c>
      <c r="P429">
        <v>1323.83</v>
      </c>
      <c r="Q429" t="s">
        <v>73</v>
      </c>
      <c r="R429" t="s">
        <v>41</v>
      </c>
      <c r="S429">
        <v>2</v>
      </c>
      <c r="T429">
        <v>4</v>
      </c>
      <c r="U429" t="s">
        <v>32</v>
      </c>
      <c r="V429" t="s">
        <v>50</v>
      </c>
      <c r="W429">
        <v>5</v>
      </c>
      <c r="X429">
        <f t="shared" si="12"/>
        <v>0</v>
      </c>
      <c r="Y429">
        <f t="shared" si="13"/>
        <v>5520.62</v>
      </c>
      <c r="Z429" s="2">
        <f>IF(BoyCodeAfrica_Ecommerce_Datasets3[Marketing_Cost] = 0, "N/A", L429/P429)</f>
        <v>21.38590302380215</v>
      </c>
      <c r="AA429" s="3">
        <f>BoyCodeAfrica_Ecommerce_Datasets3[Marketing_Cost]/BoyCodeAfrica_Ecommerce_Datasets3[Revenue]</f>
        <v>4.6759774365712631E-2</v>
      </c>
      <c r="AB429">
        <f>IF(COUNTIFS($C$2:C429,C429, $O$2:O429,O429)= 1,1,0)</f>
        <v>1</v>
      </c>
      <c r="AC429" s="6">
        <f>IF(COUNTIFS($A$2:A429,A429, $O$2:O429,O429)= 1,1,0)</f>
        <v>1</v>
      </c>
    </row>
    <row r="430" spans="1:29" x14ac:dyDescent="0.25">
      <c r="A430" t="s">
        <v>816</v>
      </c>
      <c r="B430" s="1">
        <v>45876</v>
      </c>
      <c r="C430" t="s">
        <v>817</v>
      </c>
      <c r="D430" t="s">
        <v>124</v>
      </c>
      <c r="E430" t="s">
        <v>26</v>
      </c>
      <c r="F430" t="s">
        <v>53</v>
      </c>
      <c r="G430" t="s">
        <v>54</v>
      </c>
      <c r="H430">
        <v>3</v>
      </c>
      <c r="I430">
        <v>56371</v>
      </c>
      <c r="J430">
        <v>10</v>
      </c>
      <c r="K430">
        <v>16911.3</v>
      </c>
      <c r="L430">
        <v>152201.70000000001</v>
      </c>
      <c r="M430">
        <v>108590.98</v>
      </c>
      <c r="N430">
        <v>43610.720000000001</v>
      </c>
      <c r="O430" t="s">
        <v>91</v>
      </c>
      <c r="P430">
        <v>1584.94</v>
      </c>
      <c r="Q430" t="s">
        <v>68</v>
      </c>
      <c r="R430" t="s">
        <v>31</v>
      </c>
      <c r="S430">
        <v>5</v>
      </c>
      <c r="T430">
        <v>2</v>
      </c>
      <c r="U430" t="s">
        <v>32</v>
      </c>
      <c r="V430" t="s">
        <v>50</v>
      </c>
      <c r="W430">
        <v>2</v>
      </c>
      <c r="X430">
        <f t="shared" si="12"/>
        <v>0</v>
      </c>
      <c r="Y430">
        <f t="shared" si="13"/>
        <v>42025.78</v>
      </c>
      <c r="Z430" s="2">
        <f>IF(BoyCodeAfrica_Ecommerce_Datasets3[Marketing_Cost] = 0, "N/A", L430/P430)</f>
        <v>96.029944351205728</v>
      </c>
      <c r="AA430" s="3">
        <f>BoyCodeAfrica_Ecommerce_Datasets3[Marketing_Cost]/BoyCodeAfrica_Ecommerce_Datasets3[Revenue]</f>
        <v>1.0413418509780113E-2</v>
      </c>
      <c r="AB430">
        <f>IF(COUNTIFS($C$2:C430,C430, $O$2:O430,O430)= 1,1,0)</f>
        <v>1</v>
      </c>
      <c r="AC430" s="6">
        <f>IF(COUNTIFS($A$2:A430,A430, $O$2:O430,O430)= 1,1,0)</f>
        <v>1</v>
      </c>
    </row>
    <row r="431" spans="1:29" x14ac:dyDescent="0.25">
      <c r="A431" t="s">
        <v>818</v>
      </c>
      <c r="B431" s="1">
        <v>45945</v>
      </c>
      <c r="C431" t="s">
        <v>819</v>
      </c>
      <c r="D431" t="s">
        <v>71</v>
      </c>
      <c r="E431" t="s">
        <v>26</v>
      </c>
      <c r="F431" t="s">
        <v>53</v>
      </c>
      <c r="G431" t="s">
        <v>151</v>
      </c>
      <c r="H431">
        <v>4</v>
      </c>
      <c r="I431">
        <v>19531</v>
      </c>
      <c r="J431">
        <v>15</v>
      </c>
      <c r="K431">
        <v>11718.6</v>
      </c>
      <c r="L431">
        <v>66405.399999999994</v>
      </c>
      <c r="M431">
        <v>41056.81</v>
      </c>
      <c r="N431">
        <v>25348.59</v>
      </c>
      <c r="O431" t="s">
        <v>60</v>
      </c>
      <c r="P431">
        <v>908.35</v>
      </c>
      <c r="Q431" t="s">
        <v>30</v>
      </c>
      <c r="R431" t="s">
        <v>41</v>
      </c>
      <c r="S431">
        <v>2</v>
      </c>
      <c r="T431">
        <v>1</v>
      </c>
      <c r="U431" t="s">
        <v>32</v>
      </c>
      <c r="V431" t="s">
        <v>33</v>
      </c>
      <c r="W431">
        <v>5</v>
      </c>
      <c r="X431">
        <f t="shared" si="12"/>
        <v>0</v>
      </c>
      <c r="Y431">
        <f t="shared" si="13"/>
        <v>24440.240000000002</v>
      </c>
      <c r="Z431" s="2">
        <f>IF(BoyCodeAfrica_Ecommerce_Datasets3[Marketing_Cost] = 0, "N/A", L431/P431)</f>
        <v>73.105520999614683</v>
      </c>
      <c r="AA431" s="3">
        <f>BoyCodeAfrica_Ecommerce_Datasets3[Marketing_Cost]/BoyCodeAfrica_Ecommerce_Datasets3[Revenue]</f>
        <v>1.367885744231644E-2</v>
      </c>
      <c r="AB431">
        <f>IF(COUNTIFS($C$2:C431,C431, $O$2:O431,O431)= 1,1,0)</f>
        <v>1</v>
      </c>
      <c r="AC431" s="6">
        <f>IF(COUNTIFS($A$2:A431,A431, $O$2:O431,O431)= 1,1,0)</f>
        <v>1</v>
      </c>
    </row>
    <row r="432" spans="1:29" x14ac:dyDescent="0.25">
      <c r="A432" t="s">
        <v>820</v>
      </c>
      <c r="B432" s="1">
        <v>45662</v>
      </c>
      <c r="C432" t="s">
        <v>109</v>
      </c>
      <c r="D432" t="s">
        <v>25</v>
      </c>
      <c r="E432" t="s">
        <v>46</v>
      </c>
      <c r="F432" t="s">
        <v>53</v>
      </c>
      <c r="G432" t="s">
        <v>151</v>
      </c>
      <c r="H432">
        <v>1</v>
      </c>
      <c r="I432">
        <v>107079</v>
      </c>
      <c r="J432">
        <v>20</v>
      </c>
      <c r="K432">
        <v>21415.8</v>
      </c>
      <c r="L432">
        <v>85663.2</v>
      </c>
      <c r="M432">
        <v>47151.27</v>
      </c>
      <c r="N432">
        <v>38511.93</v>
      </c>
      <c r="O432" t="s">
        <v>91</v>
      </c>
      <c r="P432">
        <v>1158.74</v>
      </c>
      <c r="Q432" t="s">
        <v>73</v>
      </c>
      <c r="R432" t="s">
        <v>41</v>
      </c>
      <c r="S432">
        <v>2</v>
      </c>
      <c r="T432">
        <v>1</v>
      </c>
      <c r="U432" t="s">
        <v>32</v>
      </c>
      <c r="V432" t="s">
        <v>33</v>
      </c>
      <c r="W432">
        <v>5</v>
      </c>
      <c r="X432">
        <f t="shared" si="12"/>
        <v>0</v>
      </c>
      <c r="Y432">
        <f t="shared" si="13"/>
        <v>37353.19</v>
      </c>
      <c r="Z432" s="2">
        <f>IF(BoyCodeAfrica_Ecommerce_Datasets3[Marketing_Cost] = 0, "N/A", L432/P432)</f>
        <v>73.927887187807443</v>
      </c>
      <c r="AA432" s="3">
        <f>BoyCodeAfrica_Ecommerce_Datasets3[Marketing_Cost]/BoyCodeAfrica_Ecommerce_Datasets3[Revenue]</f>
        <v>1.3526695243698579E-2</v>
      </c>
      <c r="AB432">
        <f>IF(COUNTIFS($C$2:C432,C432, $O$2:O432,O432)= 1,1,0)</f>
        <v>1</v>
      </c>
      <c r="AC432" s="6">
        <f>IF(COUNTIFS($A$2:A432,A432, $O$2:O432,O432)= 1,1,0)</f>
        <v>1</v>
      </c>
    </row>
    <row r="433" spans="1:29" x14ac:dyDescent="0.25">
      <c r="A433" t="s">
        <v>821</v>
      </c>
      <c r="B433" s="1">
        <v>45715</v>
      </c>
      <c r="C433" t="s">
        <v>822</v>
      </c>
      <c r="D433" t="s">
        <v>25</v>
      </c>
      <c r="E433" t="s">
        <v>26</v>
      </c>
      <c r="F433" t="s">
        <v>27</v>
      </c>
      <c r="G433" t="s">
        <v>76</v>
      </c>
      <c r="H433">
        <v>1</v>
      </c>
      <c r="I433">
        <v>18267</v>
      </c>
      <c r="J433">
        <v>0</v>
      </c>
      <c r="K433">
        <v>0</v>
      </c>
      <c r="L433">
        <v>18267</v>
      </c>
      <c r="M433">
        <v>11037.91</v>
      </c>
      <c r="N433">
        <v>7229.09</v>
      </c>
      <c r="O433" t="s">
        <v>91</v>
      </c>
      <c r="P433">
        <v>641.34</v>
      </c>
      <c r="Q433" t="s">
        <v>30</v>
      </c>
      <c r="R433" t="s">
        <v>31</v>
      </c>
      <c r="S433">
        <v>5</v>
      </c>
      <c r="T433">
        <v>6</v>
      </c>
      <c r="U433" t="s">
        <v>32</v>
      </c>
      <c r="V433" t="s">
        <v>50</v>
      </c>
      <c r="W433">
        <v>5</v>
      </c>
      <c r="X433">
        <f t="shared" si="12"/>
        <v>0</v>
      </c>
      <c r="Y433">
        <f t="shared" si="13"/>
        <v>6587.75</v>
      </c>
      <c r="Z433" s="2">
        <f>IF(BoyCodeAfrica_Ecommerce_Datasets3[Marketing_Cost] = 0, "N/A", L433/P433)</f>
        <v>28.482552156422489</v>
      </c>
      <c r="AA433" s="3">
        <f>BoyCodeAfrica_Ecommerce_Datasets3[Marketing_Cost]/BoyCodeAfrica_Ecommerce_Datasets3[Revenue]</f>
        <v>3.5109213335523075E-2</v>
      </c>
      <c r="AB433">
        <f>IF(COUNTIFS($C$2:C433,C433, $O$2:O433,O433)= 1,1,0)</f>
        <v>1</v>
      </c>
      <c r="AC433" s="6">
        <f>IF(COUNTIFS($A$2:A433,A433, $O$2:O433,O433)= 1,1,0)</f>
        <v>1</v>
      </c>
    </row>
    <row r="434" spans="1:29" x14ac:dyDescent="0.25">
      <c r="A434" t="s">
        <v>823</v>
      </c>
      <c r="B434" s="1">
        <v>45696</v>
      </c>
      <c r="C434" t="s">
        <v>824</v>
      </c>
      <c r="D434" t="s">
        <v>154</v>
      </c>
      <c r="E434" t="s">
        <v>46</v>
      </c>
      <c r="F434" t="s">
        <v>27</v>
      </c>
      <c r="G434" t="s">
        <v>28</v>
      </c>
      <c r="H434">
        <v>1</v>
      </c>
      <c r="I434">
        <v>4472</v>
      </c>
      <c r="J434">
        <v>20</v>
      </c>
      <c r="K434">
        <v>894.4</v>
      </c>
      <c r="L434">
        <v>3577.6</v>
      </c>
      <c r="M434">
        <v>2436.35</v>
      </c>
      <c r="N434">
        <v>1141.25</v>
      </c>
      <c r="O434" t="s">
        <v>55</v>
      </c>
      <c r="P434">
        <v>811.99</v>
      </c>
      <c r="Q434" t="s">
        <v>83</v>
      </c>
      <c r="R434" t="s">
        <v>31</v>
      </c>
      <c r="S434">
        <v>5</v>
      </c>
      <c r="T434">
        <v>4</v>
      </c>
      <c r="U434" t="s">
        <v>32</v>
      </c>
      <c r="V434" t="s">
        <v>33</v>
      </c>
      <c r="W434">
        <v>1</v>
      </c>
      <c r="X434">
        <f t="shared" si="12"/>
        <v>0</v>
      </c>
      <c r="Y434">
        <f t="shared" si="13"/>
        <v>329.26</v>
      </c>
      <c r="Z434" s="2">
        <f>IF(BoyCodeAfrica_Ecommerce_Datasets3[Marketing_Cost] = 0, "N/A", L434/P434)</f>
        <v>4.4059655907092452</v>
      </c>
      <c r="AA434" s="3">
        <f>BoyCodeAfrica_Ecommerce_Datasets3[Marketing_Cost]/BoyCodeAfrica_Ecommerce_Datasets3[Revenue]</f>
        <v>0.22696500447227191</v>
      </c>
      <c r="AB434">
        <f>IF(COUNTIFS($C$2:C434,C434, $O$2:O434,O434)= 1,1,0)</f>
        <v>1</v>
      </c>
      <c r="AC434" s="6">
        <f>IF(COUNTIFS($A$2:A434,A434, $O$2:O434,O434)= 1,1,0)</f>
        <v>1</v>
      </c>
    </row>
    <row r="435" spans="1:29" x14ac:dyDescent="0.25">
      <c r="A435" t="s">
        <v>825</v>
      </c>
      <c r="B435" s="1">
        <v>46011</v>
      </c>
      <c r="C435" t="s">
        <v>826</v>
      </c>
      <c r="D435" t="s">
        <v>124</v>
      </c>
      <c r="E435" t="s">
        <v>26</v>
      </c>
      <c r="F435" t="s">
        <v>37</v>
      </c>
      <c r="G435" t="s">
        <v>224</v>
      </c>
      <c r="H435">
        <v>1</v>
      </c>
      <c r="I435">
        <v>26087</v>
      </c>
      <c r="J435">
        <v>15</v>
      </c>
      <c r="K435">
        <v>3913.05</v>
      </c>
      <c r="L435">
        <v>22173.95</v>
      </c>
      <c r="M435">
        <v>14210.59</v>
      </c>
      <c r="N435">
        <v>7963.36</v>
      </c>
      <c r="O435" t="s">
        <v>29</v>
      </c>
      <c r="P435">
        <v>751.07</v>
      </c>
      <c r="Q435" t="s">
        <v>73</v>
      </c>
      <c r="R435" t="s">
        <v>41</v>
      </c>
      <c r="S435">
        <v>2</v>
      </c>
      <c r="T435">
        <v>2</v>
      </c>
      <c r="U435" t="s">
        <v>32</v>
      </c>
      <c r="V435" t="s">
        <v>50</v>
      </c>
      <c r="W435">
        <v>5</v>
      </c>
      <c r="X435">
        <f t="shared" si="12"/>
        <v>0</v>
      </c>
      <c r="Y435">
        <f t="shared" si="13"/>
        <v>7212.29</v>
      </c>
      <c r="Z435" s="2">
        <f>IF(BoyCodeAfrica_Ecommerce_Datasets3[Marketing_Cost] = 0, "N/A", L435/P435)</f>
        <v>29.523146976979508</v>
      </c>
      <c r="AA435" s="3">
        <f>BoyCodeAfrica_Ecommerce_Datasets3[Marketing_Cost]/BoyCodeAfrica_Ecommerce_Datasets3[Revenue]</f>
        <v>3.3871727860845725E-2</v>
      </c>
      <c r="AB435">
        <f>IF(COUNTIFS($C$2:C435,C435, $O$2:O435,O435)= 1,1,0)</f>
        <v>1</v>
      </c>
      <c r="AC435" s="6">
        <f>IF(COUNTIFS($A$2:A435,A435, $O$2:O435,O435)= 1,1,0)</f>
        <v>1</v>
      </c>
    </row>
    <row r="436" spans="1:29" x14ac:dyDescent="0.25">
      <c r="A436" t="s">
        <v>827</v>
      </c>
      <c r="B436" s="1">
        <v>45734</v>
      </c>
      <c r="C436" t="s">
        <v>828</v>
      </c>
      <c r="D436" t="s">
        <v>25</v>
      </c>
      <c r="E436" t="s">
        <v>36</v>
      </c>
      <c r="F436" t="s">
        <v>27</v>
      </c>
      <c r="G436" t="s">
        <v>113</v>
      </c>
      <c r="H436">
        <v>1</v>
      </c>
      <c r="I436">
        <v>4341</v>
      </c>
      <c r="J436">
        <v>25</v>
      </c>
      <c r="K436">
        <v>1085.25</v>
      </c>
      <c r="L436">
        <v>3255.75</v>
      </c>
      <c r="M436">
        <v>2036.33</v>
      </c>
      <c r="N436">
        <v>1219.42</v>
      </c>
      <c r="O436" t="s">
        <v>39</v>
      </c>
      <c r="P436">
        <v>1622.21</v>
      </c>
      <c r="Q436" t="s">
        <v>30</v>
      </c>
      <c r="R436" t="s">
        <v>31</v>
      </c>
      <c r="S436">
        <v>5</v>
      </c>
      <c r="T436">
        <v>2</v>
      </c>
      <c r="U436" t="s">
        <v>32</v>
      </c>
      <c r="V436" t="s">
        <v>50</v>
      </c>
      <c r="W436">
        <v>4</v>
      </c>
      <c r="X436">
        <f t="shared" si="12"/>
        <v>0</v>
      </c>
      <c r="Y436">
        <f t="shared" si="13"/>
        <v>-402.78999999999996</v>
      </c>
      <c r="Z436" s="2">
        <f>IF(BoyCodeAfrica_Ecommerce_Datasets3[Marketing_Cost] = 0, "N/A", L436/P436)</f>
        <v>2.0069842991967746</v>
      </c>
      <c r="AA436" s="3">
        <f>BoyCodeAfrica_Ecommerce_Datasets3[Marketing_Cost]/BoyCodeAfrica_Ecommerce_Datasets3[Revenue]</f>
        <v>0.49826000153574446</v>
      </c>
      <c r="AB436">
        <f>IF(COUNTIFS($C$2:C436,C436, $O$2:O436,O436)= 1,1,0)</f>
        <v>1</v>
      </c>
      <c r="AC436" s="6">
        <f>IF(COUNTIFS($A$2:A436,A436, $O$2:O436,O436)= 1,1,0)</f>
        <v>1</v>
      </c>
    </row>
    <row r="437" spans="1:29" x14ac:dyDescent="0.25">
      <c r="A437" t="s">
        <v>829</v>
      </c>
      <c r="B437" s="1">
        <v>45937</v>
      </c>
      <c r="C437" t="s">
        <v>24</v>
      </c>
      <c r="D437" t="s">
        <v>90</v>
      </c>
      <c r="E437" t="s">
        <v>36</v>
      </c>
      <c r="F437" t="s">
        <v>37</v>
      </c>
      <c r="G437" t="s">
        <v>100</v>
      </c>
      <c r="H437">
        <v>2</v>
      </c>
      <c r="I437">
        <v>25333</v>
      </c>
      <c r="J437">
        <v>20</v>
      </c>
      <c r="K437">
        <v>10133.200000000001</v>
      </c>
      <c r="L437">
        <v>40532.800000000003</v>
      </c>
      <c r="M437">
        <v>24849.07</v>
      </c>
      <c r="N437">
        <v>15683.73</v>
      </c>
      <c r="O437" t="s">
        <v>49</v>
      </c>
      <c r="P437">
        <v>325.67</v>
      </c>
      <c r="Q437" t="s">
        <v>83</v>
      </c>
      <c r="R437" t="s">
        <v>41</v>
      </c>
      <c r="S437">
        <v>2</v>
      </c>
      <c r="T437">
        <v>2</v>
      </c>
      <c r="U437" t="s">
        <v>32</v>
      </c>
      <c r="V437" t="s">
        <v>33</v>
      </c>
      <c r="W437">
        <v>5</v>
      </c>
      <c r="X437">
        <f t="shared" si="12"/>
        <v>0</v>
      </c>
      <c r="Y437">
        <f t="shared" si="13"/>
        <v>15358.06</v>
      </c>
      <c r="Z437" s="2">
        <f>IF(BoyCodeAfrica_Ecommerce_Datasets3[Marketing_Cost] = 0, "N/A", L437/P437)</f>
        <v>124.45972917370345</v>
      </c>
      <c r="AA437" s="3">
        <f>BoyCodeAfrica_Ecommerce_Datasets3[Marketing_Cost]/BoyCodeAfrica_Ecommerce_Datasets3[Revenue]</f>
        <v>8.0347274306240869E-3</v>
      </c>
      <c r="AB437">
        <f>IF(COUNTIFS($C$2:C437,C437, $O$2:O437,O437)= 1,1,0)</f>
        <v>0</v>
      </c>
      <c r="AC437" s="6">
        <f>IF(COUNTIFS($A$2:A437,A437, $O$2:O437,O437)= 1,1,0)</f>
        <v>1</v>
      </c>
    </row>
    <row r="438" spans="1:29" x14ac:dyDescent="0.25">
      <c r="A438" t="s">
        <v>830</v>
      </c>
      <c r="B438" s="1">
        <v>45676</v>
      </c>
      <c r="C438" t="s">
        <v>831</v>
      </c>
      <c r="D438" t="s">
        <v>79</v>
      </c>
      <c r="E438" t="s">
        <v>46</v>
      </c>
      <c r="F438" t="s">
        <v>86</v>
      </c>
      <c r="G438" t="s">
        <v>127</v>
      </c>
      <c r="H438">
        <v>2</v>
      </c>
      <c r="I438">
        <v>74164</v>
      </c>
      <c r="J438">
        <v>0</v>
      </c>
      <c r="K438">
        <v>0</v>
      </c>
      <c r="L438">
        <v>148328</v>
      </c>
      <c r="M438">
        <v>86701.06</v>
      </c>
      <c r="N438">
        <v>61626.94</v>
      </c>
      <c r="O438" t="s">
        <v>49</v>
      </c>
      <c r="P438">
        <v>352.88</v>
      </c>
      <c r="Q438" t="s">
        <v>40</v>
      </c>
      <c r="R438" t="s">
        <v>41</v>
      </c>
      <c r="S438">
        <v>2</v>
      </c>
      <c r="T438">
        <v>5</v>
      </c>
      <c r="U438" t="s">
        <v>56</v>
      </c>
      <c r="V438" t="s">
        <v>33</v>
      </c>
      <c r="W438">
        <v>5</v>
      </c>
      <c r="X438">
        <f t="shared" si="12"/>
        <v>0</v>
      </c>
      <c r="Y438">
        <f t="shared" si="13"/>
        <v>61274.060000000005</v>
      </c>
      <c r="Z438" s="2">
        <f>IF(BoyCodeAfrica_Ecommerce_Datasets3[Marketing_Cost] = 0, "N/A", L438/P438)</f>
        <v>420.33552482430287</v>
      </c>
      <c r="AA438" s="3">
        <f>BoyCodeAfrica_Ecommerce_Datasets3[Marketing_Cost]/BoyCodeAfrica_Ecommerce_Datasets3[Revenue]</f>
        <v>2.3790518310770723E-3</v>
      </c>
      <c r="AB438">
        <f>IF(COUNTIFS($C$2:C438,C438, $O$2:O438,O438)= 1,1,0)</f>
        <v>1</v>
      </c>
      <c r="AC438" s="6">
        <f>IF(COUNTIFS($A$2:A438,A438, $O$2:O438,O438)= 1,1,0)</f>
        <v>1</v>
      </c>
    </row>
    <row r="439" spans="1:29" x14ac:dyDescent="0.25">
      <c r="A439" t="s">
        <v>832</v>
      </c>
      <c r="B439" s="1">
        <v>45847</v>
      </c>
      <c r="C439" t="s">
        <v>380</v>
      </c>
      <c r="D439" t="s">
        <v>79</v>
      </c>
      <c r="E439" t="s">
        <v>26</v>
      </c>
      <c r="F439" t="s">
        <v>27</v>
      </c>
      <c r="G439" t="s">
        <v>76</v>
      </c>
      <c r="H439">
        <v>1</v>
      </c>
      <c r="I439">
        <v>6956</v>
      </c>
      <c r="J439">
        <v>0</v>
      </c>
      <c r="K439">
        <v>0</v>
      </c>
      <c r="L439">
        <v>6956</v>
      </c>
      <c r="M439">
        <v>4126.74</v>
      </c>
      <c r="N439">
        <v>2829.26</v>
      </c>
      <c r="O439" t="s">
        <v>60</v>
      </c>
      <c r="P439">
        <v>844.82</v>
      </c>
      <c r="Q439" t="s">
        <v>73</v>
      </c>
      <c r="R439" t="s">
        <v>41</v>
      </c>
      <c r="S439">
        <v>2</v>
      </c>
      <c r="T439">
        <v>1</v>
      </c>
      <c r="U439" t="s">
        <v>32</v>
      </c>
      <c r="V439" t="s">
        <v>33</v>
      </c>
      <c r="W439">
        <v>5</v>
      </c>
      <c r="X439">
        <f t="shared" si="12"/>
        <v>0</v>
      </c>
      <c r="Y439">
        <f t="shared" si="13"/>
        <v>1984.44</v>
      </c>
      <c r="Z439" s="2">
        <f>IF(BoyCodeAfrica_Ecommerce_Datasets3[Marketing_Cost] = 0, "N/A", L439/P439)</f>
        <v>8.2337065883856919</v>
      </c>
      <c r="AA439" s="3">
        <f>BoyCodeAfrica_Ecommerce_Datasets3[Marketing_Cost]/BoyCodeAfrica_Ecommerce_Datasets3[Revenue]</f>
        <v>0.12145198389879241</v>
      </c>
      <c r="AB439">
        <f>IF(COUNTIFS($C$2:C439,C439, $O$2:O439,O439)= 1,1,0)</f>
        <v>1</v>
      </c>
      <c r="AC439" s="6">
        <f>IF(COUNTIFS($A$2:A439,A439, $O$2:O439,O439)= 1,1,0)</f>
        <v>1</v>
      </c>
    </row>
    <row r="440" spans="1:29" x14ac:dyDescent="0.25">
      <c r="A440" t="s">
        <v>833</v>
      </c>
      <c r="B440" s="1">
        <v>45956</v>
      </c>
      <c r="C440" t="s">
        <v>524</v>
      </c>
      <c r="D440" t="s">
        <v>97</v>
      </c>
      <c r="E440" t="s">
        <v>26</v>
      </c>
      <c r="F440" t="s">
        <v>27</v>
      </c>
      <c r="G440" t="s">
        <v>164</v>
      </c>
      <c r="H440">
        <v>1</v>
      </c>
      <c r="I440">
        <v>22373</v>
      </c>
      <c r="J440">
        <v>10</v>
      </c>
      <c r="K440">
        <v>2237.3000000000002</v>
      </c>
      <c r="L440">
        <v>20135.7</v>
      </c>
      <c r="M440">
        <v>13124.3</v>
      </c>
      <c r="N440">
        <v>7011.4</v>
      </c>
      <c r="O440" t="s">
        <v>49</v>
      </c>
      <c r="P440">
        <v>403.29</v>
      </c>
      <c r="Q440" t="s">
        <v>30</v>
      </c>
      <c r="R440" t="s">
        <v>41</v>
      </c>
      <c r="S440">
        <v>2</v>
      </c>
      <c r="T440">
        <v>5</v>
      </c>
      <c r="U440" t="s">
        <v>32</v>
      </c>
      <c r="V440" t="s">
        <v>50</v>
      </c>
      <c r="W440">
        <v>5</v>
      </c>
      <c r="X440">
        <f t="shared" si="12"/>
        <v>0</v>
      </c>
      <c r="Y440">
        <f t="shared" si="13"/>
        <v>6608.11</v>
      </c>
      <c r="Z440" s="2">
        <f>IF(BoyCodeAfrica_Ecommerce_Datasets3[Marketing_Cost] = 0, "N/A", L440/P440)</f>
        <v>49.928587368890874</v>
      </c>
      <c r="AA440" s="3">
        <f>BoyCodeAfrica_Ecommerce_Datasets3[Marketing_Cost]/BoyCodeAfrica_Ecommerce_Datasets3[Revenue]</f>
        <v>2.0028605908908058E-2</v>
      </c>
      <c r="AB440">
        <f>IF(COUNTIFS($C$2:C440,C440, $O$2:O440,O440)= 1,1,0)</f>
        <v>1</v>
      </c>
      <c r="AC440" s="6">
        <f>IF(COUNTIFS($A$2:A440,A440, $O$2:O440,O440)= 1,1,0)</f>
        <v>1</v>
      </c>
    </row>
    <row r="441" spans="1:29" x14ac:dyDescent="0.25">
      <c r="A441" t="s">
        <v>834</v>
      </c>
      <c r="B441" s="1">
        <v>45940</v>
      </c>
      <c r="C441" t="s">
        <v>835</v>
      </c>
      <c r="D441" t="s">
        <v>79</v>
      </c>
      <c r="E441" t="s">
        <v>46</v>
      </c>
      <c r="F441" t="s">
        <v>47</v>
      </c>
      <c r="G441" t="s">
        <v>146</v>
      </c>
      <c r="H441">
        <v>1</v>
      </c>
      <c r="I441">
        <v>45810</v>
      </c>
      <c r="J441">
        <v>10</v>
      </c>
      <c r="K441">
        <v>4581</v>
      </c>
      <c r="L441">
        <v>41229</v>
      </c>
      <c r="M441">
        <v>24094.34</v>
      </c>
      <c r="N441">
        <v>17134.66</v>
      </c>
      <c r="O441" t="s">
        <v>39</v>
      </c>
      <c r="P441">
        <v>1894.91</v>
      </c>
      <c r="Q441" t="s">
        <v>73</v>
      </c>
      <c r="R441" t="s">
        <v>41</v>
      </c>
      <c r="S441">
        <v>2</v>
      </c>
      <c r="T441">
        <v>1</v>
      </c>
      <c r="U441" t="s">
        <v>32</v>
      </c>
      <c r="V441" t="s">
        <v>33</v>
      </c>
      <c r="W441">
        <v>5</v>
      </c>
      <c r="X441">
        <f t="shared" si="12"/>
        <v>0</v>
      </c>
      <c r="Y441">
        <f t="shared" si="13"/>
        <v>15239.75</v>
      </c>
      <c r="Z441" s="2">
        <f>IF(BoyCodeAfrica_Ecommerce_Datasets3[Marketing_Cost] = 0, "N/A", L441/P441)</f>
        <v>21.75776158234428</v>
      </c>
      <c r="AA441" s="3">
        <f>BoyCodeAfrica_Ecommerce_Datasets3[Marketing_Cost]/BoyCodeAfrica_Ecommerce_Datasets3[Revenue]</f>
        <v>4.5960610250066702E-2</v>
      </c>
      <c r="AB441">
        <f>IF(COUNTIFS($C$2:C441,C441, $O$2:O441,O441)= 1,1,0)</f>
        <v>1</v>
      </c>
      <c r="AC441" s="6">
        <f>IF(COUNTIFS($A$2:A441,A441, $O$2:O441,O441)= 1,1,0)</f>
        <v>1</v>
      </c>
    </row>
    <row r="442" spans="1:29" x14ac:dyDescent="0.25">
      <c r="A442" t="s">
        <v>836</v>
      </c>
      <c r="B442" s="1">
        <v>45733</v>
      </c>
      <c r="C442" t="s">
        <v>179</v>
      </c>
      <c r="D442" t="s">
        <v>124</v>
      </c>
      <c r="E442" t="s">
        <v>36</v>
      </c>
      <c r="F442" t="s">
        <v>53</v>
      </c>
      <c r="G442" t="s">
        <v>82</v>
      </c>
      <c r="H442">
        <v>1</v>
      </c>
      <c r="I442">
        <v>56844</v>
      </c>
      <c r="J442">
        <v>0</v>
      </c>
      <c r="K442">
        <v>0</v>
      </c>
      <c r="L442">
        <v>56844</v>
      </c>
      <c r="M442">
        <v>37331.410000000003</v>
      </c>
      <c r="N442">
        <v>19512.59</v>
      </c>
      <c r="O442" t="s">
        <v>60</v>
      </c>
      <c r="P442">
        <v>532.80999999999995</v>
      </c>
      <c r="Q442" t="s">
        <v>73</v>
      </c>
      <c r="R442" t="s">
        <v>41</v>
      </c>
      <c r="S442">
        <v>2</v>
      </c>
      <c r="T442">
        <v>2</v>
      </c>
      <c r="U442" t="s">
        <v>32</v>
      </c>
      <c r="V442" t="s">
        <v>42</v>
      </c>
      <c r="X442">
        <f t="shared" si="12"/>
        <v>0</v>
      </c>
      <c r="Y442">
        <f t="shared" si="13"/>
        <v>18979.78</v>
      </c>
      <c r="Z442" s="2">
        <f>IF(BoyCodeAfrica_Ecommerce_Datasets3[Marketing_Cost] = 0, "N/A", L442/P442)</f>
        <v>106.68718680204952</v>
      </c>
      <c r="AA442" s="3">
        <f>BoyCodeAfrica_Ecommerce_Datasets3[Marketing_Cost]/BoyCodeAfrica_Ecommerce_Datasets3[Revenue]</f>
        <v>9.3731968193652791E-3</v>
      </c>
      <c r="AB442">
        <f>IF(COUNTIFS($C$2:C442,C442, $O$2:O442,O442)= 1,1,0)</f>
        <v>1</v>
      </c>
      <c r="AC442" s="6">
        <f>IF(COUNTIFS($A$2:A442,A442, $O$2:O442,O442)= 1,1,0)</f>
        <v>1</v>
      </c>
    </row>
    <row r="443" spans="1:29" x14ac:dyDescent="0.25">
      <c r="A443" t="s">
        <v>837</v>
      </c>
      <c r="B443" s="1">
        <v>45878</v>
      </c>
      <c r="C443" t="s">
        <v>339</v>
      </c>
      <c r="D443" t="s">
        <v>154</v>
      </c>
      <c r="E443" t="s">
        <v>46</v>
      </c>
      <c r="F443" t="s">
        <v>47</v>
      </c>
      <c r="G443" t="s">
        <v>105</v>
      </c>
      <c r="H443">
        <v>2</v>
      </c>
      <c r="I443">
        <v>53069</v>
      </c>
      <c r="J443">
        <v>10</v>
      </c>
      <c r="K443">
        <v>10613.8</v>
      </c>
      <c r="L443">
        <v>95524.2</v>
      </c>
      <c r="M443">
        <v>65495.41</v>
      </c>
      <c r="N443">
        <v>30028.79</v>
      </c>
      <c r="O443" t="s">
        <v>29</v>
      </c>
      <c r="P443">
        <v>1825</v>
      </c>
      <c r="Q443" t="s">
        <v>30</v>
      </c>
      <c r="R443" t="s">
        <v>31</v>
      </c>
      <c r="S443">
        <v>5</v>
      </c>
      <c r="T443">
        <v>2</v>
      </c>
      <c r="U443" t="s">
        <v>32</v>
      </c>
      <c r="V443" t="s">
        <v>50</v>
      </c>
      <c r="W443">
        <v>5</v>
      </c>
      <c r="X443">
        <f t="shared" si="12"/>
        <v>0</v>
      </c>
      <c r="Y443">
        <f t="shared" si="13"/>
        <v>28203.79</v>
      </c>
      <c r="Z443" s="2">
        <f>IF(BoyCodeAfrica_Ecommerce_Datasets3[Marketing_Cost] = 0, "N/A", L443/P443)</f>
        <v>52.342027397260274</v>
      </c>
      <c r="AA443" s="3">
        <f>BoyCodeAfrica_Ecommerce_Datasets3[Marketing_Cost]/BoyCodeAfrica_Ecommerce_Datasets3[Revenue]</f>
        <v>1.9105106350013924E-2</v>
      </c>
      <c r="AB443">
        <f>IF(COUNTIFS($C$2:C443,C443, $O$2:O443,O443)= 1,1,0)</f>
        <v>0</v>
      </c>
      <c r="AC443" s="6">
        <f>IF(COUNTIFS($A$2:A443,A443, $O$2:O443,O443)= 1,1,0)</f>
        <v>1</v>
      </c>
    </row>
    <row r="444" spans="1:29" x14ac:dyDescent="0.25">
      <c r="A444" t="s">
        <v>838</v>
      </c>
      <c r="B444" s="1">
        <v>45723</v>
      </c>
      <c r="C444" t="s">
        <v>272</v>
      </c>
      <c r="D444" t="s">
        <v>71</v>
      </c>
      <c r="E444" t="s">
        <v>36</v>
      </c>
      <c r="F444" t="s">
        <v>47</v>
      </c>
      <c r="G444" t="s">
        <v>105</v>
      </c>
      <c r="H444">
        <v>1</v>
      </c>
      <c r="I444">
        <v>53973</v>
      </c>
      <c r="J444">
        <v>0</v>
      </c>
      <c r="K444">
        <v>0</v>
      </c>
      <c r="L444">
        <v>53973</v>
      </c>
      <c r="M444">
        <v>43138.06</v>
      </c>
      <c r="N444">
        <v>10834.94</v>
      </c>
      <c r="O444" t="s">
        <v>55</v>
      </c>
      <c r="P444">
        <v>1101.1600000000001</v>
      </c>
      <c r="Q444" t="s">
        <v>68</v>
      </c>
      <c r="R444" t="s">
        <v>41</v>
      </c>
      <c r="S444">
        <v>2</v>
      </c>
      <c r="T444">
        <v>1</v>
      </c>
      <c r="U444" t="s">
        <v>32</v>
      </c>
      <c r="V444" t="s">
        <v>33</v>
      </c>
      <c r="W444">
        <v>5</v>
      </c>
      <c r="X444">
        <f t="shared" si="12"/>
        <v>0</v>
      </c>
      <c r="Y444">
        <f t="shared" si="13"/>
        <v>9733.7800000000007</v>
      </c>
      <c r="Z444" s="2">
        <f>IF(BoyCodeAfrica_Ecommerce_Datasets3[Marketing_Cost] = 0, "N/A", L444/P444)</f>
        <v>49.014675433179555</v>
      </c>
      <c r="AA444" s="3">
        <f>BoyCodeAfrica_Ecommerce_Datasets3[Marketing_Cost]/BoyCodeAfrica_Ecommerce_Datasets3[Revenue]</f>
        <v>2.0402052878290999E-2</v>
      </c>
      <c r="AB444">
        <f>IF(COUNTIFS($C$2:C444,C444, $O$2:O444,O444)= 1,1,0)</f>
        <v>1</v>
      </c>
      <c r="AC444" s="6">
        <f>IF(COUNTIFS($A$2:A444,A444, $O$2:O444,O444)= 1,1,0)</f>
        <v>1</v>
      </c>
    </row>
    <row r="445" spans="1:29" x14ac:dyDescent="0.25">
      <c r="A445" t="s">
        <v>839</v>
      </c>
      <c r="B445" s="1">
        <v>45679</v>
      </c>
      <c r="C445" t="s">
        <v>840</v>
      </c>
      <c r="D445" t="s">
        <v>25</v>
      </c>
      <c r="E445" t="s">
        <v>26</v>
      </c>
      <c r="F445" t="s">
        <v>53</v>
      </c>
      <c r="G445" t="s">
        <v>82</v>
      </c>
      <c r="H445">
        <v>4</v>
      </c>
      <c r="I445">
        <v>108315</v>
      </c>
      <c r="J445">
        <v>10</v>
      </c>
      <c r="K445">
        <v>43326</v>
      </c>
      <c r="L445">
        <v>389934</v>
      </c>
      <c r="M445">
        <v>244191.61</v>
      </c>
      <c r="N445">
        <v>145742.39000000001</v>
      </c>
      <c r="O445" t="s">
        <v>60</v>
      </c>
      <c r="P445">
        <v>501.07</v>
      </c>
      <c r="Q445" t="s">
        <v>40</v>
      </c>
      <c r="R445" t="s">
        <v>41</v>
      </c>
      <c r="S445">
        <v>2</v>
      </c>
      <c r="T445">
        <v>1</v>
      </c>
      <c r="U445" t="s">
        <v>32</v>
      </c>
      <c r="V445" t="s">
        <v>33</v>
      </c>
      <c r="W445">
        <v>1</v>
      </c>
      <c r="X445">
        <f t="shared" si="12"/>
        <v>0</v>
      </c>
      <c r="Y445">
        <f t="shared" si="13"/>
        <v>145241.32</v>
      </c>
      <c r="Z445" s="2">
        <f>IF(BoyCodeAfrica_Ecommerce_Datasets3[Marketing_Cost] = 0, "N/A", L445/P445)</f>
        <v>778.20264633683917</v>
      </c>
      <c r="AA445" s="3">
        <f>BoyCodeAfrica_Ecommerce_Datasets3[Marketing_Cost]/BoyCodeAfrica_Ecommerce_Datasets3[Revenue]</f>
        <v>1.2850123354208661E-3</v>
      </c>
      <c r="AB445">
        <f>IF(COUNTIFS($C$2:C445,C445, $O$2:O445,O445)= 1,1,0)</f>
        <v>1</v>
      </c>
      <c r="AC445" s="6">
        <f>IF(COUNTIFS($A$2:A445,A445, $O$2:O445,O445)= 1,1,0)</f>
        <v>1</v>
      </c>
    </row>
    <row r="446" spans="1:29" x14ac:dyDescent="0.25">
      <c r="A446" t="s">
        <v>841</v>
      </c>
      <c r="B446" s="1">
        <v>45815</v>
      </c>
      <c r="C446" t="s">
        <v>78</v>
      </c>
      <c r="D446" t="s">
        <v>154</v>
      </c>
      <c r="E446" t="s">
        <v>46</v>
      </c>
      <c r="F446" t="s">
        <v>53</v>
      </c>
      <c r="G446" t="s">
        <v>59</v>
      </c>
      <c r="H446">
        <v>2</v>
      </c>
      <c r="I446">
        <v>47152</v>
      </c>
      <c r="J446">
        <v>0</v>
      </c>
      <c r="K446">
        <v>0</v>
      </c>
      <c r="L446">
        <v>94304</v>
      </c>
      <c r="M446">
        <v>61090.22</v>
      </c>
      <c r="N446">
        <v>33213.78</v>
      </c>
      <c r="O446" t="s">
        <v>29</v>
      </c>
      <c r="P446">
        <v>2006.65</v>
      </c>
      <c r="Q446" t="s">
        <v>68</v>
      </c>
      <c r="R446" t="s">
        <v>31</v>
      </c>
      <c r="S446">
        <v>5</v>
      </c>
      <c r="T446">
        <v>5</v>
      </c>
      <c r="U446" t="s">
        <v>32</v>
      </c>
      <c r="V446" t="s">
        <v>42</v>
      </c>
      <c r="X446">
        <f t="shared" si="12"/>
        <v>0</v>
      </c>
      <c r="Y446">
        <f t="shared" si="13"/>
        <v>31207.129999999997</v>
      </c>
      <c r="Z446" s="2">
        <f>IF(BoyCodeAfrica_Ecommerce_Datasets3[Marketing_Cost] = 0, "N/A", L446/P446)</f>
        <v>46.99573916726883</v>
      </c>
      <c r="AA446" s="3">
        <f>BoyCodeAfrica_Ecommerce_Datasets3[Marketing_Cost]/BoyCodeAfrica_Ecommerce_Datasets3[Revenue]</f>
        <v>2.1278524770953513E-2</v>
      </c>
      <c r="AB446">
        <f>IF(COUNTIFS($C$2:C446,C446, $O$2:O446,O446)= 1,1,0)</f>
        <v>0</v>
      </c>
      <c r="AC446" s="6">
        <f>IF(COUNTIFS($A$2:A446,A446, $O$2:O446,O446)= 1,1,0)</f>
        <v>1</v>
      </c>
    </row>
    <row r="447" spans="1:29" x14ac:dyDescent="0.25">
      <c r="A447" t="s">
        <v>842</v>
      </c>
      <c r="B447" s="1">
        <v>45844</v>
      </c>
      <c r="C447" t="s">
        <v>335</v>
      </c>
      <c r="D447" t="s">
        <v>90</v>
      </c>
      <c r="E447" t="s">
        <v>46</v>
      </c>
      <c r="F447" t="s">
        <v>27</v>
      </c>
      <c r="G447" t="s">
        <v>113</v>
      </c>
      <c r="H447">
        <v>1</v>
      </c>
      <c r="I447">
        <v>24802</v>
      </c>
      <c r="J447">
        <v>15</v>
      </c>
      <c r="K447">
        <v>3720.3</v>
      </c>
      <c r="L447">
        <v>21081.7</v>
      </c>
      <c r="M447">
        <v>17114.68</v>
      </c>
      <c r="N447">
        <v>3967.02</v>
      </c>
      <c r="O447" t="s">
        <v>55</v>
      </c>
      <c r="P447">
        <v>473.25</v>
      </c>
      <c r="Q447" t="s">
        <v>30</v>
      </c>
      <c r="R447" t="s">
        <v>41</v>
      </c>
      <c r="S447">
        <v>2</v>
      </c>
      <c r="T447">
        <v>1</v>
      </c>
      <c r="U447" t="s">
        <v>32</v>
      </c>
      <c r="V447" t="s">
        <v>50</v>
      </c>
      <c r="W447">
        <v>1</v>
      </c>
      <c r="X447">
        <f t="shared" si="12"/>
        <v>0</v>
      </c>
      <c r="Y447">
        <f t="shared" si="13"/>
        <v>3493.77</v>
      </c>
      <c r="Z447" s="2">
        <f>IF(BoyCodeAfrica_Ecommerce_Datasets3[Marketing_Cost] = 0, "N/A", L447/P447)</f>
        <v>44.546645536185949</v>
      </c>
      <c r="AA447" s="3">
        <f>BoyCodeAfrica_Ecommerce_Datasets3[Marketing_Cost]/BoyCodeAfrica_Ecommerce_Datasets3[Revenue]</f>
        <v>2.2448379400143253E-2</v>
      </c>
      <c r="AB447">
        <f>IF(COUNTIFS($C$2:C447,C447, $O$2:O447,O447)= 1,1,0)</f>
        <v>1</v>
      </c>
      <c r="AC447" s="6">
        <f>IF(COUNTIFS($A$2:A447,A447, $O$2:O447,O447)= 1,1,0)</f>
        <v>1</v>
      </c>
    </row>
    <row r="448" spans="1:29" x14ac:dyDescent="0.25">
      <c r="A448" t="s">
        <v>843</v>
      </c>
      <c r="B448" s="1">
        <v>45678</v>
      </c>
      <c r="C448" t="s">
        <v>253</v>
      </c>
      <c r="D448" t="s">
        <v>71</v>
      </c>
      <c r="E448" t="s">
        <v>36</v>
      </c>
      <c r="F448" t="s">
        <v>27</v>
      </c>
      <c r="G448" t="s">
        <v>72</v>
      </c>
      <c r="H448">
        <v>2</v>
      </c>
      <c r="I448">
        <v>12518</v>
      </c>
      <c r="J448">
        <v>10</v>
      </c>
      <c r="K448">
        <v>2503.6</v>
      </c>
      <c r="L448">
        <v>22532.400000000001</v>
      </c>
      <c r="M448">
        <v>12463.41</v>
      </c>
      <c r="N448">
        <v>10068.99</v>
      </c>
      <c r="O448" t="s">
        <v>49</v>
      </c>
      <c r="P448">
        <v>270.14999999999998</v>
      </c>
      <c r="Q448" t="s">
        <v>40</v>
      </c>
      <c r="R448" t="s">
        <v>31</v>
      </c>
      <c r="S448">
        <v>5</v>
      </c>
      <c r="T448">
        <v>5</v>
      </c>
      <c r="U448" t="s">
        <v>32</v>
      </c>
      <c r="V448" t="s">
        <v>33</v>
      </c>
      <c r="W448">
        <v>1</v>
      </c>
      <c r="X448">
        <f t="shared" si="12"/>
        <v>0</v>
      </c>
      <c r="Y448">
        <f t="shared" si="13"/>
        <v>9798.84</v>
      </c>
      <c r="Z448" s="2">
        <f>IF(BoyCodeAfrica_Ecommerce_Datasets3[Marketing_Cost] = 0, "N/A", L448/P448)</f>
        <v>83.406996113270424</v>
      </c>
      <c r="AA448" s="3">
        <f>BoyCodeAfrica_Ecommerce_Datasets3[Marketing_Cost]/BoyCodeAfrica_Ecommerce_Datasets3[Revenue]</f>
        <v>1.1989401927890503E-2</v>
      </c>
      <c r="AB448">
        <f>IF(COUNTIFS($C$2:C448,C448, $O$2:O448,O448)= 1,1,0)</f>
        <v>1</v>
      </c>
      <c r="AC448" s="6">
        <f>IF(COUNTIFS($A$2:A448,A448, $O$2:O448,O448)= 1,1,0)</f>
        <v>1</v>
      </c>
    </row>
    <row r="449" spans="1:29" x14ac:dyDescent="0.25">
      <c r="A449" t="s">
        <v>844</v>
      </c>
      <c r="B449" s="1">
        <v>45841</v>
      </c>
      <c r="C449" t="s">
        <v>109</v>
      </c>
      <c r="D449" t="s">
        <v>45</v>
      </c>
      <c r="E449" t="s">
        <v>46</v>
      </c>
      <c r="F449" t="s">
        <v>47</v>
      </c>
      <c r="G449" t="s">
        <v>138</v>
      </c>
      <c r="H449">
        <v>2</v>
      </c>
      <c r="I449">
        <v>45854</v>
      </c>
      <c r="J449">
        <v>15</v>
      </c>
      <c r="K449">
        <v>13756.2</v>
      </c>
      <c r="L449">
        <v>77951.8</v>
      </c>
      <c r="M449">
        <v>49153.14</v>
      </c>
      <c r="N449">
        <v>28798.66</v>
      </c>
      <c r="O449" t="s">
        <v>60</v>
      </c>
      <c r="P449">
        <v>346.05</v>
      </c>
      <c r="Q449" t="s">
        <v>40</v>
      </c>
      <c r="R449" t="s">
        <v>31</v>
      </c>
      <c r="S449">
        <v>5</v>
      </c>
      <c r="T449">
        <v>3</v>
      </c>
      <c r="U449" t="s">
        <v>32</v>
      </c>
      <c r="V449" t="s">
        <v>33</v>
      </c>
      <c r="W449">
        <v>3</v>
      </c>
      <c r="X449">
        <f t="shared" si="12"/>
        <v>0</v>
      </c>
      <c r="Y449">
        <f t="shared" si="13"/>
        <v>28452.61</v>
      </c>
      <c r="Z449" s="2">
        <f>IF(BoyCodeAfrica_Ecommerce_Datasets3[Marketing_Cost] = 0, "N/A", L449/P449)</f>
        <v>225.26166738910561</v>
      </c>
      <c r="AA449" s="3">
        <f>BoyCodeAfrica_Ecommerce_Datasets3[Marketing_Cost]/BoyCodeAfrica_Ecommerce_Datasets3[Revenue]</f>
        <v>4.4392817099797571E-3</v>
      </c>
      <c r="AB449">
        <f>IF(COUNTIFS($C$2:C449,C449, $O$2:O449,O449)= 1,1,0)</f>
        <v>0</v>
      </c>
      <c r="AC449" s="6">
        <f>IF(COUNTIFS($A$2:A449,A449, $O$2:O449,O449)= 1,1,0)</f>
        <v>1</v>
      </c>
    </row>
    <row r="450" spans="1:29" x14ac:dyDescent="0.25">
      <c r="A450" t="s">
        <v>845</v>
      </c>
      <c r="B450" s="1">
        <v>45765</v>
      </c>
      <c r="C450" t="s">
        <v>812</v>
      </c>
      <c r="D450" t="s">
        <v>71</v>
      </c>
      <c r="E450" t="s">
        <v>36</v>
      </c>
      <c r="F450" t="s">
        <v>47</v>
      </c>
      <c r="G450" t="s">
        <v>105</v>
      </c>
      <c r="H450">
        <v>2</v>
      </c>
      <c r="I450">
        <v>39018</v>
      </c>
      <c r="J450">
        <v>0</v>
      </c>
      <c r="K450">
        <v>0</v>
      </c>
      <c r="L450">
        <v>78036</v>
      </c>
      <c r="M450">
        <v>58796.01</v>
      </c>
      <c r="N450">
        <v>19239.990000000002</v>
      </c>
      <c r="O450" t="s">
        <v>29</v>
      </c>
      <c r="P450">
        <v>2182.61</v>
      </c>
      <c r="Q450" t="s">
        <v>68</v>
      </c>
      <c r="R450" t="s">
        <v>31</v>
      </c>
      <c r="S450">
        <v>5</v>
      </c>
      <c r="T450">
        <v>3</v>
      </c>
      <c r="U450" t="s">
        <v>32</v>
      </c>
      <c r="V450" t="s">
        <v>33</v>
      </c>
      <c r="W450">
        <v>2</v>
      </c>
      <c r="X450">
        <f t="shared" ref="X450:X513" si="14">L450-M450-N450</f>
        <v>0</v>
      </c>
      <c r="Y450">
        <f t="shared" ref="Y450:Y513" si="15">N450-P450</f>
        <v>17057.38</v>
      </c>
      <c r="Z450" s="2">
        <f>IF(BoyCodeAfrica_Ecommerce_Datasets3[Marketing_Cost] = 0, "N/A", L450/P450)</f>
        <v>35.753524450084988</v>
      </c>
      <c r="AA450" s="3">
        <f>BoyCodeAfrica_Ecommerce_Datasets3[Marketing_Cost]/BoyCodeAfrica_Ecommerce_Datasets3[Revenue]</f>
        <v>2.7969270593059616E-2</v>
      </c>
      <c r="AB450">
        <f>IF(COUNTIFS($C$2:C450,C450, $O$2:O450,O450)= 1,1,0)</f>
        <v>1</v>
      </c>
      <c r="AC450" s="6">
        <f>IF(COUNTIFS($A$2:A450,A450, $O$2:O450,O450)= 1,1,0)</f>
        <v>1</v>
      </c>
    </row>
    <row r="451" spans="1:29" x14ac:dyDescent="0.25">
      <c r="A451" t="s">
        <v>846</v>
      </c>
      <c r="B451" s="1">
        <v>46007</v>
      </c>
      <c r="C451" t="s">
        <v>297</v>
      </c>
      <c r="D451" t="s">
        <v>25</v>
      </c>
      <c r="E451" t="s">
        <v>46</v>
      </c>
      <c r="F451" t="s">
        <v>53</v>
      </c>
      <c r="G451" t="s">
        <v>82</v>
      </c>
      <c r="H451">
        <v>2</v>
      </c>
      <c r="I451">
        <v>94542</v>
      </c>
      <c r="J451">
        <v>0</v>
      </c>
      <c r="K451">
        <v>0</v>
      </c>
      <c r="L451">
        <v>189084</v>
      </c>
      <c r="M451">
        <v>108315.78</v>
      </c>
      <c r="N451">
        <v>80768.22</v>
      </c>
      <c r="O451" t="s">
        <v>55</v>
      </c>
      <c r="P451">
        <v>2422.44</v>
      </c>
      <c r="Q451" t="s">
        <v>68</v>
      </c>
      <c r="R451" t="s">
        <v>41</v>
      </c>
      <c r="S451">
        <v>2</v>
      </c>
      <c r="T451">
        <v>1</v>
      </c>
      <c r="U451" t="s">
        <v>32</v>
      </c>
      <c r="V451" t="s">
        <v>33</v>
      </c>
      <c r="W451">
        <v>3</v>
      </c>
      <c r="X451">
        <f t="shared" si="14"/>
        <v>0</v>
      </c>
      <c r="Y451">
        <f t="shared" si="15"/>
        <v>78345.78</v>
      </c>
      <c r="Z451" s="2">
        <f>IF(BoyCodeAfrica_Ecommerce_Datasets3[Marketing_Cost] = 0, "N/A", L451/P451)</f>
        <v>78.055184029325801</v>
      </c>
      <c r="AA451" s="3">
        <f>BoyCodeAfrica_Ecommerce_Datasets3[Marketing_Cost]/BoyCodeAfrica_Ecommerce_Datasets3[Revenue]</f>
        <v>1.2811448879862918E-2</v>
      </c>
      <c r="AB451">
        <f>IF(COUNTIFS($C$2:C451,C451, $O$2:O451,O451)= 1,1,0)</f>
        <v>1</v>
      </c>
      <c r="AC451" s="6">
        <f>IF(COUNTIFS($A$2:A451,A451, $O$2:O451,O451)= 1,1,0)</f>
        <v>1</v>
      </c>
    </row>
    <row r="452" spans="1:29" x14ac:dyDescent="0.25">
      <c r="A452" t="s">
        <v>847</v>
      </c>
      <c r="B452" s="1">
        <v>45785</v>
      </c>
      <c r="C452" t="s">
        <v>156</v>
      </c>
      <c r="D452" t="s">
        <v>63</v>
      </c>
      <c r="E452" t="s">
        <v>36</v>
      </c>
      <c r="F452" t="s">
        <v>27</v>
      </c>
      <c r="G452" t="s">
        <v>164</v>
      </c>
      <c r="H452">
        <v>1</v>
      </c>
      <c r="I452">
        <v>18079</v>
      </c>
      <c r="J452">
        <v>20</v>
      </c>
      <c r="K452">
        <v>3615.8</v>
      </c>
      <c r="L452">
        <v>14463.2</v>
      </c>
      <c r="M452">
        <v>10669.18</v>
      </c>
      <c r="N452">
        <v>3794.02</v>
      </c>
      <c r="O452" t="s">
        <v>55</v>
      </c>
      <c r="P452">
        <v>1437.88</v>
      </c>
      <c r="Q452" t="s">
        <v>68</v>
      </c>
      <c r="R452" t="s">
        <v>41</v>
      </c>
      <c r="S452">
        <v>2</v>
      </c>
      <c r="T452">
        <v>4</v>
      </c>
      <c r="U452" t="s">
        <v>32</v>
      </c>
      <c r="V452" t="s">
        <v>42</v>
      </c>
      <c r="X452">
        <f t="shared" si="14"/>
        <v>0</v>
      </c>
      <c r="Y452">
        <f t="shared" si="15"/>
        <v>2356.14</v>
      </c>
      <c r="Z452" s="2">
        <f>IF(BoyCodeAfrica_Ecommerce_Datasets3[Marketing_Cost] = 0, "N/A", L452/P452)</f>
        <v>10.058697526914624</v>
      </c>
      <c r="AA452" s="3">
        <f>BoyCodeAfrica_Ecommerce_Datasets3[Marketing_Cost]/BoyCodeAfrica_Ecommerce_Datasets3[Revenue]</f>
        <v>9.941645002489076E-2</v>
      </c>
      <c r="AB452">
        <f>IF(COUNTIFS($C$2:C452,C452, $O$2:O452,O452)= 1,1,0)</f>
        <v>1</v>
      </c>
      <c r="AC452" s="6">
        <f>IF(COUNTIFS($A$2:A452,A452, $O$2:O452,O452)= 1,1,0)</f>
        <v>1</v>
      </c>
    </row>
    <row r="453" spans="1:29" x14ac:dyDescent="0.25">
      <c r="A453" t="s">
        <v>848</v>
      </c>
      <c r="B453" s="1">
        <v>45999</v>
      </c>
      <c r="C453" t="s">
        <v>671</v>
      </c>
      <c r="D453" t="s">
        <v>90</v>
      </c>
      <c r="E453" t="s">
        <v>46</v>
      </c>
      <c r="F453" t="s">
        <v>53</v>
      </c>
      <c r="G453" t="s">
        <v>151</v>
      </c>
      <c r="H453">
        <v>3</v>
      </c>
      <c r="I453">
        <v>37208</v>
      </c>
      <c r="J453">
        <v>10</v>
      </c>
      <c r="K453">
        <v>11162.4</v>
      </c>
      <c r="L453">
        <v>100461.6</v>
      </c>
      <c r="M453">
        <v>62778.14</v>
      </c>
      <c r="N453">
        <v>37683.46</v>
      </c>
      <c r="O453" t="s">
        <v>91</v>
      </c>
      <c r="P453">
        <v>786.42</v>
      </c>
      <c r="Q453" t="s">
        <v>30</v>
      </c>
      <c r="R453" t="s">
        <v>41</v>
      </c>
      <c r="S453">
        <v>2</v>
      </c>
      <c r="T453">
        <v>0</v>
      </c>
      <c r="U453" t="s">
        <v>32</v>
      </c>
      <c r="V453" t="s">
        <v>50</v>
      </c>
      <c r="W453">
        <v>5</v>
      </c>
      <c r="X453">
        <f t="shared" si="14"/>
        <v>0</v>
      </c>
      <c r="Y453">
        <f t="shared" si="15"/>
        <v>36897.040000000001</v>
      </c>
      <c r="Z453" s="2">
        <f>IF(BoyCodeAfrica_Ecommerce_Datasets3[Marketing_Cost] = 0, "N/A", L453/P453)</f>
        <v>127.74547951476312</v>
      </c>
      <c r="AA453" s="3">
        <f>BoyCodeAfrica_Ecommerce_Datasets3[Marketing_Cost]/BoyCodeAfrica_Ecommerce_Datasets3[Revenue]</f>
        <v>7.8280656489643791E-3</v>
      </c>
      <c r="AB453">
        <f>IF(COUNTIFS($C$2:C453,C453, $O$2:O453,O453)= 1,1,0)</f>
        <v>1</v>
      </c>
      <c r="AC453" s="6">
        <f>IF(COUNTIFS($A$2:A453,A453, $O$2:O453,O453)= 1,1,0)</f>
        <v>1</v>
      </c>
    </row>
    <row r="454" spans="1:29" x14ac:dyDescent="0.25">
      <c r="A454" t="s">
        <v>849</v>
      </c>
      <c r="B454" s="1">
        <v>45710</v>
      </c>
      <c r="C454" t="s">
        <v>792</v>
      </c>
      <c r="D454" t="s">
        <v>79</v>
      </c>
      <c r="E454" t="s">
        <v>26</v>
      </c>
      <c r="F454" t="s">
        <v>47</v>
      </c>
      <c r="G454" t="s">
        <v>105</v>
      </c>
      <c r="H454">
        <v>3</v>
      </c>
      <c r="I454">
        <v>42121</v>
      </c>
      <c r="J454">
        <v>5</v>
      </c>
      <c r="K454">
        <v>6318.15</v>
      </c>
      <c r="L454">
        <v>120044.85</v>
      </c>
      <c r="M454">
        <v>89181.34</v>
      </c>
      <c r="N454">
        <v>30863.51</v>
      </c>
      <c r="O454" t="s">
        <v>39</v>
      </c>
      <c r="P454">
        <v>2089.61</v>
      </c>
      <c r="Q454" t="s">
        <v>73</v>
      </c>
      <c r="R454" t="s">
        <v>31</v>
      </c>
      <c r="S454">
        <v>5</v>
      </c>
      <c r="T454">
        <v>3</v>
      </c>
      <c r="U454" t="s">
        <v>32</v>
      </c>
      <c r="V454" t="s">
        <v>42</v>
      </c>
      <c r="X454">
        <f t="shared" si="14"/>
        <v>0</v>
      </c>
      <c r="Y454">
        <f t="shared" si="15"/>
        <v>28773.899999999998</v>
      </c>
      <c r="Z454" s="2">
        <f>IF(BoyCodeAfrica_Ecommerce_Datasets3[Marketing_Cost] = 0, "N/A", L454/P454)</f>
        <v>57.448447317920568</v>
      </c>
      <c r="AA454" s="3">
        <f>BoyCodeAfrica_Ecommerce_Datasets3[Marketing_Cost]/BoyCodeAfrica_Ecommerce_Datasets3[Revenue]</f>
        <v>1.7406910833742555E-2</v>
      </c>
      <c r="AB454">
        <f>IF(COUNTIFS($C$2:C454,C454, $O$2:O454,O454)= 1,1,0)</f>
        <v>1</v>
      </c>
      <c r="AC454" s="6">
        <f>IF(COUNTIFS($A$2:A454,A454, $O$2:O454,O454)= 1,1,0)</f>
        <v>1</v>
      </c>
    </row>
    <row r="455" spans="1:29" x14ac:dyDescent="0.25">
      <c r="A455" t="s">
        <v>850</v>
      </c>
      <c r="B455" s="1">
        <v>45839</v>
      </c>
      <c r="C455" t="s">
        <v>286</v>
      </c>
      <c r="D455" t="s">
        <v>45</v>
      </c>
      <c r="E455" t="s">
        <v>46</v>
      </c>
      <c r="F455" t="s">
        <v>27</v>
      </c>
      <c r="G455" t="s">
        <v>113</v>
      </c>
      <c r="H455">
        <v>1</v>
      </c>
      <c r="I455">
        <v>16829</v>
      </c>
      <c r="J455">
        <v>10</v>
      </c>
      <c r="K455">
        <v>1682.9</v>
      </c>
      <c r="L455">
        <v>15146.1</v>
      </c>
      <c r="M455">
        <v>10948.33</v>
      </c>
      <c r="N455">
        <v>4197.7700000000004</v>
      </c>
      <c r="O455" t="s">
        <v>91</v>
      </c>
      <c r="P455">
        <v>828.48</v>
      </c>
      <c r="Q455" t="s">
        <v>68</v>
      </c>
      <c r="R455" t="s">
        <v>41</v>
      </c>
      <c r="S455">
        <v>2</v>
      </c>
      <c r="T455">
        <v>3</v>
      </c>
      <c r="U455" t="s">
        <v>56</v>
      </c>
      <c r="V455" t="s">
        <v>33</v>
      </c>
      <c r="W455">
        <v>5</v>
      </c>
      <c r="X455">
        <f t="shared" si="14"/>
        <v>0</v>
      </c>
      <c r="Y455">
        <f t="shared" si="15"/>
        <v>3369.2900000000004</v>
      </c>
      <c r="Z455" s="2">
        <f>IF(BoyCodeAfrica_Ecommerce_Datasets3[Marketing_Cost] = 0, "N/A", L455/P455)</f>
        <v>18.281793163383547</v>
      </c>
      <c r="AA455" s="3">
        <f>BoyCodeAfrica_Ecommerce_Datasets3[Marketing_Cost]/BoyCodeAfrica_Ecommerce_Datasets3[Revenue]</f>
        <v>5.4699229504624955E-2</v>
      </c>
      <c r="AB455">
        <f>IF(COUNTIFS($C$2:C455,C455, $O$2:O455,O455)= 1,1,0)</f>
        <v>1</v>
      </c>
      <c r="AC455" s="6">
        <f>IF(COUNTIFS($A$2:A455,A455, $O$2:O455,O455)= 1,1,0)</f>
        <v>1</v>
      </c>
    </row>
    <row r="456" spans="1:29" x14ac:dyDescent="0.25">
      <c r="A456" t="s">
        <v>851</v>
      </c>
      <c r="B456" s="1">
        <v>45944</v>
      </c>
      <c r="C456" t="s">
        <v>852</v>
      </c>
      <c r="D456" t="s">
        <v>71</v>
      </c>
      <c r="E456" t="s">
        <v>46</v>
      </c>
      <c r="F456" t="s">
        <v>86</v>
      </c>
      <c r="G456" t="s">
        <v>180</v>
      </c>
      <c r="H456">
        <v>1</v>
      </c>
      <c r="I456">
        <v>75006</v>
      </c>
      <c r="J456">
        <v>20</v>
      </c>
      <c r="K456">
        <v>15001.2</v>
      </c>
      <c r="L456">
        <v>60004.800000000003</v>
      </c>
      <c r="M456">
        <v>34550.519999999997</v>
      </c>
      <c r="N456">
        <v>25454.28</v>
      </c>
      <c r="O456" t="s">
        <v>91</v>
      </c>
      <c r="P456">
        <v>823.42</v>
      </c>
      <c r="Q456" t="s">
        <v>83</v>
      </c>
      <c r="R456" t="s">
        <v>41</v>
      </c>
      <c r="S456">
        <v>2</v>
      </c>
      <c r="T456">
        <v>1</v>
      </c>
      <c r="U456" t="s">
        <v>32</v>
      </c>
      <c r="V456" t="s">
        <v>33</v>
      </c>
      <c r="W456">
        <v>5</v>
      </c>
      <c r="X456">
        <f t="shared" si="14"/>
        <v>0</v>
      </c>
      <c r="Y456">
        <f t="shared" si="15"/>
        <v>24630.86</v>
      </c>
      <c r="Z456" s="2">
        <f>IF(BoyCodeAfrica_Ecommerce_Datasets3[Marketing_Cost] = 0, "N/A", L456/P456)</f>
        <v>72.872653081052206</v>
      </c>
      <c r="AA456" s="3">
        <f>BoyCodeAfrica_Ecommerce_Datasets3[Marketing_Cost]/BoyCodeAfrica_Ecommerce_Datasets3[Revenue]</f>
        <v>1.3722568861157773E-2</v>
      </c>
      <c r="AB456">
        <f>IF(COUNTIFS($C$2:C456,C456, $O$2:O456,O456)= 1,1,0)</f>
        <v>1</v>
      </c>
      <c r="AC456" s="6">
        <f>IF(COUNTIFS($A$2:A456,A456, $O$2:O456,O456)= 1,1,0)</f>
        <v>1</v>
      </c>
    </row>
    <row r="457" spans="1:29" x14ac:dyDescent="0.25">
      <c r="A457" t="s">
        <v>853</v>
      </c>
      <c r="B457" s="1">
        <v>45866</v>
      </c>
      <c r="C457" t="s">
        <v>854</v>
      </c>
      <c r="D457" t="s">
        <v>71</v>
      </c>
      <c r="E457" t="s">
        <v>46</v>
      </c>
      <c r="F457" t="s">
        <v>53</v>
      </c>
      <c r="G457" t="s">
        <v>268</v>
      </c>
      <c r="H457">
        <v>2</v>
      </c>
      <c r="I457">
        <v>112382</v>
      </c>
      <c r="J457">
        <v>20</v>
      </c>
      <c r="K457">
        <v>44952.800000000003</v>
      </c>
      <c r="L457">
        <v>179811.20000000001</v>
      </c>
      <c r="M457">
        <v>127652.24</v>
      </c>
      <c r="N457">
        <v>52158.96</v>
      </c>
      <c r="O457" t="s">
        <v>91</v>
      </c>
      <c r="P457">
        <v>1381.2</v>
      </c>
      <c r="Q457" t="s">
        <v>68</v>
      </c>
      <c r="R457" t="s">
        <v>31</v>
      </c>
      <c r="S457">
        <v>5</v>
      </c>
      <c r="T457">
        <v>3</v>
      </c>
      <c r="U457" t="s">
        <v>32</v>
      </c>
      <c r="V457" t="s">
        <v>33</v>
      </c>
      <c r="W457">
        <v>5</v>
      </c>
      <c r="X457">
        <f t="shared" si="14"/>
        <v>0</v>
      </c>
      <c r="Y457">
        <f t="shared" si="15"/>
        <v>50777.760000000002</v>
      </c>
      <c r="Z457" s="2">
        <f>IF(BoyCodeAfrica_Ecommerce_Datasets3[Marketing_Cost] = 0, "N/A", L457/P457)</f>
        <v>130.18476686938894</v>
      </c>
      <c r="AA457" s="3">
        <f>BoyCodeAfrica_Ecommerce_Datasets3[Marketing_Cost]/BoyCodeAfrica_Ecommerce_Datasets3[Revenue]</f>
        <v>7.6813902582264061E-3</v>
      </c>
      <c r="AB457">
        <f>IF(COUNTIFS($C$2:C457,C457, $O$2:O457,O457)= 1,1,0)</f>
        <v>1</v>
      </c>
      <c r="AC457" s="6">
        <f>IF(COUNTIFS($A$2:A457,A457, $O$2:O457,O457)= 1,1,0)</f>
        <v>1</v>
      </c>
    </row>
    <row r="458" spans="1:29" x14ac:dyDescent="0.25">
      <c r="A458" t="s">
        <v>855</v>
      </c>
      <c r="B458" s="1">
        <v>45975</v>
      </c>
      <c r="C458" t="s">
        <v>511</v>
      </c>
      <c r="D458" t="s">
        <v>45</v>
      </c>
      <c r="E458" t="s">
        <v>46</v>
      </c>
      <c r="F458" t="s">
        <v>47</v>
      </c>
      <c r="G458" t="s">
        <v>146</v>
      </c>
      <c r="H458">
        <v>3</v>
      </c>
      <c r="I458">
        <v>31258</v>
      </c>
      <c r="J458">
        <v>20</v>
      </c>
      <c r="K458">
        <v>18754.8</v>
      </c>
      <c r="L458">
        <v>75019.199999999997</v>
      </c>
      <c r="M458">
        <v>44969.38</v>
      </c>
      <c r="N458">
        <v>30049.82</v>
      </c>
      <c r="O458" t="s">
        <v>2482</v>
      </c>
      <c r="P458">
        <v>179.07</v>
      </c>
      <c r="Q458" t="s">
        <v>30</v>
      </c>
      <c r="R458" t="s">
        <v>41</v>
      </c>
      <c r="S458">
        <v>2</v>
      </c>
      <c r="T458">
        <v>1</v>
      </c>
      <c r="U458" t="s">
        <v>32</v>
      </c>
      <c r="V458" t="s">
        <v>33</v>
      </c>
      <c r="W458">
        <v>5</v>
      </c>
      <c r="X458">
        <f t="shared" si="14"/>
        <v>0</v>
      </c>
      <c r="Y458">
        <f t="shared" si="15"/>
        <v>29870.75</v>
      </c>
      <c r="Z458" s="2">
        <f>IF(BoyCodeAfrica_Ecommerce_Datasets3[Marketing_Cost] = 0, "N/A", L458/P458)</f>
        <v>418.93784553526552</v>
      </c>
      <c r="AA458" s="3">
        <f>BoyCodeAfrica_Ecommerce_Datasets3[Marketing_Cost]/BoyCodeAfrica_Ecommerce_Datasets3[Revenue]</f>
        <v>2.3869889308337066E-3</v>
      </c>
      <c r="AB458">
        <f>IF(COUNTIFS($C$2:C458,C458, $O$2:O458,O458)= 1,1,0)</f>
        <v>1</v>
      </c>
      <c r="AC458" s="6">
        <f>IF(COUNTIFS($A$2:A458,A458, $O$2:O458,O458)= 1,1,0)</f>
        <v>1</v>
      </c>
    </row>
    <row r="459" spans="1:29" x14ac:dyDescent="0.25">
      <c r="A459" t="s">
        <v>856</v>
      </c>
      <c r="B459" s="1">
        <v>45737</v>
      </c>
      <c r="C459" t="s">
        <v>857</v>
      </c>
      <c r="D459" t="s">
        <v>79</v>
      </c>
      <c r="E459" t="s">
        <v>46</v>
      </c>
      <c r="F459" t="s">
        <v>37</v>
      </c>
      <c r="G459" t="s">
        <v>161</v>
      </c>
      <c r="H459">
        <v>1</v>
      </c>
      <c r="I459">
        <v>19731</v>
      </c>
      <c r="J459">
        <v>0</v>
      </c>
      <c r="K459">
        <v>0</v>
      </c>
      <c r="L459">
        <v>19731</v>
      </c>
      <c r="M459">
        <v>11731.67</v>
      </c>
      <c r="N459">
        <v>7999.33</v>
      </c>
      <c r="O459" t="s">
        <v>39</v>
      </c>
      <c r="P459">
        <v>857.46</v>
      </c>
      <c r="Q459" t="s">
        <v>30</v>
      </c>
      <c r="R459" t="s">
        <v>31</v>
      </c>
      <c r="S459">
        <v>5</v>
      </c>
      <c r="T459">
        <v>2</v>
      </c>
      <c r="U459" t="s">
        <v>32</v>
      </c>
      <c r="V459" t="s">
        <v>33</v>
      </c>
      <c r="W459">
        <v>5</v>
      </c>
      <c r="X459">
        <f t="shared" si="14"/>
        <v>0</v>
      </c>
      <c r="Y459">
        <f t="shared" si="15"/>
        <v>7141.87</v>
      </c>
      <c r="Z459" s="2">
        <f>IF(BoyCodeAfrica_Ecommerce_Datasets3[Marketing_Cost] = 0, "N/A", L459/P459)</f>
        <v>23.010985935203973</v>
      </c>
      <c r="AA459" s="3">
        <f>BoyCodeAfrica_Ecommerce_Datasets3[Marketing_Cost]/BoyCodeAfrica_Ecommerce_Datasets3[Revenue]</f>
        <v>4.3457503421012622E-2</v>
      </c>
      <c r="AB459">
        <f>IF(COUNTIFS($C$2:C459,C459, $O$2:O459,O459)= 1,1,0)</f>
        <v>1</v>
      </c>
      <c r="AC459" s="6">
        <f>IF(COUNTIFS($A$2:A459,A459, $O$2:O459,O459)= 1,1,0)</f>
        <v>1</v>
      </c>
    </row>
    <row r="460" spans="1:29" x14ac:dyDescent="0.25">
      <c r="A460" t="s">
        <v>858</v>
      </c>
      <c r="B460" s="1">
        <v>45779</v>
      </c>
      <c r="C460" t="s">
        <v>52</v>
      </c>
      <c r="D460" t="s">
        <v>154</v>
      </c>
      <c r="E460" t="s">
        <v>26</v>
      </c>
      <c r="F460" t="s">
        <v>53</v>
      </c>
      <c r="G460" t="s">
        <v>54</v>
      </c>
      <c r="H460">
        <v>2</v>
      </c>
      <c r="I460">
        <v>97706</v>
      </c>
      <c r="J460">
        <v>5</v>
      </c>
      <c r="K460">
        <v>9770.6</v>
      </c>
      <c r="L460">
        <v>185641.4</v>
      </c>
      <c r="M460">
        <v>147759.29</v>
      </c>
      <c r="N460">
        <v>37882.11</v>
      </c>
      <c r="O460" t="s">
        <v>60</v>
      </c>
      <c r="P460">
        <v>1815.96</v>
      </c>
      <c r="Q460" t="s">
        <v>73</v>
      </c>
      <c r="R460" t="s">
        <v>31</v>
      </c>
      <c r="S460">
        <v>5</v>
      </c>
      <c r="T460">
        <v>5</v>
      </c>
      <c r="U460" t="s">
        <v>32</v>
      </c>
      <c r="V460" t="s">
        <v>50</v>
      </c>
      <c r="W460">
        <v>4</v>
      </c>
      <c r="X460">
        <f t="shared" si="14"/>
        <v>0</v>
      </c>
      <c r="Y460">
        <f t="shared" si="15"/>
        <v>36066.15</v>
      </c>
      <c r="Z460" s="2">
        <f>IF(BoyCodeAfrica_Ecommerce_Datasets3[Marketing_Cost] = 0, "N/A", L460/P460)</f>
        <v>102.22769223991718</v>
      </c>
      <c r="AA460" s="3">
        <f>BoyCodeAfrica_Ecommerce_Datasets3[Marketing_Cost]/BoyCodeAfrica_Ecommerce_Datasets3[Revenue]</f>
        <v>9.7820852460711889E-3</v>
      </c>
      <c r="AB460">
        <f>IF(COUNTIFS($C$2:C460,C460, $O$2:O460,O460)= 1,1,0)</f>
        <v>1</v>
      </c>
      <c r="AC460" s="6">
        <f>IF(COUNTIFS($A$2:A460,A460, $O$2:O460,O460)= 1,1,0)</f>
        <v>1</v>
      </c>
    </row>
    <row r="461" spans="1:29" x14ac:dyDescent="0.25">
      <c r="A461" t="s">
        <v>859</v>
      </c>
      <c r="B461" s="1">
        <v>45741</v>
      </c>
      <c r="C461" t="s">
        <v>860</v>
      </c>
      <c r="D461" t="s">
        <v>45</v>
      </c>
      <c r="E461" t="s">
        <v>36</v>
      </c>
      <c r="F461" t="s">
        <v>47</v>
      </c>
      <c r="G461" t="s">
        <v>64</v>
      </c>
      <c r="H461">
        <v>2</v>
      </c>
      <c r="I461">
        <v>41309</v>
      </c>
      <c r="J461">
        <v>10</v>
      </c>
      <c r="K461">
        <v>8261.7999999999993</v>
      </c>
      <c r="L461">
        <v>74356.2</v>
      </c>
      <c r="M461">
        <v>57748.03</v>
      </c>
      <c r="N461">
        <v>16608.169999999998</v>
      </c>
      <c r="O461" t="s">
        <v>60</v>
      </c>
      <c r="P461">
        <v>1172.26</v>
      </c>
      <c r="Q461" t="s">
        <v>30</v>
      </c>
      <c r="R461" t="s">
        <v>41</v>
      </c>
      <c r="S461">
        <v>2</v>
      </c>
      <c r="T461">
        <v>0</v>
      </c>
      <c r="U461" t="s">
        <v>32</v>
      </c>
      <c r="V461" t="s">
        <v>42</v>
      </c>
      <c r="X461">
        <f t="shared" si="14"/>
        <v>0</v>
      </c>
      <c r="Y461">
        <f t="shared" si="15"/>
        <v>15435.909999999998</v>
      </c>
      <c r="Z461" s="2">
        <f>IF(BoyCodeAfrica_Ecommerce_Datasets3[Marketing_Cost] = 0, "N/A", L461/P461)</f>
        <v>63.429785201235219</v>
      </c>
      <c r="AA461" s="3">
        <f>BoyCodeAfrica_Ecommerce_Datasets3[Marketing_Cost]/BoyCodeAfrica_Ecommerce_Datasets3[Revenue]</f>
        <v>1.5765464076970045E-2</v>
      </c>
      <c r="AB461">
        <f>IF(COUNTIFS($C$2:C461,C461, $O$2:O461,O461)= 1,1,0)</f>
        <v>1</v>
      </c>
      <c r="AC461" s="6">
        <f>IF(COUNTIFS($A$2:A461,A461, $O$2:O461,O461)= 1,1,0)</f>
        <v>1</v>
      </c>
    </row>
    <row r="462" spans="1:29" x14ac:dyDescent="0.25">
      <c r="A462" t="s">
        <v>861</v>
      </c>
      <c r="B462" s="1">
        <v>45748</v>
      </c>
      <c r="C462" t="s">
        <v>553</v>
      </c>
      <c r="D462" t="s">
        <v>25</v>
      </c>
      <c r="E462" t="s">
        <v>46</v>
      </c>
      <c r="F462" t="s">
        <v>47</v>
      </c>
      <c r="G462" t="s">
        <v>48</v>
      </c>
      <c r="H462">
        <v>1</v>
      </c>
      <c r="I462">
        <v>14724</v>
      </c>
      <c r="J462">
        <v>10</v>
      </c>
      <c r="K462">
        <v>1472.4</v>
      </c>
      <c r="L462">
        <v>13251.6</v>
      </c>
      <c r="M462">
        <v>8235.64</v>
      </c>
      <c r="N462">
        <v>5015.96</v>
      </c>
      <c r="O462" t="s">
        <v>49</v>
      </c>
      <c r="P462">
        <v>465.38</v>
      </c>
      <c r="Q462" t="s">
        <v>40</v>
      </c>
      <c r="R462" t="s">
        <v>41</v>
      </c>
      <c r="S462">
        <v>2</v>
      </c>
      <c r="T462">
        <v>5</v>
      </c>
      <c r="U462" t="s">
        <v>56</v>
      </c>
      <c r="V462" t="s">
        <v>33</v>
      </c>
      <c r="W462">
        <v>2</v>
      </c>
      <c r="X462">
        <f t="shared" si="14"/>
        <v>0</v>
      </c>
      <c r="Y462">
        <f t="shared" si="15"/>
        <v>4550.58</v>
      </c>
      <c r="Z462" s="2">
        <f>IF(BoyCodeAfrica_Ecommerce_Datasets3[Marketing_Cost] = 0, "N/A", L462/P462)</f>
        <v>28.474794791353304</v>
      </c>
      <c r="AA462" s="3">
        <f>BoyCodeAfrica_Ecommerce_Datasets3[Marketing_Cost]/BoyCodeAfrica_Ecommerce_Datasets3[Revenue]</f>
        <v>3.5118778109813155E-2</v>
      </c>
      <c r="AB462">
        <f>IF(COUNTIFS($C$2:C462,C462, $O$2:O462,O462)= 1,1,0)</f>
        <v>1</v>
      </c>
      <c r="AC462" s="6">
        <f>IF(COUNTIFS($A$2:A462,A462, $O$2:O462,O462)= 1,1,0)</f>
        <v>1</v>
      </c>
    </row>
    <row r="463" spans="1:29" x14ac:dyDescent="0.25">
      <c r="A463" t="s">
        <v>862</v>
      </c>
      <c r="B463" s="1">
        <v>45869</v>
      </c>
      <c r="C463" t="s">
        <v>462</v>
      </c>
      <c r="D463" t="s">
        <v>90</v>
      </c>
      <c r="E463" t="s">
        <v>46</v>
      </c>
      <c r="F463" t="s">
        <v>53</v>
      </c>
      <c r="G463" t="s">
        <v>54</v>
      </c>
      <c r="H463">
        <v>1</v>
      </c>
      <c r="I463">
        <v>48105</v>
      </c>
      <c r="J463">
        <v>0</v>
      </c>
      <c r="K463">
        <v>0</v>
      </c>
      <c r="L463">
        <v>48105</v>
      </c>
      <c r="M463">
        <v>31679.95</v>
      </c>
      <c r="N463">
        <v>16425.05</v>
      </c>
      <c r="O463" t="s">
        <v>39</v>
      </c>
      <c r="P463">
        <v>1331.71</v>
      </c>
      <c r="Q463" t="s">
        <v>83</v>
      </c>
      <c r="R463" t="s">
        <v>31</v>
      </c>
      <c r="S463">
        <v>5</v>
      </c>
      <c r="T463">
        <v>5</v>
      </c>
      <c r="U463" t="s">
        <v>32</v>
      </c>
      <c r="V463" t="s">
        <v>33</v>
      </c>
      <c r="W463">
        <v>4</v>
      </c>
      <c r="X463">
        <f t="shared" si="14"/>
        <v>0</v>
      </c>
      <c r="Y463">
        <f t="shared" si="15"/>
        <v>15093.34</v>
      </c>
      <c r="Z463" s="2">
        <f>IF(BoyCodeAfrica_Ecommerce_Datasets3[Marketing_Cost] = 0, "N/A", L463/P463)</f>
        <v>36.122729423072592</v>
      </c>
      <c r="AA463" s="3">
        <f>BoyCodeAfrica_Ecommerce_Datasets3[Marketing_Cost]/BoyCodeAfrica_Ecommerce_Datasets3[Revenue]</f>
        <v>2.7683400893877975E-2</v>
      </c>
      <c r="AB463">
        <f>IF(COUNTIFS($C$2:C463,C463, $O$2:O463,O463)= 1,1,0)</f>
        <v>0</v>
      </c>
      <c r="AC463" s="6">
        <f>IF(COUNTIFS($A$2:A463,A463, $O$2:O463,O463)= 1,1,0)</f>
        <v>1</v>
      </c>
    </row>
    <row r="464" spans="1:29" x14ac:dyDescent="0.25">
      <c r="A464" t="s">
        <v>863</v>
      </c>
      <c r="B464" s="1">
        <v>45670</v>
      </c>
      <c r="C464" t="s">
        <v>864</v>
      </c>
      <c r="D464" t="s">
        <v>2482</v>
      </c>
      <c r="E464" t="s">
        <v>36</v>
      </c>
      <c r="F464" t="s">
        <v>37</v>
      </c>
      <c r="G464" t="s">
        <v>38</v>
      </c>
      <c r="H464">
        <v>1</v>
      </c>
      <c r="I464">
        <v>34847</v>
      </c>
      <c r="J464">
        <v>15</v>
      </c>
      <c r="K464">
        <v>5227.05</v>
      </c>
      <c r="L464">
        <v>29619.95</v>
      </c>
      <c r="M464">
        <v>19284.47</v>
      </c>
      <c r="N464">
        <v>10335.48</v>
      </c>
      <c r="O464" t="s">
        <v>55</v>
      </c>
      <c r="P464">
        <v>1433.78</v>
      </c>
      <c r="Q464" t="s">
        <v>73</v>
      </c>
      <c r="R464" t="s">
        <v>41</v>
      </c>
      <c r="S464">
        <v>2</v>
      </c>
      <c r="T464">
        <v>1</v>
      </c>
      <c r="U464" t="s">
        <v>32</v>
      </c>
      <c r="V464" t="s">
        <v>33</v>
      </c>
      <c r="W464">
        <v>2</v>
      </c>
      <c r="X464">
        <f t="shared" si="14"/>
        <v>0</v>
      </c>
      <c r="Y464">
        <f t="shared" si="15"/>
        <v>8901.6999999999989</v>
      </c>
      <c r="Z464" s="2">
        <f>IF(BoyCodeAfrica_Ecommerce_Datasets3[Marketing_Cost] = 0, "N/A", L464/P464)</f>
        <v>20.658643585487315</v>
      </c>
      <c r="AA464" s="3">
        <f>BoyCodeAfrica_Ecommerce_Datasets3[Marketing_Cost]/BoyCodeAfrica_Ecommerce_Datasets3[Revenue]</f>
        <v>4.8405888598731593E-2</v>
      </c>
      <c r="AB464">
        <f>IF(COUNTIFS($C$2:C464,C464, $O$2:O464,O464)= 1,1,0)</f>
        <v>1</v>
      </c>
      <c r="AC464" s="6">
        <f>IF(COUNTIFS($A$2:A464,A464, $O$2:O464,O464)= 1,1,0)</f>
        <v>1</v>
      </c>
    </row>
    <row r="465" spans="1:29" x14ac:dyDescent="0.25">
      <c r="A465" t="s">
        <v>865</v>
      </c>
      <c r="B465" s="1">
        <v>45749</v>
      </c>
      <c r="C465" t="s">
        <v>421</v>
      </c>
      <c r="D465" t="s">
        <v>154</v>
      </c>
      <c r="E465" t="s">
        <v>46</v>
      </c>
      <c r="F465" t="s">
        <v>53</v>
      </c>
      <c r="G465" t="s">
        <v>54</v>
      </c>
      <c r="H465">
        <v>1</v>
      </c>
      <c r="I465">
        <v>56085</v>
      </c>
      <c r="J465">
        <v>10</v>
      </c>
      <c r="K465">
        <v>5608.5</v>
      </c>
      <c r="L465">
        <v>50476.5</v>
      </c>
      <c r="M465">
        <v>28310.71</v>
      </c>
      <c r="N465">
        <v>22165.79</v>
      </c>
      <c r="O465" t="s">
        <v>91</v>
      </c>
      <c r="P465">
        <v>961.79</v>
      </c>
      <c r="Q465" t="s">
        <v>83</v>
      </c>
      <c r="R465" t="s">
        <v>41</v>
      </c>
      <c r="S465">
        <v>2</v>
      </c>
      <c r="T465">
        <v>2</v>
      </c>
      <c r="U465" t="s">
        <v>32</v>
      </c>
      <c r="V465" t="s">
        <v>33</v>
      </c>
      <c r="W465">
        <v>5</v>
      </c>
      <c r="X465">
        <f t="shared" si="14"/>
        <v>0</v>
      </c>
      <c r="Y465">
        <f t="shared" si="15"/>
        <v>21204</v>
      </c>
      <c r="Z465" s="2">
        <f>IF(BoyCodeAfrica_Ecommerce_Datasets3[Marketing_Cost] = 0, "N/A", L465/P465)</f>
        <v>52.481830753074995</v>
      </c>
      <c r="AA465" s="3">
        <f>BoyCodeAfrica_Ecommerce_Datasets3[Marketing_Cost]/BoyCodeAfrica_Ecommerce_Datasets3[Revenue]</f>
        <v>1.905421334680495E-2</v>
      </c>
      <c r="AB465">
        <f>IF(COUNTIFS($C$2:C465,C465, $O$2:O465,O465)= 1,1,0)</f>
        <v>0</v>
      </c>
      <c r="AC465" s="6">
        <f>IF(COUNTIFS($A$2:A465,A465, $O$2:O465,O465)= 1,1,0)</f>
        <v>1</v>
      </c>
    </row>
    <row r="466" spans="1:29" x14ac:dyDescent="0.25">
      <c r="A466" t="s">
        <v>866</v>
      </c>
      <c r="B466" s="1">
        <v>45828</v>
      </c>
      <c r="C466" t="s">
        <v>406</v>
      </c>
      <c r="D466" t="s">
        <v>63</v>
      </c>
      <c r="E466" t="s">
        <v>46</v>
      </c>
      <c r="F466" t="s">
        <v>47</v>
      </c>
      <c r="G466" t="s">
        <v>146</v>
      </c>
      <c r="H466">
        <v>2</v>
      </c>
      <c r="I466">
        <v>51678</v>
      </c>
      <c r="J466">
        <v>25</v>
      </c>
      <c r="K466">
        <v>25839</v>
      </c>
      <c r="L466">
        <v>77517</v>
      </c>
      <c r="M466">
        <v>57829.120000000003</v>
      </c>
      <c r="N466">
        <v>19687.88</v>
      </c>
      <c r="O466" t="s">
        <v>55</v>
      </c>
      <c r="P466">
        <v>2402.66</v>
      </c>
      <c r="Q466" t="s">
        <v>83</v>
      </c>
      <c r="R466" t="s">
        <v>41</v>
      </c>
      <c r="S466">
        <v>2</v>
      </c>
      <c r="T466">
        <v>1</v>
      </c>
      <c r="U466" t="s">
        <v>32</v>
      </c>
      <c r="V466" t="s">
        <v>50</v>
      </c>
      <c r="W466">
        <v>1</v>
      </c>
      <c r="X466">
        <f t="shared" si="14"/>
        <v>0</v>
      </c>
      <c r="Y466">
        <f t="shared" si="15"/>
        <v>17285.22</v>
      </c>
      <c r="Z466" s="2">
        <f>IF(BoyCodeAfrica_Ecommerce_Datasets3[Marketing_Cost] = 0, "N/A", L466/P466)</f>
        <v>32.26299185069881</v>
      </c>
      <c r="AA466" s="3">
        <f>BoyCodeAfrica_Ecommerce_Datasets3[Marketing_Cost]/BoyCodeAfrica_Ecommerce_Datasets3[Revenue]</f>
        <v>3.0995265554652526E-2</v>
      </c>
      <c r="AB466">
        <f>IF(COUNTIFS($C$2:C466,C466, $O$2:O466,O466)= 1,1,0)</f>
        <v>1</v>
      </c>
      <c r="AC466" s="6">
        <f>IF(COUNTIFS($A$2:A466,A466, $O$2:O466,O466)= 1,1,0)</f>
        <v>1</v>
      </c>
    </row>
    <row r="467" spans="1:29" x14ac:dyDescent="0.25">
      <c r="A467" t="s">
        <v>867</v>
      </c>
      <c r="B467" s="1">
        <v>45868</v>
      </c>
      <c r="C467" t="s">
        <v>390</v>
      </c>
      <c r="D467" t="s">
        <v>97</v>
      </c>
      <c r="E467" t="s">
        <v>26</v>
      </c>
      <c r="F467" t="s">
        <v>47</v>
      </c>
      <c r="G467" t="s">
        <v>146</v>
      </c>
      <c r="H467">
        <v>1</v>
      </c>
      <c r="I467">
        <v>29422</v>
      </c>
      <c r="J467">
        <v>15</v>
      </c>
      <c r="K467">
        <v>4413.3</v>
      </c>
      <c r="L467">
        <v>25008.7</v>
      </c>
      <c r="M467">
        <v>16997.22</v>
      </c>
      <c r="N467">
        <v>8011.48</v>
      </c>
      <c r="O467" t="s">
        <v>55</v>
      </c>
      <c r="P467">
        <v>1950.07</v>
      </c>
      <c r="Q467" t="s">
        <v>68</v>
      </c>
      <c r="R467" t="s">
        <v>41</v>
      </c>
      <c r="S467">
        <v>2</v>
      </c>
      <c r="T467">
        <v>1</v>
      </c>
      <c r="U467" t="s">
        <v>32</v>
      </c>
      <c r="V467" t="s">
        <v>33</v>
      </c>
      <c r="W467">
        <v>1</v>
      </c>
      <c r="X467">
        <f t="shared" si="14"/>
        <v>0</v>
      </c>
      <c r="Y467">
        <f t="shared" si="15"/>
        <v>6061.41</v>
      </c>
      <c r="Z467" s="2">
        <f>IF(BoyCodeAfrica_Ecommerce_Datasets3[Marketing_Cost] = 0, "N/A", L467/P467)</f>
        <v>12.824513991805423</v>
      </c>
      <c r="AA467" s="3">
        <f>BoyCodeAfrica_Ecommerce_Datasets3[Marketing_Cost]/BoyCodeAfrica_Ecommerce_Datasets3[Revenue]</f>
        <v>7.797566446876486E-2</v>
      </c>
      <c r="AB467">
        <f>IF(COUNTIFS($C$2:C467,C467, $O$2:O467,O467)= 1,1,0)</f>
        <v>1</v>
      </c>
      <c r="AC467" s="6">
        <f>IF(COUNTIFS($A$2:A467,A467, $O$2:O467,O467)= 1,1,0)</f>
        <v>1</v>
      </c>
    </row>
    <row r="468" spans="1:29" x14ac:dyDescent="0.25">
      <c r="A468" t="s">
        <v>868</v>
      </c>
      <c r="B468" s="1">
        <v>46000</v>
      </c>
      <c r="C468" t="s">
        <v>869</v>
      </c>
      <c r="D468" t="s">
        <v>154</v>
      </c>
      <c r="E468" t="s">
        <v>46</v>
      </c>
      <c r="F468" t="s">
        <v>37</v>
      </c>
      <c r="G468" t="s">
        <v>161</v>
      </c>
      <c r="H468">
        <v>1</v>
      </c>
      <c r="I468">
        <v>32125</v>
      </c>
      <c r="J468">
        <v>5</v>
      </c>
      <c r="K468">
        <v>1606.25</v>
      </c>
      <c r="L468">
        <v>30518.75</v>
      </c>
      <c r="M468">
        <v>20690.22</v>
      </c>
      <c r="N468">
        <v>9828.5300000000007</v>
      </c>
      <c r="O468" t="s">
        <v>91</v>
      </c>
      <c r="P468">
        <v>2482.87</v>
      </c>
      <c r="Q468" t="s">
        <v>40</v>
      </c>
      <c r="R468" t="s">
        <v>31</v>
      </c>
      <c r="S468">
        <v>5</v>
      </c>
      <c r="T468">
        <v>6</v>
      </c>
      <c r="U468" t="s">
        <v>56</v>
      </c>
      <c r="V468" t="s">
        <v>33</v>
      </c>
      <c r="W468">
        <v>2</v>
      </c>
      <c r="X468">
        <f t="shared" si="14"/>
        <v>0</v>
      </c>
      <c r="Y468">
        <f t="shared" si="15"/>
        <v>7345.6600000000008</v>
      </c>
      <c r="Z468" s="2">
        <f>IF(BoyCodeAfrica_Ecommerce_Datasets3[Marketing_Cost] = 0, "N/A", L468/P468)</f>
        <v>12.291722885209456</v>
      </c>
      <c r="AA468" s="3">
        <f>BoyCodeAfrica_Ecommerce_Datasets3[Marketing_Cost]/BoyCodeAfrica_Ecommerce_Datasets3[Revenue]</f>
        <v>8.1355560106491906E-2</v>
      </c>
      <c r="AB468">
        <f>IF(COUNTIFS($C$2:C468,C468, $O$2:O468,O468)= 1,1,0)</f>
        <v>1</v>
      </c>
      <c r="AC468" s="6">
        <f>IF(COUNTIFS($A$2:A468,A468, $O$2:O468,O468)= 1,1,0)</f>
        <v>1</v>
      </c>
    </row>
    <row r="469" spans="1:29" x14ac:dyDescent="0.25">
      <c r="A469" t="s">
        <v>870</v>
      </c>
      <c r="B469" s="1">
        <v>45785</v>
      </c>
      <c r="C469" t="s">
        <v>737</v>
      </c>
      <c r="D469" t="s">
        <v>154</v>
      </c>
      <c r="E469" t="s">
        <v>46</v>
      </c>
      <c r="F469" t="s">
        <v>47</v>
      </c>
      <c r="G469" t="s">
        <v>146</v>
      </c>
      <c r="H469">
        <v>4</v>
      </c>
      <c r="I469">
        <v>34938</v>
      </c>
      <c r="J469">
        <v>0</v>
      </c>
      <c r="K469">
        <v>0</v>
      </c>
      <c r="L469">
        <v>139752</v>
      </c>
      <c r="M469">
        <v>109478.16</v>
      </c>
      <c r="N469">
        <v>30273.84</v>
      </c>
      <c r="O469" t="s">
        <v>60</v>
      </c>
      <c r="P469">
        <v>904.83</v>
      </c>
      <c r="Q469" t="s">
        <v>68</v>
      </c>
      <c r="R469" t="s">
        <v>41</v>
      </c>
      <c r="S469">
        <v>2</v>
      </c>
      <c r="T469">
        <v>3</v>
      </c>
      <c r="U469" t="s">
        <v>56</v>
      </c>
      <c r="V469" t="s">
        <v>33</v>
      </c>
      <c r="W469">
        <v>5</v>
      </c>
      <c r="X469">
        <f t="shared" si="14"/>
        <v>0</v>
      </c>
      <c r="Y469">
        <f t="shared" si="15"/>
        <v>29369.01</v>
      </c>
      <c r="Z469" s="2">
        <f>IF(BoyCodeAfrica_Ecommerce_Datasets3[Marketing_Cost] = 0, "N/A", L469/P469)</f>
        <v>154.45111236364841</v>
      </c>
      <c r="AA469" s="3">
        <f>BoyCodeAfrica_Ecommerce_Datasets3[Marketing_Cost]/BoyCodeAfrica_Ecommerce_Datasets3[Revenue]</f>
        <v>6.4745406148033662E-3</v>
      </c>
      <c r="AB469">
        <f>IF(COUNTIFS($C$2:C469,C469, $O$2:O469,O469)= 1,1,0)</f>
        <v>1</v>
      </c>
      <c r="AC469" s="6">
        <f>IF(COUNTIFS($A$2:A469,A469, $O$2:O469,O469)= 1,1,0)</f>
        <v>1</v>
      </c>
    </row>
    <row r="470" spans="1:29" x14ac:dyDescent="0.25">
      <c r="A470" t="s">
        <v>871</v>
      </c>
      <c r="B470" s="1">
        <v>45794</v>
      </c>
      <c r="C470" t="s">
        <v>282</v>
      </c>
      <c r="D470" t="s">
        <v>67</v>
      </c>
      <c r="E470" t="s">
        <v>26</v>
      </c>
      <c r="F470" t="s">
        <v>47</v>
      </c>
      <c r="G470" t="s">
        <v>48</v>
      </c>
      <c r="H470">
        <v>2</v>
      </c>
      <c r="I470">
        <v>14212</v>
      </c>
      <c r="J470">
        <v>10</v>
      </c>
      <c r="K470">
        <v>2842.4</v>
      </c>
      <c r="L470">
        <v>25581.599999999999</v>
      </c>
      <c r="M470">
        <v>18984.82</v>
      </c>
      <c r="N470">
        <v>6596.78</v>
      </c>
      <c r="O470" t="s">
        <v>55</v>
      </c>
      <c r="P470">
        <v>618.03</v>
      </c>
      <c r="Q470" t="s">
        <v>83</v>
      </c>
      <c r="R470" t="s">
        <v>41</v>
      </c>
      <c r="S470">
        <v>2</v>
      </c>
      <c r="T470">
        <v>1</v>
      </c>
      <c r="U470" t="s">
        <v>32</v>
      </c>
      <c r="V470" t="s">
        <v>33</v>
      </c>
      <c r="W470">
        <v>1</v>
      </c>
      <c r="X470">
        <f t="shared" si="14"/>
        <v>0</v>
      </c>
      <c r="Y470">
        <f t="shared" si="15"/>
        <v>5978.75</v>
      </c>
      <c r="Z470" s="2">
        <f>IF(BoyCodeAfrica_Ecommerce_Datasets3[Marketing_Cost] = 0, "N/A", L470/P470)</f>
        <v>41.392165428862675</v>
      </c>
      <c r="AA470" s="3">
        <f>BoyCodeAfrica_Ecommerce_Datasets3[Marketing_Cost]/BoyCodeAfrica_Ecommerce_Datasets3[Revenue]</f>
        <v>2.4159161272164369E-2</v>
      </c>
      <c r="AB470">
        <f>IF(COUNTIFS($C$2:C470,C470, $O$2:O470,O470)= 1,1,0)</f>
        <v>1</v>
      </c>
      <c r="AC470" s="6">
        <f>IF(COUNTIFS($A$2:A470,A470, $O$2:O470,O470)= 1,1,0)</f>
        <v>1</v>
      </c>
    </row>
    <row r="471" spans="1:29" x14ac:dyDescent="0.25">
      <c r="A471" t="s">
        <v>872</v>
      </c>
      <c r="B471" s="1">
        <v>45739</v>
      </c>
      <c r="C471" t="s">
        <v>691</v>
      </c>
      <c r="D471" t="s">
        <v>63</v>
      </c>
      <c r="E471" t="s">
        <v>46</v>
      </c>
      <c r="F471" t="s">
        <v>53</v>
      </c>
      <c r="G471" t="s">
        <v>59</v>
      </c>
      <c r="H471">
        <v>2</v>
      </c>
      <c r="I471">
        <v>65479</v>
      </c>
      <c r="J471">
        <v>10</v>
      </c>
      <c r="K471">
        <v>13095.8</v>
      </c>
      <c r="L471">
        <v>117862.2</v>
      </c>
      <c r="M471">
        <v>74509.69</v>
      </c>
      <c r="N471">
        <v>43352.51</v>
      </c>
      <c r="O471" t="s">
        <v>60</v>
      </c>
      <c r="P471">
        <v>1469.07</v>
      </c>
      <c r="Q471" t="s">
        <v>68</v>
      </c>
      <c r="R471" t="s">
        <v>31</v>
      </c>
      <c r="S471">
        <v>5</v>
      </c>
      <c r="T471">
        <v>3</v>
      </c>
      <c r="U471" t="s">
        <v>32</v>
      </c>
      <c r="V471" t="s">
        <v>33</v>
      </c>
      <c r="W471">
        <v>5</v>
      </c>
      <c r="X471">
        <f t="shared" si="14"/>
        <v>0</v>
      </c>
      <c r="Y471">
        <f t="shared" si="15"/>
        <v>41883.440000000002</v>
      </c>
      <c r="Z471" s="2">
        <f>IF(BoyCodeAfrica_Ecommerce_Datasets3[Marketing_Cost] = 0, "N/A", L471/P471)</f>
        <v>80.229124548183549</v>
      </c>
      <c r="AA471" s="3">
        <f>BoyCodeAfrica_Ecommerce_Datasets3[Marketing_Cost]/BoyCodeAfrica_Ecommerce_Datasets3[Revenue]</f>
        <v>1.2464301531788818E-2</v>
      </c>
      <c r="AB471">
        <f>IF(COUNTIFS($C$2:C471,C471, $O$2:O471,O471)= 1,1,0)</f>
        <v>1</v>
      </c>
      <c r="AC471" s="6">
        <f>IF(COUNTIFS($A$2:A471,A471, $O$2:O471,O471)= 1,1,0)</f>
        <v>1</v>
      </c>
    </row>
    <row r="472" spans="1:29" x14ac:dyDescent="0.25">
      <c r="A472" t="s">
        <v>873</v>
      </c>
      <c r="B472" s="1">
        <v>46017</v>
      </c>
      <c r="C472" t="s">
        <v>434</v>
      </c>
      <c r="D472" t="s">
        <v>45</v>
      </c>
      <c r="E472" t="s">
        <v>26</v>
      </c>
      <c r="F472" t="s">
        <v>86</v>
      </c>
      <c r="G472" t="s">
        <v>94</v>
      </c>
      <c r="H472">
        <v>1</v>
      </c>
      <c r="I472">
        <v>82588</v>
      </c>
      <c r="J472">
        <v>0</v>
      </c>
      <c r="K472">
        <v>0</v>
      </c>
      <c r="L472">
        <v>82588</v>
      </c>
      <c r="M472">
        <v>48333.06</v>
      </c>
      <c r="N472">
        <v>34254.94</v>
      </c>
      <c r="O472" t="s">
        <v>29</v>
      </c>
      <c r="P472">
        <v>2427.16</v>
      </c>
      <c r="Q472" t="s">
        <v>68</v>
      </c>
      <c r="R472" t="s">
        <v>31</v>
      </c>
      <c r="S472">
        <v>5</v>
      </c>
      <c r="T472">
        <v>0</v>
      </c>
      <c r="U472" t="s">
        <v>32</v>
      </c>
      <c r="V472" t="s">
        <v>50</v>
      </c>
      <c r="W472">
        <v>5</v>
      </c>
      <c r="X472">
        <f t="shared" si="14"/>
        <v>0</v>
      </c>
      <c r="Y472">
        <f t="shared" si="15"/>
        <v>31827.780000000002</v>
      </c>
      <c r="Z472" s="2">
        <f>IF(BoyCodeAfrica_Ecommerce_Datasets3[Marketing_Cost] = 0, "N/A", L472/P472)</f>
        <v>34.026598988117804</v>
      </c>
      <c r="AA472" s="3">
        <f>BoyCodeAfrica_Ecommerce_Datasets3[Marketing_Cost]/BoyCodeAfrica_Ecommerce_Datasets3[Revenue]</f>
        <v>2.9388773187387997E-2</v>
      </c>
      <c r="AB472">
        <f>IF(COUNTIFS($C$2:C472,C472, $O$2:O472,O472)= 1,1,0)</f>
        <v>1</v>
      </c>
      <c r="AC472" s="6">
        <f>IF(COUNTIFS($A$2:A472,A472, $O$2:O472,O472)= 1,1,0)</f>
        <v>1</v>
      </c>
    </row>
    <row r="473" spans="1:29" x14ac:dyDescent="0.25">
      <c r="A473" t="s">
        <v>874</v>
      </c>
      <c r="B473" s="1">
        <v>45713</v>
      </c>
      <c r="C473" t="s">
        <v>875</v>
      </c>
      <c r="D473" t="s">
        <v>79</v>
      </c>
      <c r="E473" t="s">
        <v>26</v>
      </c>
      <c r="F473" t="s">
        <v>47</v>
      </c>
      <c r="G473" t="s">
        <v>105</v>
      </c>
      <c r="H473">
        <v>1</v>
      </c>
      <c r="I473">
        <v>20238</v>
      </c>
      <c r="J473">
        <v>0</v>
      </c>
      <c r="K473">
        <v>0</v>
      </c>
      <c r="L473">
        <v>20238</v>
      </c>
      <c r="M473">
        <v>11829.41</v>
      </c>
      <c r="N473">
        <v>8408.59</v>
      </c>
      <c r="O473" t="s">
        <v>29</v>
      </c>
      <c r="P473">
        <v>2162.91</v>
      </c>
      <c r="Q473" t="s">
        <v>40</v>
      </c>
      <c r="R473" t="s">
        <v>41</v>
      </c>
      <c r="S473">
        <v>2</v>
      </c>
      <c r="T473">
        <v>1</v>
      </c>
      <c r="U473" t="s">
        <v>32</v>
      </c>
      <c r="V473" t="s">
        <v>33</v>
      </c>
      <c r="W473">
        <v>5</v>
      </c>
      <c r="X473">
        <f t="shared" si="14"/>
        <v>0</v>
      </c>
      <c r="Y473">
        <f t="shared" si="15"/>
        <v>6245.68</v>
      </c>
      <c r="Z473" s="2">
        <f>IF(BoyCodeAfrica_Ecommerce_Datasets3[Marketing_Cost] = 0, "N/A", L473/P473)</f>
        <v>9.356838703413457</v>
      </c>
      <c r="AA473" s="3">
        <f>BoyCodeAfrica_Ecommerce_Datasets3[Marketing_Cost]/BoyCodeAfrica_Ecommerce_Datasets3[Revenue]</f>
        <v>0.10687370293507263</v>
      </c>
      <c r="AB473">
        <f>IF(COUNTIFS($C$2:C473,C473, $O$2:O473,O473)= 1,1,0)</f>
        <v>1</v>
      </c>
      <c r="AC473" s="6">
        <f>IF(COUNTIFS($A$2:A473,A473, $O$2:O473,O473)= 1,1,0)</f>
        <v>1</v>
      </c>
    </row>
    <row r="474" spans="1:29" x14ac:dyDescent="0.25">
      <c r="A474" t="s">
        <v>876</v>
      </c>
      <c r="B474" s="1">
        <v>45853</v>
      </c>
      <c r="C474" t="s">
        <v>168</v>
      </c>
      <c r="D474" t="s">
        <v>79</v>
      </c>
      <c r="E474" t="s">
        <v>46</v>
      </c>
      <c r="F474" t="s">
        <v>86</v>
      </c>
      <c r="G474" t="s">
        <v>94</v>
      </c>
      <c r="H474">
        <v>1</v>
      </c>
      <c r="I474">
        <v>27880</v>
      </c>
      <c r="J474">
        <v>0</v>
      </c>
      <c r="K474">
        <v>0</v>
      </c>
      <c r="L474">
        <v>27880</v>
      </c>
      <c r="M474">
        <v>17514.419999999998</v>
      </c>
      <c r="N474">
        <v>10365.58</v>
      </c>
      <c r="O474" t="s">
        <v>60</v>
      </c>
      <c r="P474">
        <v>2436.69</v>
      </c>
      <c r="Q474" t="s">
        <v>68</v>
      </c>
      <c r="R474" t="s">
        <v>31</v>
      </c>
      <c r="S474">
        <v>5</v>
      </c>
      <c r="T474">
        <v>6</v>
      </c>
      <c r="U474" t="s">
        <v>32</v>
      </c>
      <c r="V474" t="s">
        <v>42</v>
      </c>
      <c r="X474">
        <f t="shared" si="14"/>
        <v>0</v>
      </c>
      <c r="Y474">
        <f t="shared" si="15"/>
        <v>7928.8899999999994</v>
      </c>
      <c r="Z474" s="2">
        <f>IF(BoyCodeAfrica_Ecommerce_Datasets3[Marketing_Cost] = 0, "N/A", L474/P474)</f>
        <v>11.441750899786186</v>
      </c>
      <c r="AA474" s="3">
        <f>BoyCodeAfrica_Ecommerce_Datasets3[Marketing_Cost]/BoyCodeAfrica_Ecommerce_Datasets3[Revenue]</f>
        <v>8.7399210903873745E-2</v>
      </c>
      <c r="AB474">
        <f>IF(COUNTIFS($C$2:C474,C474, $O$2:O474,O474)= 1,1,0)</f>
        <v>0</v>
      </c>
      <c r="AC474" s="6">
        <f>IF(COUNTIFS($A$2:A474,A474, $O$2:O474,O474)= 1,1,0)</f>
        <v>1</v>
      </c>
    </row>
    <row r="475" spans="1:29" x14ac:dyDescent="0.25">
      <c r="A475" t="s">
        <v>877</v>
      </c>
      <c r="B475" s="1">
        <v>45677</v>
      </c>
      <c r="C475" t="s">
        <v>878</v>
      </c>
      <c r="D475" t="s">
        <v>97</v>
      </c>
      <c r="E475" t="s">
        <v>46</v>
      </c>
      <c r="F475" t="s">
        <v>27</v>
      </c>
      <c r="G475" t="s">
        <v>113</v>
      </c>
      <c r="H475">
        <v>2</v>
      </c>
      <c r="I475">
        <v>16635</v>
      </c>
      <c r="J475">
        <v>5</v>
      </c>
      <c r="K475">
        <v>1663.5</v>
      </c>
      <c r="L475">
        <v>31606.5</v>
      </c>
      <c r="M475">
        <v>18954.349999999999</v>
      </c>
      <c r="N475">
        <v>12652.15</v>
      </c>
      <c r="O475" t="s">
        <v>55</v>
      </c>
      <c r="P475">
        <v>1802.46</v>
      </c>
      <c r="Q475" t="s">
        <v>40</v>
      </c>
      <c r="R475" t="s">
        <v>31</v>
      </c>
      <c r="S475">
        <v>5</v>
      </c>
      <c r="T475">
        <v>7</v>
      </c>
      <c r="U475" t="s">
        <v>56</v>
      </c>
      <c r="V475" t="s">
        <v>33</v>
      </c>
      <c r="W475">
        <v>5</v>
      </c>
      <c r="X475">
        <f t="shared" si="14"/>
        <v>0</v>
      </c>
      <c r="Y475">
        <f t="shared" si="15"/>
        <v>10849.689999999999</v>
      </c>
      <c r="Z475" s="2">
        <f>IF(BoyCodeAfrica_Ecommerce_Datasets3[Marketing_Cost] = 0, "N/A", L475/P475)</f>
        <v>17.53520189074931</v>
      </c>
      <c r="AA475" s="3">
        <f>BoyCodeAfrica_Ecommerce_Datasets3[Marketing_Cost]/BoyCodeAfrica_Ecommerce_Datasets3[Revenue]</f>
        <v>5.7028142945280247E-2</v>
      </c>
      <c r="AB475">
        <f>IF(COUNTIFS($C$2:C475,C475, $O$2:O475,O475)= 1,1,0)</f>
        <v>1</v>
      </c>
      <c r="AC475" s="6">
        <f>IF(COUNTIFS($A$2:A475,A475, $O$2:O475,O475)= 1,1,0)</f>
        <v>1</v>
      </c>
    </row>
    <row r="476" spans="1:29" x14ac:dyDescent="0.25">
      <c r="A476" t="s">
        <v>879</v>
      </c>
      <c r="B476" s="1">
        <v>45898</v>
      </c>
      <c r="C476" t="s">
        <v>880</v>
      </c>
      <c r="D476" t="s">
        <v>63</v>
      </c>
      <c r="E476" t="s">
        <v>36</v>
      </c>
      <c r="F476" t="s">
        <v>27</v>
      </c>
      <c r="G476" t="s">
        <v>28</v>
      </c>
      <c r="H476">
        <v>1</v>
      </c>
      <c r="I476">
        <v>9106</v>
      </c>
      <c r="J476">
        <v>0</v>
      </c>
      <c r="K476">
        <v>0</v>
      </c>
      <c r="L476">
        <v>9106</v>
      </c>
      <c r="M476">
        <v>6320.14</v>
      </c>
      <c r="N476">
        <v>2785.86</v>
      </c>
      <c r="O476" t="s">
        <v>39</v>
      </c>
      <c r="P476">
        <v>540.72</v>
      </c>
      <c r="Q476" t="s">
        <v>73</v>
      </c>
      <c r="R476" t="s">
        <v>31</v>
      </c>
      <c r="S476">
        <v>5</v>
      </c>
      <c r="T476">
        <v>8</v>
      </c>
      <c r="U476" t="s">
        <v>56</v>
      </c>
      <c r="V476" t="s">
        <v>33</v>
      </c>
      <c r="W476">
        <v>5</v>
      </c>
      <c r="X476">
        <f t="shared" si="14"/>
        <v>0</v>
      </c>
      <c r="Y476">
        <f t="shared" si="15"/>
        <v>2245.1400000000003</v>
      </c>
      <c r="Z476" s="2">
        <f>IF(BoyCodeAfrica_Ecommerce_Datasets3[Marketing_Cost] = 0, "N/A", L476/P476)</f>
        <v>16.840508951028259</v>
      </c>
      <c r="AA476" s="3">
        <f>BoyCodeAfrica_Ecommerce_Datasets3[Marketing_Cost]/BoyCodeAfrica_Ecommerce_Datasets3[Revenue]</f>
        <v>5.9380628157258954E-2</v>
      </c>
      <c r="AB476">
        <f>IF(COUNTIFS($C$2:C476,C476, $O$2:O476,O476)= 1,1,0)</f>
        <v>1</v>
      </c>
      <c r="AC476" s="6">
        <f>IF(COUNTIFS($A$2:A476,A476, $O$2:O476,O476)= 1,1,0)</f>
        <v>1</v>
      </c>
    </row>
    <row r="477" spans="1:29" x14ac:dyDescent="0.25">
      <c r="A477" t="s">
        <v>881</v>
      </c>
      <c r="B477" s="1">
        <v>45771</v>
      </c>
      <c r="C477" t="s">
        <v>882</v>
      </c>
      <c r="D477" t="s">
        <v>124</v>
      </c>
      <c r="E477" t="s">
        <v>26</v>
      </c>
      <c r="F477" t="s">
        <v>47</v>
      </c>
      <c r="G477" t="s">
        <v>48</v>
      </c>
      <c r="H477">
        <v>1</v>
      </c>
      <c r="I477">
        <v>48463</v>
      </c>
      <c r="J477">
        <v>25</v>
      </c>
      <c r="K477">
        <v>12115.75</v>
      </c>
      <c r="L477">
        <v>36347.25</v>
      </c>
      <c r="M477">
        <v>22582.19</v>
      </c>
      <c r="N477">
        <v>13765.06</v>
      </c>
      <c r="O477" t="s">
        <v>91</v>
      </c>
      <c r="P477">
        <v>878.26</v>
      </c>
      <c r="Q477" t="s">
        <v>83</v>
      </c>
      <c r="R477" t="s">
        <v>41</v>
      </c>
      <c r="S477">
        <v>2</v>
      </c>
      <c r="T477">
        <v>1</v>
      </c>
      <c r="U477" t="s">
        <v>32</v>
      </c>
      <c r="V477" t="s">
        <v>33</v>
      </c>
      <c r="W477">
        <v>5</v>
      </c>
      <c r="X477">
        <f t="shared" si="14"/>
        <v>0</v>
      </c>
      <c r="Y477">
        <f t="shared" si="15"/>
        <v>12886.8</v>
      </c>
      <c r="Z477" s="2">
        <f>IF(BoyCodeAfrica_Ecommerce_Datasets3[Marketing_Cost] = 0, "N/A", L477/P477)</f>
        <v>41.385523649033317</v>
      </c>
      <c r="AA477" s="3">
        <f>BoyCodeAfrica_Ecommerce_Datasets3[Marketing_Cost]/BoyCodeAfrica_Ecommerce_Datasets3[Revenue]</f>
        <v>2.4163038469210186E-2</v>
      </c>
      <c r="AB477">
        <f>IF(COUNTIFS($C$2:C477,C477, $O$2:O477,O477)= 1,1,0)</f>
        <v>1</v>
      </c>
      <c r="AC477" s="6">
        <f>IF(COUNTIFS($A$2:A477,A477, $O$2:O477,O477)= 1,1,0)</f>
        <v>1</v>
      </c>
    </row>
    <row r="478" spans="1:29" x14ac:dyDescent="0.25">
      <c r="A478" t="s">
        <v>883</v>
      </c>
      <c r="B478" s="1">
        <v>45760</v>
      </c>
      <c r="C478" t="s">
        <v>884</v>
      </c>
      <c r="D478" t="s">
        <v>63</v>
      </c>
      <c r="E478" t="s">
        <v>46</v>
      </c>
      <c r="F478" t="s">
        <v>53</v>
      </c>
      <c r="G478" t="s">
        <v>59</v>
      </c>
      <c r="H478">
        <v>1</v>
      </c>
      <c r="I478">
        <v>95155</v>
      </c>
      <c r="J478">
        <v>10</v>
      </c>
      <c r="K478">
        <v>9515.5</v>
      </c>
      <c r="L478">
        <v>85639.5</v>
      </c>
      <c r="M478">
        <v>67219.039999999994</v>
      </c>
      <c r="N478">
        <v>18420.46</v>
      </c>
      <c r="O478" t="s">
        <v>91</v>
      </c>
      <c r="P478">
        <v>707.47</v>
      </c>
      <c r="Q478" t="s">
        <v>73</v>
      </c>
      <c r="R478" t="s">
        <v>31</v>
      </c>
      <c r="S478">
        <v>5</v>
      </c>
      <c r="T478">
        <v>6</v>
      </c>
      <c r="U478" t="s">
        <v>32</v>
      </c>
      <c r="V478" t="s">
        <v>50</v>
      </c>
      <c r="W478">
        <v>4</v>
      </c>
      <c r="X478">
        <f t="shared" si="14"/>
        <v>0</v>
      </c>
      <c r="Y478">
        <f t="shared" si="15"/>
        <v>17712.989999999998</v>
      </c>
      <c r="Z478" s="2">
        <f>IF(BoyCodeAfrica_Ecommerce_Datasets3[Marketing_Cost] = 0, "N/A", L478/P478)</f>
        <v>121.05036255954316</v>
      </c>
      <c r="AA478" s="3">
        <f>BoyCodeAfrica_Ecommerce_Datasets3[Marketing_Cost]/BoyCodeAfrica_Ecommerce_Datasets3[Revenue]</f>
        <v>8.2610244104647981E-3</v>
      </c>
      <c r="AB478">
        <f>IF(COUNTIFS($C$2:C478,C478, $O$2:O478,O478)= 1,1,0)</f>
        <v>1</v>
      </c>
      <c r="AC478" s="6">
        <f>IF(COUNTIFS($A$2:A478,A478, $O$2:O478,O478)= 1,1,0)</f>
        <v>1</v>
      </c>
    </row>
    <row r="479" spans="1:29" x14ac:dyDescent="0.25">
      <c r="A479" t="s">
        <v>885</v>
      </c>
      <c r="B479" s="1">
        <v>45893</v>
      </c>
      <c r="C479" t="s">
        <v>702</v>
      </c>
      <c r="D479" t="s">
        <v>154</v>
      </c>
      <c r="E479" t="s">
        <v>46</v>
      </c>
      <c r="F479" t="s">
        <v>47</v>
      </c>
      <c r="G479" t="s">
        <v>64</v>
      </c>
      <c r="H479">
        <v>2</v>
      </c>
      <c r="I479">
        <v>16721</v>
      </c>
      <c r="J479">
        <v>0</v>
      </c>
      <c r="K479">
        <v>0</v>
      </c>
      <c r="L479">
        <v>33442</v>
      </c>
      <c r="M479">
        <v>22541.09</v>
      </c>
      <c r="N479">
        <v>10900.91</v>
      </c>
      <c r="O479" t="s">
        <v>60</v>
      </c>
      <c r="P479">
        <v>1328.19</v>
      </c>
      <c r="Q479" t="s">
        <v>68</v>
      </c>
      <c r="R479" t="s">
        <v>31</v>
      </c>
      <c r="S479">
        <v>5</v>
      </c>
      <c r="T479">
        <v>5</v>
      </c>
      <c r="U479" t="s">
        <v>32</v>
      </c>
      <c r="V479" t="s">
        <v>33</v>
      </c>
      <c r="W479">
        <v>5</v>
      </c>
      <c r="X479">
        <f t="shared" si="14"/>
        <v>0</v>
      </c>
      <c r="Y479">
        <f t="shared" si="15"/>
        <v>9572.7199999999993</v>
      </c>
      <c r="Z479" s="2">
        <f>IF(BoyCodeAfrica_Ecommerce_Datasets3[Marketing_Cost] = 0, "N/A", L479/P479)</f>
        <v>25.178626551924047</v>
      </c>
      <c r="AA479" s="3">
        <f>BoyCodeAfrica_Ecommerce_Datasets3[Marketing_Cost]/BoyCodeAfrica_Ecommerce_Datasets3[Revenue]</f>
        <v>3.9716225106153941E-2</v>
      </c>
      <c r="AB479">
        <f>IF(COUNTIFS($C$2:C479,C479, $O$2:O479,O479)= 1,1,0)</f>
        <v>1</v>
      </c>
      <c r="AC479" s="6">
        <f>IF(COUNTIFS($A$2:A479,A479, $O$2:O479,O479)= 1,1,0)</f>
        <v>1</v>
      </c>
    </row>
    <row r="480" spans="1:29" x14ac:dyDescent="0.25">
      <c r="A480" t="s">
        <v>886</v>
      </c>
      <c r="B480" s="1">
        <v>45837</v>
      </c>
      <c r="C480" t="s">
        <v>887</v>
      </c>
      <c r="D480" t="s">
        <v>154</v>
      </c>
      <c r="E480" t="s">
        <v>36</v>
      </c>
      <c r="F480" t="s">
        <v>86</v>
      </c>
      <c r="G480" t="s">
        <v>180</v>
      </c>
      <c r="H480">
        <v>2</v>
      </c>
      <c r="I480">
        <v>24811</v>
      </c>
      <c r="J480">
        <v>5</v>
      </c>
      <c r="K480">
        <v>2481.1</v>
      </c>
      <c r="L480">
        <v>47140.9</v>
      </c>
      <c r="M480">
        <v>31719.06</v>
      </c>
      <c r="N480">
        <v>15421.84</v>
      </c>
      <c r="O480" t="s">
        <v>91</v>
      </c>
      <c r="P480">
        <v>1411.59</v>
      </c>
      <c r="Q480" t="s">
        <v>83</v>
      </c>
      <c r="R480" t="s">
        <v>41</v>
      </c>
      <c r="S480">
        <v>2</v>
      </c>
      <c r="T480">
        <v>0</v>
      </c>
      <c r="U480" t="s">
        <v>32</v>
      </c>
      <c r="V480" t="s">
        <v>50</v>
      </c>
      <c r="W480">
        <v>5</v>
      </c>
      <c r="X480">
        <f t="shared" si="14"/>
        <v>0</v>
      </c>
      <c r="Y480">
        <f t="shared" si="15"/>
        <v>14010.25</v>
      </c>
      <c r="Z480" s="2">
        <f>IF(BoyCodeAfrica_Ecommerce_Datasets3[Marketing_Cost] = 0, "N/A", L480/P480)</f>
        <v>33.39560353927132</v>
      </c>
      <c r="AA480" s="3">
        <f>BoyCodeAfrica_Ecommerce_Datasets3[Marketing_Cost]/BoyCodeAfrica_Ecommerce_Datasets3[Revenue]</f>
        <v>2.9944061314060612E-2</v>
      </c>
      <c r="AB480">
        <f>IF(COUNTIFS($C$2:C480,C480, $O$2:O480,O480)= 1,1,0)</f>
        <v>1</v>
      </c>
      <c r="AC480" s="6">
        <f>IF(COUNTIFS($A$2:A480,A480, $O$2:O480,O480)= 1,1,0)</f>
        <v>1</v>
      </c>
    </row>
    <row r="481" spans="1:29" x14ac:dyDescent="0.25">
      <c r="A481" t="s">
        <v>888</v>
      </c>
      <c r="B481" s="1">
        <v>45814</v>
      </c>
      <c r="C481" t="s">
        <v>427</v>
      </c>
      <c r="D481" t="s">
        <v>71</v>
      </c>
      <c r="E481" t="s">
        <v>46</v>
      </c>
      <c r="F481" t="s">
        <v>37</v>
      </c>
      <c r="G481" t="s">
        <v>224</v>
      </c>
      <c r="H481">
        <v>1</v>
      </c>
      <c r="I481">
        <v>20275</v>
      </c>
      <c r="J481">
        <v>0</v>
      </c>
      <c r="K481">
        <v>0</v>
      </c>
      <c r="L481">
        <v>20275</v>
      </c>
      <c r="M481">
        <v>12616.47</v>
      </c>
      <c r="N481">
        <v>7658.53</v>
      </c>
      <c r="O481" t="s">
        <v>55</v>
      </c>
      <c r="P481">
        <v>2402.52</v>
      </c>
      <c r="Q481" t="s">
        <v>83</v>
      </c>
      <c r="R481" t="s">
        <v>31</v>
      </c>
      <c r="S481">
        <v>5</v>
      </c>
      <c r="T481">
        <v>6</v>
      </c>
      <c r="U481" t="s">
        <v>32</v>
      </c>
      <c r="V481" t="s">
        <v>50</v>
      </c>
      <c r="W481">
        <v>1</v>
      </c>
      <c r="X481">
        <f t="shared" si="14"/>
        <v>0</v>
      </c>
      <c r="Y481">
        <f t="shared" si="15"/>
        <v>5256.01</v>
      </c>
      <c r="Z481" s="2">
        <f>IF(BoyCodeAfrica_Ecommerce_Datasets3[Marketing_Cost] = 0, "N/A", L481/P481)</f>
        <v>8.4390556582255307</v>
      </c>
      <c r="AA481" s="3">
        <f>BoyCodeAfrica_Ecommerce_Datasets3[Marketing_Cost]/BoyCodeAfrica_Ecommerce_Datasets3[Revenue]</f>
        <v>0.11849667077681875</v>
      </c>
      <c r="AB481">
        <f>IF(COUNTIFS($C$2:C481,C481, $O$2:O481,O481)= 1,1,0)</f>
        <v>1</v>
      </c>
      <c r="AC481" s="6">
        <f>IF(COUNTIFS($A$2:A481,A481, $O$2:O481,O481)= 1,1,0)</f>
        <v>1</v>
      </c>
    </row>
    <row r="482" spans="1:29" x14ac:dyDescent="0.25">
      <c r="A482" t="s">
        <v>889</v>
      </c>
      <c r="B482" s="1">
        <v>45774</v>
      </c>
      <c r="C482" t="s">
        <v>758</v>
      </c>
      <c r="D482" t="s">
        <v>124</v>
      </c>
      <c r="E482" t="s">
        <v>26</v>
      </c>
      <c r="F482" t="s">
        <v>37</v>
      </c>
      <c r="G482" t="s">
        <v>313</v>
      </c>
      <c r="H482">
        <v>2</v>
      </c>
      <c r="I482">
        <v>35385</v>
      </c>
      <c r="J482">
        <v>0</v>
      </c>
      <c r="K482">
        <v>0</v>
      </c>
      <c r="L482">
        <v>70770</v>
      </c>
      <c r="M482">
        <v>43582.18</v>
      </c>
      <c r="N482">
        <v>27187.82</v>
      </c>
      <c r="O482" t="s">
        <v>91</v>
      </c>
      <c r="P482">
        <v>1450.31</v>
      </c>
      <c r="Q482" t="s">
        <v>83</v>
      </c>
      <c r="R482" t="s">
        <v>41</v>
      </c>
      <c r="S482">
        <v>2</v>
      </c>
      <c r="T482">
        <v>5</v>
      </c>
      <c r="U482" t="s">
        <v>32</v>
      </c>
      <c r="V482" t="s">
        <v>42</v>
      </c>
      <c r="X482">
        <f t="shared" si="14"/>
        <v>0</v>
      </c>
      <c r="Y482">
        <f t="shared" si="15"/>
        <v>25737.51</v>
      </c>
      <c r="Z482" s="2">
        <f>IF(BoyCodeAfrica_Ecommerce_Datasets3[Marketing_Cost] = 0, "N/A", L482/P482)</f>
        <v>48.796464204204618</v>
      </c>
      <c r="AA482" s="3">
        <f>BoyCodeAfrica_Ecommerce_Datasets3[Marketing_Cost]/BoyCodeAfrica_Ecommerce_Datasets3[Revenue]</f>
        <v>2.0493288116433517E-2</v>
      </c>
      <c r="AB482">
        <f>IF(COUNTIFS($C$2:C482,C482, $O$2:O482,O482)= 1,1,0)</f>
        <v>1</v>
      </c>
      <c r="AC482" s="6">
        <f>IF(COUNTIFS($A$2:A482,A482, $O$2:O482,O482)= 1,1,0)</f>
        <v>1</v>
      </c>
    </row>
    <row r="483" spans="1:29" x14ac:dyDescent="0.25">
      <c r="A483" t="s">
        <v>890</v>
      </c>
      <c r="B483" s="1">
        <v>45772</v>
      </c>
      <c r="C483" t="s">
        <v>170</v>
      </c>
      <c r="D483" t="s">
        <v>63</v>
      </c>
      <c r="E483" t="s">
        <v>26</v>
      </c>
      <c r="F483" t="s">
        <v>53</v>
      </c>
      <c r="G483" t="s">
        <v>151</v>
      </c>
      <c r="H483">
        <v>2</v>
      </c>
      <c r="I483">
        <v>27590</v>
      </c>
      <c r="J483">
        <v>15</v>
      </c>
      <c r="K483">
        <v>8277</v>
      </c>
      <c r="L483">
        <v>46903</v>
      </c>
      <c r="M483">
        <v>30677.07</v>
      </c>
      <c r="N483">
        <v>16225.93</v>
      </c>
      <c r="O483" t="s">
        <v>55</v>
      </c>
      <c r="P483">
        <v>2319.89</v>
      </c>
      <c r="Q483" t="s">
        <v>30</v>
      </c>
      <c r="R483" t="s">
        <v>41</v>
      </c>
      <c r="S483">
        <v>2</v>
      </c>
      <c r="T483">
        <v>1</v>
      </c>
      <c r="U483" t="s">
        <v>32</v>
      </c>
      <c r="V483" t="s">
        <v>33</v>
      </c>
      <c r="W483">
        <v>2</v>
      </c>
      <c r="X483">
        <f t="shared" si="14"/>
        <v>0</v>
      </c>
      <c r="Y483">
        <f t="shared" si="15"/>
        <v>13906.04</v>
      </c>
      <c r="Z483" s="2">
        <f>IF(BoyCodeAfrica_Ecommerce_Datasets3[Marketing_Cost] = 0, "N/A", L483/P483)</f>
        <v>20.217768945941405</v>
      </c>
      <c r="AA483" s="3">
        <f>BoyCodeAfrica_Ecommerce_Datasets3[Marketing_Cost]/BoyCodeAfrica_Ecommerce_Datasets3[Revenue]</f>
        <v>4.9461441698825236E-2</v>
      </c>
      <c r="AB483">
        <f>IF(COUNTIFS($C$2:C483,C483, $O$2:O483,O483)= 1,1,0)</f>
        <v>1</v>
      </c>
      <c r="AC483" s="6">
        <f>IF(COUNTIFS($A$2:A483,A483, $O$2:O483,O483)= 1,1,0)</f>
        <v>1</v>
      </c>
    </row>
    <row r="484" spans="1:29" x14ac:dyDescent="0.25">
      <c r="A484" t="s">
        <v>891</v>
      </c>
      <c r="B484" s="1">
        <v>45670</v>
      </c>
      <c r="C484" t="s">
        <v>892</v>
      </c>
      <c r="D484" t="s">
        <v>79</v>
      </c>
      <c r="E484" t="s">
        <v>46</v>
      </c>
      <c r="F484" t="s">
        <v>53</v>
      </c>
      <c r="G484" t="s">
        <v>54</v>
      </c>
      <c r="H484">
        <v>3</v>
      </c>
      <c r="I484">
        <v>55833</v>
      </c>
      <c r="J484">
        <v>0</v>
      </c>
      <c r="K484">
        <v>0</v>
      </c>
      <c r="L484">
        <v>167499</v>
      </c>
      <c r="M484">
        <v>132627.10999999999</v>
      </c>
      <c r="N484">
        <v>34871.89</v>
      </c>
      <c r="O484" t="s">
        <v>91</v>
      </c>
      <c r="P484">
        <v>1185.8499999999999</v>
      </c>
      <c r="Q484" t="s">
        <v>73</v>
      </c>
      <c r="R484" t="s">
        <v>31</v>
      </c>
      <c r="S484">
        <v>5</v>
      </c>
      <c r="T484">
        <v>1</v>
      </c>
      <c r="U484" t="s">
        <v>32</v>
      </c>
      <c r="V484" t="s">
        <v>42</v>
      </c>
      <c r="X484">
        <f t="shared" si="14"/>
        <v>0</v>
      </c>
      <c r="Y484">
        <f t="shared" si="15"/>
        <v>33686.04</v>
      </c>
      <c r="Z484" s="2">
        <f>IF(BoyCodeAfrica_Ecommerce_Datasets3[Marketing_Cost] = 0, "N/A", L484/P484)</f>
        <v>141.24804992199688</v>
      </c>
      <c r="AA484" s="3">
        <f>BoyCodeAfrica_Ecommerce_Datasets3[Marketing_Cost]/BoyCodeAfrica_Ecommerce_Datasets3[Revenue]</f>
        <v>7.0797437596642364E-3</v>
      </c>
      <c r="AB484">
        <f>IF(COUNTIFS($C$2:C484,C484, $O$2:O484,O484)= 1,1,0)</f>
        <v>1</v>
      </c>
      <c r="AC484" s="6">
        <f>IF(COUNTIFS($A$2:A484,A484, $O$2:O484,O484)= 1,1,0)</f>
        <v>1</v>
      </c>
    </row>
    <row r="485" spans="1:29" x14ac:dyDescent="0.25">
      <c r="A485" t="s">
        <v>893</v>
      </c>
      <c r="B485" s="1">
        <v>45995</v>
      </c>
      <c r="C485" t="s">
        <v>601</v>
      </c>
      <c r="D485" t="s">
        <v>154</v>
      </c>
      <c r="E485" t="s">
        <v>26</v>
      </c>
      <c r="F485" t="s">
        <v>37</v>
      </c>
      <c r="G485" t="s">
        <v>161</v>
      </c>
      <c r="H485">
        <v>2</v>
      </c>
      <c r="I485">
        <v>36718</v>
      </c>
      <c r="J485">
        <v>10</v>
      </c>
      <c r="K485">
        <v>7343.6</v>
      </c>
      <c r="L485">
        <v>66092.399999999994</v>
      </c>
      <c r="M485">
        <v>52998.05</v>
      </c>
      <c r="N485">
        <v>13094.35</v>
      </c>
      <c r="O485" t="s">
        <v>49</v>
      </c>
      <c r="P485">
        <v>437.77</v>
      </c>
      <c r="Q485" t="s">
        <v>68</v>
      </c>
      <c r="R485" t="s">
        <v>31</v>
      </c>
      <c r="S485">
        <v>5</v>
      </c>
      <c r="T485">
        <v>6</v>
      </c>
      <c r="U485" t="s">
        <v>32</v>
      </c>
      <c r="V485" t="s">
        <v>50</v>
      </c>
      <c r="W485">
        <v>1</v>
      </c>
      <c r="X485">
        <f t="shared" si="14"/>
        <v>0</v>
      </c>
      <c r="Y485">
        <f t="shared" si="15"/>
        <v>12656.58</v>
      </c>
      <c r="Z485" s="2">
        <f>IF(BoyCodeAfrica_Ecommerce_Datasets3[Marketing_Cost] = 0, "N/A", L485/P485)</f>
        <v>150.97516960961235</v>
      </c>
      <c r="AA485" s="3">
        <f>BoyCodeAfrica_Ecommerce_Datasets3[Marketing_Cost]/BoyCodeAfrica_Ecommerce_Datasets3[Revenue]</f>
        <v>6.6236057398430083E-3</v>
      </c>
      <c r="AB485">
        <f>IF(COUNTIFS($C$2:C485,C485, $O$2:O485,O485)= 1,1,0)</f>
        <v>1</v>
      </c>
      <c r="AC485" s="6">
        <f>IF(COUNTIFS($A$2:A485,A485, $O$2:O485,O485)= 1,1,0)</f>
        <v>1</v>
      </c>
    </row>
    <row r="486" spans="1:29" x14ac:dyDescent="0.25">
      <c r="A486" t="s">
        <v>894</v>
      </c>
      <c r="B486" s="1">
        <v>45756</v>
      </c>
      <c r="C486" t="s">
        <v>895</v>
      </c>
      <c r="D486" t="s">
        <v>71</v>
      </c>
      <c r="E486" t="s">
        <v>26</v>
      </c>
      <c r="F486" t="s">
        <v>47</v>
      </c>
      <c r="G486" t="s">
        <v>48</v>
      </c>
      <c r="H486">
        <v>2</v>
      </c>
      <c r="I486">
        <v>11411</v>
      </c>
      <c r="J486">
        <v>10</v>
      </c>
      <c r="K486">
        <v>2282.1999999999998</v>
      </c>
      <c r="L486">
        <v>20539.8</v>
      </c>
      <c r="M486">
        <v>12099.18</v>
      </c>
      <c r="N486">
        <v>8440.6200000000008</v>
      </c>
      <c r="O486" t="s">
        <v>60</v>
      </c>
      <c r="P486">
        <v>1965.33</v>
      </c>
      <c r="Q486" t="s">
        <v>73</v>
      </c>
      <c r="R486" t="s">
        <v>31</v>
      </c>
      <c r="S486">
        <v>5</v>
      </c>
      <c r="T486">
        <v>3</v>
      </c>
      <c r="U486" t="s">
        <v>32</v>
      </c>
      <c r="V486" t="s">
        <v>33</v>
      </c>
      <c r="W486">
        <v>2</v>
      </c>
      <c r="X486">
        <f t="shared" si="14"/>
        <v>0</v>
      </c>
      <c r="Y486">
        <f t="shared" si="15"/>
        <v>6475.2900000000009</v>
      </c>
      <c r="Z486" s="2">
        <f>IF(BoyCodeAfrica_Ecommerce_Datasets3[Marketing_Cost] = 0, "N/A", L486/P486)</f>
        <v>10.451069286074095</v>
      </c>
      <c r="AA486" s="3">
        <f>BoyCodeAfrica_Ecommerce_Datasets3[Marketing_Cost]/BoyCodeAfrica_Ecommerce_Datasets3[Revenue]</f>
        <v>9.5683989133292444E-2</v>
      </c>
      <c r="AB486">
        <f>IF(COUNTIFS($C$2:C486,C486, $O$2:O486,O486)= 1,1,0)</f>
        <v>1</v>
      </c>
      <c r="AC486" s="6">
        <f>IF(COUNTIFS($A$2:A486,A486, $O$2:O486,O486)= 1,1,0)</f>
        <v>1</v>
      </c>
    </row>
    <row r="487" spans="1:29" x14ac:dyDescent="0.25">
      <c r="A487" t="s">
        <v>896</v>
      </c>
      <c r="B487" s="1">
        <v>45862</v>
      </c>
      <c r="C487" t="s">
        <v>817</v>
      </c>
      <c r="D487" t="s">
        <v>67</v>
      </c>
      <c r="E487" t="s">
        <v>36</v>
      </c>
      <c r="F487" t="s">
        <v>86</v>
      </c>
      <c r="G487" t="s">
        <v>127</v>
      </c>
      <c r="H487">
        <v>2</v>
      </c>
      <c r="I487">
        <v>24116</v>
      </c>
      <c r="J487">
        <v>15</v>
      </c>
      <c r="K487">
        <v>7234.8</v>
      </c>
      <c r="L487">
        <v>40997.199999999997</v>
      </c>
      <c r="M487">
        <v>27182.71</v>
      </c>
      <c r="N487">
        <v>13814.49</v>
      </c>
      <c r="O487" t="s">
        <v>49</v>
      </c>
      <c r="P487">
        <v>291.3</v>
      </c>
      <c r="Q487" t="s">
        <v>68</v>
      </c>
      <c r="R487" t="s">
        <v>41</v>
      </c>
      <c r="S487">
        <v>2</v>
      </c>
      <c r="T487">
        <v>1</v>
      </c>
      <c r="U487" t="s">
        <v>32</v>
      </c>
      <c r="V487" t="s">
        <v>33</v>
      </c>
      <c r="W487">
        <v>5</v>
      </c>
      <c r="X487">
        <f t="shared" si="14"/>
        <v>0</v>
      </c>
      <c r="Y487">
        <f t="shared" si="15"/>
        <v>13523.19</v>
      </c>
      <c r="Z487" s="2">
        <f>IF(BoyCodeAfrica_Ecommerce_Datasets3[Marketing_Cost] = 0, "N/A", L487/P487)</f>
        <v>140.73875729488498</v>
      </c>
      <c r="AA487" s="3">
        <f>BoyCodeAfrica_Ecommerce_Datasets3[Marketing_Cost]/BoyCodeAfrica_Ecommerce_Datasets3[Revenue]</f>
        <v>7.1053632931029446E-3</v>
      </c>
      <c r="AB487">
        <f>IF(COUNTIFS($C$2:C487,C487, $O$2:O487,O487)= 1,1,0)</f>
        <v>1</v>
      </c>
      <c r="AC487" s="6">
        <f>IF(COUNTIFS($A$2:A487,A487, $O$2:O487,O487)= 1,1,0)</f>
        <v>1</v>
      </c>
    </row>
    <row r="488" spans="1:29" x14ac:dyDescent="0.25">
      <c r="A488" t="s">
        <v>897</v>
      </c>
      <c r="B488" s="1">
        <v>45826</v>
      </c>
      <c r="C488" t="s">
        <v>898</v>
      </c>
      <c r="D488" t="s">
        <v>71</v>
      </c>
      <c r="E488" t="s">
        <v>26</v>
      </c>
      <c r="F488" t="s">
        <v>27</v>
      </c>
      <c r="G488" t="s">
        <v>164</v>
      </c>
      <c r="H488">
        <v>2</v>
      </c>
      <c r="I488">
        <v>11206</v>
      </c>
      <c r="J488">
        <v>0</v>
      </c>
      <c r="K488">
        <v>0</v>
      </c>
      <c r="L488">
        <v>22412</v>
      </c>
      <c r="M488">
        <v>13556.69</v>
      </c>
      <c r="N488">
        <v>8855.31</v>
      </c>
      <c r="O488" t="s">
        <v>29</v>
      </c>
      <c r="P488">
        <v>1290.03</v>
      </c>
      <c r="Q488" t="s">
        <v>68</v>
      </c>
      <c r="R488" t="s">
        <v>41</v>
      </c>
      <c r="S488">
        <v>2</v>
      </c>
      <c r="T488">
        <v>1</v>
      </c>
      <c r="U488" t="s">
        <v>32</v>
      </c>
      <c r="V488" t="s">
        <v>33</v>
      </c>
      <c r="W488">
        <v>5</v>
      </c>
      <c r="X488">
        <f t="shared" si="14"/>
        <v>0</v>
      </c>
      <c r="Y488">
        <f t="shared" si="15"/>
        <v>7565.28</v>
      </c>
      <c r="Z488" s="2">
        <f>IF(BoyCodeAfrica_Ecommerce_Datasets3[Marketing_Cost] = 0, "N/A", L488/P488)</f>
        <v>17.373239382029876</v>
      </c>
      <c r="AA488" s="3">
        <f>BoyCodeAfrica_Ecommerce_Datasets3[Marketing_Cost]/BoyCodeAfrica_Ecommerce_Datasets3[Revenue]</f>
        <v>5.7559789398536496E-2</v>
      </c>
      <c r="AB488">
        <f>IF(COUNTIFS($C$2:C488,C488, $O$2:O488,O488)= 1,1,0)</f>
        <v>1</v>
      </c>
      <c r="AC488" s="6">
        <f>IF(COUNTIFS($A$2:A488,A488, $O$2:O488,O488)= 1,1,0)</f>
        <v>1</v>
      </c>
    </row>
    <row r="489" spans="1:29" x14ac:dyDescent="0.25">
      <c r="A489" t="s">
        <v>899</v>
      </c>
      <c r="B489" s="1">
        <v>45800</v>
      </c>
      <c r="C489" t="s">
        <v>900</v>
      </c>
      <c r="D489" t="s">
        <v>25</v>
      </c>
      <c r="E489" t="s">
        <v>46</v>
      </c>
      <c r="F489" t="s">
        <v>53</v>
      </c>
      <c r="G489" t="s">
        <v>151</v>
      </c>
      <c r="H489">
        <v>1</v>
      </c>
      <c r="I489">
        <v>81286</v>
      </c>
      <c r="J489">
        <v>0</v>
      </c>
      <c r="K489">
        <v>0</v>
      </c>
      <c r="L489">
        <v>81286</v>
      </c>
      <c r="M489">
        <v>61101.77</v>
      </c>
      <c r="N489">
        <v>20184.23</v>
      </c>
      <c r="O489" t="s">
        <v>91</v>
      </c>
      <c r="P489">
        <v>1886.09</v>
      </c>
      <c r="Q489" t="s">
        <v>30</v>
      </c>
      <c r="R489" t="s">
        <v>31</v>
      </c>
      <c r="S489">
        <v>5</v>
      </c>
      <c r="T489">
        <v>2</v>
      </c>
      <c r="U489" t="s">
        <v>32</v>
      </c>
      <c r="V489" t="s">
        <v>33</v>
      </c>
      <c r="W489">
        <v>4</v>
      </c>
      <c r="X489">
        <f t="shared" si="14"/>
        <v>0</v>
      </c>
      <c r="Y489">
        <f t="shared" si="15"/>
        <v>18298.14</v>
      </c>
      <c r="Z489" s="2">
        <f>IF(BoyCodeAfrica_Ecommerce_Datasets3[Marketing_Cost] = 0, "N/A", L489/P489)</f>
        <v>43.097625245879044</v>
      </c>
      <c r="AA489" s="3">
        <f>BoyCodeAfrica_Ecommerce_Datasets3[Marketing_Cost]/BoyCodeAfrica_Ecommerce_Datasets3[Revenue]</f>
        <v>2.3203134611126146E-2</v>
      </c>
      <c r="AB489">
        <f>IF(COUNTIFS($C$2:C489,C489, $O$2:O489,O489)= 1,1,0)</f>
        <v>1</v>
      </c>
      <c r="AC489" s="6">
        <f>IF(COUNTIFS($A$2:A489,A489, $O$2:O489,O489)= 1,1,0)</f>
        <v>1</v>
      </c>
    </row>
    <row r="490" spans="1:29" x14ac:dyDescent="0.25">
      <c r="A490" t="s">
        <v>901</v>
      </c>
      <c r="B490" s="1">
        <v>45693</v>
      </c>
      <c r="C490" t="s">
        <v>215</v>
      </c>
      <c r="D490" t="s">
        <v>45</v>
      </c>
      <c r="E490" t="s">
        <v>26</v>
      </c>
      <c r="F490" t="s">
        <v>86</v>
      </c>
      <c r="G490" t="s">
        <v>180</v>
      </c>
      <c r="H490">
        <v>2</v>
      </c>
      <c r="I490">
        <v>25252</v>
      </c>
      <c r="J490">
        <v>0</v>
      </c>
      <c r="K490">
        <v>0</v>
      </c>
      <c r="L490">
        <v>50504</v>
      </c>
      <c r="M490">
        <v>31118.66</v>
      </c>
      <c r="N490">
        <v>19385.34</v>
      </c>
      <c r="O490" t="s">
        <v>55</v>
      </c>
      <c r="P490">
        <v>1960.46</v>
      </c>
      <c r="Q490" t="s">
        <v>30</v>
      </c>
      <c r="R490" t="s">
        <v>41</v>
      </c>
      <c r="S490">
        <v>2</v>
      </c>
      <c r="T490">
        <v>5</v>
      </c>
      <c r="U490" t="s">
        <v>56</v>
      </c>
      <c r="V490" t="s">
        <v>33</v>
      </c>
      <c r="W490">
        <v>2</v>
      </c>
      <c r="X490">
        <f t="shared" si="14"/>
        <v>0</v>
      </c>
      <c r="Y490">
        <f t="shared" si="15"/>
        <v>17424.88</v>
      </c>
      <c r="Z490" s="2">
        <f>IF(BoyCodeAfrica_Ecommerce_Datasets3[Marketing_Cost] = 0, "N/A", L490/P490)</f>
        <v>25.761300919172029</v>
      </c>
      <c r="AA490" s="3">
        <f>BoyCodeAfrica_Ecommerce_Datasets3[Marketing_Cost]/BoyCodeAfrica_Ecommerce_Datasets3[Revenue]</f>
        <v>3.8817915412640583E-2</v>
      </c>
      <c r="AB490">
        <f>IF(COUNTIFS($C$2:C490,C490, $O$2:O490,O490)= 1,1,0)</f>
        <v>0</v>
      </c>
      <c r="AC490" s="6">
        <f>IF(COUNTIFS($A$2:A490,A490, $O$2:O490,O490)= 1,1,0)</f>
        <v>1</v>
      </c>
    </row>
    <row r="491" spans="1:29" x14ac:dyDescent="0.25">
      <c r="A491" t="s">
        <v>902</v>
      </c>
      <c r="B491" s="1">
        <v>45800</v>
      </c>
      <c r="C491" t="s">
        <v>903</v>
      </c>
      <c r="D491" t="s">
        <v>67</v>
      </c>
      <c r="E491" t="s">
        <v>26</v>
      </c>
      <c r="F491" t="s">
        <v>47</v>
      </c>
      <c r="G491" t="s">
        <v>64</v>
      </c>
      <c r="H491">
        <v>1</v>
      </c>
      <c r="I491">
        <v>52563</v>
      </c>
      <c r="J491">
        <v>0</v>
      </c>
      <c r="K491">
        <v>0</v>
      </c>
      <c r="L491">
        <v>52563</v>
      </c>
      <c r="M491">
        <v>29761.18</v>
      </c>
      <c r="N491">
        <v>22801.82</v>
      </c>
      <c r="O491" t="s">
        <v>60</v>
      </c>
      <c r="P491">
        <v>599.23</v>
      </c>
      <c r="Q491" t="s">
        <v>68</v>
      </c>
      <c r="R491" t="s">
        <v>31</v>
      </c>
      <c r="S491">
        <v>5</v>
      </c>
      <c r="T491">
        <v>4</v>
      </c>
      <c r="U491" t="s">
        <v>32</v>
      </c>
      <c r="V491" t="s">
        <v>50</v>
      </c>
      <c r="W491">
        <v>5</v>
      </c>
      <c r="X491">
        <f t="shared" si="14"/>
        <v>0</v>
      </c>
      <c r="Y491">
        <f t="shared" si="15"/>
        <v>22202.59</v>
      </c>
      <c r="Z491" s="2">
        <f>IF(BoyCodeAfrica_Ecommerce_Datasets3[Marketing_Cost] = 0, "N/A", L491/P491)</f>
        <v>87.717570882632714</v>
      </c>
      <c r="AA491" s="3">
        <f>BoyCodeAfrica_Ecommerce_Datasets3[Marketing_Cost]/BoyCodeAfrica_Ecommerce_Datasets3[Revenue]</f>
        <v>1.1400224492513746E-2</v>
      </c>
      <c r="AB491">
        <f>IF(COUNTIFS($C$2:C491,C491, $O$2:O491,O491)= 1,1,0)</f>
        <v>1</v>
      </c>
      <c r="AC491" s="6">
        <f>IF(COUNTIFS($A$2:A491,A491, $O$2:O491,O491)= 1,1,0)</f>
        <v>1</v>
      </c>
    </row>
    <row r="492" spans="1:29" x14ac:dyDescent="0.25">
      <c r="A492" t="s">
        <v>904</v>
      </c>
      <c r="B492" s="1">
        <v>45837</v>
      </c>
      <c r="C492" t="s">
        <v>905</v>
      </c>
      <c r="D492" t="s">
        <v>67</v>
      </c>
      <c r="E492" t="s">
        <v>26</v>
      </c>
      <c r="F492" t="s">
        <v>53</v>
      </c>
      <c r="G492" t="s">
        <v>54</v>
      </c>
      <c r="H492">
        <v>1</v>
      </c>
      <c r="I492">
        <v>83981</v>
      </c>
      <c r="J492">
        <v>15</v>
      </c>
      <c r="K492">
        <v>12597.15</v>
      </c>
      <c r="L492">
        <v>71383.850000000006</v>
      </c>
      <c r="M492">
        <v>57213.55</v>
      </c>
      <c r="N492">
        <v>14170.3</v>
      </c>
      <c r="O492" t="s">
        <v>29</v>
      </c>
      <c r="P492">
        <v>1068.3900000000001</v>
      </c>
      <c r="Q492" t="s">
        <v>68</v>
      </c>
      <c r="R492" t="s">
        <v>31</v>
      </c>
      <c r="S492">
        <v>5</v>
      </c>
      <c r="T492">
        <v>4</v>
      </c>
      <c r="U492" t="s">
        <v>32</v>
      </c>
      <c r="V492" t="s">
        <v>33</v>
      </c>
      <c r="W492">
        <v>5</v>
      </c>
      <c r="X492">
        <f t="shared" si="14"/>
        <v>0</v>
      </c>
      <c r="Y492">
        <f t="shared" si="15"/>
        <v>13101.91</v>
      </c>
      <c r="Z492" s="2">
        <f>IF(BoyCodeAfrica_Ecommerce_Datasets3[Marketing_Cost] = 0, "N/A", L492/P492)</f>
        <v>66.814412340063086</v>
      </c>
      <c r="AA492" s="3">
        <f>BoyCodeAfrica_Ecommerce_Datasets3[Marketing_Cost]/BoyCodeAfrica_Ecommerce_Datasets3[Revenue]</f>
        <v>1.4966830732721757E-2</v>
      </c>
      <c r="AB492">
        <f>IF(COUNTIFS($C$2:C492,C492, $O$2:O492,O492)= 1,1,0)</f>
        <v>1</v>
      </c>
      <c r="AC492" s="6">
        <f>IF(COUNTIFS($A$2:A492,A492, $O$2:O492,O492)= 1,1,0)</f>
        <v>1</v>
      </c>
    </row>
    <row r="493" spans="1:29" x14ac:dyDescent="0.25">
      <c r="A493" t="s">
        <v>906</v>
      </c>
      <c r="B493" s="1">
        <v>45986</v>
      </c>
      <c r="C493" t="s">
        <v>288</v>
      </c>
      <c r="D493" t="s">
        <v>124</v>
      </c>
      <c r="E493" t="s">
        <v>46</v>
      </c>
      <c r="F493" t="s">
        <v>47</v>
      </c>
      <c r="G493" t="s">
        <v>105</v>
      </c>
      <c r="H493">
        <v>2</v>
      </c>
      <c r="I493">
        <v>46654</v>
      </c>
      <c r="J493">
        <v>20</v>
      </c>
      <c r="K493">
        <v>18661.599999999999</v>
      </c>
      <c r="L493">
        <v>74646.399999999994</v>
      </c>
      <c r="M493">
        <v>47367.71</v>
      </c>
      <c r="N493">
        <v>27278.69</v>
      </c>
      <c r="O493" t="s">
        <v>60</v>
      </c>
      <c r="P493">
        <v>579.1</v>
      </c>
      <c r="Q493" t="s">
        <v>73</v>
      </c>
      <c r="R493" t="s">
        <v>41</v>
      </c>
      <c r="S493">
        <v>2</v>
      </c>
      <c r="T493">
        <v>6</v>
      </c>
      <c r="U493" t="s">
        <v>32</v>
      </c>
      <c r="V493" t="s">
        <v>50</v>
      </c>
      <c r="W493">
        <v>4</v>
      </c>
      <c r="X493">
        <f t="shared" si="14"/>
        <v>0</v>
      </c>
      <c r="Y493">
        <f t="shared" si="15"/>
        <v>26699.59</v>
      </c>
      <c r="Z493" s="2">
        <f>IF(BoyCodeAfrica_Ecommerce_Datasets3[Marketing_Cost] = 0, "N/A", L493/P493)</f>
        <v>128.90070799516491</v>
      </c>
      <c r="AA493" s="3">
        <f>BoyCodeAfrica_Ecommerce_Datasets3[Marketing_Cost]/BoyCodeAfrica_Ecommerce_Datasets3[Revenue]</f>
        <v>7.757909289664338E-3</v>
      </c>
      <c r="AB493">
        <f>IF(COUNTIFS($C$2:C493,C493, $O$2:O493,O493)= 1,1,0)</f>
        <v>1</v>
      </c>
      <c r="AC493" s="6">
        <f>IF(COUNTIFS($A$2:A493,A493, $O$2:O493,O493)= 1,1,0)</f>
        <v>1</v>
      </c>
    </row>
    <row r="494" spans="1:29" x14ac:dyDescent="0.25">
      <c r="A494" t="s">
        <v>907</v>
      </c>
      <c r="B494" s="1">
        <v>45918</v>
      </c>
      <c r="C494" t="s">
        <v>908</v>
      </c>
      <c r="D494" t="s">
        <v>79</v>
      </c>
      <c r="E494" t="s">
        <v>46</v>
      </c>
      <c r="F494" t="s">
        <v>27</v>
      </c>
      <c r="G494" t="s">
        <v>76</v>
      </c>
      <c r="H494">
        <v>2</v>
      </c>
      <c r="I494">
        <v>11348</v>
      </c>
      <c r="J494">
        <v>0</v>
      </c>
      <c r="K494">
        <v>0</v>
      </c>
      <c r="L494">
        <v>22696</v>
      </c>
      <c r="M494">
        <v>15801.48</v>
      </c>
      <c r="N494">
        <v>6894.52</v>
      </c>
      <c r="O494" t="s">
        <v>55</v>
      </c>
      <c r="P494">
        <v>225.25</v>
      </c>
      <c r="Q494" t="s">
        <v>73</v>
      </c>
      <c r="R494" t="s">
        <v>31</v>
      </c>
      <c r="S494">
        <v>5</v>
      </c>
      <c r="T494">
        <v>5</v>
      </c>
      <c r="U494" t="s">
        <v>32</v>
      </c>
      <c r="V494" t="s">
        <v>33</v>
      </c>
      <c r="W494">
        <v>5</v>
      </c>
      <c r="X494">
        <f t="shared" si="14"/>
        <v>0</v>
      </c>
      <c r="Y494">
        <f t="shared" si="15"/>
        <v>6669.27</v>
      </c>
      <c r="Z494" s="2">
        <f>IF(BoyCodeAfrica_Ecommerce_Datasets3[Marketing_Cost] = 0, "N/A", L494/P494)</f>
        <v>100.75915649278579</v>
      </c>
      <c r="AA494" s="3">
        <f>BoyCodeAfrica_Ecommerce_Datasets3[Marketing_Cost]/BoyCodeAfrica_Ecommerce_Datasets3[Revenue]</f>
        <v>9.9246563271060979E-3</v>
      </c>
      <c r="AB494">
        <f>IF(COUNTIFS($C$2:C494,C494, $O$2:O494,O494)= 1,1,0)</f>
        <v>1</v>
      </c>
      <c r="AC494" s="6">
        <f>IF(COUNTIFS($A$2:A494,A494, $O$2:O494,O494)= 1,1,0)</f>
        <v>1</v>
      </c>
    </row>
    <row r="495" spans="1:29" x14ac:dyDescent="0.25">
      <c r="A495" t="s">
        <v>909</v>
      </c>
      <c r="B495" s="1">
        <v>45862</v>
      </c>
      <c r="C495" t="s">
        <v>89</v>
      </c>
      <c r="D495" t="s">
        <v>90</v>
      </c>
      <c r="E495" t="s">
        <v>46</v>
      </c>
      <c r="F495" t="s">
        <v>47</v>
      </c>
      <c r="G495" t="s">
        <v>64</v>
      </c>
      <c r="H495">
        <v>4</v>
      </c>
      <c r="I495">
        <v>9940</v>
      </c>
      <c r="J495">
        <v>0</v>
      </c>
      <c r="K495">
        <v>0</v>
      </c>
      <c r="L495">
        <v>39760</v>
      </c>
      <c r="M495">
        <v>22383.81</v>
      </c>
      <c r="N495">
        <v>17376.189999999999</v>
      </c>
      <c r="O495" t="s">
        <v>91</v>
      </c>
      <c r="P495">
        <v>2455.25</v>
      </c>
      <c r="Q495" t="s">
        <v>73</v>
      </c>
      <c r="R495" t="s">
        <v>41</v>
      </c>
      <c r="S495">
        <v>2</v>
      </c>
      <c r="T495">
        <v>1</v>
      </c>
      <c r="U495" t="s">
        <v>32</v>
      </c>
      <c r="V495" t="s">
        <v>33</v>
      </c>
      <c r="W495">
        <v>1</v>
      </c>
      <c r="X495">
        <f t="shared" si="14"/>
        <v>0</v>
      </c>
      <c r="Y495">
        <f t="shared" si="15"/>
        <v>14920.939999999999</v>
      </c>
      <c r="Z495" s="2">
        <f>IF(BoyCodeAfrica_Ecommerce_Datasets3[Marketing_Cost] = 0, "N/A", L495/P495)</f>
        <v>16.193870277975766</v>
      </c>
      <c r="AA495" s="3">
        <f>BoyCodeAfrica_Ecommerce_Datasets3[Marketing_Cost]/BoyCodeAfrica_Ecommerce_Datasets3[Revenue]</f>
        <v>6.1751760563380283E-2</v>
      </c>
      <c r="AB495">
        <f>IF(COUNTIFS($C$2:C495,C495, $O$2:O495,O495)= 1,1,0)</f>
        <v>0</v>
      </c>
      <c r="AC495" s="6">
        <f>IF(COUNTIFS($A$2:A495,A495, $O$2:O495,O495)= 1,1,0)</f>
        <v>1</v>
      </c>
    </row>
    <row r="496" spans="1:29" x14ac:dyDescent="0.25">
      <c r="A496" t="s">
        <v>910</v>
      </c>
      <c r="B496" s="1">
        <v>46005</v>
      </c>
      <c r="C496" t="s">
        <v>230</v>
      </c>
      <c r="D496" t="s">
        <v>25</v>
      </c>
      <c r="E496" t="s">
        <v>26</v>
      </c>
      <c r="F496" t="s">
        <v>27</v>
      </c>
      <c r="G496" t="s">
        <v>28</v>
      </c>
      <c r="H496">
        <v>4</v>
      </c>
      <c r="I496">
        <v>14356</v>
      </c>
      <c r="J496">
        <v>25</v>
      </c>
      <c r="K496">
        <v>14356</v>
      </c>
      <c r="L496">
        <v>43068</v>
      </c>
      <c r="M496">
        <v>24861.9</v>
      </c>
      <c r="N496">
        <v>18206.099999999999</v>
      </c>
      <c r="O496" t="s">
        <v>60</v>
      </c>
      <c r="P496">
        <v>2030.96</v>
      </c>
      <c r="Q496" t="s">
        <v>30</v>
      </c>
      <c r="R496" t="s">
        <v>31</v>
      </c>
      <c r="S496">
        <v>5</v>
      </c>
      <c r="T496">
        <v>8</v>
      </c>
      <c r="U496" t="s">
        <v>56</v>
      </c>
      <c r="V496" t="s">
        <v>33</v>
      </c>
      <c r="W496">
        <v>5</v>
      </c>
      <c r="X496">
        <f t="shared" si="14"/>
        <v>0</v>
      </c>
      <c r="Y496">
        <f t="shared" si="15"/>
        <v>16175.14</v>
      </c>
      <c r="Z496" s="2">
        <f>IF(BoyCodeAfrica_Ecommerce_Datasets3[Marketing_Cost] = 0, "N/A", L496/P496)</f>
        <v>21.205735218812777</v>
      </c>
      <c r="AA496" s="3">
        <f>BoyCodeAfrica_Ecommerce_Datasets3[Marketing_Cost]/BoyCodeAfrica_Ecommerce_Datasets3[Revenue]</f>
        <v>4.7157053961177677E-2</v>
      </c>
      <c r="AB496">
        <f>IF(COUNTIFS($C$2:C496,C496, $O$2:O496,O496)= 1,1,0)</f>
        <v>1</v>
      </c>
      <c r="AC496" s="6">
        <f>IF(COUNTIFS($A$2:A496,A496, $O$2:O496,O496)= 1,1,0)</f>
        <v>1</v>
      </c>
    </row>
    <row r="497" spans="1:29" x14ac:dyDescent="0.25">
      <c r="A497" t="s">
        <v>911</v>
      </c>
      <c r="B497" s="1">
        <v>45932</v>
      </c>
      <c r="C497" t="s">
        <v>912</v>
      </c>
      <c r="D497" t="s">
        <v>154</v>
      </c>
      <c r="E497" t="s">
        <v>26</v>
      </c>
      <c r="F497" t="s">
        <v>37</v>
      </c>
      <c r="G497" t="s">
        <v>224</v>
      </c>
      <c r="H497">
        <v>1</v>
      </c>
      <c r="I497">
        <v>13231</v>
      </c>
      <c r="J497">
        <v>0</v>
      </c>
      <c r="K497">
        <v>0</v>
      </c>
      <c r="L497">
        <v>13231</v>
      </c>
      <c r="M497">
        <v>10825.9</v>
      </c>
      <c r="N497">
        <v>2405.1</v>
      </c>
      <c r="O497" t="s">
        <v>91</v>
      </c>
      <c r="P497">
        <v>2006.31</v>
      </c>
      <c r="Q497" t="s">
        <v>73</v>
      </c>
      <c r="R497" t="s">
        <v>41</v>
      </c>
      <c r="S497">
        <v>2</v>
      </c>
      <c r="T497">
        <v>3</v>
      </c>
      <c r="U497" t="s">
        <v>32</v>
      </c>
      <c r="V497" t="s">
        <v>42</v>
      </c>
      <c r="X497">
        <f t="shared" si="14"/>
        <v>0</v>
      </c>
      <c r="Y497">
        <f t="shared" si="15"/>
        <v>398.78999999999996</v>
      </c>
      <c r="Z497" s="2">
        <f>IF(BoyCodeAfrica_Ecommerce_Datasets3[Marketing_Cost] = 0, "N/A", L497/P497)</f>
        <v>6.5946937412463678</v>
      </c>
      <c r="AA497" s="3">
        <f>BoyCodeAfrica_Ecommerce_Datasets3[Marketing_Cost]/BoyCodeAfrica_Ecommerce_Datasets3[Revenue]</f>
        <v>0.15163706446980577</v>
      </c>
      <c r="AB497">
        <f>IF(COUNTIFS($C$2:C497,C497, $O$2:O497,O497)= 1,1,0)</f>
        <v>1</v>
      </c>
      <c r="AC497" s="6">
        <f>IF(COUNTIFS($A$2:A497,A497, $O$2:O497,O497)= 1,1,0)</f>
        <v>1</v>
      </c>
    </row>
    <row r="498" spans="1:29" x14ac:dyDescent="0.25">
      <c r="A498" t="s">
        <v>913</v>
      </c>
      <c r="B498" s="1">
        <v>45827</v>
      </c>
      <c r="C498" t="s">
        <v>914</v>
      </c>
      <c r="D498" t="s">
        <v>90</v>
      </c>
      <c r="E498" t="s">
        <v>26</v>
      </c>
      <c r="F498" t="s">
        <v>86</v>
      </c>
      <c r="G498" t="s">
        <v>94</v>
      </c>
      <c r="H498">
        <v>1</v>
      </c>
      <c r="I498">
        <v>15830</v>
      </c>
      <c r="J498">
        <v>0</v>
      </c>
      <c r="K498">
        <v>0</v>
      </c>
      <c r="L498">
        <v>15830</v>
      </c>
      <c r="M498">
        <v>12145.98</v>
      </c>
      <c r="N498">
        <v>3684.02</v>
      </c>
      <c r="O498" t="s">
        <v>49</v>
      </c>
      <c r="P498">
        <v>440.39</v>
      </c>
      <c r="Q498" t="s">
        <v>83</v>
      </c>
      <c r="R498" t="s">
        <v>41</v>
      </c>
      <c r="S498">
        <v>2</v>
      </c>
      <c r="T498">
        <v>1</v>
      </c>
      <c r="U498" t="s">
        <v>32</v>
      </c>
      <c r="V498" t="s">
        <v>33</v>
      </c>
      <c r="X498">
        <f t="shared" si="14"/>
        <v>0</v>
      </c>
      <c r="Y498">
        <f t="shared" si="15"/>
        <v>3243.63</v>
      </c>
      <c r="Z498" s="2">
        <f>IF(BoyCodeAfrica_Ecommerce_Datasets3[Marketing_Cost] = 0, "N/A", L498/P498)</f>
        <v>35.945412021163058</v>
      </c>
      <c r="AA498" s="3">
        <f>BoyCodeAfrica_Ecommerce_Datasets3[Marketing_Cost]/BoyCodeAfrica_Ecommerce_Datasets3[Revenue]</f>
        <v>2.7819962097283636E-2</v>
      </c>
      <c r="AB498">
        <f>IF(COUNTIFS($C$2:C498,C498, $O$2:O498,O498)= 1,1,0)</f>
        <v>1</v>
      </c>
      <c r="AC498" s="6">
        <f>IF(COUNTIFS($A$2:A498,A498, $O$2:O498,O498)= 1,1,0)</f>
        <v>1</v>
      </c>
    </row>
    <row r="499" spans="1:29" x14ac:dyDescent="0.25">
      <c r="A499" t="s">
        <v>915</v>
      </c>
      <c r="B499" s="1">
        <v>45672</v>
      </c>
      <c r="C499" t="s">
        <v>595</v>
      </c>
      <c r="D499" t="s">
        <v>25</v>
      </c>
      <c r="E499" t="s">
        <v>36</v>
      </c>
      <c r="F499" t="s">
        <v>27</v>
      </c>
      <c r="G499" t="s">
        <v>164</v>
      </c>
      <c r="H499">
        <v>1</v>
      </c>
      <c r="I499">
        <v>15079</v>
      </c>
      <c r="J499">
        <v>0</v>
      </c>
      <c r="K499">
        <v>0</v>
      </c>
      <c r="L499">
        <v>15079</v>
      </c>
      <c r="M499">
        <v>9022.98</v>
      </c>
      <c r="N499">
        <v>6056.02</v>
      </c>
      <c r="O499" t="s">
        <v>91</v>
      </c>
      <c r="P499">
        <v>2450.5100000000002</v>
      </c>
      <c r="Q499" t="s">
        <v>30</v>
      </c>
      <c r="R499" t="s">
        <v>41</v>
      </c>
      <c r="S499">
        <v>2</v>
      </c>
      <c r="T499">
        <v>1</v>
      </c>
      <c r="U499" t="s">
        <v>32</v>
      </c>
      <c r="V499" t="s">
        <v>33</v>
      </c>
      <c r="W499">
        <v>4</v>
      </c>
      <c r="X499">
        <f t="shared" si="14"/>
        <v>0</v>
      </c>
      <c r="Y499">
        <f t="shared" si="15"/>
        <v>3605.51</v>
      </c>
      <c r="Z499" s="2">
        <f>IF(BoyCodeAfrica_Ecommerce_Datasets3[Marketing_Cost] = 0, "N/A", L499/P499)</f>
        <v>6.1534129630158612</v>
      </c>
      <c r="AA499" s="3">
        <f>BoyCodeAfrica_Ecommerce_Datasets3[Marketing_Cost]/BoyCodeAfrica_Ecommerce_Datasets3[Revenue]</f>
        <v>0.16251143975064661</v>
      </c>
      <c r="AB499">
        <f>IF(COUNTIFS($C$2:C499,C499, $O$2:O499,O499)= 1,1,0)</f>
        <v>1</v>
      </c>
      <c r="AC499" s="6">
        <f>IF(COUNTIFS($A$2:A499,A499, $O$2:O499,O499)= 1,1,0)</f>
        <v>1</v>
      </c>
    </row>
    <row r="500" spans="1:29" x14ac:dyDescent="0.25">
      <c r="A500" t="s">
        <v>916</v>
      </c>
      <c r="B500" s="1">
        <v>45717</v>
      </c>
      <c r="C500" t="s">
        <v>804</v>
      </c>
      <c r="D500" t="s">
        <v>67</v>
      </c>
      <c r="E500" t="s">
        <v>46</v>
      </c>
      <c r="F500" t="s">
        <v>47</v>
      </c>
      <c r="G500" t="s">
        <v>138</v>
      </c>
      <c r="H500">
        <v>1</v>
      </c>
      <c r="I500">
        <v>47611</v>
      </c>
      <c r="J500">
        <v>25</v>
      </c>
      <c r="K500">
        <v>11902.75</v>
      </c>
      <c r="L500">
        <v>35708.25</v>
      </c>
      <c r="M500">
        <v>27784.79</v>
      </c>
      <c r="N500">
        <v>7923.46</v>
      </c>
      <c r="O500" t="s">
        <v>55</v>
      </c>
      <c r="P500">
        <v>1769.06</v>
      </c>
      <c r="Q500" t="s">
        <v>40</v>
      </c>
      <c r="R500" t="s">
        <v>41</v>
      </c>
      <c r="S500">
        <v>2</v>
      </c>
      <c r="T500">
        <v>1</v>
      </c>
      <c r="U500" t="s">
        <v>32</v>
      </c>
      <c r="V500" t="s">
        <v>33</v>
      </c>
      <c r="W500">
        <v>1</v>
      </c>
      <c r="X500">
        <f t="shared" si="14"/>
        <v>0</v>
      </c>
      <c r="Y500">
        <f t="shared" si="15"/>
        <v>6154.4</v>
      </c>
      <c r="Z500" s="2">
        <f>IF(BoyCodeAfrica_Ecommerce_Datasets3[Marketing_Cost] = 0, "N/A", L500/P500)</f>
        <v>20.184872192011579</v>
      </c>
      <c r="AA500" s="3">
        <f>BoyCodeAfrica_Ecommerce_Datasets3[Marketing_Cost]/BoyCodeAfrica_Ecommerce_Datasets3[Revenue]</f>
        <v>4.9542052606890562E-2</v>
      </c>
      <c r="AB500">
        <f>IF(COUNTIFS($C$2:C500,C500, $O$2:O500,O500)= 1,1,0)</f>
        <v>1</v>
      </c>
      <c r="AC500" s="6">
        <f>IF(COUNTIFS($A$2:A500,A500, $O$2:O500,O500)= 1,1,0)</f>
        <v>1</v>
      </c>
    </row>
    <row r="501" spans="1:29" x14ac:dyDescent="0.25">
      <c r="A501" t="s">
        <v>917</v>
      </c>
      <c r="B501" s="1">
        <v>45791</v>
      </c>
      <c r="C501" t="s">
        <v>860</v>
      </c>
      <c r="D501" t="s">
        <v>45</v>
      </c>
      <c r="E501" t="s">
        <v>46</v>
      </c>
      <c r="F501" t="s">
        <v>27</v>
      </c>
      <c r="G501" t="s">
        <v>72</v>
      </c>
      <c r="H501">
        <v>2</v>
      </c>
      <c r="I501">
        <v>8564</v>
      </c>
      <c r="J501">
        <v>10</v>
      </c>
      <c r="K501">
        <v>1712.8</v>
      </c>
      <c r="L501">
        <v>15415.2</v>
      </c>
      <c r="M501">
        <v>10042.57</v>
      </c>
      <c r="N501">
        <v>5372.63</v>
      </c>
      <c r="O501" t="s">
        <v>49</v>
      </c>
      <c r="P501">
        <v>82.84</v>
      </c>
      <c r="Q501" t="s">
        <v>30</v>
      </c>
      <c r="R501" t="s">
        <v>41</v>
      </c>
      <c r="S501">
        <v>2</v>
      </c>
      <c r="T501">
        <v>6</v>
      </c>
      <c r="U501" t="s">
        <v>32</v>
      </c>
      <c r="V501" t="s">
        <v>42</v>
      </c>
      <c r="X501">
        <f t="shared" si="14"/>
        <v>0</v>
      </c>
      <c r="Y501">
        <f t="shared" si="15"/>
        <v>5289.79</v>
      </c>
      <c r="Z501" s="2">
        <f>IF(BoyCodeAfrica_Ecommerce_Datasets3[Marketing_Cost] = 0, "N/A", L501/P501)</f>
        <v>186.08401738290681</v>
      </c>
      <c r="AA501" s="3">
        <f>BoyCodeAfrica_Ecommerce_Datasets3[Marketing_Cost]/BoyCodeAfrica_Ecommerce_Datasets3[Revenue]</f>
        <v>5.373916653692459E-3</v>
      </c>
      <c r="AB501">
        <f>IF(COUNTIFS($C$2:C501,C501, $O$2:O501,O501)= 1,1,0)</f>
        <v>1</v>
      </c>
      <c r="AC501" s="6">
        <f>IF(COUNTIFS($A$2:A501,A501, $O$2:O501,O501)= 1,1,0)</f>
        <v>1</v>
      </c>
    </row>
    <row r="502" spans="1:29" x14ac:dyDescent="0.25">
      <c r="A502" t="s">
        <v>918</v>
      </c>
      <c r="B502" s="1">
        <v>45749</v>
      </c>
      <c r="C502" t="s">
        <v>900</v>
      </c>
      <c r="D502" t="s">
        <v>67</v>
      </c>
      <c r="E502" t="s">
        <v>26</v>
      </c>
      <c r="F502" t="s">
        <v>27</v>
      </c>
      <c r="G502" t="s">
        <v>164</v>
      </c>
      <c r="H502">
        <v>3</v>
      </c>
      <c r="I502">
        <v>9407</v>
      </c>
      <c r="J502">
        <v>15</v>
      </c>
      <c r="K502">
        <v>4233.1499999999996</v>
      </c>
      <c r="L502">
        <v>23987.85</v>
      </c>
      <c r="M502">
        <v>18168.84</v>
      </c>
      <c r="N502">
        <v>5819.01</v>
      </c>
      <c r="O502" t="s">
        <v>60</v>
      </c>
      <c r="P502">
        <v>348.28</v>
      </c>
      <c r="Q502" t="s">
        <v>73</v>
      </c>
      <c r="R502" t="s">
        <v>41</v>
      </c>
      <c r="S502">
        <v>2</v>
      </c>
      <c r="T502">
        <v>3</v>
      </c>
      <c r="U502" t="s">
        <v>56</v>
      </c>
      <c r="V502" t="s">
        <v>33</v>
      </c>
      <c r="W502">
        <v>3</v>
      </c>
      <c r="X502">
        <f t="shared" si="14"/>
        <v>0</v>
      </c>
      <c r="Y502">
        <f t="shared" si="15"/>
        <v>5470.7300000000005</v>
      </c>
      <c r="Z502" s="2">
        <f>IF(BoyCodeAfrica_Ecommerce_Datasets3[Marketing_Cost] = 0, "N/A", L502/P502)</f>
        <v>68.87518663144597</v>
      </c>
      <c r="AA502" s="3">
        <f>BoyCodeAfrica_Ecommerce_Datasets3[Marketing_Cost]/BoyCodeAfrica_Ecommerce_Datasets3[Revenue]</f>
        <v>1.45190169189819E-2</v>
      </c>
      <c r="AB502">
        <f>IF(COUNTIFS($C$2:C502,C502, $O$2:O502,O502)= 1,1,0)</f>
        <v>1</v>
      </c>
      <c r="AC502" s="6">
        <f>IF(COUNTIFS($A$2:A502,A502, $O$2:O502,O502)= 1,1,0)</f>
        <v>1</v>
      </c>
    </row>
    <row r="503" spans="1:29" x14ac:dyDescent="0.25">
      <c r="A503" t="s">
        <v>919</v>
      </c>
      <c r="B503" s="1">
        <v>45955</v>
      </c>
      <c r="C503" t="s">
        <v>691</v>
      </c>
      <c r="D503" t="s">
        <v>67</v>
      </c>
      <c r="E503" t="s">
        <v>46</v>
      </c>
      <c r="F503" t="s">
        <v>37</v>
      </c>
      <c r="G503" t="s">
        <v>100</v>
      </c>
      <c r="H503">
        <v>1</v>
      </c>
      <c r="I503">
        <v>17989</v>
      </c>
      <c r="J503">
        <v>10</v>
      </c>
      <c r="K503">
        <v>1798.9</v>
      </c>
      <c r="L503">
        <v>16190.1</v>
      </c>
      <c r="M503">
        <v>11388.37</v>
      </c>
      <c r="N503">
        <v>4801.7299999999996</v>
      </c>
      <c r="O503" t="s">
        <v>55</v>
      </c>
      <c r="P503">
        <v>2353.86</v>
      </c>
      <c r="Q503" t="s">
        <v>73</v>
      </c>
      <c r="R503" t="s">
        <v>41</v>
      </c>
      <c r="S503">
        <v>2</v>
      </c>
      <c r="T503">
        <v>0</v>
      </c>
      <c r="U503" t="s">
        <v>32</v>
      </c>
      <c r="V503" t="s">
        <v>42</v>
      </c>
      <c r="X503">
        <f t="shared" si="14"/>
        <v>0</v>
      </c>
      <c r="Y503">
        <f t="shared" si="15"/>
        <v>2447.8699999999994</v>
      </c>
      <c r="Z503" s="2">
        <f>IF(BoyCodeAfrica_Ecommerce_Datasets3[Marketing_Cost] = 0, "N/A", L503/P503)</f>
        <v>6.8781065993729449</v>
      </c>
      <c r="AA503" s="3">
        <f>BoyCodeAfrica_Ecommerce_Datasets3[Marketing_Cost]/BoyCodeAfrica_Ecommerce_Datasets3[Revenue]</f>
        <v>0.14538884874089722</v>
      </c>
      <c r="AB503">
        <f>IF(COUNTIFS($C$2:C503,C503, $O$2:O503,O503)= 1,1,0)</f>
        <v>0</v>
      </c>
      <c r="AC503" s="6">
        <f>IF(COUNTIFS($A$2:A503,A503, $O$2:O503,O503)= 1,1,0)</f>
        <v>1</v>
      </c>
    </row>
    <row r="504" spans="1:29" x14ac:dyDescent="0.25">
      <c r="A504" t="s">
        <v>920</v>
      </c>
      <c r="B504" s="1">
        <v>45793</v>
      </c>
      <c r="C504" t="s">
        <v>921</v>
      </c>
      <c r="D504" t="s">
        <v>90</v>
      </c>
      <c r="E504" t="s">
        <v>36</v>
      </c>
      <c r="F504" t="s">
        <v>27</v>
      </c>
      <c r="G504" t="s">
        <v>113</v>
      </c>
      <c r="H504">
        <v>3</v>
      </c>
      <c r="I504">
        <v>11759</v>
      </c>
      <c r="J504">
        <v>0</v>
      </c>
      <c r="K504">
        <v>0</v>
      </c>
      <c r="L504">
        <v>35277</v>
      </c>
      <c r="M504">
        <v>20752.37</v>
      </c>
      <c r="N504">
        <v>14524.63</v>
      </c>
      <c r="O504" t="s">
        <v>91</v>
      </c>
      <c r="P504">
        <v>886.17</v>
      </c>
      <c r="Q504" t="s">
        <v>30</v>
      </c>
      <c r="R504" t="s">
        <v>41</v>
      </c>
      <c r="S504">
        <v>2</v>
      </c>
      <c r="T504">
        <v>1</v>
      </c>
      <c r="U504" t="s">
        <v>32</v>
      </c>
      <c r="V504" t="s">
        <v>33</v>
      </c>
      <c r="W504">
        <v>1</v>
      </c>
      <c r="X504">
        <f t="shared" si="14"/>
        <v>0</v>
      </c>
      <c r="Y504">
        <f t="shared" si="15"/>
        <v>13638.46</v>
      </c>
      <c r="Z504" s="2">
        <f>IF(BoyCodeAfrica_Ecommerce_Datasets3[Marketing_Cost] = 0, "N/A", L504/P504)</f>
        <v>39.808388909577168</v>
      </c>
      <c r="AA504" s="3">
        <f>BoyCodeAfrica_Ecommerce_Datasets3[Marketing_Cost]/BoyCodeAfrica_Ecommerce_Datasets3[Revenue]</f>
        <v>2.5120333361680413E-2</v>
      </c>
      <c r="AB504">
        <f>IF(COUNTIFS($C$2:C504,C504, $O$2:O504,O504)= 1,1,0)</f>
        <v>1</v>
      </c>
      <c r="AC504" s="6">
        <f>IF(COUNTIFS($A$2:A504,A504, $O$2:O504,O504)= 1,1,0)</f>
        <v>1</v>
      </c>
    </row>
    <row r="505" spans="1:29" x14ac:dyDescent="0.25">
      <c r="A505" t="s">
        <v>922</v>
      </c>
      <c r="B505" s="1">
        <v>45677</v>
      </c>
      <c r="C505" t="s">
        <v>324</v>
      </c>
      <c r="D505" t="s">
        <v>63</v>
      </c>
      <c r="E505" t="s">
        <v>36</v>
      </c>
      <c r="F505" t="s">
        <v>27</v>
      </c>
      <c r="G505" t="s">
        <v>28</v>
      </c>
      <c r="H505">
        <v>1</v>
      </c>
      <c r="I505">
        <v>8891</v>
      </c>
      <c r="J505">
        <v>10</v>
      </c>
      <c r="K505">
        <v>889.1</v>
      </c>
      <c r="L505">
        <v>8001.9</v>
      </c>
      <c r="M505">
        <v>6436.12</v>
      </c>
      <c r="N505">
        <v>1565.78</v>
      </c>
      <c r="O505" t="s">
        <v>91</v>
      </c>
      <c r="P505">
        <v>1784.31</v>
      </c>
      <c r="Q505" t="s">
        <v>68</v>
      </c>
      <c r="R505" t="s">
        <v>41</v>
      </c>
      <c r="S505">
        <v>2</v>
      </c>
      <c r="T505">
        <v>3</v>
      </c>
      <c r="U505" t="s">
        <v>56</v>
      </c>
      <c r="V505" t="s">
        <v>33</v>
      </c>
      <c r="W505">
        <v>5</v>
      </c>
      <c r="X505">
        <f t="shared" si="14"/>
        <v>0</v>
      </c>
      <c r="Y505">
        <f t="shared" si="15"/>
        <v>-218.52999999999997</v>
      </c>
      <c r="Z505" s="2">
        <f>IF(BoyCodeAfrica_Ecommerce_Datasets3[Marketing_Cost] = 0, "N/A", L505/P505)</f>
        <v>4.4845906821124135</v>
      </c>
      <c r="AA505" s="3">
        <f>BoyCodeAfrica_Ecommerce_Datasets3[Marketing_Cost]/BoyCodeAfrica_Ecommerce_Datasets3[Revenue]</f>
        <v>0.22298579087466727</v>
      </c>
      <c r="AB505">
        <f>IF(COUNTIFS($C$2:C505,C505, $O$2:O505,O505)= 1,1,0)</f>
        <v>1</v>
      </c>
      <c r="AC505" s="6">
        <f>IF(COUNTIFS($A$2:A505,A505, $O$2:O505,O505)= 1,1,0)</f>
        <v>1</v>
      </c>
    </row>
    <row r="506" spans="1:29" x14ac:dyDescent="0.25">
      <c r="A506" t="s">
        <v>923</v>
      </c>
      <c r="B506" s="1">
        <v>45713</v>
      </c>
      <c r="C506" t="s">
        <v>370</v>
      </c>
      <c r="D506" t="s">
        <v>71</v>
      </c>
      <c r="E506" t="s">
        <v>26</v>
      </c>
      <c r="F506" t="s">
        <v>27</v>
      </c>
      <c r="G506" t="s">
        <v>72</v>
      </c>
      <c r="H506">
        <v>3</v>
      </c>
      <c r="I506">
        <v>23701</v>
      </c>
      <c r="J506">
        <v>10</v>
      </c>
      <c r="K506">
        <v>7110.3</v>
      </c>
      <c r="L506">
        <v>63992.7</v>
      </c>
      <c r="M506">
        <v>46669.68</v>
      </c>
      <c r="N506">
        <v>17323.02</v>
      </c>
      <c r="O506" t="s">
        <v>55</v>
      </c>
      <c r="P506">
        <v>2261.9499999999998</v>
      </c>
      <c r="Q506" t="s">
        <v>68</v>
      </c>
      <c r="R506" t="s">
        <v>41</v>
      </c>
      <c r="S506">
        <v>2</v>
      </c>
      <c r="T506">
        <v>0</v>
      </c>
      <c r="U506" t="s">
        <v>32</v>
      </c>
      <c r="V506" t="s">
        <v>50</v>
      </c>
      <c r="W506">
        <v>2</v>
      </c>
      <c r="X506">
        <f t="shared" si="14"/>
        <v>0</v>
      </c>
      <c r="Y506">
        <f t="shared" si="15"/>
        <v>15061.07</v>
      </c>
      <c r="Z506" s="2">
        <f>IF(BoyCodeAfrica_Ecommerce_Datasets3[Marketing_Cost] = 0, "N/A", L506/P506)</f>
        <v>28.290943654811116</v>
      </c>
      <c r="AA506" s="3">
        <f>BoyCodeAfrica_Ecommerce_Datasets3[Marketing_Cost]/BoyCodeAfrica_Ecommerce_Datasets3[Revenue]</f>
        <v>3.5347000517246499E-2</v>
      </c>
      <c r="AB506">
        <f>IF(COUNTIFS($C$2:C506,C506, $O$2:O506,O506)= 1,1,0)</f>
        <v>1</v>
      </c>
      <c r="AC506" s="6">
        <f>IF(COUNTIFS($A$2:A506,A506, $O$2:O506,O506)= 1,1,0)</f>
        <v>1</v>
      </c>
    </row>
    <row r="507" spans="1:29" x14ac:dyDescent="0.25">
      <c r="A507" t="s">
        <v>924</v>
      </c>
      <c r="B507" s="1">
        <v>45963</v>
      </c>
      <c r="C507" t="s">
        <v>925</v>
      </c>
      <c r="D507" t="s">
        <v>71</v>
      </c>
      <c r="E507" t="s">
        <v>26</v>
      </c>
      <c r="F507" t="s">
        <v>27</v>
      </c>
      <c r="G507" t="s">
        <v>72</v>
      </c>
      <c r="H507">
        <v>1</v>
      </c>
      <c r="I507">
        <v>24436</v>
      </c>
      <c r="J507">
        <v>0</v>
      </c>
      <c r="K507">
        <v>0</v>
      </c>
      <c r="L507">
        <v>24436</v>
      </c>
      <c r="M507">
        <v>14882.21</v>
      </c>
      <c r="N507">
        <v>9553.7900000000009</v>
      </c>
      <c r="O507" t="s">
        <v>39</v>
      </c>
      <c r="P507">
        <v>1456</v>
      </c>
      <c r="Q507" t="s">
        <v>68</v>
      </c>
      <c r="R507" t="s">
        <v>41</v>
      </c>
      <c r="S507">
        <v>2</v>
      </c>
      <c r="T507">
        <v>1</v>
      </c>
      <c r="U507" t="s">
        <v>32</v>
      </c>
      <c r="V507" t="s">
        <v>33</v>
      </c>
      <c r="W507">
        <v>5</v>
      </c>
      <c r="X507">
        <f t="shared" si="14"/>
        <v>0</v>
      </c>
      <c r="Y507">
        <f t="shared" si="15"/>
        <v>8097.7900000000009</v>
      </c>
      <c r="Z507" s="2">
        <f>IF(BoyCodeAfrica_Ecommerce_Datasets3[Marketing_Cost] = 0, "N/A", L507/P507)</f>
        <v>16.782967032967033</v>
      </c>
      <c r="AA507" s="3">
        <f>BoyCodeAfrica_Ecommerce_Datasets3[Marketing_Cost]/BoyCodeAfrica_Ecommerce_Datasets3[Revenue]</f>
        <v>5.9584220003273861E-2</v>
      </c>
      <c r="AB507">
        <f>IF(COUNTIFS($C$2:C507,C507, $O$2:O507,O507)= 1,1,0)</f>
        <v>1</v>
      </c>
      <c r="AC507" s="6">
        <f>IF(COUNTIFS($A$2:A507,A507, $O$2:O507,O507)= 1,1,0)</f>
        <v>1</v>
      </c>
    </row>
    <row r="508" spans="1:29" x14ac:dyDescent="0.25">
      <c r="A508" t="s">
        <v>926</v>
      </c>
      <c r="B508" s="1">
        <v>45880</v>
      </c>
      <c r="C508" t="s">
        <v>927</v>
      </c>
      <c r="D508" t="s">
        <v>25</v>
      </c>
      <c r="E508" t="s">
        <v>36</v>
      </c>
      <c r="F508" t="s">
        <v>37</v>
      </c>
      <c r="G508" t="s">
        <v>100</v>
      </c>
      <c r="H508">
        <v>4</v>
      </c>
      <c r="I508">
        <v>5061</v>
      </c>
      <c r="J508">
        <v>10</v>
      </c>
      <c r="K508">
        <v>2024.4</v>
      </c>
      <c r="L508">
        <v>18219.599999999999</v>
      </c>
      <c r="M508">
        <v>14431.69</v>
      </c>
      <c r="N508">
        <v>3787.91</v>
      </c>
      <c r="O508" t="s">
        <v>91</v>
      </c>
      <c r="P508">
        <v>1348</v>
      </c>
      <c r="Q508" t="s">
        <v>30</v>
      </c>
      <c r="R508" t="s">
        <v>31</v>
      </c>
      <c r="S508">
        <v>5</v>
      </c>
      <c r="T508">
        <v>5</v>
      </c>
      <c r="U508" t="s">
        <v>32</v>
      </c>
      <c r="V508" t="s">
        <v>42</v>
      </c>
      <c r="X508">
        <f t="shared" si="14"/>
        <v>0</v>
      </c>
      <c r="Y508">
        <f t="shared" si="15"/>
        <v>2439.91</v>
      </c>
      <c r="Z508" s="2">
        <f>IF(BoyCodeAfrica_Ecommerce_Datasets3[Marketing_Cost] = 0, "N/A", L508/P508)</f>
        <v>13.516023738872402</v>
      </c>
      <c r="AA508" s="3">
        <f>BoyCodeAfrica_Ecommerce_Datasets3[Marketing_Cost]/BoyCodeAfrica_Ecommerce_Datasets3[Revenue]</f>
        <v>7.3986256558870672E-2</v>
      </c>
      <c r="AB508">
        <f>IF(COUNTIFS($C$2:C508,C508, $O$2:O508,O508)= 1,1,0)</f>
        <v>1</v>
      </c>
      <c r="AC508" s="6">
        <f>IF(COUNTIFS($A$2:A508,A508, $O$2:O508,O508)= 1,1,0)</f>
        <v>1</v>
      </c>
    </row>
    <row r="509" spans="1:29" x14ac:dyDescent="0.25">
      <c r="A509" t="s">
        <v>928</v>
      </c>
      <c r="B509" s="1">
        <v>45834</v>
      </c>
      <c r="C509" t="s">
        <v>929</v>
      </c>
      <c r="D509" t="s">
        <v>25</v>
      </c>
      <c r="E509" t="s">
        <v>46</v>
      </c>
      <c r="F509" t="s">
        <v>27</v>
      </c>
      <c r="G509" t="s">
        <v>113</v>
      </c>
      <c r="H509">
        <v>4</v>
      </c>
      <c r="I509">
        <v>18534</v>
      </c>
      <c r="J509">
        <v>10</v>
      </c>
      <c r="K509">
        <v>7413.6</v>
      </c>
      <c r="L509">
        <v>66722.399999999994</v>
      </c>
      <c r="M509">
        <v>39884.089999999997</v>
      </c>
      <c r="N509">
        <v>26838.31</v>
      </c>
      <c r="O509" t="s">
        <v>29</v>
      </c>
      <c r="P509">
        <v>1202.52</v>
      </c>
      <c r="Q509" t="s">
        <v>73</v>
      </c>
      <c r="R509" t="s">
        <v>31</v>
      </c>
      <c r="S509">
        <v>5</v>
      </c>
      <c r="T509">
        <v>4</v>
      </c>
      <c r="U509" t="s">
        <v>32</v>
      </c>
      <c r="V509" t="s">
        <v>42</v>
      </c>
      <c r="X509">
        <f t="shared" si="14"/>
        <v>0</v>
      </c>
      <c r="Y509">
        <f t="shared" si="15"/>
        <v>25635.79</v>
      </c>
      <c r="Z509" s="2">
        <f>IF(BoyCodeAfrica_Ecommerce_Datasets3[Marketing_Cost] = 0, "N/A", L509/P509)</f>
        <v>55.485480490968961</v>
      </c>
      <c r="AA509" s="3">
        <f>BoyCodeAfrica_Ecommerce_Datasets3[Marketing_Cost]/BoyCodeAfrica_Ecommerce_Datasets3[Revenue]</f>
        <v>1.8022732995216E-2</v>
      </c>
      <c r="AB509">
        <f>IF(COUNTIFS($C$2:C509,C509, $O$2:O509,O509)= 1,1,0)</f>
        <v>1</v>
      </c>
      <c r="AC509" s="6">
        <f>IF(COUNTIFS($A$2:A509,A509, $O$2:O509,O509)= 1,1,0)</f>
        <v>1</v>
      </c>
    </row>
    <row r="510" spans="1:29" x14ac:dyDescent="0.25">
      <c r="A510" t="s">
        <v>930</v>
      </c>
      <c r="B510" s="1">
        <v>45818</v>
      </c>
      <c r="C510" t="s">
        <v>875</v>
      </c>
      <c r="D510" t="s">
        <v>79</v>
      </c>
      <c r="E510" t="s">
        <v>46</v>
      </c>
      <c r="F510" t="s">
        <v>27</v>
      </c>
      <c r="G510" t="s">
        <v>72</v>
      </c>
      <c r="H510">
        <v>1</v>
      </c>
      <c r="I510">
        <v>28074</v>
      </c>
      <c r="J510">
        <v>0</v>
      </c>
      <c r="K510">
        <v>0</v>
      </c>
      <c r="L510">
        <v>28074</v>
      </c>
      <c r="M510">
        <v>20242.810000000001</v>
      </c>
      <c r="N510">
        <v>7831.19</v>
      </c>
      <c r="O510" t="s">
        <v>55</v>
      </c>
      <c r="P510">
        <v>866.78</v>
      </c>
      <c r="Q510" t="s">
        <v>30</v>
      </c>
      <c r="R510" t="s">
        <v>31</v>
      </c>
      <c r="S510">
        <v>5</v>
      </c>
      <c r="T510">
        <v>5</v>
      </c>
      <c r="U510" t="s">
        <v>32</v>
      </c>
      <c r="V510" t="s">
        <v>42</v>
      </c>
      <c r="X510">
        <f t="shared" si="14"/>
        <v>0</v>
      </c>
      <c r="Y510">
        <f t="shared" si="15"/>
        <v>6964.41</v>
      </c>
      <c r="Z510" s="2">
        <f>IF(BoyCodeAfrica_Ecommerce_Datasets3[Marketing_Cost] = 0, "N/A", L510/P510)</f>
        <v>32.388841459193799</v>
      </c>
      <c r="AA510" s="3">
        <f>BoyCodeAfrica_Ecommerce_Datasets3[Marketing_Cost]/BoyCodeAfrica_Ecommerce_Datasets3[Revenue]</f>
        <v>3.0874830804302911E-2</v>
      </c>
      <c r="AB510">
        <f>IF(COUNTIFS($C$2:C510,C510, $O$2:O510,O510)= 1,1,0)</f>
        <v>1</v>
      </c>
      <c r="AC510" s="6">
        <f>IF(COUNTIFS($A$2:A510,A510, $O$2:O510,O510)= 1,1,0)</f>
        <v>1</v>
      </c>
    </row>
    <row r="511" spans="1:29" x14ac:dyDescent="0.25">
      <c r="A511" t="s">
        <v>931</v>
      </c>
      <c r="B511" s="1">
        <v>45881</v>
      </c>
      <c r="C511" t="s">
        <v>595</v>
      </c>
      <c r="D511" t="s">
        <v>97</v>
      </c>
      <c r="E511" t="s">
        <v>46</v>
      </c>
      <c r="F511" t="s">
        <v>47</v>
      </c>
      <c r="G511" t="s">
        <v>146</v>
      </c>
      <c r="H511">
        <v>3</v>
      </c>
      <c r="I511">
        <v>29977</v>
      </c>
      <c r="J511">
        <v>0</v>
      </c>
      <c r="K511">
        <v>0</v>
      </c>
      <c r="L511">
        <v>89931</v>
      </c>
      <c r="M511">
        <v>72277.23</v>
      </c>
      <c r="N511">
        <v>17653.77</v>
      </c>
      <c r="O511" t="s">
        <v>60</v>
      </c>
      <c r="P511">
        <v>2223.1</v>
      </c>
      <c r="Q511" t="s">
        <v>73</v>
      </c>
      <c r="R511" t="s">
        <v>41</v>
      </c>
      <c r="S511">
        <v>2</v>
      </c>
      <c r="T511">
        <v>1</v>
      </c>
      <c r="U511" t="s">
        <v>32</v>
      </c>
      <c r="V511" t="s">
        <v>33</v>
      </c>
      <c r="W511">
        <v>3</v>
      </c>
      <c r="X511">
        <f t="shared" si="14"/>
        <v>0</v>
      </c>
      <c r="Y511">
        <f t="shared" si="15"/>
        <v>15430.67</v>
      </c>
      <c r="Z511" s="2">
        <f>IF(BoyCodeAfrica_Ecommerce_Datasets3[Marketing_Cost] = 0, "N/A", L511/P511)</f>
        <v>40.452971076424816</v>
      </c>
      <c r="AA511" s="3">
        <f>BoyCodeAfrica_Ecommerce_Datasets3[Marketing_Cost]/BoyCodeAfrica_Ecommerce_Datasets3[Revenue]</f>
        <v>2.4720063159533418E-2</v>
      </c>
      <c r="AB511">
        <f>IF(COUNTIFS($C$2:C511,C511, $O$2:O511,O511)= 1,1,0)</f>
        <v>0</v>
      </c>
      <c r="AC511" s="6">
        <f>IF(COUNTIFS($A$2:A511,A511, $O$2:O511,O511)= 1,1,0)</f>
        <v>1</v>
      </c>
    </row>
    <row r="512" spans="1:29" x14ac:dyDescent="0.25">
      <c r="A512" t="s">
        <v>932</v>
      </c>
      <c r="B512" s="1">
        <v>45968</v>
      </c>
      <c r="C512" t="s">
        <v>933</v>
      </c>
      <c r="D512" t="s">
        <v>90</v>
      </c>
      <c r="E512" t="s">
        <v>46</v>
      </c>
      <c r="F512" t="s">
        <v>86</v>
      </c>
      <c r="G512" t="s">
        <v>127</v>
      </c>
      <c r="H512">
        <v>1</v>
      </c>
      <c r="I512">
        <v>74021</v>
      </c>
      <c r="J512">
        <v>10</v>
      </c>
      <c r="K512">
        <v>7402.1</v>
      </c>
      <c r="L512">
        <v>66618.899999999994</v>
      </c>
      <c r="M512">
        <v>39705.589999999997</v>
      </c>
      <c r="N512">
        <v>26913.31</v>
      </c>
      <c r="O512" t="s">
        <v>60</v>
      </c>
      <c r="P512">
        <v>1478.2</v>
      </c>
      <c r="Q512" t="s">
        <v>30</v>
      </c>
      <c r="R512" t="s">
        <v>41</v>
      </c>
      <c r="S512">
        <v>2</v>
      </c>
      <c r="T512">
        <v>1</v>
      </c>
      <c r="U512" t="s">
        <v>32</v>
      </c>
      <c r="V512" t="s">
        <v>42</v>
      </c>
      <c r="X512">
        <f t="shared" si="14"/>
        <v>0</v>
      </c>
      <c r="Y512">
        <f t="shared" si="15"/>
        <v>25435.11</v>
      </c>
      <c r="Z512" s="2">
        <f>IF(BoyCodeAfrica_Ecommerce_Datasets3[Marketing_Cost] = 0, "N/A", L512/P512)</f>
        <v>45.067582194560948</v>
      </c>
      <c r="AA512" s="3">
        <f>BoyCodeAfrica_Ecommerce_Datasets3[Marketing_Cost]/BoyCodeAfrica_Ecommerce_Datasets3[Revenue]</f>
        <v>2.2188898345664673E-2</v>
      </c>
      <c r="AB512">
        <f>IF(COUNTIFS($C$2:C512,C512, $O$2:O512,O512)= 1,1,0)</f>
        <v>1</v>
      </c>
      <c r="AC512" s="6">
        <f>IF(COUNTIFS($A$2:A512,A512, $O$2:O512,O512)= 1,1,0)</f>
        <v>1</v>
      </c>
    </row>
    <row r="513" spans="1:29" x14ac:dyDescent="0.25">
      <c r="A513" t="s">
        <v>934</v>
      </c>
      <c r="B513" s="1">
        <v>45919</v>
      </c>
      <c r="C513" t="s">
        <v>484</v>
      </c>
      <c r="D513" t="s">
        <v>90</v>
      </c>
      <c r="E513" t="s">
        <v>46</v>
      </c>
      <c r="F513" t="s">
        <v>47</v>
      </c>
      <c r="G513" t="s">
        <v>64</v>
      </c>
      <c r="H513">
        <v>3</v>
      </c>
      <c r="I513">
        <v>54717</v>
      </c>
      <c r="J513">
        <v>25</v>
      </c>
      <c r="K513">
        <v>41037.75</v>
      </c>
      <c r="L513">
        <v>123113.25</v>
      </c>
      <c r="M513">
        <v>72979.05</v>
      </c>
      <c r="N513">
        <v>50134.2</v>
      </c>
      <c r="O513" t="s">
        <v>29</v>
      </c>
      <c r="P513">
        <v>2042.7</v>
      </c>
      <c r="Q513" t="s">
        <v>40</v>
      </c>
      <c r="R513" t="s">
        <v>31</v>
      </c>
      <c r="S513">
        <v>5</v>
      </c>
      <c r="T513">
        <v>4</v>
      </c>
      <c r="U513" t="s">
        <v>32</v>
      </c>
      <c r="V513" t="s">
        <v>33</v>
      </c>
      <c r="W513">
        <v>5</v>
      </c>
      <c r="X513">
        <f t="shared" si="14"/>
        <v>0</v>
      </c>
      <c r="Y513">
        <f t="shared" si="15"/>
        <v>48091.5</v>
      </c>
      <c r="Z513" s="2">
        <f>IF(BoyCodeAfrica_Ecommerce_Datasets3[Marketing_Cost] = 0, "N/A", L513/P513)</f>
        <v>60.269863416066968</v>
      </c>
      <c r="AA513" s="3">
        <f>BoyCodeAfrica_Ecommerce_Datasets3[Marketing_Cost]/BoyCodeAfrica_Ecommerce_Datasets3[Revenue]</f>
        <v>1.6592040255618303E-2</v>
      </c>
      <c r="AB513">
        <f>IF(COUNTIFS($C$2:C513,C513, $O$2:O513,O513)= 1,1,0)</f>
        <v>0</v>
      </c>
      <c r="AC513" s="6">
        <f>IF(COUNTIFS($A$2:A513,A513, $O$2:O513,O513)= 1,1,0)</f>
        <v>1</v>
      </c>
    </row>
    <row r="514" spans="1:29" x14ac:dyDescent="0.25">
      <c r="A514" t="s">
        <v>935</v>
      </c>
      <c r="B514" s="1">
        <v>45717</v>
      </c>
      <c r="C514" t="s">
        <v>840</v>
      </c>
      <c r="D514" t="s">
        <v>63</v>
      </c>
      <c r="E514" t="s">
        <v>46</v>
      </c>
      <c r="F514" t="s">
        <v>53</v>
      </c>
      <c r="G514" t="s">
        <v>82</v>
      </c>
      <c r="H514">
        <v>1</v>
      </c>
      <c r="I514">
        <v>21223</v>
      </c>
      <c r="J514">
        <v>0</v>
      </c>
      <c r="K514">
        <v>0</v>
      </c>
      <c r="L514">
        <v>21223</v>
      </c>
      <c r="M514">
        <v>11832.05</v>
      </c>
      <c r="N514">
        <v>9390.9500000000007</v>
      </c>
      <c r="O514" t="s">
        <v>29</v>
      </c>
      <c r="P514">
        <v>258.17</v>
      </c>
      <c r="Q514" t="s">
        <v>68</v>
      </c>
      <c r="R514" t="s">
        <v>31</v>
      </c>
      <c r="S514">
        <v>5</v>
      </c>
      <c r="T514">
        <v>4</v>
      </c>
      <c r="U514" t="s">
        <v>32</v>
      </c>
      <c r="V514" t="s">
        <v>50</v>
      </c>
      <c r="W514">
        <v>4</v>
      </c>
      <c r="X514">
        <f t="shared" ref="X514:X577" si="16">L514-M514-N514</f>
        <v>0</v>
      </c>
      <c r="Y514">
        <f t="shared" ref="Y514:Y577" si="17">N514-P514</f>
        <v>9132.7800000000007</v>
      </c>
      <c r="Z514" s="2">
        <f>IF(BoyCodeAfrica_Ecommerce_Datasets3[Marketing_Cost] = 0, "N/A", L514/P514)</f>
        <v>82.205523492272533</v>
      </c>
      <c r="AA514" s="3">
        <f>BoyCodeAfrica_Ecommerce_Datasets3[Marketing_Cost]/BoyCodeAfrica_Ecommerce_Datasets3[Revenue]</f>
        <v>1.2164632709795977E-2</v>
      </c>
      <c r="AB514">
        <f>IF(COUNTIFS($C$2:C514,C514, $O$2:O514,O514)= 1,1,0)</f>
        <v>1</v>
      </c>
      <c r="AC514" s="6">
        <f>IF(COUNTIFS($A$2:A514,A514, $O$2:O514,O514)= 1,1,0)</f>
        <v>1</v>
      </c>
    </row>
    <row r="515" spans="1:29" x14ac:dyDescent="0.25">
      <c r="A515" t="s">
        <v>936</v>
      </c>
      <c r="B515" s="1">
        <v>45855</v>
      </c>
      <c r="C515" t="s">
        <v>937</v>
      </c>
      <c r="D515" t="s">
        <v>124</v>
      </c>
      <c r="E515" t="s">
        <v>36</v>
      </c>
      <c r="F515" t="s">
        <v>27</v>
      </c>
      <c r="G515" t="s">
        <v>72</v>
      </c>
      <c r="H515">
        <v>1</v>
      </c>
      <c r="I515">
        <v>28744</v>
      </c>
      <c r="J515">
        <v>0</v>
      </c>
      <c r="K515">
        <v>0</v>
      </c>
      <c r="L515">
        <v>28744</v>
      </c>
      <c r="M515">
        <v>17943.169999999998</v>
      </c>
      <c r="N515">
        <v>10800.83</v>
      </c>
      <c r="O515" t="s">
        <v>49</v>
      </c>
      <c r="P515">
        <v>493.16</v>
      </c>
      <c r="Q515" t="s">
        <v>83</v>
      </c>
      <c r="R515" t="s">
        <v>31</v>
      </c>
      <c r="S515">
        <v>5</v>
      </c>
      <c r="T515">
        <v>3</v>
      </c>
      <c r="U515" t="s">
        <v>32</v>
      </c>
      <c r="V515" t="s">
        <v>33</v>
      </c>
      <c r="W515">
        <v>5</v>
      </c>
      <c r="X515">
        <f t="shared" si="16"/>
        <v>0</v>
      </c>
      <c r="Y515">
        <f t="shared" si="17"/>
        <v>10307.67</v>
      </c>
      <c r="Z515" s="2">
        <f>IF(BoyCodeAfrica_Ecommerce_Datasets3[Marketing_Cost] = 0, "N/A", L515/P515)</f>
        <v>58.285343499067238</v>
      </c>
      <c r="AA515" s="3">
        <f>BoyCodeAfrica_Ecommerce_Datasets3[Marketing_Cost]/BoyCodeAfrica_Ecommerce_Datasets3[Revenue]</f>
        <v>1.7156971889785697E-2</v>
      </c>
      <c r="AB515">
        <f>IF(COUNTIFS($C$2:C515,C515, $O$2:O515,O515)= 1,1,0)</f>
        <v>1</v>
      </c>
      <c r="AC515" s="6">
        <f>IF(COUNTIFS($A$2:A515,A515, $O$2:O515,O515)= 1,1,0)</f>
        <v>1</v>
      </c>
    </row>
    <row r="516" spans="1:29" x14ac:dyDescent="0.25">
      <c r="A516" t="s">
        <v>938</v>
      </c>
      <c r="B516" s="1">
        <v>45953</v>
      </c>
      <c r="C516" t="s">
        <v>458</v>
      </c>
      <c r="D516" t="s">
        <v>79</v>
      </c>
      <c r="E516" t="s">
        <v>46</v>
      </c>
      <c r="F516" t="s">
        <v>53</v>
      </c>
      <c r="G516" t="s">
        <v>54</v>
      </c>
      <c r="H516">
        <v>3</v>
      </c>
      <c r="I516">
        <v>21160</v>
      </c>
      <c r="J516">
        <v>15</v>
      </c>
      <c r="K516">
        <v>9522</v>
      </c>
      <c r="L516">
        <v>53958</v>
      </c>
      <c r="M516">
        <v>31143.55</v>
      </c>
      <c r="N516">
        <v>22814.45</v>
      </c>
      <c r="O516" t="s">
        <v>91</v>
      </c>
      <c r="P516">
        <v>1318.99</v>
      </c>
      <c r="Q516" t="s">
        <v>83</v>
      </c>
      <c r="R516" t="s">
        <v>41</v>
      </c>
      <c r="S516">
        <v>2</v>
      </c>
      <c r="T516">
        <v>1</v>
      </c>
      <c r="U516" t="s">
        <v>32</v>
      </c>
      <c r="V516" t="s">
        <v>33</v>
      </c>
      <c r="W516">
        <v>1</v>
      </c>
      <c r="X516">
        <f t="shared" si="16"/>
        <v>0</v>
      </c>
      <c r="Y516">
        <f t="shared" si="17"/>
        <v>21495.46</v>
      </c>
      <c r="Z516" s="2">
        <f>IF(BoyCodeAfrica_Ecommerce_Datasets3[Marketing_Cost] = 0, "N/A", L516/P516)</f>
        <v>40.908573984639759</v>
      </c>
      <c r="AA516" s="3">
        <f>BoyCodeAfrica_Ecommerce_Datasets3[Marketing_Cost]/BoyCodeAfrica_Ecommerce_Datasets3[Revenue]</f>
        <v>2.4444753326661479E-2</v>
      </c>
      <c r="AB516">
        <f>IF(COUNTIFS($C$2:C516,C516, $O$2:O516,O516)= 1,1,0)</f>
        <v>1</v>
      </c>
      <c r="AC516" s="6">
        <f>IF(COUNTIFS($A$2:A516,A516, $O$2:O516,O516)= 1,1,0)</f>
        <v>1</v>
      </c>
    </row>
    <row r="517" spans="1:29" x14ac:dyDescent="0.25">
      <c r="A517" t="s">
        <v>939</v>
      </c>
      <c r="B517" s="1">
        <v>45755</v>
      </c>
      <c r="C517" t="s">
        <v>299</v>
      </c>
      <c r="D517" t="s">
        <v>25</v>
      </c>
      <c r="E517" t="s">
        <v>36</v>
      </c>
      <c r="F517" t="s">
        <v>47</v>
      </c>
      <c r="G517" t="s">
        <v>105</v>
      </c>
      <c r="H517">
        <v>2</v>
      </c>
      <c r="I517">
        <v>26579</v>
      </c>
      <c r="J517">
        <v>0</v>
      </c>
      <c r="K517">
        <v>0</v>
      </c>
      <c r="L517">
        <v>53158</v>
      </c>
      <c r="M517">
        <v>43243.89</v>
      </c>
      <c r="N517">
        <v>9914.11</v>
      </c>
      <c r="O517" t="s">
        <v>49</v>
      </c>
      <c r="P517">
        <v>320</v>
      </c>
      <c r="Q517" t="s">
        <v>83</v>
      </c>
      <c r="R517" t="s">
        <v>41</v>
      </c>
      <c r="S517">
        <v>2</v>
      </c>
      <c r="T517">
        <v>3</v>
      </c>
      <c r="U517" t="s">
        <v>56</v>
      </c>
      <c r="V517" t="s">
        <v>33</v>
      </c>
      <c r="W517">
        <v>5</v>
      </c>
      <c r="X517">
        <f t="shared" si="16"/>
        <v>0</v>
      </c>
      <c r="Y517">
        <f t="shared" si="17"/>
        <v>9594.11</v>
      </c>
      <c r="Z517" s="2">
        <f>IF(BoyCodeAfrica_Ecommerce_Datasets3[Marketing_Cost] = 0, "N/A", L517/P517)</f>
        <v>166.11875000000001</v>
      </c>
      <c r="AA517" s="3">
        <f>BoyCodeAfrica_Ecommerce_Datasets3[Marketing_Cost]/BoyCodeAfrica_Ecommerce_Datasets3[Revenue]</f>
        <v>6.0197900598216638E-3</v>
      </c>
      <c r="AB517">
        <f>IF(COUNTIFS($C$2:C517,C517, $O$2:O517,O517)= 1,1,0)</f>
        <v>1</v>
      </c>
      <c r="AC517" s="6">
        <f>IF(COUNTIFS($A$2:A517,A517, $O$2:O517,O517)= 1,1,0)</f>
        <v>1</v>
      </c>
    </row>
    <row r="518" spans="1:29" x14ac:dyDescent="0.25">
      <c r="A518" t="s">
        <v>940</v>
      </c>
      <c r="B518" s="1">
        <v>45788</v>
      </c>
      <c r="C518" t="s">
        <v>941</v>
      </c>
      <c r="D518" t="s">
        <v>79</v>
      </c>
      <c r="E518" t="s">
        <v>26</v>
      </c>
      <c r="F518" t="s">
        <v>47</v>
      </c>
      <c r="G518" t="s">
        <v>64</v>
      </c>
      <c r="H518">
        <v>1</v>
      </c>
      <c r="I518">
        <v>40537</v>
      </c>
      <c r="J518">
        <v>0</v>
      </c>
      <c r="K518">
        <v>0</v>
      </c>
      <c r="L518">
        <v>40537</v>
      </c>
      <c r="M518">
        <v>32130.22</v>
      </c>
      <c r="N518">
        <v>8406.7800000000007</v>
      </c>
      <c r="O518" t="s">
        <v>91</v>
      </c>
      <c r="P518">
        <v>705.45</v>
      </c>
      <c r="Q518" t="s">
        <v>68</v>
      </c>
      <c r="R518" t="s">
        <v>41</v>
      </c>
      <c r="S518">
        <v>2</v>
      </c>
      <c r="T518">
        <v>3</v>
      </c>
      <c r="U518" t="s">
        <v>56</v>
      </c>
      <c r="V518" t="s">
        <v>33</v>
      </c>
      <c r="W518">
        <v>2</v>
      </c>
      <c r="X518">
        <f t="shared" si="16"/>
        <v>0</v>
      </c>
      <c r="Y518">
        <f t="shared" si="17"/>
        <v>7701.3300000000008</v>
      </c>
      <c r="Z518" s="2">
        <f>IF(BoyCodeAfrica_Ecommerce_Datasets3[Marketing_Cost] = 0, "N/A", L518/P518)</f>
        <v>57.462612516833225</v>
      </c>
      <c r="AA518" s="3">
        <f>BoyCodeAfrica_Ecommerce_Datasets3[Marketing_Cost]/BoyCodeAfrica_Ecommerce_Datasets3[Revenue]</f>
        <v>1.7402619828798382E-2</v>
      </c>
      <c r="AB518">
        <f>IF(COUNTIFS($C$2:C518,C518, $O$2:O518,O518)= 1,1,0)</f>
        <v>1</v>
      </c>
      <c r="AC518" s="6">
        <f>IF(COUNTIFS($A$2:A518,A518, $O$2:O518,O518)= 1,1,0)</f>
        <v>1</v>
      </c>
    </row>
    <row r="519" spans="1:29" x14ac:dyDescent="0.25">
      <c r="A519" t="s">
        <v>942</v>
      </c>
      <c r="B519" s="1">
        <v>45680</v>
      </c>
      <c r="C519" t="s">
        <v>943</v>
      </c>
      <c r="D519" t="s">
        <v>124</v>
      </c>
      <c r="E519" t="s">
        <v>46</v>
      </c>
      <c r="F519" t="s">
        <v>86</v>
      </c>
      <c r="G519" t="s">
        <v>94</v>
      </c>
      <c r="H519">
        <v>2</v>
      </c>
      <c r="I519">
        <v>70985</v>
      </c>
      <c r="J519">
        <v>15</v>
      </c>
      <c r="K519">
        <v>21295.5</v>
      </c>
      <c r="L519">
        <v>120674.5</v>
      </c>
      <c r="M519">
        <v>96423.03</v>
      </c>
      <c r="N519">
        <v>24251.47</v>
      </c>
      <c r="O519" t="s">
        <v>55</v>
      </c>
      <c r="P519">
        <v>1780.23</v>
      </c>
      <c r="Q519" t="s">
        <v>73</v>
      </c>
      <c r="R519" t="s">
        <v>31</v>
      </c>
      <c r="S519">
        <v>5</v>
      </c>
      <c r="T519">
        <v>3</v>
      </c>
      <c r="U519" t="s">
        <v>32</v>
      </c>
      <c r="V519" t="s">
        <v>33</v>
      </c>
      <c r="W519">
        <v>2</v>
      </c>
      <c r="X519">
        <f t="shared" si="16"/>
        <v>0</v>
      </c>
      <c r="Y519">
        <f t="shared" si="17"/>
        <v>22471.24</v>
      </c>
      <c r="Z519" s="2">
        <f>IF(BoyCodeAfrica_Ecommerce_Datasets3[Marketing_Cost] = 0, "N/A", L519/P519)</f>
        <v>67.785904068575405</v>
      </c>
      <c r="AA519" s="3">
        <f>BoyCodeAfrica_Ecommerce_Datasets3[Marketing_Cost]/BoyCodeAfrica_Ecommerce_Datasets3[Revenue]</f>
        <v>1.4752329613961526E-2</v>
      </c>
      <c r="AB519">
        <f>IF(COUNTIFS($C$2:C519,C519, $O$2:O519,O519)= 1,1,0)</f>
        <v>1</v>
      </c>
      <c r="AC519" s="6">
        <f>IF(COUNTIFS($A$2:A519,A519, $O$2:O519,O519)= 1,1,0)</f>
        <v>1</v>
      </c>
    </row>
    <row r="520" spans="1:29" x14ac:dyDescent="0.25">
      <c r="A520" t="s">
        <v>944</v>
      </c>
      <c r="B520" s="1">
        <v>46020</v>
      </c>
      <c r="C520" t="s">
        <v>945</v>
      </c>
      <c r="D520" t="s">
        <v>45</v>
      </c>
      <c r="E520" t="s">
        <v>46</v>
      </c>
      <c r="F520" t="s">
        <v>27</v>
      </c>
      <c r="G520" t="s">
        <v>164</v>
      </c>
      <c r="H520">
        <v>1</v>
      </c>
      <c r="I520">
        <v>18119</v>
      </c>
      <c r="J520">
        <v>10</v>
      </c>
      <c r="K520">
        <v>1811.9</v>
      </c>
      <c r="L520">
        <v>16307.1</v>
      </c>
      <c r="M520">
        <v>12561.21</v>
      </c>
      <c r="N520">
        <v>3745.89</v>
      </c>
      <c r="O520" t="s">
        <v>39</v>
      </c>
      <c r="P520">
        <v>1081.01</v>
      </c>
      <c r="Q520" t="s">
        <v>68</v>
      </c>
      <c r="R520" t="s">
        <v>31</v>
      </c>
      <c r="S520">
        <v>5</v>
      </c>
      <c r="T520">
        <v>4</v>
      </c>
      <c r="U520" t="s">
        <v>32</v>
      </c>
      <c r="V520" t="s">
        <v>42</v>
      </c>
      <c r="X520">
        <f t="shared" si="16"/>
        <v>0</v>
      </c>
      <c r="Y520">
        <f t="shared" si="17"/>
        <v>2664.88</v>
      </c>
      <c r="Z520" s="2">
        <f>IF(BoyCodeAfrica_Ecommerce_Datasets3[Marketing_Cost] = 0, "N/A", L520/P520)</f>
        <v>15.08505934265178</v>
      </c>
      <c r="AA520" s="3">
        <f>BoyCodeAfrica_Ecommerce_Datasets3[Marketing_Cost]/BoyCodeAfrica_Ecommerce_Datasets3[Revenue]</f>
        <v>6.6290756786921035E-2</v>
      </c>
      <c r="AB520">
        <f>IF(COUNTIFS($C$2:C520,C520, $O$2:O520,O520)= 1,1,0)</f>
        <v>1</v>
      </c>
      <c r="AC520" s="6">
        <f>IF(COUNTIFS($A$2:A520,A520, $O$2:O520,O520)= 1,1,0)</f>
        <v>1</v>
      </c>
    </row>
    <row r="521" spans="1:29" x14ac:dyDescent="0.25">
      <c r="A521" t="s">
        <v>946</v>
      </c>
      <c r="B521" s="1">
        <v>45881</v>
      </c>
      <c r="C521" t="s">
        <v>188</v>
      </c>
      <c r="D521" t="s">
        <v>79</v>
      </c>
      <c r="E521" t="s">
        <v>46</v>
      </c>
      <c r="F521" t="s">
        <v>37</v>
      </c>
      <c r="G521" t="s">
        <v>313</v>
      </c>
      <c r="H521">
        <v>1</v>
      </c>
      <c r="I521">
        <v>23233</v>
      </c>
      <c r="J521">
        <v>25</v>
      </c>
      <c r="K521">
        <v>5808.25</v>
      </c>
      <c r="L521">
        <v>17424.75</v>
      </c>
      <c r="M521">
        <v>11240.85</v>
      </c>
      <c r="N521">
        <v>6183.9</v>
      </c>
      <c r="O521" t="s">
        <v>60</v>
      </c>
      <c r="P521">
        <v>2060.79</v>
      </c>
      <c r="Q521" t="s">
        <v>30</v>
      </c>
      <c r="R521" t="s">
        <v>31</v>
      </c>
      <c r="S521">
        <v>5</v>
      </c>
      <c r="T521">
        <v>6</v>
      </c>
      <c r="U521" t="s">
        <v>56</v>
      </c>
      <c r="V521" t="s">
        <v>33</v>
      </c>
      <c r="W521">
        <v>2</v>
      </c>
      <c r="X521">
        <f t="shared" si="16"/>
        <v>0</v>
      </c>
      <c r="Y521">
        <f t="shared" si="17"/>
        <v>4123.1099999999997</v>
      </c>
      <c r="Z521" s="2">
        <f>IF(BoyCodeAfrica_Ecommerce_Datasets3[Marketing_Cost] = 0, "N/A", L521/P521)</f>
        <v>8.4553739100053864</v>
      </c>
      <c r="AA521" s="3">
        <f>BoyCodeAfrica_Ecommerce_Datasets3[Marketing_Cost]/BoyCodeAfrica_Ecommerce_Datasets3[Revenue]</f>
        <v>0.11826798088925236</v>
      </c>
      <c r="AB521">
        <f>IF(COUNTIFS($C$2:C521,C521, $O$2:O521,O521)= 1,1,0)</f>
        <v>1</v>
      </c>
      <c r="AC521" s="6">
        <f>IF(COUNTIFS($A$2:A521,A521, $O$2:O521,O521)= 1,1,0)</f>
        <v>1</v>
      </c>
    </row>
    <row r="522" spans="1:29" x14ac:dyDescent="0.25">
      <c r="A522" t="s">
        <v>947</v>
      </c>
      <c r="B522" s="1">
        <v>45658</v>
      </c>
      <c r="C522" t="s">
        <v>948</v>
      </c>
      <c r="D522" t="s">
        <v>79</v>
      </c>
      <c r="E522" t="s">
        <v>26</v>
      </c>
      <c r="F522" t="s">
        <v>47</v>
      </c>
      <c r="G522" t="s">
        <v>48</v>
      </c>
      <c r="H522">
        <v>1</v>
      </c>
      <c r="I522">
        <v>27607</v>
      </c>
      <c r="J522">
        <v>0</v>
      </c>
      <c r="K522">
        <v>0</v>
      </c>
      <c r="L522">
        <v>27607</v>
      </c>
      <c r="M522">
        <v>20526.82</v>
      </c>
      <c r="N522">
        <v>7080.18</v>
      </c>
      <c r="O522" t="s">
        <v>91</v>
      </c>
      <c r="P522">
        <v>2029.05</v>
      </c>
      <c r="Q522" t="s">
        <v>68</v>
      </c>
      <c r="R522" t="s">
        <v>41</v>
      </c>
      <c r="S522">
        <v>2</v>
      </c>
      <c r="T522">
        <v>1</v>
      </c>
      <c r="U522" t="s">
        <v>32</v>
      </c>
      <c r="V522" t="s">
        <v>33</v>
      </c>
      <c r="W522">
        <v>5</v>
      </c>
      <c r="X522">
        <f t="shared" si="16"/>
        <v>0</v>
      </c>
      <c r="Y522">
        <f t="shared" si="17"/>
        <v>5051.13</v>
      </c>
      <c r="Z522" s="2">
        <f>IF(BoyCodeAfrica_Ecommerce_Datasets3[Marketing_Cost] = 0, "N/A", L522/P522)</f>
        <v>13.605874670412263</v>
      </c>
      <c r="AA522" s="3">
        <f>BoyCodeAfrica_Ecommerce_Datasets3[Marketing_Cost]/BoyCodeAfrica_Ecommerce_Datasets3[Revenue]</f>
        <v>7.3497663636034341E-2</v>
      </c>
      <c r="AB522">
        <f>IF(COUNTIFS($C$2:C522,C522, $O$2:O522,O522)= 1,1,0)</f>
        <v>1</v>
      </c>
      <c r="AC522" s="6">
        <f>IF(COUNTIFS($A$2:A522,A522, $O$2:O522,O522)= 1,1,0)</f>
        <v>1</v>
      </c>
    </row>
    <row r="523" spans="1:29" x14ac:dyDescent="0.25">
      <c r="A523" t="s">
        <v>949</v>
      </c>
      <c r="B523" s="1">
        <v>45924</v>
      </c>
      <c r="C523" t="s">
        <v>604</v>
      </c>
      <c r="D523" t="s">
        <v>63</v>
      </c>
      <c r="E523" t="s">
        <v>46</v>
      </c>
      <c r="F523" t="s">
        <v>37</v>
      </c>
      <c r="G523" t="s">
        <v>224</v>
      </c>
      <c r="H523">
        <v>1</v>
      </c>
      <c r="I523">
        <v>31639</v>
      </c>
      <c r="J523">
        <v>15</v>
      </c>
      <c r="K523">
        <v>4745.8500000000004</v>
      </c>
      <c r="L523">
        <v>26893.15</v>
      </c>
      <c r="M523">
        <v>17098.7</v>
      </c>
      <c r="N523">
        <v>9794.4500000000007</v>
      </c>
      <c r="O523" t="s">
        <v>29</v>
      </c>
      <c r="P523">
        <v>314.22000000000003</v>
      </c>
      <c r="Q523" t="s">
        <v>30</v>
      </c>
      <c r="R523" t="s">
        <v>31</v>
      </c>
      <c r="S523">
        <v>5</v>
      </c>
      <c r="T523">
        <v>6</v>
      </c>
      <c r="U523" t="s">
        <v>56</v>
      </c>
      <c r="V523" t="s">
        <v>33</v>
      </c>
      <c r="W523">
        <v>2</v>
      </c>
      <c r="X523">
        <f t="shared" si="16"/>
        <v>0</v>
      </c>
      <c r="Y523">
        <f t="shared" si="17"/>
        <v>9480.2300000000014</v>
      </c>
      <c r="Z523" s="2">
        <f>IF(BoyCodeAfrica_Ecommerce_Datasets3[Marketing_Cost] = 0, "N/A", L523/P523)</f>
        <v>85.587009101903121</v>
      </c>
      <c r="AA523" s="3">
        <f>BoyCodeAfrica_Ecommerce_Datasets3[Marketing_Cost]/BoyCodeAfrica_Ecommerce_Datasets3[Revenue]</f>
        <v>1.1684016189996338E-2</v>
      </c>
      <c r="AB523">
        <f>IF(COUNTIFS($C$2:C523,C523, $O$2:O523,O523)= 1,1,0)</f>
        <v>0</v>
      </c>
      <c r="AC523" s="6">
        <f>IF(COUNTIFS($A$2:A523,A523, $O$2:O523,O523)= 1,1,0)</f>
        <v>1</v>
      </c>
    </row>
    <row r="524" spans="1:29" x14ac:dyDescent="0.25">
      <c r="A524" t="s">
        <v>950</v>
      </c>
      <c r="B524" s="1">
        <v>45933</v>
      </c>
      <c r="C524" t="s">
        <v>99</v>
      </c>
      <c r="D524" t="s">
        <v>71</v>
      </c>
      <c r="E524" t="s">
        <v>46</v>
      </c>
      <c r="F524" t="s">
        <v>27</v>
      </c>
      <c r="G524" t="s">
        <v>164</v>
      </c>
      <c r="H524">
        <v>1</v>
      </c>
      <c r="I524">
        <v>11247</v>
      </c>
      <c r="J524">
        <v>10</v>
      </c>
      <c r="K524">
        <v>1124.7</v>
      </c>
      <c r="L524">
        <v>10122.299999999999</v>
      </c>
      <c r="M524">
        <v>5616.01</v>
      </c>
      <c r="N524">
        <v>4506.29</v>
      </c>
      <c r="O524" t="s">
        <v>55</v>
      </c>
      <c r="P524">
        <v>854.04</v>
      </c>
      <c r="Q524" t="s">
        <v>30</v>
      </c>
      <c r="R524" t="s">
        <v>31</v>
      </c>
      <c r="S524">
        <v>5</v>
      </c>
      <c r="T524">
        <v>3</v>
      </c>
      <c r="U524" t="s">
        <v>32</v>
      </c>
      <c r="V524" t="s">
        <v>42</v>
      </c>
      <c r="X524">
        <f t="shared" si="16"/>
        <v>0</v>
      </c>
      <c r="Y524">
        <f t="shared" si="17"/>
        <v>3652.25</v>
      </c>
      <c r="Z524" s="2">
        <f>IF(BoyCodeAfrica_Ecommerce_Datasets3[Marketing_Cost] = 0, "N/A", L524/P524)</f>
        <v>11.852255163692567</v>
      </c>
      <c r="AA524" s="3">
        <f>BoyCodeAfrica_Ecommerce_Datasets3[Marketing_Cost]/BoyCodeAfrica_Ecommerce_Datasets3[Revenue]</f>
        <v>8.4372128863993368E-2</v>
      </c>
      <c r="AB524">
        <f>IF(COUNTIFS($C$2:C524,C524, $O$2:O524,O524)= 1,1,0)</f>
        <v>0</v>
      </c>
      <c r="AC524" s="6">
        <f>IF(COUNTIFS($A$2:A524,A524, $O$2:O524,O524)= 1,1,0)</f>
        <v>1</v>
      </c>
    </row>
    <row r="525" spans="1:29" x14ac:dyDescent="0.25">
      <c r="A525" t="s">
        <v>951</v>
      </c>
      <c r="B525" s="1">
        <v>46009</v>
      </c>
      <c r="C525" t="s">
        <v>952</v>
      </c>
      <c r="D525" t="s">
        <v>90</v>
      </c>
      <c r="E525" t="s">
        <v>26</v>
      </c>
      <c r="F525" t="s">
        <v>53</v>
      </c>
      <c r="G525" t="s">
        <v>82</v>
      </c>
      <c r="H525">
        <v>1</v>
      </c>
      <c r="I525">
        <v>21467</v>
      </c>
      <c r="J525">
        <v>10</v>
      </c>
      <c r="K525">
        <v>2146.6999999999998</v>
      </c>
      <c r="L525">
        <v>19320.3</v>
      </c>
      <c r="M525">
        <v>12714.55</v>
      </c>
      <c r="N525">
        <v>6605.75</v>
      </c>
      <c r="O525" t="s">
        <v>39</v>
      </c>
      <c r="P525">
        <v>1608.34</v>
      </c>
      <c r="Q525" t="s">
        <v>30</v>
      </c>
      <c r="R525" t="s">
        <v>41</v>
      </c>
      <c r="S525">
        <v>2</v>
      </c>
      <c r="T525">
        <v>3</v>
      </c>
      <c r="U525" t="s">
        <v>32</v>
      </c>
      <c r="V525" t="s">
        <v>42</v>
      </c>
      <c r="X525">
        <f t="shared" si="16"/>
        <v>0</v>
      </c>
      <c r="Y525">
        <f t="shared" si="17"/>
        <v>4997.41</v>
      </c>
      <c r="Z525" s="2">
        <f>IF(BoyCodeAfrica_Ecommerce_Datasets3[Marketing_Cost] = 0, "N/A", L525/P525)</f>
        <v>12.012571968613601</v>
      </c>
      <c r="AA525" s="3">
        <f>BoyCodeAfrica_Ecommerce_Datasets3[Marketing_Cost]/BoyCodeAfrica_Ecommerce_Datasets3[Revenue]</f>
        <v>8.3246119366676502E-2</v>
      </c>
      <c r="AB525">
        <f>IF(COUNTIFS($C$2:C525,C525, $O$2:O525,O525)= 1,1,0)</f>
        <v>1</v>
      </c>
      <c r="AC525" s="6">
        <f>IF(COUNTIFS($A$2:A525,A525, $O$2:O525,O525)= 1,1,0)</f>
        <v>1</v>
      </c>
    </row>
    <row r="526" spans="1:29" x14ac:dyDescent="0.25">
      <c r="A526" t="s">
        <v>953</v>
      </c>
      <c r="B526" s="1">
        <v>46001</v>
      </c>
      <c r="C526" t="s">
        <v>954</v>
      </c>
      <c r="D526" t="s">
        <v>79</v>
      </c>
      <c r="E526" t="s">
        <v>36</v>
      </c>
      <c r="F526" t="s">
        <v>86</v>
      </c>
      <c r="G526" t="s">
        <v>127</v>
      </c>
      <c r="H526">
        <v>1</v>
      </c>
      <c r="I526">
        <v>7362</v>
      </c>
      <c r="J526">
        <v>10</v>
      </c>
      <c r="K526">
        <v>736.2</v>
      </c>
      <c r="L526">
        <v>6625.8</v>
      </c>
      <c r="M526">
        <v>5185.1899999999996</v>
      </c>
      <c r="N526">
        <v>1440.61</v>
      </c>
      <c r="O526" t="s">
        <v>39</v>
      </c>
      <c r="P526">
        <v>402.44</v>
      </c>
      <c r="Q526" t="s">
        <v>73</v>
      </c>
      <c r="R526" t="s">
        <v>41</v>
      </c>
      <c r="S526">
        <v>2</v>
      </c>
      <c r="T526">
        <v>1</v>
      </c>
      <c r="U526" t="s">
        <v>32</v>
      </c>
      <c r="V526" t="s">
        <v>50</v>
      </c>
      <c r="W526">
        <v>2</v>
      </c>
      <c r="X526">
        <f t="shared" si="16"/>
        <v>0</v>
      </c>
      <c r="Y526">
        <f t="shared" si="17"/>
        <v>1038.1699999999998</v>
      </c>
      <c r="Z526" s="2">
        <f>IF(BoyCodeAfrica_Ecommerce_Datasets3[Marketing_Cost] = 0, "N/A", L526/P526)</f>
        <v>16.464069178014114</v>
      </c>
      <c r="AA526" s="3">
        <f>BoyCodeAfrica_Ecommerce_Datasets3[Marketing_Cost]/BoyCodeAfrica_Ecommerce_Datasets3[Revenue]</f>
        <v>6.0738325937999937E-2</v>
      </c>
      <c r="AB526">
        <f>IF(COUNTIFS($C$2:C526,C526, $O$2:O526,O526)= 1,1,0)</f>
        <v>1</v>
      </c>
      <c r="AC526" s="6">
        <f>IF(COUNTIFS($A$2:A526,A526, $O$2:O526,O526)= 1,1,0)</f>
        <v>1</v>
      </c>
    </row>
    <row r="527" spans="1:29" x14ac:dyDescent="0.25">
      <c r="A527" t="s">
        <v>955</v>
      </c>
      <c r="B527" s="1">
        <v>45758</v>
      </c>
      <c r="C527" t="s">
        <v>66</v>
      </c>
      <c r="D527" t="s">
        <v>63</v>
      </c>
      <c r="E527" t="s">
        <v>46</v>
      </c>
      <c r="F527" t="s">
        <v>37</v>
      </c>
      <c r="G527" t="s">
        <v>224</v>
      </c>
      <c r="H527">
        <v>3</v>
      </c>
      <c r="I527">
        <v>28874</v>
      </c>
      <c r="J527">
        <v>10</v>
      </c>
      <c r="K527">
        <v>8662.2000000000007</v>
      </c>
      <c r="L527">
        <v>77959.8</v>
      </c>
      <c r="M527">
        <v>57584.19</v>
      </c>
      <c r="N527">
        <v>20375.61</v>
      </c>
      <c r="O527" t="s">
        <v>55</v>
      </c>
      <c r="P527">
        <v>490.46</v>
      </c>
      <c r="Q527" t="s">
        <v>68</v>
      </c>
      <c r="R527" t="s">
        <v>41</v>
      </c>
      <c r="S527">
        <v>2</v>
      </c>
      <c r="T527">
        <v>1</v>
      </c>
      <c r="U527" t="s">
        <v>32</v>
      </c>
      <c r="V527" t="s">
        <v>33</v>
      </c>
      <c r="W527">
        <v>1</v>
      </c>
      <c r="X527">
        <f t="shared" si="16"/>
        <v>0</v>
      </c>
      <c r="Y527">
        <f t="shared" si="17"/>
        <v>19885.150000000001</v>
      </c>
      <c r="Z527" s="2">
        <f>IF(BoyCodeAfrica_Ecommerce_Datasets3[Marketing_Cost] = 0, "N/A", L527/P527)</f>
        <v>158.95241202136771</v>
      </c>
      <c r="AA527" s="3">
        <f>BoyCodeAfrica_Ecommerce_Datasets3[Marketing_Cost]/BoyCodeAfrica_Ecommerce_Datasets3[Revenue]</f>
        <v>6.2911911010546454E-3</v>
      </c>
      <c r="AB527">
        <f>IF(COUNTIFS($C$2:C527,C527, $O$2:O527,O527)= 1,1,0)</f>
        <v>1</v>
      </c>
      <c r="AC527" s="6">
        <f>IF(COUNTIFS($A$2:A527,A527, $O$2:O527,O527)= 1,1,0)</f>
        <v>1</v>
      </c>
    </row>
    <row r="528" spans="1:29" x14ac:dyDescent="0.25">
      <c r="A528" t="s">
        <v>956</v>
      </c>
      <c r="B528" s="1">
        <v>45844</v>
      </c>
      <c r="C528" t="s">
        <v>297</v>
      </c>
      <c r="D528" t="s">
        <v>79</v>
      </c>
      <c r="E528" t="s">
        <v>26</v>
      </c>
      <c r="F528" t="s">
        <v>37</v>
      </c>
      <c r="G528" t="s">
        <v>100</v>
      </c>
      <c r="H528">
        <v>2</v>
      </c>
      <c r="I528">
        <v>35634</v>
      </c>
      <c r="J528">
        <v>5</v>
      </c>
      <c r="K528">
        <v>3563.4</v>
      </c>
      <c r="L528">
        <v>67704.600000000006</v>
      </c>
      <c r="M528">
        <v>38915.64</v>
      </c>
      <c r="N528">
        <v>28788.959999999999</v>
      </c>
      <c r="O528" t="s">
        <v>29</v>
      </c>
      <c r="P528">
        <v>1484.59</v>
      </c>
      <c r="Q528" t="s">
        <v>68</v>
      </c>
      <c r="R528" t="s">
        <v>31</v>
      </c>
      <c r="S528">
        <v>5</v>
      </c>
      <c r="T528">
        <v>1</v>
      </c>
      <c r="U528" t="s">
        <v>32</v>
      </c>
      <c r="V528" t="s">
        <v>33</v>
      </c>
      <c r="W528">
        <v>3</v>
      </c>
      <c r="X528">
        <f t="shared" si="16"/>
        <v>0</v>
      </c>
      <c r="Y528">
        <f t="shared" si="17"/>
        <v>27304.37</v>
      </c>
      <c r="Z528" s="2">
        <f>IF(BoyCodeAfrica_Ecommerce_Datasets3[Marketing_Cost] = 0, "N/A", L528/P528)</f>
        <v>45.60491448817519</v>
      </c>
      <c r="AA528" s="3">
        <f>BoyCodeAfrica_Ecommerce_Datasets3[Marketing_Cost]/BoyCodeAfrica_Ecommerce_Datasets3[Revenue]</f>
        <v>2.1927461354176819E-2</v>
      </c>
      <c r="AB528">
        <f>IF(COUNTIFS($C$2:C528,C528, $O$2:O528,O528)= 1,1,0)</f>
        <v>1</v>
      </c>
      <c r="AC528" s="6">
        <f>IF(COUNTIFS($A$2:A528,A528, $O$2:O528,O528)= 1,1,0)</f>
        <v>1</v>
      </c>
    </row>
    <row r="529" spans="1:29" x14ac:dyDescent="0.25">
      <c r="A529" t="s">
        <v>957</v>
      </c>
      <c r="B529" s="1">
        <v>45878</v>
      </c>
      <c r="C529" t="s">
        <v>958</v>
      </c>
      <c r="D529" t="s">
        <v>67</v>
      </c>
      <c r="E529" t="s">
        <v>46</v>
      </c>
      <c r="F529" t="s">
        <v>47</v>
      </c>
      <c r="G529" t="s">
        <v>138</v>
      </c>
      <c r="H529">
        <v>2</v>
      </c>
      <c r="I529">
        <v>32235</v>
      </c>
      <c r="J529">
        <v>10</v>
      </c>
      <c r="K529">
        <v>6447</v>
      </c>
      <c r="L529">
        <v>58023</v>
      </c>
      <c r="M529">
        <v>35181.58</v>
      </c>
      <c r="N529">
        <v>22841.42</v>
      </c>
      <c r="O529" t="s">
        <v>55</v>
      </c>
      <c r="P529">
        <v>2372.08</v>
      </c>
      <c r="Q529" t="s">
        <v>30</v>
      </c>
      <c r="R529" t="s">
        <v>41</v>
      </c>
      <c r="S529">
        <v>2</v>
      </c>
      <c r="T529">
        <v>6</v>
      </c>
      <c r="U529" t="s">
        <v>32</v>
      </c>
      <c r="V529" t="s">
        <v>42</v>
      </c>
      <c r="X529">
        <f t="shared" si="16"/>
        <v>0</v>
      </c>
      <c r="Y529">
        <f t="shared" si="17"/>
        <v>20469.339999999997</v>
      </c>
      <c r="Z529" s="2">
        <f>IF(BoyCodeAfrica_Ecommerce_Datasets3[Marketing_Cost] = 0, "N/A", L529/P529)</f>
        <v>24.460810765235575</v>
      </c>
      <c r="AA529" s="3">
        <f>BoyCodeAfrica_Ecommerce_Datasets3[Marketing_Cost]/BoyCodeAfrica_Ecommerce_Datasets3[Revenue]</f>
        <v>4.08817193182014E-2</v>
      </c>
      <c r="AB529">
        <f>IF(COUNTIFS($C$2:C529,C529, $O$2:O529,O529)= 1,1,0)</f>
        <v>1</v>
      </c>
      <c r="AC529" s="6">
        <f>IF(COUNTIFS($A$2:A529,A529, $O$2:O529,O529)= 1,1,0)</f>
        <v>1</v>
      </c>
    </row>
    <row r="530" spans="1:29" x14ac:dyDescent="0.25">
      <c r="A530" t="s">
        <v>959</v>
      </c>
      <c r="B530" s="1">
        <v>45693</v>
      </c>
      <c r="C530" t="s">
        <v>215</v>
      </c>
      <c r="D530" t="s">
        <v>154</v>
      </c>
      <c r="E530" t="s">
        <v>36</v>
      </c>
      <c r="F530" t="s">
        <v>47</v>
      </c>
      <c r="G530" t="s">
        <v>64</v>
      </c>
      <c r="H530">
        <v>1</v>
      </c>
      <c r="I530">
        <v>47663</v>
      </c>
      <c r="J530">
        <v>5</v>
      </c>
      <c r="K530">
        <v>2383.15</v>
      </c>
      <c r="L530">
        <v>45279.85</v>
      </c>
      <c r="M530">
        <v>25743.07</v>
      </c>
      <c r="N530">
        <v>19536.78</v>
      </c>
      <c r="O530" t="s">
        <v>91</v>
      </c>
      <c r="P530">
        <v>906.44</v>
      </c>
      <c r="Q530" t="s">
        <v>40</v>
      </c>
      <c r="R530" t="s">
        <v>31</v>
      </c>
      <c r="S530">
        <v>5</v>
      </c>
      <c r="T530">
        <v>5</v>
      </c>
      <c r="U530" t="s">
        <v>32</v>
      </c>
      <c r="V530" t="s">
        <v>33</v>
      </c>
      <c r="W530">
        <v>5</v>
      </c>
      <c r="X530">
        <f t="shared" si="16"/>
        <v>0</v>
      </c>
      <c r="Y530">
        <f t="shared" si="17"/>
        <v>18630.34</v>
      </c>
      <c r="Z530" s="2">
        <f>IF(BoyCodeAfrica_Ecommerce_Datasets3[Marketing_Cost] = 0, "N/A", L530/P530)</f>
        <v>49.953499404262828</v>
      </c>
      <c r="AA530" s="3">
        <f>BoyCodeAfrica_Ecommerce_Datasets3[Marketing_Cost]/BoyCodeAfrica_Ecommerce_Datasets3[Revenue]</f>
        <v>2.0018617552840835E-2</v>
      </c>
      <c r="AB530">
        <f>IF(COUNTIFS($C$2:C530,C530, $O$2:O530,O530)= 1,1,0)</f>
        <v>0</v>
      </c>
      <c r="AC530" s="6">
        <f>IF(COUNTIFS($A$2:A530,A530, $O$2:O530,O530)= 1,1,0)</f>
        <v>1</v>
      </c>
    </row>
    <row r="531" spans="1:29" x14ac:dyDescent="0.25">
      <c r="A531" t="s">
        <v>960</v>
      </c>
      <c r="B531" s="1">
        <v>45998</v>
      </c>
      <c r="C531" t="s">
        <v>961</v>
      </c>
      <c r="D531" t="s">
        <v>79</v>
      </c>
      <c r="E531" t="s">
        <v>46</v>
      </c>
      <c r="F531" t="s">
        <v>53</v>
      </c>
      <c r="G531" t="s">
        <v>268</v>
      </c>
      <c r="H531">
        <v>1</v>
      </c>
      <c r="I531">
        <v>69404</v>
      </c>
      <c r="J531">
        <v>25</v>
      </c>
      <c r="K531">
        <v>17351</v>
      </c>
      <c r="L531">
        <v>52053</v>
      </c>
      <c r="M531">
        <v>34990.71</v>
      </c>
      <c r="N531">
        <v>17062.29</v>
      </c>
      <c r="O531" t="s">
        <v>49</v>
      </c>
      <c r="P531">
        <v>87.83</v>
      </c>
      <c r="Q531" t="s">
        <v>30</v>
      </c>
      <c r="R531" t="s">
        <v>31</v>
      </c>
      <c r="S531">
        <v>5</v>
      </c>
      <c r="T531">
        <v>3</v>
      </c>
      <c r="U531" t="s">
        <v>32</v>
      </c>
      <c r="V531" t="s">
        <v>33</v>
      </c>
      <c r="W531">
        <v>5</v>
      </c>
      <c r="X531">
        <f t="shared" si="16"/>
        <v>0</v>
      </c>
      <c r="Y531">
        <f t="shared" si="17"/>
        <v>16974.46</v>
      </c>
      <c r="Z531" s="2">
        <f>IF(BoyCodeAfrica_Ecommerce_Datasets3[Marketing_Cost] = 0, "N/A", L531/P531)</f>
        <v>592.65626779004901</v>
      </c>
      <c r="AA531" s="3">
        <f>BoyCodeAfrica_Ecommerce_Datasets3[Marketing_Cost]/BoyCodeAfrica_Ecommerce_Datasets3[Revenue]</f>
        <v>1.6873186944076229E-3</v>
      </c>
      <c r="AB531">
        <f>IF(COUNTIFS($C$2:C531,C531, $O$2:O531,O531)= 1,1,0)</f>
        <v>1</v>
      </c>
      <c r="AC531" s="6">
        <f>IF(COUNTIFS($A$2:A531,A531, $O$2:O531,O531)= 1,1,0)</f>
        <v>1</v>
      </c>
    </row>
    <row r="532" spans="1:29" x14ac:dyDescent="0.25">
      <c r="A532" t="s">
        <v>962</v>
      </c>
      <c r="B532" s="1">
        <v>45827</v>
      </c>
      <c r="C532" t="s">
        <v>963</v>
      </c>
      <c r="D532" t="s">
        <v>97</v>
      </c>
      <c r="E532" t="s">
        <v>26</v>
      </c>
      <c r="F532" t="s">
        <v>47</v>
      </c>
      <c r="G532" t="s">
        <v>146</v>
      </c>
      <c r="H532">
        <v>1</v>
      </c>
      <c r="I532">
        <v>31233</v>
      </c>
      <c r="J532">
        <v>15</v>
      </c>
      <c r="K532">
        <v>4684.95</v>
      </c>
      <c r="L532">
        <v>26548.05</v>
      </c>
      <c r="M532">
        <v>15991.52</v>
      </c>
      <c r="N532">
        <v>10556.53</v>
      </c>
      <c r="O532" t="s">
        <v>60</v>
      </c>
      <c r="P532">
        <v>1566.31</v>
      </c>
      <c r="Q532" t="s">
        <v>40</v>
      </c>
      <c r="R532" t="s">
        <v>41</v>
      </c>
      <c r="S532">
        <v>2</v>
      </c>
      <c r="T532">
        <v>3</v>
      </c>
      <c r="U532" t="s">
        <v>56</v>
      </c>
      <c r="V532" t="s">
        <v>33</v>
      </c>
      <c r="W532">
        <v>2</v>
      </c>
      <c r="X532">
        <f t="shared" si="16"/>
        <v>0</v>
      </c>
      <c r="Y532">
        <f t="shared" si="17"/>
        <v>8990.2200000000012</v>
      </c>
      <c r="Z532" s="2">
        <f>IF(BoyCodeAfrica_Ecommerce_Datasets3[Marketing_Cost] = 0, "N/A", L532/P532)</f>
        <v>16.949422528107462</v>
      </c>
      <c r="AA532" s="3">
        <f>BoyCodeAfrica_Ecommerce_Datasets3[Marketing_Cost]/BoyCodeAfrica_Ecommerce_Datasets3[Revenue]</f>
        <v>5.8999060194628229E-2</v>
      </c>
      <c r="AB532">
        <f>IF(COUNTIFS($C$2:C532,C532, $O$2:O532,O532)= 1,1,0)</f>
        <v>1</v>
      </c>
      <c r="AC532" s="6">
        <f>IF(COUNTIFS($A$2:A532,A532, $O$2:O532,O532)= 1,1,0)</f>
        <v>1</v>
      </c>
    </row>
    <row r="533" spans="1:29" x14ac:dyDescent="0.25">
      <c r="A533" t="s">
        <v>964</v>
      </c>
      <c r="B533" s="1">
        <v>45977</v>
      </c>
      <c r="C533" t="s">
        <v>506</v>
      </c>
      <c r="D533" t="s">
        <v>71</v>
      </c>
      <c r="E533" t="s">
        <v>26</v>
      </c>
      <c r="F533" t="s">
        <v>37</v>
      </c>
      <c r="G533" t="s">
        <v>100</v>
      </c>
      <c r="H533">
        <v>2</v>
      </c>
      <c r="I533">
        <v>6338</v>
      </c>
      <c r="J533">
        <v>10</v>
      </c>
      <c r="K533">
        <v>1267.5999999999999</v>
      </c>
      <c r="L533">
        <v>11408.4</v>
      </c>
      <c r="M533">
        <v>7010.09</v>
      </c>
      <c r="N533">
        <v>4398.3100000000004</v>
      </c>
      <c r="O533" t="s">
        <v>55</v>
      </c>
      <c r="P533">
        <v>720.87</v>
      </c>
      <c r="Q533" t="s">
        <v>40</v>
      </c>
      <c r="R533" t="s">
        <v>31</v>
      </c>
      <c r="S533">
        <v>5</v>
      </c>
      <c r="T533">
        <v>2</v>
      </c>
      <c r="U533" t="s">
        <v>32</v>
      </c>
      <c r="V533" t="s">
        <v>42</v>
      </c>
      <c r="X533">
        <f t="shared" si="16"/>
        <v>0</v>
      </c>
      <c r="Y533">
        <f t="shared" si="17"/>
        <v>3677.4400000000005</v>
      </c>
      <c r="Z533" s="2">
        <f>IF(BoyCodeAfrica_Ecommerce_Datasets3[Marketing_Cost] = 0, "N/A", L533/P533)</f>
        <v>15.825877065212866</v>
      </c>
      <c r="AA533" s="3">
        <f>BoyCodeAfrica_Ecommerce_Datasets3[Marketing_Cost]/BoyCodeAfrica_Ecommerce_Datasets3[Revenue]</f>
        <v>6.3187651204375722E-2</v>
      </c>
      <c r="AB533">
        <f>IF(COUNTIFS($C$2:C533,C533, $O$2:O533,O533)= 1,1,0)</f>
        <v>1</v>
      </c>
      <c r="AC533" s="6">
        <f>IF(COUNTIFS($A$2:A533,A533, $O$2:O533,O533)= 1,1,0)</f>
        <v>1</v>
      </c>
    </row>
    <row r="534" spans="1:29" x14ac:dyDescent="0.25">
      <c r="A534" t="s">
        <v>965</v>
      </c>
      <c r="B534" s="1">
        <v>45818</v>
      </c>
      <c r="C534" t="s">
        <v>484</v>
      </c>
      <c r="D534" t="s">
        <v>79</v>
      </c>
      <c r="E534" t="s">
        <v>26</v>
      </c>
      <c r="F534" t="s">
        <v>27</v>
      </c>
      <c r="G534" t="s">
        <v>113</v>
      </c>
      <c r="H534">
        <v>3</v>
      </c>
      <c r="I534">
        <v>9104</v>
      </c>
      <c r="J534">
        <v>10</v>
      </c>
      <c r="K534">
        <v>2731.2</v>
      </c>
      <c r="L534">
        <v>24580.799999999999</v>
      </c>
      <c r="M534">
        <v>17746.419999999998</v>
      </c>
      <c r="N534">
        <v>6834.38</v>
      </c>
      <c r="O534" t="s">
        <v>91</v>
      </c>
      <c r="P534">
        <v>416.76</v>
      </c>
      <c r="Q534" t="s">
        <v>40</v>
      </c>
      <c r="R534" t="s">
        <v>41</v>
      </c>
      <c r="S534">
        <v>2</v>
      </c>
      <c r="T534">
        <v>5</v>
      </c>
      <c r="U534" t="s">
        <v>32</v>
      </c>
      <c r="V534" t="s">
        <v>50</v>
      </c>
      <c r="W534">
        <v>1</v>
      </c>
      <c r="X534">
        <f t="shared" si="16"/>
        <v>0</v>
      </c>
      <c r="Y534">
        <f t="shared" si="17"/>
        <v>6417.62</v>
      </c>
      <c r="Z534" s="2">
        <f>IF(BoyCodeAfrica_Ecommerce_Datasets3[Marketing_Cost] = 0, "N/A", L534/P534)</f>
        <v>58.980708321336017</v>
      </c>
      <c r="AA534" s="3">
        <f>BoyCodeAfrica_Ecommerce_Datasets3[Marketing_Cost]/BoyCodeAfrica_Ecommerce_Datasets3[Revenue]</f>
        <v>1.695469634836946E-2</v>
      </c>
      <c r="AB534">
        <f>IF(COUNTIFS($C$2:C534,C534, $O$2:O534,O534)= 1,1,0)</f>
        <v>0</v>
      </c>
      <c r="AC534" s="6">
        <f>IF(COUNTIFS($A$2:A534,A534, $O$2:O534,O534)= 1,1,0)</f>
        <v>1</v>
      </c>
    </row>
    <row r="535" spans="1:29" x14ac:dyDescent="0.25">
      <c r="A535" t="s">
        <v>966</v>
      </c>
      <c r="B535" s="1">
        <v>45997</v>
      </c>
      <c r="C535" t="s">
        <v>857</v>
      </c>
      <c r="D535" t="s">
        <v>124</v>
      </c>
      <c r="E535" t="s">
        <v>46</v>
      </c>
      <c r="F535" t="s">
        <v>37</v>
      </c>
      <c r="G535" t="s">
        <v>100</v>
      </c>
      <c r="H535">
        <v>1</v>
      </c>
      <c r="I535">
        <v>4834</v>
      </c>
      <c r="J535">
        <v>20</v>
      </c>
      <c r="K535">
        <v>966.8</v>
      </c>
      <c r="L535">
        <v>3867.2</v>
      </c>
      <c r="M535">
        <v>2573.77</v>
      </c>
      <c r="N535">
        <v>1293.43</v>
      </c>
      <c r="O535" t="s">
        <v>91</v>
      </c>
      <c r="P535">
        <v>2226.89</v>
      </c>
      <c r="Q535" t="s">
        <v>68</v>
      </c>
      <c r="R535" t="s">
        <v>31</v>
      </c>
      <c r="S535">
        <v>5</v>
      </c>
      <c r="T535">
        <v>2</v>
      </c>
      <c r="U535" t="s">
        <v>32</v>
      </c>
      <c r="V535" t="s">
        <v>33</v>
      </c>
      <c r="W535">
        <v>3</v>
      </c>
      <c r="X535">
        <f t="shared" si="16"/>
        <v>0</v>
      </c>
      <c r="Y535">
        <f t="shared" si="17"/>
        <v>-933.45999999999981</v>
      </c>
      <c r="Z535" s="2">
        <f>IF(BoyCodeAfrica_Ecommerce_Datasets3[Marketing_Cost] = 0, "N/A", L535/P535)</f>
        <v>1.7365922878992677</v>
      </c>
      <c r="AA535" s="3">
        <f>BoyCodeAfrica_Ecommerce_Datasets3[Marketing_Cost]/BoyCodeAfrica_Ecommerce_Datasets3[Revenue]</f>
        <v>0.57584040132395531</v>
      </c>
      <c r="AB535">
        <f>IF(COUNTIFS($C$2:C535,C535, $O$2:O535,O535)= 1,1,0)</f>
        <v>1</v>
      </c>
      <c r="AC535" s="6">
        <f>IF(COUNTIFS($A$2:A535,A535, $O$2:O535,O535)= 1,1,0)</f>
        <v>1</v>
      </c>
    </row>
    <row r="536" spans="1:29" x14ac:dyDescent="0.25">
      <c r="A536" t="s">
        <v>967</v>
      </c>
      <c r="B536" s="1">
        <v>45721</v>
      </c>
      <c r="C536" t="s">
        <v>929</v>
      </c>
      <c r="D536" t="s">
        <v>67</v>
      </c>
      <c r="E536" t="s">
        <v>46</v>
      </c>
      <c r="F536" t="s">
        <v>53</v>
      </c>
      <c r="G536" t="s">
        <v>82</v>
      </c>
      <c r="H536">
        <v>3</v>
      </c>
      <c r="I536">
        <v>70940</v>
      </c>
      <c r="J536">
        <v>5</v>
      </c>
      <c r="K536">
        <v>10641</v>
      </c>
      <c r="L536">
        <v>202179</v>
      </c>
      <c r="M536">
        <v>139872.01999999999</v>
      </c>
      <c r="N536">
        <v>62306.98</v>
      </c>
      <c r="O536" t="s">
        <v>29</v>
      </c>
      <c r="P536">
        <v>415.99</v>
      </c>
      <c r="Q536" t="s">
        <v>73</v>
      </c>
      <c r="R536" t="s">
        <v>31</v>
      </c>
      <c r="S536">
        <v>5</v>
      </c>
      <c r="T536">
        <v>3</v>
      </c>
      <c r="U536" t="s">
        <v>32</v>
      </c>
      <c r="V536" t="s">
        <v>33</v>
      </c>
      <c r="W536">
        <v>5</v>
      </c>
      <c r="X536">
        <f t="shared" si="16"/>
        <v>0</v>
      </c>
      <c r="Y536">
        <f t="shared" si="17"/>
        <v>61890.990000000005</v>
      </c>
      <c r="Z536" s="2">
        <f>IF(BoyCodeAfrica_Ecommerce_Datasets3[Marketing_Cost] = 0, "N/A", L536/P536)</f>
        <v>486.01889468496836</v>
      </c>
      <c r="AA536" s="3">
        <f>BoyCodeAfrica_Ecommerce_Datasets3[Marketing_Cost]/BoyCodeAfrica_Ecommerce_Datasets3[Revenue]</f>
        <v>2.0575331760469685E-3</v>
      </c>
      <c r="AB536">
        <f>IF(COUNTIFS($C$2:C536,C536, $O$2:O536,O536)= 1,1,0)</f>
        <v>0</v>
      </c>
      <c r="AC536" s="6">
        <f>IF(COUNTIFS($A$2:A536,A536, $O$2:O536,O536)= 1,1,0)</f>
        <v>1</v>
      </c>
    </row>
    <row r="537" spans="1:29" x14ac:dyDescent="0.25">
      <c r="A537" t="s">
        <v>968</v>
      </c>
      <c r="B537" s="1">
        <v>45811</v>
      </c>
      <c r="C537" t="s">
        <v>969</v>
      </c>
      <c r="D537" t="s">
        <v>25</v>
      </c>
      <c r="E537" t="s">
        <v>46</v>
      </c>
      <c r="F537" t="s">
        <v>86</v>
      </c>
      <c r="G537" t="s">
        <v>127</v>
      </c>
      <c r="H537">
        <v>1</v>
      </c>
      <c r="I537">
        <v>7777</v>
      </c>
      <c r="J537">
        <v>10</v>
      </c>
      <c r="K537">
        <v>777.7</v>
      </c>
      <c r="L537">
        <v>6999.3</v>
      </c>
      <c r="M537">
        <v>5534.14</v>
      </c>
      <c r="N537">
        <v>1465.16</v>
      </c>
      <c r="O537" t="s">
        <v>29</v>
      </c>
      <c r="P537">
        <v>1777.3</v>
      </c>
      <c r="Q537" t="s">
        <v>83</v>
      </c>
      <c r="R537" t="s">
        <v>41</v>
      </c>
      <c r="S537">
        <v>2</v>
      </c>
      <c r="T537">
        <v>0</v>
      </c>
      <c r="U537" t="s">
        <v>32</v>
      </c>
      <c r="V537" t="s">
        <v>50</v>
      </c>
      <c r="W537">
        <v>3</v>
      </c>
      <c r="X537">
        <f t="shared" si="16"/>
        <v>0</v>
      </c>
      <c r="Y537">
        <f t="shared" si="17"/>
        <v>-312.13999999999987</v>
      </c>
      <c r="Z537" s="2">
        <f>IF(BoyCodeAfrica_Ecommerce_Datasets3[Marketing_Cost] = 0, "N/A", L537/P537)</f>
        <v>3.9381646317447818</v>
      </c>
      <c r="AA537" s="3">
        <f>BoyCodeAfrica_Ecommerce_Datasets3[Marketing_Cost]/BoyCodeAfrica_Ecommerce_Datasets3[Revenue]</f>
        <v>0.25392539253925389</v>
      </c>
      <c r="AB537">
        <f>IF(COUNTIFS($C$2:C537,C537, $O$2:O537,O537)= 1,1,0)</f>
        <v>1</v>
      </c>
      <c r="AC537" s="6">
        <f>IF(COUNTIFS($A$2:A537,A537, $O$2:O537,O537)= 1,1,0)</f>
        <v>1</v>
      </c>
    </row>
    <row r="538" spans="1:29" x14ac:dyDescent="0.25">
      <c r="A538" t="s">
        <v>970</v>
      </c>
      <c r="B538" s="1">
        <v>45917</v>
      </c>
      <c r="C538" t="s">
        <v>584</v>
      </c>
      <c r="D538" t="s">
        <v>154</v>
      </c>
      <c r="E538" t="s">
        <v>26</v>
      </c>
      <c r="F538" t="s">
        <v>47</v>
      </c>
      <c r="G538" t="s">
        <v>105</v>
      </c>
      <c r="H538">
        <v>1</v>
      </c>
      <c r="I538">
        <v>52600</v>
      </c>
      <c r="J538">
        <v>0</v>
      </c>
      <c r="K538">
        <v>0</v>
      </c>
      <c r="L538">
        <v>52600</v>
      </c>
      <c r="M538">
        <v>31682.95</v>
      </c>
      <c r="N538">
        <v>20917.05</v>
      </c>
      <c r="O538" t="s">
        <v>39</v>
      </c>
      <c r="P538">
        <v>2217.4299999999998</v>
      </c>
      <c r="Q538" t="s">
        <v>40</v>
      </c>
      <c r="R538" t="s">
        <v>31</v>
      </c>
      <c r="S538">
        <v>5</v>
      </c>
      <c r="T538">
        <v>3</v>
      </c>
      <c r="U538" t="s">
        <v>32</v>
      </c>
      <c r="V538" t="s">
        <v>33</v>
      </c>
      <c r="W538">
        <v>3</v>
      </c>
      <c r="X538">
        <f t="shared" si="16"/>
        <v>0</v>
      </c>
      <c r="Y538">
        <f t="shared" si="17"/>
        <v>18699.62</v>
      </c>
      <c r="Z538" s="2">
        <f>IF(BoyCodeAfrica_Ecommerce_Datasets3[Marketing_Cost] = 0, "N/A", L538/P538)</f>
        <v>23.721154670045955</v>
      </c>
      <c r="AA538" s="3">
        <f>BoyCodeAfrica_Ecommerce_Datasets3[Marketing_Cost]/BoyCodeAfrica_Ecommerce_Datasets3[Revenue]</f>
        <v>4.2156463878326993E-2</v>
      </c>
      <c r="AB538">
        <f>IF(COUNTIFS($C$2:C538,C538, $O$2:O538,O538)= 1,1,0)</f>
        <v>1</v>
      </c>
      <c r="AC538" s="6">
        <f>IF(COUNTIFS($A$2:A538,A538, $O$2:O538,O538)= 1,1,0)</f>
        <v>1</v>
      </c>
    </row>
    <row r="539" spans="1:29" x14ac:dyDescent="0.25">
      <c r="A539" t="s">
        <v>971</v>
      </c>
      <c r="B539" s="1">
        <v>45816</v>
      </c>
      <c r="C539" t="s">
        <v>176</v>
      </c>
      <c r="D539" t="s">
        <v>63</v>
      </c>
      <c r="E539" t="s">
        <v>46</v>
      </c>
      <c r="F539" t="s">
        <v>27</v>
      </c>
      <c r="G539" t="s">
        <v>28</v>
      </c>
      <c r="H539">
        <v>1</v>
      </c>
      <c r="I539">
        <v>13635</v>
      </c>
      <c r="J539">
        <v>0</v>
      </c>
      <c r="K539">
        <v>0</v>
      </c>
      <c r="L539">
        <v>13635</v>
      </c>
      <c r="M539">
        <v>9632.7099999999991</v>
      </c>
      <c r="N539">
        <v>4002.29</v>
      </c>
      <c r="O539" t="s">
        <v>49</v>
      </c>
      <c r="P539">
        <v>105.33</v>
      </c>
      <c r="Q539" t="s">
        <v>30</v>
      </c>
      <c r="R539" t="s">
        <v>41</v>
      </c>
      <c r="S539">
        <v>2</v>
      </c>
      <c r="T539">
        <v>6</v>
      </c>
      <c r="U539" t="s">
        <v>32</v>
      </c>
      <c r="V539" t="s">
        <v>50</v>
      </c>
      <c r="W539">
        <v>5</v>
      </c>
      <c r="X539">
        <f t="shared" si="16"/>
        <v>0</v>
      </c>
      <c r="Y539">
        <f t="shared" si="17"/>
        <v>3896.96</v>
      </c>
      <c r="Z539" s="2">
        <f>IF(BoyCodeAfrica_Ecommerce_Datasets3[Marketing_Cost] = 0, "N/A", L539/P539)</f>
        <v>129.45029906009685</v>
      </c>
      <c r="AA539" s="3">
        <f>BoyCodeAfrica_Ecommerce_Datasets3[Marketing_Cost]/BoyCodeAfrica_Ecommerce_Datasets3[Revenue]</f>
        <v>7.724972497249725E-3</v>
      </c>
      <c r="AB539">
        <f>IF(COUNTIFS($C$2:C539,C539, $O$2:O539,O539)= 1,1,0)</f>
        <v>1</v>
      </c>
      <c r="AC539" s="6">
        <f>IF(COUNTIFS($A$2:A539,A539, $O$2:O539,O539)= 1,1,0)</f>
        <v>1</v>
      </c>
    </row>
    <row r="540" spans="1:29" x14ac:dyDescent="0.25">
      <c r="A540" t="s">
        <v>972</v>
      </c>
      <c r="B540" s="1">
        <v>45999</v>
      </c>
      <c r="C540" t="s">
        <v>973</v>
      </c>
      <c r="D540" t="s">
        <v>79</v>
      </c>
      <c r="E540" t="s">
        <v>26</v>
      </c>
      <c r="F540" t="s">
        <v>37</v>
      </c>
      <c r="G540" t="s">
        <v>313</v>
      </c>
      <c r="H540">
        <v>2</v>
      </c>
      <c r="I540">
        <v>22991</v>
      </c>
      <c r="J540">
        <v>25</v>
      </c>
      <c r="K540">
        <v>11495.5</v>
      </c>
      <c r="L540">
        <v>34486.5</v>
      </c>
      <c r="M540">
        <v>25153.3</v>
      </c>
      <c r="N540">
        <v>9333.2000000000007</v>
      </c>
      <c r="O540" t="s">
        <v>55</v>
      </c>
      <c r="P540">
        <v>348.62</v>
      </c>
      <c r="Q540" t="s">
        <v>73</v>
      </c>
      <c r="R540" t="s">
        <v>41</v>
      </c>
      <c r="S540">
        <v>2</v>
      </c>
      <c r="T540">
        <v>4</v>
      </c>
      <c r="U540" t="s">
        <v>56</v>
      </c>
      <c r="V540" t="s">
        <v>33</v>
      </c>
      <c r="W540">
        <v>3</v>
      </c>
      <c r="X540">
        <f t="shared" si="16"/>
        <v>0</v>
      </c>
      <c r="Y540">
        <f t="shared" si="17"/>
        <v>8984.58</v>
      </c>
      <c r="Z540" s="2">
        <f>IF(BoyCodeAfrica_Ecommerce_Datasets3[Marketing_Cost] = 0, "N/A", L540/P540)</f>
        <v>98.92289598990304</v>
      </c>
      <c r="AA540" s="3">
        <f>BoyCodeAfrica_Ecommerce_Datasets3[Marketing_Cost]/BoyCodeAfrica_Ecommerce_Datasets3[Revenue]</f>
        <v>1.0108883186174301E-2</v>
      </c>
      <c r="AB540">
        <f>IF(COUNTIFS($C$2:C540,C540, $O$2:O540,O540)= 1,1,0)</f>
        <v>1</v>
      </c>
      <c r="AC540" s="6">
        <f>IF(COUNTIFS($A$2:A540,A540, $O$2:O540,O540)= 1,1,0)</f>
        <v>1</v>
      </c>
    </row>
    <row r="541" spans="1:29" x14ac:dyDescent="0.25">
      <c r="A541" t="s">
        <v>974</v>
      </c>
      <c r="B541" s="1">
        <v>45867</v>
      </c>
      <c r="C541" t="s">
        <v>400</v>
      </c>
      <c r="D541" t="s">
        <v>124</v>
      </c>
      <c r="E541" t="s">
        <v>36</v>
      </c>
      <c r="F541" t="s">
        <v>53</v>
      </c>
      <c r="G541" t="s">
        <v>54</v>
      </c>
      <c r="H541">
        <v>1</v>
      </c>
      <c r="I541">
        <v>73011</v>
      </c>
      <c r="J541">
        <v>0</v>
      </c>
      <c r="K541">
        <v>0</v>
      </c>
      <c r="L541">
        <v>73011</v>
      </c>
      <c r="M541">
        <v>41139.769999999997</v>
      </c>
      <c r="N541">
        <v>31871.23</v>
      </c>
      <c r="O541" t="s">
        <v>39</v>
      </c>
      <c r="P541">
        <v>2006.11</v>
      </c>
      <c r="Q541" t="s">
        <v>40</v>
      </c>
      <c r="R541" t="s">
        <v>41</v>
      </c>
      <c r="S541">
        <v>2</v>
      </c>
      <c r="T541">
        <v>1</v>
      </c>
      <c r="U541" t="s">
        <v>32</v>
      </c>
      <c r="V541" t="s">
        <v>33</v>
      </c>
      <c r="W541">
        <v>3</v>
      </c>
      <c r="X541">
        <f t="shared" si="16"/>
        <v>0</v>
      </c>
      <c r="Y541">
        <f t="shared" si="17"/>
        <v>29865.119999999999</v>
      </c>
      <c r="Z541" s="2">
        <f>IF(BoyCodeAfrica_Ecommerce_Datasets3[Marketing_Cost] = 0, "N/A", L541/P541)</f>
        <v>36.394315366555176</v>
      </c>
      <c r="AA541" s="3">
        <f>BoyCodeAfrica_Ecommerce_Datasets3[Marketing_Cost]/BoyCodeAfrica_Ecommerce_Datasets3[Revenue]</f>
        <v>2.7476818561586607E-2</v>
      </c>
      <c r="AB541">
        <f>IF(COUNTIFS($C$2:C541,C541, $O$2:O541,O541)= 1,1,0)</f>
        <v>1</v>
      </c>
      <c r="AC541" s="6">
        <f>IF(COUNTIFS($A$2:A541,A541, $O$2:O541,O541)= 1,1,0)</f>
        <v>1</v>
      </c>
    </row>
    <row r="542" spans="1:29" x14ac:dyDescent="0.25">
      <c r="A542" t="s">
        <v>975</v>
      </c>
      <c r="B542" s="1">
        <v>45825</v>
      </c>
      <c r="C542" t="s">
        <v>423</v>
      </c>
      <c r="D542" t="s">
        <v>63</v>
      </c>
      <c r="E542" t="s">
        <v>36</v>
      </c>
      <c r="F542" t="s">
        <v>37</v>
      </c>
      <c r="G542" t="s">
        <v>161</v>
      </c>
      <c r="H542">
        <v>1</v>
      </c>
      <c r="I542">
        <v>6106</v>
      </c>
      <c r="J542">
        <v>20</v>
      </c>
      <c r="K542">
        <v>1221.2</v>
      </c>
      <c r="L542">
        <v>4884.8</v>
      </c>
      <c r="M542">
        <v>3917.08</v>
      </c>
      <c r="N542">
        <v>967.72</v>
      </c>
      <c r="O542" t="s">
        <v>91</v>
      </c>
      <c r="P542">
        <v>1117.96</v>
      </c>
      <c r="Q542" t="s">
        <v>83</v>
      </c>
      <c r="R542" t="s">
        <v>41</v>
      </c>
      <c r="S542">
        <v>2</v>
      </c>
      <c r="T542">
        <v>3</v>
      </c>
      <c r="U542" t="s">
        <v>56</v>
      </c>
      <c r="V542" t="s">
        <v>33</v>
      </c>
      <c r="W542">
        <v>4</v>
      </c>
      <c r="X542">
        <f t="shared" si="16"/>
        <v>0</v>
      </c>
      <c r="Y542">
        <f t="shared" si="17"/>
        <v>-150.24</v>
      </c>
      <c r="Z542" s="2">
        <f>IF(BoyCodeAfrica_Ecommerce_Datasets3[Marketing_Cost] = 0, "N/A", L542/P542)</f>
        <v>4.36938709792837</v>
      </c>
      <c r="AA542" s="3">
        <f>BoyCodeAfrica_Ecommerce_Datasets3[Marketing_Cost]/BoyCodeAfrica_Ecommerce_Datasets3[Revenue]</f>
        <v>0.22886505076973468</v>
      </c>
      <c r="AB542">
        <f>IF(COUNTIFS($C$2:C542,C542, $O$2:O542,O542)= 1,1,0)</f>
        <v>0</v>
      </c>
      <c r="AC542" s="6">
        <f>IF(COUNTIFS($A$2:A542,A542, $O$2:O542,O542)= 1,1,0)</f>
        <v>1</v>
      </c>
    </row>
    <row r="543" spans="1:29" x14ac:dyDescent="0.25">
      <c r="A543" t="s">
        <v>976</v>
      </c>
      <c r="B543" s="1">
        <v>45864</v>
      </c>
      <c r="C543" t="s">
        <v>977</v>
      </c>
      <c r="D543" t="s">
        <v>154</v>
      </c>
      <c r="E543" t="s">
        <v>46</v>
      </c>
      <c r="F543" t="s">
        <v>86</v>
      </c>
      <c r="G543" t="s">
        <v>94</v>
      </c>
      <c r="H543">
        <v>3</v>
      </c>
      <c r="I543">
        <v>24242</v>
      </c>
      <c r="J543">
        <v>10</v>
      </c>
      <c r="K543">
        <v>7272.6</v>
      </c>
      <c r="L543">
        <v>65453.4</v>
      </c>
      <c r="M543">
        <v>38397.35</v>
      </c>
      <c r="N543">
        <v>27056.05</v>
      </c>
      <c r="O543" t="s">
        <v>29</v>
      </c>
      <c r="P543">
        <v>901.49</v>
      </c>
      <c r="Q543" t="s">
        <v>73</v>
      </c>
      <c r="R543" t="s">
        <v>31</v>
      </c>
      <c r="S543">
        <v>5</v>
      </c>
      <c r="T543">
        <v>2</v>
      </c>
      <c r="U543" t="s">
        <v>32</v>
      </c>
      <c r="V543" t="s">
        <v>42</v>
      </c>
      <c r="X543">
        <f t="shared" si="16"/>
        <v>0</v>
      </c>
      <c r="Y543">
        <f t="shared" si="17"/>
        <v>26154.559999999998</v>
      </c>
      <c r="Z543" s="2">
        <f>IF(BoyCodeAfrica_Ecommerce_Datasets3[Marketing_Cost] = 0, "N/A", L543/P543)</f>
        <v>72.605797069296386</v>
      </c>
      <c r="AA543" s="3">
        <f>BoyCodeAfrica_Ecommerce_Datasets3[Marketing_Cost]/BoyCodeAfrica_Ecommerce_Datasets3[Revenue]</f>
        <v>1.3773004916474927E-2</v>
      </c>
      <c r="AB543">
        <f>IF(COUNTIFS($C$2:C543,C543, $O$2:O543,O543)= 1,1,0)</f>
        <v>1</v>
      </c>
      <c r="AC543" s="6">
        <f>IF(COUNTIFS($A$2:A543,A543, $O$2:O543,O543)= 1,1,0)</f>
        <v>1</v>
      </c>
    </row>
    <row r="544" spans="1:29" x14ac:dyDescent="0.25">
      <c r="A544" t="s">
        <v>978</v>
      </c>
      <c r="B544" s="1">
        <v>46014</v>
      </c>
      <c r="C544" t="s">
        <v>979</v>
      </c>
      <c r="D544" t="s">
        <v>154</v>
      </c>
      <c r="E544" t="s">
        <v>26</v>
      </c>
      <c r="F544" t="s">
        <v>37</v>
      </c>
      <c r="G544" t="s">
        <v>100</v>
      </c>
      <c r="H544">
        <v>2</v>
      </c>
      <c r="I544">
        <v>24529</v>
      </c>
      <c r="J544">
        <v>25</v>
      </c>
      <c r="K544">
        <v>12264.5</v>
      </c>
      <c r="L544">
        <v>36793.5</v>
      </c>
      <c r="M544">
        <v>29523.75</v>
      </c>
      <c r="N544">
        <v>7269.75</v>
      </c>
      <c r="O544" t="s">
        <v>60</v>
      </c>
      <c r="P544">
        <v>1183.6400000000001</v>
      </c>
      <c r="Q544" t="s">
        <v>30</v>
      </c>
      <c r="R544" t="s">
        <v>41</v>
      </c>
      <c r="S544">
        <v>2</v>
      </c>
      <c r="T544">
        <v>3</v>
      </c>
      <c r="U544" t="s">
        <v>32</v>
      </c>
      <c r="V544" t="s">
        <v>50</v>
      </c>
      <c r="W544">
        <v>3</v>
      </c>
      <c r="X544">
        <f t="shared" si="16"/>
        <v>0</v>
      </c>
      <c r="Y544">
        <f t="shared" si="17"/>
        <v>6086.11</v>
      </c>
      <c r="Z544" s="2">
        <f>IF(BoyCodeAfrica_Ecommerce_Datasets3[Marketing_Cost] = 0, "N/A", L544/P544)</f>
        <v>31.085042749484639</v>
      </c>
      <c r="AA544" s="3">
        <f>BoyCodeAfrica_Ecommerce_Datasets3[Marketing_Cost]/BoyCodeAfrica_Ecommerce_Datasets3[Revenue]</f>
        <v>3.2169812602769514E-2</v>
      </c>
      <c r="AB544">
        <f>IF(COUNTIFS($C$2:C544,C544, $O$2:O544,O544)= 1,1,0)</f>
        <v>1</v>
      </c>
      <c r="AC544" s="6">
        <f>IF(COUNTIFS($A$2:A544,A544, $O$2:O544,O544)= 1,1,0)</f>
        <v>1</v>
      </c>
    </row>
    <row r="545" spans="1:29" x14ac:dyDescent="0.25">
      <c r="A545" t="s">
        <v>980</v>
      </c>
      <c r="B545" s="1">
        <v>45809</v>
      </c>
      <c r="C545" t="s">
        <v>675</v>
      </c>
      <c r="D545" t="s">
        <v>97</v>
      </c>
      <c r="E545" t="s">
        <v>36</v>
      </c>
      <c r="F545" t="s">
        <v>27</v>
      </c>
      <c r="G545" t="s">
        <v>113</v>
      </c>
      <c r="H545">
        <v>1</v>
      </c>
      <c r="I545">
        <v>29276</v>
      </c>
      <c r="J545">
        <v>25</v>
      </c>
      <c r="K545">
        <v>7319</v>
      </c>
      <c r="L545">
        <v>21957</v>
      </c>
      <c r="M545">
        <v>14288.3</v>
      </c>
      <c r="N545">
        <v>7668.7</v>
      </c>
      <c r="O545" t="s">
        <v>55</v>
      </c>
      <c r="P545">
        <v>1937.27</v>
      </c>
      <c r="Q545" t="s">
        <v>30</v>
      </c>
      <c r="R545" t="s">
        <v>41</v>
      </c>
      <c r="S545">
        <v>2</v>
      </c>
      <c r="T545">
        <v>0</v>
      </c>
      <c r="U545" t="s">
        <v>32</v>
      </c>
      <c r="V545" t="s">
        <v>42</v>
      </c>
      <c r="X545">
        <f t="shared" si="16"/>
        <v>0</v>
      </c>
      <c r="Y545">
        <f t="shared" si="17"/>
        <v>5731.43</v>
      </c>
      <c r="Z545" s="2">
        <f>IF(BoyCodeAfrica_Ecommerce_Datasets3[Marketing_Cost] = 0, "N/A", L545/P545)</f>
        <v>11.333990615660182</v>
      </c>
      <c r="AA545" s="3">
        <f>BoyCodeAfrica_Ecommerce_Datasets3[Marketing_Cost]/BoyCodeAfrica_Ecommerce_Datasets3[Revenue]</f>
        <v>8.8230177164457801E-2</v>
      </c>
      <c r="AB545">
        <f>IF(COUNTIFS($C$2:C545,C545, $O$2:O545,O545)= 1,1,0)</f>
        <v>1</v>
      </c>
      <c r="AC545" s="6">
        <f>IF(COUNTIFS($A$2:A545,A545, $O$2:O545,O545)= 1,1,0)</f>
        <v>1</v>
      </c>
    </row>
    <row r="546" spans="1:29" x14ac:dyDescent="0.25">
      <c r="A546" t="s">
        <v>981</v>
      </c>
      <c r="B546" s="1">
        <v>45941</v>
      </c>
      <c r="C546" t="s">
        <v>404</v>
      </c>
      <c r="D546" t="s">
        <v>67</v>
      </c>
      <c r="E546" t="s">
        <v>26</v>
      </c>
      <c r="F546" t="s">
        <v>47</v>
      </c>
      <c r="G546" t="s">
        <v>105</v>
      </c>
      <c r="H546">
        <v>1</v>
      </c>
      <c r="I546">
        <v>24706</v>
      </c>
      <c r="J546">
        <v>10</v>
      </c>
      <c r="K546">
        <v>2470.6</v>
      </c>
      <c r="L546">
        <v>22235.4</v>
      </c>
      <c r="M546">
        <v>15624.14</v>
      </c>
      <c r="N546">
        <v>6611.26</v>
      </c>
      <c r="O546" t="s">
        <v>29</v>
      </c>
      <c r="P546">
        <v>479.32</v>
      </c>
      <c r="Q546" t="s">
        <v>40</v>
      </c>
      <c r="R546" t="s">
        <v>41</v>
      </c>
      <c r="S546">
        <v>2</v>
      </c>
      <c r="T546">
        <v>6</v>
      </c>
      <c r="U546" t="s">
        <v>32</v>
      </c>
      <c r="V546" t="s">
        <v>50</v>
      </c>
      <c r="W546">
        <v>1</v>
      </c>
      <c r="X546">
        <f t="shared" si="16"/>
        <v>0</v>
      </c>
      <c r="Y546">
        <f t="shared" si="17"/>
        <v>6131.9400000000005</v>
      </c>
      <c r="Z546" s="2">
        <f>IF(BoyCodeAfrica_Ecommerce_Datasets3[Marketing_Cost] = 0, "N/A", L546/P546)</f>
        <v>46.389468413585917</v>
      </c>
      <c r="AA546" s="3">
        <f>BoyCodeAfrica_Ecommerce_Datasets3[Marketing_Cost]/BoyCodeAfrica_Ecommerce_Datasets3[Revenue]</f>
        <v>2.1556616926162783E-2</v>
      </c>
      <c r="AB546">
        <f>IF(COUNTIFS($C$2:C546,C546, $O$2:O546,O546)= 1,1,0)</f>
        <v>1</v>
      </c>
      <c r="AC546" s="6">
        <f>IF(COUNTIFS($A$2:A546,A546, $O$2:O546,O546)= 1,1,0)</f>
        <v>1</v>
      </c>
    </row>
    <row r="547" spans="1:29" x14ac:dyDescent="0.25">
      <c r="A547" t="s">
        <v>982</v>
      </c>
      <c r="B547" s="1">
        <v>45723</v>
      </c>
      <c r="C547" t="s">
        <v>983</v>
      </c>
      <c r="D547" t="s">
        <v>97</v>
      </c>
      <c r="E547" t="s">
        <v>26</v>
      </c>
      <c r="F547" t="s">
        <v>37</v>
      </c>
      <c r="G547" t="s">
        <v>224</v>
      </c>
      <c r="H547">
        <v>3</v>
      </c>
      <c r="I547">
        <v>24374</v>
      </c>
      <c r="J547">
        <v>0</v>
      </c>
      <c r="K547">
        <v>0</v>
      </c>
      <c r="L547">
        <v>73122</v>
      </c>
      <c r="M547">
        <v>56122.35</v>
      </c>
      <c r="N547">
        <v>16999.650000000001</v>
      </c>
      <c r="O547" t="s">
        <v>91</v>
      </c>
      <c r="P547">
        <v>354.43</v>
      </c>
      <c r="Q547" t="s">
        <v>68</v>
      </c>
      <c r="R547" t="s">
        <v>31</v>
      </c>
      <c r="S547">
        <v>5</v>
      </c>
      <c r="T547">
        <v>0</v>
      </c>
      <c r="U547" t="s">
        <v>32</v>
      </c>
      <c r="V547" t="s">
        <v>42</v>
      </c>
      <c r="X547">
        <f t="shared" si="16"/>
        <v>0</v>
      </c>
      <c r="Y547">
        <f t="shared" si="17"/>
        <v>16645.22</v>
      </c>
      <c r="Z547" s="2">
        <f>IF(BoyCodeAfrica_Ecommerce_Datasets3[Marketing_Cost] = 0, "N/A", L547/P547)</f>
        <v>206.30872104505826</v>
      </c>
      <c r="AA547" s="3">
        <f>BoyCodeAfrica_Ecommerce_Datasets3[Marketing_Cost]/BoyCodeAfrica_Ecommerce_Datasets3[Revenue]</f>
        <v>4.8471048384891007E-3</v>
      </c>
      <c r="AB547">
        <f>IF(COUNTIFS($C$2:C547,C547, $O$2:O547,O547)= 1,1,0)</f>
        <v>1</v>
      </c>
      <c r="AC547" s="6">
        <f>IF(COUNTIFS($A$2:A547,A547, $O$2:O547,O547)= 1,1,0)</f>
        <v>1</v>
      </c>
    </row>
    <row r="548" spans="1:29" x14ac:dyDescent="0.25">
      <c r="A548" t="s">
        <v>984</v>
      </c>
      <c r="B548" s="1">
        <v>45756</v>
      </c>
      <c r="C548" t="s">
        <v>565</v>
      </c>
      <c r="D548" t="s">
        <v>79</v>
      </c>
      <c r="E548" t="s">
        <v>46</v>
      </c>
      <c r="F548" t="s">
        <v>37</v>
      </c>
      <c r="G548" t="s">
        <v>224</v>
      </c>
      <c r="H548">
        <v>1</v>
      </c>
      <c r="I548">
        <v>7647</v>
      </c>
      <c r="J548">
        <v>0</v>
      </c>
      <c r="K548">
        <v>0</v>
      </c>
      <c r="L548">
        <v>7647</v>
      </c>
      <c r="M548">
        <v>4825.1000000000004</v>
      </c>
      <c r="N548">
        <v>2821.9</v>
      </c>
      <c r="O548" t="s">
        <v>91</v>
      </c>
      <c r="P548">
        <v>740.33</v>
      </c>
      <c r="Q548" t="s">
        <v>40</v>
      </c>
      <c r="R548" t="s">
        <v>31</v>
      </c>
      <c r="S548">
        <v>5</v>
      </c>
      <c r="T548">
        <v>6</v>
      </c>
      <c r="U548" t="s">
        <v>56</v>
      </c>
      <c r="V548" t="s">
        <v>33</v>
      </c>
      <c r="W548">
        <v>5</v>
      </c>
      <c r="X548">
        <f t="shared" si="16"/>
        <v>0</v>
      </c>
      <c r="Y548">
        <f t="shared" si="17"/>
        <v>2081.5700000000002</v>
      </c>
      <c r="Z548" s="2">
        <f>IF(BoyCodeAfrica_Ecommerce_Datasets3[Marketing_Cost] = 0, "N/A", L548/P548)</f>
        <v>10.329177528939796</v>
      </c>
      <c r="AA548" s="3">
        <f>BoyCodeAfrica_Ecommerce_Datasets3[Marketing_Cost]/BoyCodeAfrica_Ecommerce_Datasets3[Revenue]</f>
        <v>9.68131293317641E-2</v>
      </c>
      <c r="AB548">
        <f>IF(COUNTIFS($C$2:C548,C548, $O$2:O548,O548)= 1,1,0)</f>
        <v>1</v>
      </c>
      <c r="AC548" s="6">
        <f>IF(COUNTIFS($A$2:A548,A548, $O$2:O548,O548)= 1,1,0)</f>
        <v>1</v>
      </c>
    </row>
    <row r="549" spans="1:29" x14ac:dyDescent="0.25">
      <c r="A549" t="s">
        <v>985</v>
      </c>
      <c r="B549" s="1">
        <v>45873</v>
      </c>
      <c r="C549" t="s">
        <v>421</v>
      </c>
      <c r="D549" t="s">
        <v>45</v>
      </c>
      <c r="E549" t="s">
        <v>46</v>
      </c>
      <c r="F549" t="s">
        <v>86</v>
      </c>
      <c r="G549" t="s">
        <v>110</v>
      </c>
      <c r="H549">
        <v>2</v>
      </c>
      <c r="I549">
        <v>37546</v>
      </c>
      <c r="J549">
        <v>25</v>
      </c>
      <c r="K549">
        <v>18773</v>
      </c>
      <c r="L549">
        <v>56319</v>
      </c>
      <c r="M549">
        <v>34022.01</v>
      </c>
      <c r="N549">
        <v>22296.99</v>
      </c>
      <c r="O549" t="s">
        <v>55</v>
      </c>
      <c r="P549">
        <v>1735.33</v>
      </c>
      <c r="Q549" t="s">
        <v>40</v>
      </c>
      <c r="R549" t="s">
        <v>41</v>
      </c>
      <c r="S549">
        <v>2</v>
      </c>
      <c r="T549">
        <v>1</v>
      </c>
      <c r="U549" t="s">
        <v>32</v>
      </c>
      <c r="V549" t="s">
        <v>33</v>
      </c>
      <c r="W549">
        <v>3</v>
      </c>
      <c r="X549">
        <f t="shared" si="16"/>
        <v>0</v>
      </c>
      <c r="Y549">
        <f t="shared" si="17"/>
        <v>20561.660000000003</v>
      </c>
      <c r="Z549" s="2">
        <f>IF(BoyCodeAfrica_Ecommerce_Datasets3[Marketing_Cost] = 0, "N/A", L549/P549)</f>
        <v>32.454345859289013</v>
      </c>
      <c r="AA549" s="3">
        <f>BoyCodeAfrica_Ecommerce_Datasets3[Marketing_Cost]/BoyCodeAfrica_Ecommerce_Datasets3[Revenue]</f>
        <v>3.0812514426747633E-2</v>
      </c>
      <c r="AB549">
        <f>IF(COUNTIFS($C$2:C549,C549, $O$2:O549,O549)= 1,1,0)</f>
        <v>1</v>
      </c>
      <c r="AC549" s="6">
        <f>IF(COUNTIFS($A$2:A549,A549, $O$2:O549,O549)= 1,1,0)</f>
        <v>1</v>
      </c>
    </row>
    <row r="550" spans="1:29" x14ac:dyDescent="0.25">
      <c r="A550" t="s">
        <v>986</v>
      </c>
      <c r="B550" s="1">
        <v>45998</v>
      </c>
      <c r="C550" t="s">
        <v>99</v>
      </c>
      <c r="D550" t="s">
        <v>71</v>
      </c>
      <c r="E550" t="s">
        <v>26</v>
      </c>
      <c r="F550" t="s">
        <v>27</v>
      </c>
      <c r="G550" t="s">
        <v>72</v>
      </c>
      <c r="H550">
        <v>1</v>
      </c>
      <c r="I550">
        <v>4416</v>
      </c>
      <c r="J550">
        <v>20</v>
      </c>
      <c r="K550">
        <v>883.2</v>
      </c>
      <c r="L550">
        <v>3532.8</v>
      </c>
      <c r="M550">
        <v>2057.62</v>
      </c>
      <c r="N550">
        <v>1475.18</v>
      </c>
      <c r="O550" t="s">
        <v>60</v>
      </c>
      <c r="P550">
        <v>896.35</v>
      </c>
      <c r="Q550" t="s">
        <v>40</v>
      </c>
      <c r="R550" t="s">
        <v>31</v>
      </c>
      <c r="S550">
        <v>5</v>
      </c>
      <c r="T550">
        <v>5</v>
      </c>
      <c r="U550" t="s">
        <v>32</v>
      </c>
      <c r="V550" t="s">
        <v>33</v>
      </c>
      <c r="W550">
        <v>5</v>
      </c>
      <c r="X550">
        <f t="shared" si="16"/>
        <v>0</v>
      </c>
      <c r="Y550">
        <f t="shared" si="17"/>
        <v>578.83000000000004</v>
      </c>
      <c r="Z550" s="2">
        <f>IF(BoyCodeAfrica_Ecommerce_Datasets3[Marketing_Cost] = 0, "N/A", L550/P550)</f>
        <v>3.9413175656830481</v>
      </c>
      <c r="AA550" s="3">
        <f>BoyCodeAfrica_Ecommerce_Datasets3[Marketing_Cost]/BoyCodeAfrica_Ecommerce_Datasets3[Revenue]</f>
        <v>0.25372225996376813</v>
      </c>
      <c r="AB550">
        <f>IF(COUNTIFS($C$2:C550,C550, $O$2:O550,O550)= 1,1,0)</f>
        <v>0</v>
      </c>
      <c r="AC550" s="6">
        <f>IF(COUNTIFS($A$2:A550,A550, $O$2:O550,O550)= 1,1,0)</f>
        <v>1</v>
      </c>
    </row>
    <row r="551" spans="1:29" x14ac:dyDescent="0.25">
      <c r="A551" t="s">
        <v>987</v>
      </c>
      <c r="B551" s="1">
        <v>45852</v>
      </c>
      <c r="C551" t="s">
        <v>440</v>
      </c>
      <c r="D551" t="s">
        <v>154</v>
      </c>
      <c r="E551" t="s">
        <v>36</v>
      </c>
      <c r="F551" t="s">
        <v>27</v>
      </c>
      <c r="G551" t="s">
        <v>164</v>
      </c>
      <c r="H551">
        <v>1</v>
      </c>
      <c r="I551">
        <v>19904</v>
      </c>
      <c r="J551">
        <v>5</v>
      </c>
      <c r="K551">
        <v>995.2</v>
      </c>
      <c r="L551">
        <v>18908.8</v>
      </c>
      <c r="M551">
        <v>12180.77</v>
      </c>
      <c r="N551">
        <v>6728.03</v>
      </c>
      <c r="O551" t="s">
        <v>60</v>
      </c>
      <c r="P551">
        <v>601.34</v>
      </c>
      <c r="Q551" t="s">
        <v>68</v>
      </c>
      <c r="R551" t="s">
        <v>41</v>
      </c>
      <c r="S551">
        <v>2</v>
      </c>
      <c r="T551">
        <v>4</v>
      </c>
      <c r="U551" t="s">
        <v>32</v>
      </c>
      <c r="V551" t="s">
        <v>50</v>
      </c>
      <c r="W551">
        <v>1</v>
      </c>
      <c r="X551">
        <f t="shared" si="16"/>
        <v>0</v>
      </c>
      <c r="Y551">
        <f t="shared" si="17"/>
        <v>6126.69</v>
      </c>
      <c r="Z551" s="2">
        <f>IF(BoyCodeAfrica_Ecommerce_Datasets3[Marketing_Cost] = 0, "N/A", L551/P551)</f>
        <v>31.444440748993912</v>
      </c>
      <c r="AA551" s="3">
        <f>BoyCodeAfrica_Ecommerce_Datasets3[Marketing_Cost]/BoyCodeAfrica_Ecommerce_Datasets3[Revenue]</f>
        <v>3.1802123878828907E-2</v>
      </c>
      <c r="AB551">
        <f>IF(COUNTIFS($C$2:C551,C551, $O$2:O551,O551)= 1,1,0)</f>
        <v>0</v>
      </c>
      <c r="AC551" s="6">
        <f>IF(COUNTIFS($A$2:A551,A551, $O$2:O551,O551)= 1,1,0)</f>
        <v>1</v>
      </c>
    </row>
    <row r="552" spans="1:29" x14ac:dyDescent="0.25">
      <c r="A552" t="s">
        <v>988</v>
      </c>
      <c r="B552" s="1">
        <v>46004</v>
      </c>
      <c r="C552" t="s">
        <v>580</v>
      </c>
      <c r="D552" t="s">
        <v>67</v>
      </c>
      <c r="E552" t="s">
        <v>36</v>
      </c>
      <c r="F552" t="s">
        <v>86</v>
      </c>
      <c r="G552" t="s">
        <v>110</v>
      </c>
      <c r="H552">
        <v>1</v>
      </c>
      <c r="I552">
        <v>45705</v>
      </c>
      <c r="J552">
        <v>20</v>
      </c>
      <c r="K552">
        <v>9141</v>
      </c>
      <c r="L552">
        <v>36564</v>
      </c>
      <c r="M552">
        <v>23827.34</v>
      </c>
      <c r="N552">
        <v>12736.66</v>
      </c>
      <c r="O552" t="s">
        <v>49</v>
      </c>
      <c r="P552">
        <v>368.83</v>
      </c>
      <c r="Q552" t="s">
        <v>40</v>
      </c>
      <c r="R552" t="s">
        <v>31</v>
      </c>
      <c r="S552">
        <v>5</v>
      </c>
      <c r="T552">
        <v>5</v>
      </c>
      <c r="U552" t="s">
        <v>32</v>
      </c>
      <c r="V552" t="s">
        <v>33</v>
      </c>
      <c r="W552">
        <v>5</v>
      </c>
      <c r="X552">
        <f t="shared" si="16"/>
        <v>0</v>
      </c>
      <c r="Y552">
        <f t="shared" si="17"/>
        <v>12367.83</v>
      </c>
      <c r="Z552" s="2">
        <f>IF(BoyCodeAfrica_Ecommerce_Datasets3[Marketing_Cost] = 0, "N/A", L552/P552)</f>
        <v>99.135102892931712</v>
      </c>
      <c r="AA552" s="3">
        <f>BoyCodeAfrica_Ecommerce_Datasets3[Marketing_Cost]/BoyCodeAfrica_Ecommerce_Datasets3[Revenue]</f>
        <v>1.0087244283995185E-2</v>
      </c>
      <c r="AB552">
        <f>IF(COUNTIFS($C$2:C552,C552, $O$2:O552,O552)= 1,1,0)</f>
        <v>1</v>
      </c>
      <c r="AC552" s="6">
        <f>IF(COUNTIFS($A$2:A552,A552, $O$2:O552,O552)= 1,1,0)</f>
        <v>1</v>
      </c>
    </row>
    <row r="553" spans="1:29" x14ac:dyDescent="0.25">
      <c r="A553" t="s">
        <v>989</v>
      </c>
      <c r="B553" s="1">
        <v>45747</v>
      </c>
      <c r="C553" t="s">
        <v>990</v>
      </c>
      <c r="D553" t="s">
        <v>25</v>
      </c>
      <c r="E553" t="s">
        <v>36</v>
      </c>
      <c r="F553" t="s">
        <v>37</v>
      </c>
      <c r="G553" t="s">
        <v>313</v>
      </c>
      <c r="H553">
        <v>1</v>
      </c>
      <c r="I553">
        <v>5934</v>
      </c>
      <c r="J553">
        <v>0</v>
      </c>
      <c r="K553">
        <v>0</v>
      </c>
      <c r="L553">
        <v>5934</v>
      </c>
      <c r="M553">
        <v>3634.93</v>
      </c>
      <c r="N553">
        <v>2299.0700000000002</v>
      </c>
      <c r="O553" t="s">
        <v>29</v>
      </c>
      <c r="P553">
        <v>1295.75</v>
      </c>
      <c r="Q553" t="s">
        <v>68</v>
      </c>
      <c r="R553" t="s">
        <v>31</v>
      </c>
      <c r="S553">
        <v>5</v>
      </c>
      <c r="T553">
        <v>3</v>
      </c>
      <c r="U553" t="s">
        <v>32</v>
      </c>
      <c r="V553" t="s">
        <v>50</v>
      </c>
      <c r="W553">
        <v>5</v>
      </c>
      <c r="X553">
        <f t="shared" si="16"/>
        <v>0</v>
      </c>
      <c r="Y553">
        <f t="shared" si="17"/>
        <v>1003.3200000000002</v>
      </c>
      <c r="Z553" s="2">
        <f>IF(BoyCodeAfrica_Ecommerce_Datasets3[Marketing_Cost] = 0, "N/A", L553/P553)</f>
        <v>4.5795871117113638</v>
      </c>
      <c r="AA553" s="3">
        <f>BoyCodeAfrica_Ecommerce_Datasets3[Marketing_Cost]/BoyCodeAfrica_Ecommerce_Datasets3[Revenue]</f>
        <v>0.2183602965958881</v>
      </c>
      <c r="AB553">
        <f>IF(COUNTIFS($C$2:C553,C553, $O$2:O553,O553)= 1,1,0)</f>
        <v>1</v>
      </c>
      <c r="AC553" s="6">
        <f>IF(COUNTIFS($A$2:A553,A553, $O$2:O553,O553)= 1,1,0)</f>
        <v>1</v>
      </c>
    </row>
    <row r="554" spans="1:29" x14ac:dyDescent="0.25">
      <c r="A554" t="s">
        <v>991</v>
      </c>
      <c r="B554" s="1">
        <v>45973</v>
      </c>
      <c r="C554" t="s">
        <v>714</v>
      </c>
      <c r="D554" t="s">
        <v>71</v>
      </c>
      <c r="E554" t="s">
        <v>36</v>
      </c>
      <c r="F554" t="s">
        <v>47</v>
      </c>
      <c r="G554" t="s">
        <v>138</v>
      </c>
      <c r="H554">
        <v>1</v>
      </c>
      <c r="I554">
        <v>14502</v>
      </c>
      <c r="J554">
        <v>20</v>
      </c>
      <c r="K554">
        <v>2900.4</v>
      </c>
      <c r="L554">
        <v>11601.6</v>
      </c>
      <c r="M554">
        <v>8772.0300000000007</v>
      </c>
      <c r="N554">
        <v>2829.57</v>
      </c>
      <c r="O554" t="s">
        <v>60</v>
      </c>
      <c r="P554">
        <v>938.67</v>
      </c>
      <c r="Q554" t="s">
        <v>30</v>
      </c>
      <c r="R554" t="s">
        <v>31</v>
      </c>
      <c r="S554">
        <v>5</v>
      </c>
      <c r="T554">
        <v>1</v>
      </c>
      <c r="U554" t="s">
        <v>32</v>
      </c>
      <c r="V554" t="s">
        <v>42</v>
      </c>
      <c r="X554">
        <f t="shared" si="16"/>
        <v>0</v>
      </c>
      <c r="Y554">
        <f t="shared" si="17"/>
        <v>1890.9</v>
      </c>
      <c r="Z554" s="2">
        <f>IF(BoyCodeAfrica_Ecommerce_Datasets3[Marketing_Cost] = 0, "N/A", L554/P554)</f>
        <v>12.359615200230113</v>
      </c>
      <c r="AA554" s="3">
        <f>BoyCodeAfrica_Ecommerce_Datasets3[Marketing_Cost]/BoyCodeAfrica_Ecommerce_Datasets3[Revenue]</f>
        <v>8.0908667769962764E-2</v>
      </c>
      <c r="AB554">
        <f>IF(COUNTIFS($C$2:C554,C554, $O$2:O554,O554)= 1,1,0)</f>
        <v>1</v>
      </c>
      <c r="AC554" s="6">
        <f>IF(COUNTIFS($A$2:A554,A554, $O$2:O554,O554)= 1,1,0)</f>
        <v>1</v>
      </c>
    </row>
    <row r="555" spans="1:29" x14ac:dyDescent="0.25">
      <c r="A555" t="s">
        <v>992</v>
      </c>
      <c r="B555" s="1">
        <v>45949</v>
      </c>
      <c r="C555" t="s">
        <v>993</v>
      </c>
      <c r="D555" t="s">
        <v>97</v>
      </c>
      <c r="E555" t="s">
        <v>46</v>
      </c>
      <c r="F555" t="s">
        <v>27</v>
      </c>
      <c r="G555" t="s">
        <v>76</v>
      </c>
      <c r="H555">
        <v>1</v>
      </c>
      <c r="I555">
        <v>10092</v>
      </c>
      <c r="J555">
        <v>15</v>
      </c>
      <c r="K555">
        <v>1513.8</v>
      </c>
      <c r="L555">
        <v>8578.2000000000007</v>
      </c>
      <c r="M555">
        <v>6602.95</v>
      </c>
      <c r="N555">
        <v>1975.25</v>
      </c>
      <c r="O555" t="s">
        <v>91</v>
      </c>
      <c r="P555">
        <v>255.76</v>
      </c>
      <c r="Q555" t="s">
        <v>83</v>
      </c>
      <c r="R555" t="s">
        <v>31</v>
      </c>
      <c r="S555">
        <v>5</v>
      </c>
      <c r="T555">
        <v>5</v>
      </c>
      <c r="U555" t="s">
        <v>32</v>
      </c>
      <c r="V555" t="s">
        <v>33</v>
      </c>
      <c r="W555">
        <v>5</v>
      </c>
      <c r="X555">
        <f t="shared" si="16"/>
        <v>0</v>
      </c>
      <c r="Y555">
        <f t="shared" si="17"/>
        <v>1719.49</v>
      </c>
      <c r="Z555" s="2">
        <f>IF(BoyCodeAfrica_Ecommerce_Datasets3[Marketing_Cost] = 0, "N/A", L555/P555)</f>
        <v>33.540037535189242</v>
      </c>
      <c r="AA555" s="3">
        <f>BoyCodeAfrica_Ecommerce_Datasets3[Marketing_Cost]/BoyCodeAfrica_Ecommerce_Datasets3[Revenue]</f>
        <v>2.981511272761185E-2</v>
      </c>
      <c r="AB555">
        <f>IF(COUNTIFS($C$2:C555,C555, $O$2:O555,O555)= 1,1,0)</f>
        <v>1</v>
      </c>
      <c r="AC555" s="6">
        <f>IF(COUNTIFS($A$2:A555,A555, $O$2:O555,O555)= 1,1,0)</f>
        <v>1</v>
      </c>
    </row>
    <row r="556" spans="1:29" x14ac:dyDescent="0.25">
      <c r="A556" t="s">
        <v>994</v>
      </c>
      <c r="B556" s="1">
        <v>45812</v>
      </c>
      <c r="C556" t="s">
        <v>329</v>
      </c>
      <c r="D556" t="s">
        <v>90</v>
      </c>
      <c r="E556" t="s">
        <v>26</v>
      </c>
      <c r="F556" t="s">
        <v>47</v>
      </c>
      <c r="G556" t="s">
        <v>138</v>
      </c>
      <c r="H556">
        <v>2</v>
      </c>
      <c r="I556">
        <v>29328</v>
      </c>
      <c r="J556">
        <v>20</v>
      </c>
      <c r="K556">
        <v>11731.2</v>
      </c>
      <c r="L556">
        <v>46924.800000000003</v>
      </c>
      <c r="M556">
        <v>28217.62</v>
      </c>
      <c r="N556">
        <v>18707.18</v>
      </c>
      <c r="O556" t="s">
        <v>39</v>
      </c>
      <c r="P556">
        <v>1009.84</v>
      </c>
      <c r="Q556" t="s">
        <v>40</v>
      </c>
      <c r="R556" t="s">
        <v>41</v>
      </c>
      <c r="S556">
        <v>2</v>
      </c>
      <c r="T556">
        <v>2</v>
      </c>
      <c r="U556" t="s">
        <v>32</v>
      </c>
      <c r="V556" t="s">
        <v>33</v>
      </c>
      <c r="W556">
        <v>5</v>
      </c>
      <c r="X556">
        <f t="shared" si="16"/>
        <v>0</v>
      </c>
      <c r="Y556">
        <f t="shared" si="17"/>
        <v>17697.34</v>
      </c>
      <c r="Z556" s="2">
        <f>IF(BoyCodeAfrica_Ecommerce_Datasets3[Marketing_Cost] = 0, "N/A", L556/P556)</f>
        <v>46.467559217301755</v>
      </c>
      <c r="AA556" s="3">
        <f>BoyCodeAfrica_Ecommerce_Datasets3[Marketing_Cost]/BoyCodeAfrica_Ecommerce_Datasets3[Revenue]</f>
        <v>2.1520390070921984E-2</v>
      </c>
      <c r="AB556">
        <f>IF(COUNTIFS($C$2:C556,C556, $O$2:O556,O556)= 1,1,0)</f>
        <v>1</v>
      </c>
      <c r="AC556" s="6">
        <f>IF(COUNTIFS($A$2:A556,A556, $O$2:O556,O556)= 1,1,0)</f>
        <v>1</v>
      </c>
    </row>
    <row r="557" spans="1:29" x14ac:dyDescent="0.25">
      <c r="A557" t="s">
        <v>995</v>
      </c>
      <c r="B557" s="1">
        <v>45865</v>
      </c>
      <c r="C557" t="s">
        <v>172</v>
      </c>
      <c r="D557" t="s">
        <v>67</v>
      </c>
      <c r="E557" t="s">
        <v>26</v>
      </c>
      <c r="F557" t="s">
        <v>37</v>
      </c>
      <c r="G557" t="s">
        <v>161</v>
      </c>
      <c r="H557">
        <v>3</v>
      </c>
      <c r="I557">
        <v>37898</v>
      </c>
      <c r="J557">
        <v>10</v>
      </c>
      <c r="K557">
        <v>11369.4</v>
      </c>
      <c r="L557">
        <v>102324.6</v>
      </c>
      <c r="M557">
        <v>59066.52</v>
      </c>
      <c r="N557">
        <v>43258.080000000002</v>
      </c>
      <c r="O557" t="s">
        <v>60</v>
      </c>
      <c r="P557">
        <v>1583.43</v>
      </c>
      <c r="Q557" t="s">
        <v>73</v>
      </c>
      <c r="R557" t="s">
        <v>31</v>
      </c>
      <c r="S557">
        <v>5</v>
      </c>
      <c r="T557">
        <v>4</v>
      </c>
      <c r="U557" t="s">
        <v>32</v>
      </c>
      <c r="V557" t="s">
        <v>33</v>
      </c>
      <c r="W557">
        <v>1</v>
      </c>
      <c r="X557">
        <f t="shared" si="16"/>
        <v>0</v>
      </c>
      <c r="Y557">
        <f t="shared" si="17"/>
        <v>41674.65</v>
      </c>
      <c r="Z557" s="2">
        <f>IF(BoyCodeAfrica_Ecommerce_Datasets3[Marketing_Cost] = 0, "N/A", L557/P557)</f>
        <v>64.622117807544385</v>
      </c>
      <c r="AA557" s="3">
        <f>BoyCodeAfrica_Ecommerce_Datasets3[Marketing_Cost]/BoyCodeAfrica_Ecommerce_Datasets3[Revenue]</f>
        <v>1.5474577960724987E-2</v>
      </c>
      <c r="AB557">
        <f>IF(COUNTIFS($C$2:C557,C557, $O$2:O557,O557)= 1,1,0)</f>
        <v>1</v>
      </c>
      <c r="AC557" s="6">
        <f>IF(COUNTIFS($A$2:A557,A557, $O$2:O557,O557)= 1,1,0)</f>
        <v>1</v>
      </c>
    </row>
    <row r="558" spans="1:29" x14ac:dyDescent="0.25">
      <c r="A558" t="s">
        <v>996</v>
      </c>
      <c r="B558" s="1">
        <v>45938</v>
      </c>
      <c r="C558" t="s">
        <v>174</v>
      </c>
      <c r="D558" t="s">
        <v>63</v>
      </c>
      <c r="E558" t="s">
        <v>26</v>
      </c>
      <c r="F558" t="s">
        <v>53</v>
      </c>
      <c r="G558" t="s">
        <v>268</v>
      </c>
      <c r="H558">
        <v>1</v>
      </c>
      <c r="I558">
        <v>29691</v>
      </c>
      <c r="J558">
        <v>25</v>
      </c>
      <c r="K558">
        <v>7422.75</v>
      </c>
      <c r="L558">
        <v>22268.25</v>
      </c>
      <c r="M558">
        <v>17849.97</v>
      </c>
      <c r="N558">
        <v>4418.28</v>
      </c>
      <c r="O558" t="s">
        <v>60</v>
      </c>
      <c r="P558">
        <v>1622.88</v>
      </c>
      <c r="Q558" t="s">
        <v>40</v>
      </c>
      <c r="R558" t="s">
        <v>41</v>
      </c>
      <c r="S558">
        <v>2</v>
      </c>
      <c r="T558">
        <v>3</v>
      </c>
      <c r="U558" t="s">
        <v>32</v>
      </c>
      <c r="V558" t="s">
        <v>42</v>
      </c>
      <c r="X558">
        <f t="shared" si="16"/>
        <v>0</v>
      </c>
      <c r="Y558">
        <f t="shared" si="17"/>
        <v>2795.3999999999996</v>
      </c>
      <c r="Z558" s="2">
        <f>IF(BoyCodeAfrica_Ecommerce_Datasets3[Marketing_Cost] = 0, "N/A", L558/P558)</f>
        <v>13.72143966282165</v>
      </c>
      <c r="AA558" s="3">
        <f>BoyCodeAfrica_Ecommerce_Datasets3[Marketing_Cost]/BoyCodeAfrica_Ecommerce_Datasets3[Revenue]</f>
        <v>7.2878650095988692E-2</v>
      </c>
      <c r="AB558">
        <f>IF(COUNTIFS($C$2:C558,C558, $O$2:O558,O558)= 1,1,0)</f>
        <v>1</v>
      </c>
      <c r="AC558" s="6">
        <f>IF(COUNTIFS($A$2:A558,A558, $O$2:O558,O558)= 1,1,0)</f>
        <v>1</v>
      </c>
    </row>
    <row r="559" spans="1:29" x14ac:dyDescent="0.25">
      <c r="A559" t="s">
        <v>997</v>
      </c>
      <c r="B559" s="1">
        <v>45658</v>
      </c>
      <c r="C559" t="s">
        <v>419</v>
      </c>
      <c r="D559" t="s">
        <v>63</v>
      </c>
      <c r="E559" t="s">
        <v>46</v>
      </c>
      <c r="F559" t="s">
        <v>53</v>
      </c>
      <c r="G559" t="s">
        <v>82</v>
      </c>
      <c r="H559">
        <v>1</v>
      </c>
      <c r="I559">
        <v>43194</v>
      </c>
      <c r="J559">
        <v>0</v>
      </c>
      <c r="K559">
        <v>0</v>
      </c>
      <c r="L559">
        <v>43194</v>
      </c>
      <c r="M559">
        <v>26138.55</v>
      </c>
      <c r="N559">
        <v>17055.45</v>
      </c>
      <c r="O559" t="s">
        <v>49</v>
      </c>
      <c r="P559">
        <v>460.54</v>
      </c>
      <c r="Q559" t="s">
        <v>83</v>
      </c>
      <c r="R559" t="s">
        <v>41</v>
      </c>
      <c r="S559">
        <v>2</v>
      </c>
      <c r="T559">
        <v>6</v>
      </c>
      <c r="U559" t="s">
        <v>32</v>
      </c>
      <c r="V559" t="s">
        <v>50</v>
      </c>
      <c r="W559">
        <v>5</v>
      </c>
      <c r="X559">
        <f t="shared" si="16"/>
        <v>0</v>
      </c>
      <c r="Y559">
        <f t="shared" si="17"/>
        <v>16594.91</v>
      </c>
      <c r="Z559" s="2">
        <f>IF(BoyCodeAfrica_Ecommerce_Datasets3[Marketing_Cost] = 0, "N/A", L559/P559)</f>
        <v>93.789898814435219</v>
      </c>
      <c r="AA559" s="3">
        <f>BoyCodeAfrica_Ecommerce_Datasets3[Marketing_Cost]/BoyCodeAfrica_Ecommerce_Datasets3[Revenue]</f>
        <v>1.0662128999398064E-2</v>
      </c>
      <c r="AB559">
        <f>IF(COUNTIFS($C$2:C559,C559, $O$2:O559,O559)= 1,1,0)</f>
        <v>1</v>
      </c>
      <c r="AC559" s="6">
        <f>IF(COUNTIFS($A$2:A559,A559, $O$2:O559,O559)= 1,1,0)</f>
        <v>1</v>
      </c>
    </row>
    <row r="560" spans="1:29" x14ac:dyDescent="0.25">
      <c r="A560" t="s">
        <v>998</v>
      </c>
      <c r="B560" s="1">
        <v>45813</v>
      </c>
      <c r="C560" t="s">
        <v>386</v>
      </c>
      <c r="D560" t="s">
        <v>45</v>
      </c>
      <c r="E560" t="s">
        <v>26</v>
      </c>
      <c r="F560" t="s">
        <v>47</v>
      </c>
      <c r="G560" t="s">
        <v>105</v>
      </c>
      <c r="H560">
        <v>2</v>
      </c>
      <c r="I560">
        <v>29665</v>
      </c>
      <c r="J560">
        <v>25</v>
      </c>
      <c r="K560">
        <v>14832.5</v>
      </c>
      <c r="L560">
        <v>44497.5</v>
      </c>
      <c r="M560">
        <v>30225.74</v>
      </c>
      <c r="N560">
        <v>14271.76</v>
      </c>
      <c r="O560" t="s">
        <v>29</v>
      </c>
      <c r="P560">
        <v>296</v>
      </c>
      <c r="Q560" t="s">
        <v>83</v>
      </c>
      <c r="R560" t="s">
        <v>41</v>
      </c>
      <c r="S560">
        <v>2</v>
      </c>
      <c r="T560">
        <v>2</v>
      </c>
      <c r="U560" t="s">
        <v>32</v>
      </c>
      <c r="V560" t="s">
        <v>33</v>
      </c>
      <c r="W560">
        <v>5</v>
      </c>
      <c r="X560">
        <f t="shared" si="16"/>
        <v>0</v>
      </c>
      <c r="Y560">
        <f t="shared" si="17"/>
        <v>13975.76</v>
      </c>
      <c r="Z560" s="2">
        <f>IF(BoyCodeAfrica_Ecommerce_Datasets3[Marketing_Cost] = 0, "N/A", L560/P560)</f>
        <v>150.3293918918919</v>
      </c>
      <c r="AA560" s="3">
        <f>BoyCodeAfrica_Ecommerce_Datasets3[Marketing_Cost]/BoyCodeAfrica_Ecommerce_Datasets3[Revenue]</f>
        <v>6.6520591044440698E-3</v>
      </c>
      <c r="AB560">
        <f>IF(COUNTIFS($C$2:C560,C560, $O$2:O560,O560)= 1,1,0)</f>
        <v>0</v>
      </c>
      <c r="AC560" s="6">
        <f>IF(COUNTIFS($A$2:A560,A560, $O$2:O560,O560)= 1,1,0)</f>
        <v>1</v>
      </c>
    </row>
    <row r="561" spans="1:29" x14ac:dyDescent="0.25">
      <c r="A561" t="s">
        <v>999</v>
      </c>
      <c r="B561" s="1">
        <v>45804</v>
      </c>
      <c r="C561" t="s">
        <v>115</v>
      </c>
      <c r="D561" t="s">
        <v>25</v>
      </c>
      <c r="E561" t="s">
        <v>26</v>
      </c>
      <c r="F561" t="s">
        <v>27</v>
      </c>
      <c r="G561" t="s">
        <v>28</v>
      </c>
      <c r="H561">
        <v>2</v>
      </c>
      <c r="I561">
        <v>4363</v>
      </c>
      <c r="J561">
        <v>25</v>
      </c>
      <c r="K561">
        <v>2181.5</v>
      </c>
      <c r="L561">
        <v>6544.5</v>
      </c>
      <c r="M561">
        <v>4674.07</v>
      </c>
      <c r="N561">
        <v>1870.43</v>
      </c>
      <c r="O561" t="s">
        <v>60</v>
      </c>
      <c r="P561">
        <v>1309</v>
      </c>
      <c r="Q561" t="s">
        <v>30</v>
      </c>
      <c r="R561" t="s">
        <v>31</v>
      </c>
      <c r="S561">
        <v>5</v>
      </c>
      <c r="T561">
        <v>4</v>
      </c>
      <c r="U561" t="s">
        <v>32</v>
      </c>
      <c r="V561" t="s">
        <v>33</v>
      </c>
      <c r="W561">
        <v>5</v>
      </c>
      <c r="X561">
        <f t="shared" si="16"/>
        <v>0</v>
      </c>
      <c r="Y561">
        <f t="shared" si="17"/>
        <v>561.43000000000006</v>
      </c>
      <c r="Z561" s="2">
        <f>IF(BoyCodeAfrica_Ecommerce_Datasets3[Marketing_Cost] = 0, "N/A", L561/P561)</f>
        <v>4.9996180290297936</v>
      </c>
      <c r="AA561" s="3">
        <f>BoyCodeAfrica_Ecommerce_Datasets3[Marketing_Cost]/BoyCodeAfrica_Ecommerce_Datasets3[Revenue]</f>
        <v>0.20001528000611199</v>
      </c>
      <c r="AB561">
        <f>IF(COUNTIFS($C$2:C561,C561, $O$2:O561,O561)= 1,1,0)</f>
        <v>1</v>
      </c>
      <c r="AC561" s="6">
        <f>IF(COUNTIFS($A$2:A561,A561, $O$2:O561,O561)= 1,1,0)</f>
        <v>1</v>
      </c>
    </row>
    <row r="562" spans="1:29" x14ac:dyDescent="0.25">
      <c r="A562" t="s">
        <v>1000</v>
      </c>
      <c r="B562" s="1">
        <v>45765</v>
      </c>
      <c r="C562" t="s">
        <v>1001</v>
      </c>
      <c r="D562" t="s">
        <v>71</v>
      </c>
      <c r="E562" t="s">
        <v>46</v>
      </c>
      <c r="F562" t="s">
        <v>27</v>
      </c>
      <c r="G562" t="s">
        <v>76</v>
      </c>
      <c r="H562">
        <v>1</v>
      </c>
      <c r="I562">
        <v>9845</v>
      </c>
      <c r="J562">
        <v>15</v>
      </c>
      <c r="K562">
        <v>1476.75</v>
      </c>
      <c r="L562">
        <v>8368.25</v>
      </c>
      <c r="M562">
        <v>6676.85</v>
      </c>
      <c r="N562">
        <v>1691.4</v>
      </c>
      <c r="O562" t="s">
        <v>29</v>
      </c>
      <c r="P562">
        <v>1553.82</v>
      </c>
      <c r="Q562" t="s">
        <v>68</v>
      </c>
      <c r="R562" t="s">
        <v>31</v>
      </c>
      <c r="S562">
        <v>5</v>
      </c>
      <c r="T562">
        <v>5</v>
      </c>
      <c r="U562" t="s">
        <v>32</v>
      </c>
      <c r="V562" t="s">
        <v>33</v>
      </c>
      <c r="X562">
        <f t="shared" si="16"/>
        <v>0</v>
      </c>
      <c r="Y562">
        <f t="shared" si="17"/>
        <v>137.58000000000015</v>
      </c>
      <c r="Z562" s="2">
        <f>IF(BoyCodeAfrica_Ecommerce_Datasets3[Marketing_Cost] = 0, "N/A", L562/P562)</f>
        <v>5.3855980744230347</v>
      </c>
      <c r="AA562" s="3">
        <f>BoyCodeAfrica_Ecommerce_Datasets3[Marketing_Cost]/BoyCodeAfrica_Ecommerce_Datasets3[Revenue]</f>
        <v>0.1856803991276551</v>
      </c>
      <c r="AB562">
        <f>IF(COUNTIFS($C$2:C562,C562, $O$2:O562,O562)= 1,1,0)</f>
        <v>1</v>
      </c>
      <c r="AC562" s="6">
        <f>IF(COUNTIFS($A$2:A562,A562, $O$2:O562,O562)= 1,1,0)</f>
        <v>1</v>
      </c>
    </row>
    <row r="563" spans="1:29" x14ac:dyDescent="0.25">
      <c r="A563" t="s">
        <v>1002</v>
      </c>
      <c r="B563" s="1">
        <v>45878</v>
      </c>
      <c r="C563" t="s">
        <v>1003</v>
      </c>
      <c r="D563" t="s">
        <v>90</v>
      </c>
      <c r="E563" t="s">
        <v>36</v>
      </c>
      <c r="F563" t="s">
        <v>27</v>
      </c>
      <c r="G563" t="s">
        <v>28</v>
      </c>
      <c r="H563">
        <v>1</v>
      </c>
      <c r="I563">
        <v>7652</v>
      </c>
      <c r="J563">
        <v>0</v>
      </c>
      <c r="K563">
        <v>0</v>
      </c>
      <c r="L563">
        <v>7652</v>
      </c>
      <c r="M563">
        <v>4792.45</v>
      </c>
      <c r="N563">
        <v>2859.55</v>
      </c>
      <c r="O563" t="s">
        <v>55</v>
      </c>
      <c r="P563">
        <v>1706.98</v>
      </c>
      <c r="Q563" t="s">
        <v>68</v>
      </c>
      <c r="R563" t="s">
        <v>41</v>
      </c>
      <c r="S563">
        <v>2</v>
      </c>
      <c r="T563">
        <v>6</v>
      </c>
      <c r="U563" t="s">
        <v>56</v>
      </c>
      <c r="V563" t="s">
        <v>33</v>
      </c>
      <c r="W563">
        <v>5</v>
      </c>
      <c r="X563">
        <f t="shared" si="16"/>
        <v>0</v>
      </c>
      <c r="Y563">
        <f t="shared" si="17"/>
        <v>1152.5700000000002</v>
      </c>
      <c r="Z563" s="2">
        <f>IF(BoyCodeAfrica_Ecommerce_Datasets3[Marketing_Cost] = 0, "N/A", L563/P563)</f>
        <v>4.4827707413092126</v>
      </c>
      <c r="AA563" s="3">
        <f>BoyCodeAfrica_Ecommerce_Datasets3[Marketing_Cost]/BoyCodeAfrica_Ecommerce_Datasets3[Revenue]</f>
        <v>0.22307631991636173</v>
      </c>
      <c r="AB563">
        <f>IF(COUNTIFS($C$2:C563,C563, $O$2:O563,O563)= 1,1,0)</f>
        <v>1</v>
      </c>
      <c r="AC563" s="6">
        <f>IF(COUNTIFS($A$2:A563,A563, $O$2:O563,O563)= 1,1,0)</f>
        <v>1</v>
      </c>
    </row>
    <row r="564" spans="1:29" x14ac:dyDescent="0.25">
      <c r="A564" t="s">
        <v>1004</v>
      </c>
      <c r="B564" s="1">
        <v>45954</v>
      </c>
      <c r="C564" t="s">
        <v>1005</v>
      </c>
      <c r="D564" t="s">
        <v>67</v>
      </c>
      <c r="E564" t="s">
        <v>46</v>
      </c>
      <c r="F564" t="s">
        <v>86</v>
      </c>
      <c r="G564" t="s">
        <v>87</v>
      </c>
      <c r="H564">
        <v>1</v>
      </c>
      <c r="I564">
        <v>32982</v>
      </c>
      <c r="J564">
        <v>5</v>
      </c>
      <c r="K564">
        <v>1649.1</v>
      </c>
      <c r="L564">
        <v>31332.9</v>
      </c>
      <c r="M564">
        <v>20985.41</v>
      </c>
      <c r="N564">
        <v>10347.49</v>
      </c>
      <c r="O564" t="s">
        <v>49</v>
      </c>
      <c r="P564">
        <v>298.13</v>
      </c>
      <c r="Q564" t="s">
        <v>68</v>
      </c>
      <c r="R564" t="s">
        <v>41</v>
      </c>
      <c r="S564">
        <v>2</v>
      </c>
      <c r="T564">
        <v>3</v>
      </c>
      <c r="U564" t="s">
        <v>56</v>
      </c>
      <c r="V564" t="s">
        <v>33</v>
      </c>
      <c r="W564">
        <v>5</v>
      </c>
      <c r="X564">
        <f t="shared" si="16"/>
        <v>0</v>
      </c>
      <c r="Y564">
        <f t="shared" si="17"/>
        <v>10049.36</v>
      </c>
      <c r="Z564" s="2">
        <f>IF(BoyCodeAfrica_Ecommerce_Datasets3[Marketing_Cost] = 0, "N/A", L564/P564)</f>
        <v>105.09811156207024</v>
      </c>
      <c r="AA564" s="3">
        <f>BoyCodeAfrica_Ecommerce_Datasets3[Marketing_Cost]/BoyCodeAfrica_Ecommerce_Datasets3[Revenue]</f>
        <v>9.514918823345429E-3</v>
      </c>
      <c r="AB564">
        <f>IF(COUNTIFS($C$2:C564,C564, $O$2:O564,O564)= 1,1,0)</f>
        <v>1</v>
      </c>
      <c r="AC564" s="6">
        <f>IF(COUNTIFS($A$2:A564,A564, $O$2:O564,O564)= 1,1,0)</f>
        <v>1</v>
      </c>
    </row>
    <row r="565" spans="1:29" x14ac:dyDescent="0.25">
      <c r="A565" t="s">
        <v>1006</v>
      </c>
      <c r="B565" s="1">
        <v>45968</v>
      </c>
      <c r="C565" t="s">
        <v>1007</v>
      </c>
      <c r="D565" t="s">
        <v>97</v>
      </c>
      <c r="E565" t="s">
        <v>46</v>
      </c>
      <c r="F565" t="s">
        <v>37</v>
      </c>
      <c r="G565" t="s">
        <v>313</v>
      </c>
      <c r="H565">
        <v>1</v>
      </c>
      <c r="I565">
        <v>9141</v>
      </c>
      <c r="J565">
        <v>5</v>
      </c>
      <c r="K565">
        <v>457.05</v>
      </c>
      <c r="L565">
        <v>8683.9500000000007</v>
      </c>
      <c r="M565">
        <v>6914.62</v>
      </c>
      <c r="N565">
        <v>1769.33</v>
      </c>
      <c r="O565" t="s">
        <v>29</v>
      </c>
      <c r="P565">
        <v>1906.39</v>
      </c>
      <c r="Q565" t="s">
        <v>68</v>
      </c>
      <c r="R565" t="s">
        <v>31</v>
      </c>
      <c r="S565">
        <v>5</v>
      </c>
      <c r="T565">
        <v>2</v>
      </c>
      <c r="U565" t="s">
        <v>32</v>
      </c>
      <c r="V565" t="s">
        <v>42</v>
      </c>
      <c r="X565">
        <f t="shared" si="16"/>
        <v>0</v>
      </c>
      <c r="Y565">
        <f t="shared" si="17"/>
        <v>-137.06000000000017</v>
      </c>
      <c r="Z565" s="2">
        <f>IF(BoyCodeAfrica_Ecommerce_Datasets3[Marketing_Cost] = 0, "N/A", L565/P565)</f>
        <v>4.5551802097157452</v>
      </c>
      <c r="AA565" s="3">
        <f>BoyCodeAfrica_Ecommerce_Datasets3[Marketing_Cost]/BoyCodeAfrica_Ecommerce_Datasets3[Revenue]</f>
        <v>0.2195302828781833</v>
      </c>
      <c r="AB565">
        <f>IF(COUNTIFS($C$2:C565,C565, $O$2:O565,O565)= 1,1,0)</f>
        <v>1</v>
      </c>
      <c r="AC565" s="6">
        <f>IF(COUNTIFS($A$2:A565,A565, $O$2:O565,O565)= 1,1,0)</f>
        <v>1</v>
      </c>
    </row>
    <row r="566" spans="1:29" x14ac:dyDescent="0.25">
      <c r="A566" t="s">
        <v>1008</v>
      </c>
      <c r="B566" s="1">
        <v>45993</v>
      </c>
      <c r="C566" t="s">
        <v>1009</v>
      </c>
      <c r="D566" t="s">
        <v>90</v>
      </c>
      <c r="E566" t="s">
        <v>26</v>
      </c>
      <c r="F566" t="s">
        <v>53</v>
      </c>
      <c r="G566" t="s">
        <v>59</v>
      </c>
      <c r="H566">
        <v>2</v>
      </c>
      <c r="I566">
        <v>68475</v>
      </c>
      <c r="J566">
        <v>10</v>
      </c>
      <c r="K566">
        <v>13695</v>
      </c>
      <c r="L566">
        <v>123255</v>
      </c>
      <c r="M566">
        <v>77040.679999999993</v>
      </c>
      <c r="N566">
        <v>46214.32</v>
      </c>
      <c r="O566" t="s">
        <v>91</v>
      </c>
      <c r="P566">
        <v>2419.7199999999998</v>
      </c>
      <c r="Q566" t="s">
        <v>83</v>
      </c>
      <c r="R566" t="s">
        <v>41</v>
      </c>
      <c r="S566">
        <v>2</v>
      </c>
      <c r="T566">
        <v>4</v>
      </c>
      <c r="U566" t="s">
        <v>56</v>
      </c>
      <c r="V566" t="s">
        <v>33</v>
      </c>
      <c r="W566">
        <v>5</v>
      </c>
      <c r="X566">
        <f t="shared" si="16"/>
        <v>0</v>
      </c>
      <c r="Y566">
        <f t="shared" si="17"/>
        <v>43794.6</v>
      </c>
      <c r="Z566" s="2">
        <f>IF(BoyCodeAfrica_Ecommerce_Datasets3[Marketing_Cost] = 0, "N/A", L566/P566)</f>
        <v>50.937711801365452</v>
      </c>
      <c r="AA566" s="3">
        <f>BoyCodeAfrica_Ecommerce_Datasets3[Marketing_Cost]/BoyCodeAfrica_Ecommerce_Datasets3[Revenue]</f>
        <v>1.963182021013346E-2</v>
      </c>
      <c r="AB566">
        <f>IF(COUNTIFS($C$2:C566,C566, $O$2:O566,O566)= 1,1,0)</f>
        <v>1</v>
      </c>
      <c r="AC566" s="6">
        <f>IF(COUNTIFS($A$2:A566,A566, $O$2:O566,O566)= 1,1,0)</f>
        <v>1</v>
      </c>
    </row>
    <row r="567" spans="1:29" x14ac:dyDescent="0.25">
      <c r="A567" t="s">
        <v>1010</v>
      </c>
      <c r="B567" s="1">
        <v>45822</v>
      </c>
      <c r="C567" t="s">
        <v>249</v>
      </c>
      <c r="D567" t="s">
        <v>67</v>
      </c>
      <c r="E567" t="s">
        <v>36</v>
      </c>
      <c r="F567" t="s">
        <v>86</v>
      </c>
      <c r="G567" t="s">
        <v>110</v>
      </c>
      <c r="H567">
        <v>1</v>
      </c>
      <c r="I567">
        <v>32965</v>
      </c>
      <c r="J567">
        <v>15</v>
      </c>
      <c r="K567">
        <v>4944.75</v>
      </c>
      <c r="L567">
        <v>28020.25</v>
      </c>
      <c r="M567">
        <v>19439.689999999999</v>
      </c>
      <c r="N567">
        <v>8580.56</v>
      </c>
      <c r="O567" t="s">
        <v>55</v>
      </c>
      <c r="P567">
        <v>1954.89</v>
      </c>
      <c r="Q567" t="s">
        <v>83</v>
      </c>
      <c r="R567" t="s">
        <v>41</v>
      </c>
      <c r="S567">
        <v>2</v>
      </c>
      <c r="T567">
        <v>0</v>
      </c>
      <c r="U567" t="s">
        <v>32</v>
      </c>
      <c r="V567" t="s">
        <v>50</v>
      </c>
      <c r="W567">
        <v>5</v>
      </c>
      <c r="X567">
        <f t="shared" si="16"/>
        <v>0</v>
      </c>
      <c r="Y567">
        <f t="shared" si="17"/>
        <v>6625.6699999999992</v>
      </c>
      <c r="Z567" s="2">
        <f>IF(BoyCodeAfrica_Ecommerce_Datasets3[Marketing_Cost] = 0, "N/A", L567/P567)</f>
        <v>14.333415179370705</v>
      </c>
      <c r="AA567" s="3">
        <f>BoyCodeAfrica_Ecommerce_Datasets3[Marketing_Cost]/BoyCodeAfrica_Ecommerce_Datasets3[Revenue]</f>
        <v>6.9767043477485038E-2</v>
      </c>
      <c r="AB567">
        <f>IF(COUNTIFS($C$2:C567,C567, $O$2:O567,O567)= 1,1,0)</f>
        <v>1</v>
      </c>
      <c r="AC567" s="6">
        <f>IF(COUNTIFS($A$2:A567,A567, $O$2:O567,O567)= 1,1,0)</f>
        <v>1</v>
      </c>
    </row>
    <row r="568" spans="1:29" x14ac:dyDescent="0.25">
      <c r="A568" t="s">
        <v>1011</v>
      </c>
      <c r="B568" s="1">
        <v>45896</v>
      </c>
      <c r="C568" t="s">
        <v>1012</v>
      </c>
      <c r="D568" t="s">
        <v>45</v>
      </c>
      <c r="E568" t="s">
        <v>26</v>
      </c>
      <c r="F568" t="s">
        <v>37</v>
      </c>
      <c r="G568" t="s">
        <v>313</v>
      </c>
      <c r="H568">
        <v>1</v>
      </c>
      <c r="I568">
        <v>7743</v>
      </c>
      <c r="J568">
        <v>0</v>
      </c>
      <c r="K568">
        <v>0</v>
      </c>
      <c r="L568">
        <v>7743</v>
      </c>
      <c r="M568">
        <v>5415.37</v>
      </c>
      <c r="N568">
        <v>2327.63</v>
      </c>
      <c r="O568" t="s">
        <v>91</v>
      </c>
      <c r="P568">
        <v>1266.06</v>
      </c>
      <c r="Q568" t="s">
        <v>40</v>
      </c>
      <c r="R568" t="s">
        <v>41</v>
      </c>
      <c r="S568">
        <v>2</v>
      </c>
      <c r="T568">
        <v>6</v>
      </c>
      <c r="U568" t="s">
        <v>32</v>
      </c>
      <c r="V568" t="s">
        <v>50</v>
      </c>
      <c r="W568">
        <v>5</v>
      </c>
      <c r="X568">
        <f t="shared" si="16"/>
        <v>0</v>
      </c>
      <c r="Y568">
        <f t="shared" si="17"/>
        <v>1061.5700000000002</v>
      </c>
      <c r="Z568" s="2">
        <f>IF(BoyCodeAfrica_Ecommerce_Datasets3[Marketing_Cost] = 0, "N/A", L568/P568)</f>
        <v>6.1158238946021521</v>
      </c>
      <c r="AA568" s="3">
        <f>BoyCodeAfrica_Ecommerce_Datasets3[Marketing_Cost]/BoyCodeAfrica_Ecommerce_Datasets3[Revenue]</f>
        <v>0.16351026733824098</v>
      </c>
      <c r="AB568">
        <f>IF(COUNTIFS($C$2:C568,C568, $O$2:O568,O568)= 1,1,0)</f>
        <v>1</v>
      </c>
      <c r="AC568" s="6">
        <f>IF(COUNTIFS($A$2:A568,A568, $O$2:O568,O568)= 1,1,0)</f>
        <v>1</v>
      </c>
    </row>
    <row r="569" spans="1:29" x14ac:dyDescent="0.25">
      <c r="A569" t="s">
        <v>1013</v>
      </c>
      <c r="B569" s="1">
        <v>45884</v>
      </c>
      <c r="C569" t="s">
        <v>438</v>
      </c>
      <c r="D569" t="s">
        <v>154</v>
      </c>
      <c r="E569" t="s">
        <v>26</v>
      </c>
      <c r="F569" t="s">
        <v>37</v>
      </c>
      <c r="G569" t="s">
        <v>38</v>
      </c>
      <c r="H569">
        <v>4</v>
      </c>
      <c r="I569">
        <v>21982</v>
      </c>
      <c r="J569">
        <v>0</v>
      </c>
      <c r="K569">
        <v>0</v>
      </c>
      <c r="L569">
        <v>87928</v>
      </c>
      <c r="M569">
        <v>72072.62</v>
      </c>
      <c r="N569">
        <v>15855.38</v>
      </c>
      <c r="O569" t="s">
        <v>60</v>
      </c>
      <c r="P569">
        <v>1513.49</v>
      </c>
      <c r="Q569" t="s">
        <v>83</v>
      </c>
      <c r="R569" t="s">
        <v>41</v>
      </c>
      <c r="S569">
        <v>2</v>
      </c>
      <c r="T569">
        <v>2</v>
      </c>
      <c r="U569" t="s">
        <v>32</v>
      </c>
      <c r="V569" t="s">
        <v>42</v>
      </c>
      <c r="X569">
        <f t="shared" si="16"/>
        <v>0</v>
      </c>
      <c r="Y569">
        <f t="shared" si="17"/>
        <v>14341.89</v>
      </c>
      <c r="Z569" s="2">
        <f>IF(BoyCodeAfrica_Ecommerce_Datasets3[Marketing_Cost] = 0, "N/A", L569/P569)</f>
        <v>58.096188280067921</v>
      </c>
      <c r="AA569" s="3">
        <f>BoyCodeAfrica_Ecommerce_Datasets3[Marketing_Cost]/BoyCodeAfrica_Ecommerce_Datasets3[Revenue]</f>
        <v>1.7212833227185878E-2</v>
      </c>
      <c r="AB569">
        <f>IF(COUNTIFS($C$2:C569,C569, $O$2:O569,O569)= 1,1,0)</f>
        <v>1</v>
      </c>
      <c r="AC569" s="6">
        <f>IF(COUNTIFS($A$2:A569,A569, $O$2:O569,O569)= 1,1,0)</f>
        <v>1</v>
      </c>
    </row>
    <row r="570" spans="1:29" x14ac:dyDescent="0.25">
      <c r="A570" t="s">
        <v>1014</v>
      </c>
      <c r="B570" s="1">
        <v>45884</v>
      </c>
      <c r="C570" t="s">
        <v>434</v>
      </c>
      <c r="D570" t="s">
        <v>63</v>
      </c>
      <c r="E570" t="s">
        <v>46</v>
      </c>
      <c r="F570" t="s">
        <v>37</v>
      </c>
      <c r="G570" t="s">
        <v>313</v>
      </c>
      <c r="H570">
        <v>2</v>
      </c>
      <c r="I570">
        <v>24112</v>
      </c>
      <c r="J570">
        <v>10</v>
      </c>
      <c r="K570">
        <v>4822.3999999999996</v>
      </c>
      <c r="L570">
        <v>43401.599999999999</v>
      </c>
      <c r="M570">
        <v>33667.49</v>
      </c>
      <c r="N570">
        <v>9734.11</v>
      </c>
      <c r="O570" t="s">
        <v>49</v>
      </c>
      <c r="P570">
        <v>57.77</v>
      </c>
      <c r="Q570" t="s">
        <v>83</v>
      </c>
      <c r="R570" t="s">
        <v>41</v>
      </c>
      <c r="S570">
        <v>2</v>
      </c>
      <c r="T570">
        <v>1</v>
      </c>
      <c r="U570" t="s">
        <v>32</v>
      </c>
      <c r="V570" t="s">
        <v>33</v>
      </c>
      <c r="W570">
        <v>4</v>
      </c>
      <c r="X570">
        <f t="shared" si="16"/>
        <v>0</v>
      </c>
      <c r="Y570">
        <f t="shared" si="17"/>
        <v>9676.34</v>
      </c>
      <c r="Z570" s="2">
        <f>IF(BoyCodeAfrica_Ecommerce_Datasets3[Marketing_Cost] = 0, "N/A", L570/P570)</f>
        <v>751.28267266747446</v>
      </c>
      <c r="AA570" s="3">
        <f>BoyCodeAfrica_Ecommerce_Datasets3[Marketing_Cost]/BoyCodeAfrica_Ecommerce_Datasets3[Revenue]</f>
        <v>1.3310569195605693E-3</v>
      </c>
      <c r="AB570">
        <f>IF(COUNTIFS($C$2:C570,C570, $O$2:O570,O570)= 1,1,0)</f>
        <v>1</v>
      </c>
      <c r="AC570" s="6">
        <f>IF(COUNTIFS($A$2:A570,A570, $O$2:O570,O570)= 1,1,0)</f>
        <v>1</v>
      </c>
    </row>
    <row r="571" spans="1:29" x14ac:dyDescent="0.25">
      <c r="A571" t="s">
        <v>1015</v>
      </c>
      <c r="B571" s="1">
        <v>46003</v>
      </c>
      <c r="C571" t="s">
        <v>578</v>
      </c>
      <c r="D571" t="s">
        <v>67</v>
      </c>
      <c r="E571" t="s">
        <v>36</v>
      </c>
      <c r="F571" t="s">
        <v>27</v>
      </c>
      <c r="G571" t="s">
        <v>164</v>
      </c>
      <c r="H571">
        <v>1</v>
      </c>
      <c r="I571">
        <v>12558</v>
      </c>
      <c r="J571">
        <v>0</v>
      </c>
      <c r="K571">
        <v>0</v>
      </c>
      <c r="L571">
        <v>12558</v>
      </c>
      <c r="M571">
        <v>8400.2800000000007</v>
      </c>
      <c r="N571">
        <v>4157.72</v>
      </c>
      <c r="O571" t="s">
        <v>49</v>
      </c>
      <c r="P571">
        <v>441.07</v>
      </c>
      <c r="Q571" t="s">
        <v>68</v>
      </c>
      <c r="R571" t="s">
        <v>41</v>
      </c>
      <c r="S571">
        <v>2</v>
      </c>
      <c r="T571">
        <v>1</v>
      </c>
      <c r="U571" t="s">
        <v>32</v>
      </c>
      <c r="V571" t="s">
        <v>33</v>
      </c>
      <c r="W571">
        <v>3</v>
      </c>
      <c r="X571">
        <f t="shared" si="16"/>
        <v>0</v>
      </c>
      <c r="Y571">
        <f t="shared" si="17"/>
        <v>3716.65</v>
      </c>
      <c r="Z571" s="2">
        <f>IF(BoyCodeAfrica_Ecommerce_Datasets3[Marketing_Cost] = 0, "N/A", L571/P571)</f>
        <v>28.471671163307413</v>
      </c>
      <c r="AA571" s="3">
        <f>BoyCodeAfrica_Ecommerce_Datasets3[Marketing_Cost]/BoyCodeAfrica_Ecommerce_Datasets3[Revenue]</f>
        <v>3.5122630992196209E-2</v>
      </c>
      <c r="AB571">
        <f>IF(COUNTIFS($C$2:C571,C571, $O$2:O571,O571)= 1,1,0)</f>
        <v>1</v>
      </c>
      <c r="AC571" s="6">
        <f>IF(COUNTIFS($A$2:A571,A571, $O$2:O571,O571)= 1,1,0)</f>
        <v>1</v>
      </c>
    </row>
    <row r="572" spans="1:29" x14ac:dyDescent="0.25">
      <c r="A572" t="s">
        <v>1016</v>
      </c>
      <c r="B572" s="1">
        <v>45767</v>
      </c>
      <c r="C572" t="s">
        <v>1017</v>
      </c>
      <c r="D572" t="s">
        <v>45</v>
      </c>
      <c r="E572" t="s">
        <v>46</v>
      </c>
      <c r="F572" t="s">
        <v>47</v>
      </c>
      <c r="G572" t="s">
        <v>146</v>
      </c>
      <c r="H572">
        <v>1</v>
      </c>
      <c r="I572">
        <v>19075</v>
      </c>
      <c r="J572">
        <v>0</v>
      </c>
      <c r="K572">
        <v>0</v>
      </c>
      <c r="L572">
        <v>19075</v>
      </c>
      <c r="M572">
        <v>13341.44</v>
      </c>
      <c r="N572">
        <v>5733.56</v>
      </c>
      <c r="O572" t="s">
        <v>49</v>
      </c>
      <c r="P572">
        <v>496.39</v>
      </c>
      <c r="Q572" t="s">
        <v>73</v>
      </c>
      <c r="R572" t="s">
        <v>31</v>
      </c>
      <c r="S572">
        <v>5</v>
      </c>
      <c r="T572">
        <v>5</v>
      </c>
      <c r="U572" t="s">
        <v>32</v>
      </c>
      <c r="V572" t="s">
        <v>33</v>
      </c>
      <c r="W572">
        <v>5</v>
      </c>
      <c r="X572">
        <f t="shared" si="16"/>
        <v>0</v>
      </c>
      <c r="Y572">
        <f t="shared" si="17"/>
        <v>5237.17</v>
      </c>
      <c r="Z572" s="2">
        <f>IF(BoyCodeAfrica_Ecommerce_Datasets3[Marketing_Cost] = 0, "N/A", L572/P572)</f>
        <v>38.427446161284472</v>
      </c>
      <c r="AA572" s="3">
        <f>BoyCodeAfrica_Ecommerce_Datasets3[Marketing_Cost]/BoyCodeAfrica_Ecommerce_Datasets3[Revenue]</f>
        <v>2.6023066841415466E-2</v>
      </c>
      <c r="AB572">
        <f>IF(COUNTIFS($C$2:C572,C572, $O$2:O572,O572)= 1,1,0)</f>
        <v>1</v>
      </c>
      <c r="AC572" s="6">
        <f>IF(COUNTIFS($A$2:A572,A572, $O$2:O572,O572)= 1,1,0)</f>
        <v>1</v>
      </c>
    </row>
    <row r="573" spans="1:29" x14ac:dyDescent="0.25">
      <c r="A573" t="s">
        <v>1018</v>
      </c>
      <c r="B573" s="1">
        <v>45919</v>
      </c>
      <c r="C573" t="s">
        <v>1019</v>
      </c>
      <c r="D573" t="s">
        <v>90</v>
      </c>
      <c r="E573" t="s">
        <v>46</v>
      </c>
      <c r="F573" t="s">
        <v>53</v>
      </c>
      <c r="G573" t="s">
        <v>59</v>
      </c>
      <c r="H573">
        <v>1</v>
      </c>
      <c r="I573">
        <v>75445</v>
      </c>
      <c r="J573">
        <v>5</v>
      </c>
      <c r="K573">
        <v>3772.25</v>
      </c>
      <c r="L573">
        <v>71672.75</v>
      </c>
      <c r="M573">
        <v>43368.56</v>
      </c>
      <c r="N573">
        <v>28304.19</v>
      </c>
      <c r="O573" t="s">
        <v>29</v>
      </c>
      <c r="P573">
        <v>2092.19</v>
      </c>
      <c r="Q573" t="s">
        <v>30</v>
      </c>
      <c r="R573" t="s">
        <v>41</v>
      </c>
      <c r="S573">
        <v>2</v>
      </c>
      <c r="T573">
        <v>6</v>
      </c>
      <c r="U573" t="s">
        <v>32</v>
      </c>
      <c r="V573" t="s">
        <v>42</v>
      </c>
      <c r="X573">
        <f t="shared" si="16"/>
        <v>0</v>
      </c>
      <c r="Y573">
        <f t="shared" si="17"/>
        <v>26212</v>
      </c>
      <c r="Z573" s="2">
        <f>IF(BoyCodeAfrica_Ecommerce_Datasets3[Marketing_Cost] = 0, "N/A", L573/P573)</f>
        <v>34.257285428187686</v>
      </c>
      <c r="AA573" s="3">
        <f>BoyCodeAfrica_Ecommerce_Datasets3[Marketing_Cost]/BoyCodeAfrica_Ecommerce_Datasets3[Revenue]</f>
        <v>2.9190871007460994E-2</v>
      </c>
      <c r="AB573">
        <f>IF(COUNTIFS($C$2:C573,C573, $O$2:O573,O573)= 1,1,0)</f>
        <v>1</v>
      </c>
      <c r="AC573" s="6">
        <f>IF(COUNTIFS($A$2:A573,A573, $O$2:O573,O573)= 1,1,0)</f>
        <v>1</v>
      </c>
    </row>
    <row r="574" spans="1:29" x14ac:dyDescent="0.25">
      <c r="A574" t="s">
        <v>1020</v>
      </c>
      <c r="B574" s="1">
        <v>45900</v>
      </c>
      <c r="C574" t="s">
        <v>466</v>
      </c>
      <c r="D574" t="s">
        <v>154</v>
      </c>
      <c r="E574" t="s">
        <v>46</v>
      </c>
      <c r="F574" t="s">
        <v>53</v>
      </c>
      <c r="G574" t="s">
        <v>54</v>
      </c>
      <c r="H574">
        <v>2</v>
      </c>
      <c r="I574">
        <v>52907</v>
      </c>
      <c r="J574">
        <v>0</v>
      </c>
      <c r="K574">
        <v>0</v>
      </c>
      <c r="L574">
        <v>105814</v>
      </c>
      <c r="M574">
        <v>62777.8</v>
      </c>
      <c r="N574">
        <v>43036.2</v>
      </c>
      <c r="O574" t="s">
        <v>55</v>
      </c>
      <c r="P574">
        <v>2297.31</v>
      </c>
      <c r="Q574" t="s">
        <v>83</v>
      </c>
      <c r="R574" t="s">
        <v>41</v>
      </c>
      <c r="S574">
        <v>2</v>
      </c>
      <c r="T574">
        <v>2</v>
      </c>
      <c r="U574" t="s">
        <v>32</v>
      </c>
      <c r="V574" t="s">
        <v>33</v>
      </c>
      <c r="W574">
        <v>2</v>
      </c>
      <c r="X574">
        <f t="shared" si="16"/>
        <v>0</v>
      </c>
      <c r="Y574">
        <f t="shared" si="17"/>
        <v>40738.89</v>
      </c>
      <c r="Z574" s="2">
        <f>IF(BoyCodeAfrica_Ecommerce_Datasets3[Marketing_Cost] = 0, "N/A", L574/P574)</f>
        <v>46.059957080237325</v>
      </c>
      <c r="AA574" s="3">
        <f>BoyCodeAfrica_Ecommerce_Datasets3[Marketing_Cost]/BoyCodeAfrica_Ecommerce_Datasets3[Revenue]</f>
        <v>2.1710832215018808E-2</v>
      </c>
      <c r="AB574">
        <f>IF(COUNTIFS($C$2:C574,C574, $O$2:O574,O574)= 1,1,0)</f>
        <v>1</v>
      </c>
      <c r="AC574" s="6">
        <f>IF(COUNTIFS($A$2:A574,A574, $O$2:O574,O574)= 1,1,0)</f>
        <v>1</v>
      </c>
    </row>
    <row r="575" spans="1:29" x14ac:dyDescent="0.25">
      <c r="A575" t="s">
        <v>1021</v>
      </c>
      <c r="B575" s="1">
        <v>45744</v>
      </c>
      <c r="C575" t="s">
        <v>490</v>
      </c>
      <c r="D575" t="s">
        <v>25</v>
      </c>
      <c r="E575" t="s">
        <v>26</v>
      </c>
      <c r="F575" t="s">
        <v>53</v>
      </c>
      <c r="G575" t="s">
        <v>82</v>
      </c>
      <c r="H575">
        <v>2</v>
      </c>
      <c r="I575">
        <v>111690</v>
      </c>
      <c r="J575">
        <v>0</v>
      </c>
      <c r="K575">
        <v>0</v>
      </c>
      <c r="L575">
        <v>223380</v>
      </c>
      <c r="M575">
        <v>162487.96</v>
      </c>
      <c r="N575">
        <v>60892.04</v>
      </c>
      <c r="O575" t="s">
        <v>29</v>
      </c>
      <c r="P575">
        <v>2494.9899999999998</v>
      </c>
      <c r="Q575" t="s">
        <v>83</v>
      </c>
      <c r="R575" t="s">
        <v>41</v>
      </c>
      <c r="S575">
        <v>2</v>
      </c>
      <c r="T575">
        <v>1</v>
      </c>
      <c r="U575" t="s">
        <v>32</v>
      </c>
      <c r="V575" t="s">
        <v>33</v>
      </c>
      <c r="W575">
        <v>5</v>
      </c>
      <c r="X575">
        <f t="shared" si="16"/>
        <v>0</v>
      </c>
      <c r="Y575">
        <f t="shared" si="17"/>
        <v>58397.05</v>
      </c>
      <c r="Z575" s="2">
        <f>IF(BoyCodeAfrica_Ecommerce_Datasets3[Marketing_Cost] = 0, "N/A", L575/P575)</f>
        <v>89.531420967619113</v>
      </c>
      <c r="AA575" s="3">
        <f>BoyCodeAfrica_Ecommerce_Datasets3[Marketing_Cost]/BoyCodeAfrica_Ecommerce_Datasets3[Revenue]</f>
        <v>1.1169263139045572E-2</v>
      </c>
      <c r="AB575">
        <f>IF(COUNTIFS($C$2:C575,C575, $O$2:O575,O575)= 1,1,0)</f>
        <v>0</v>
      </c>
      <c r="AC575" s="6">
        <f>IF(COUNTIFS($A$2:A575,A575, $O$2:O575,O575)= 1,1,0)</f>
        <v>1</v>
      </c>
    </row>
    <row r="576" spans="1:29" x14ac:dyDescent="0.25">
      <c r="A576" t="s">
        <v>1022</v>
      </c>
      <c r="B576" s="1">
        <v>45995</v>
      </c>
      <c r="C576" t="s">
        <v>1023</v>
      </c>
      <c r="D576" t="s">
        <v>97</v>
      </c>
      <c r="E576" t="s">
        <v>26</v>
      </c>
      <c r="F576" t="s">
        <v>53</v>
      </c>
      <c r="G576" t="s">
        <v>268</v>
      </c>
      <c r="H576">
        <v>2</v>
      </c>
      <c r="I576">
        <v>79643</v>
      </c>
      <c r="J576">
        <v>20</v>
      </c>
      <c r="K576">
        <v>31857.200000000001</v>
      </c>
      <c r="L576">
        <v>127428.8</v>
      </c>
      <c r="M576">
        <v>92766.05</v>
      </c>
      <c r="N576">
        <v>34662.75</v>
      </c>
      <c r="O576" t="s">
        <v>29</v>
      </c>
      <c r="P576">
        <v>819.12</v>
      </c>
      <c r="Q576" t="s">
        <v>40</v>
      </c>
      <c r="R576" t="s">
        <v>41</v>
      </c>
      <c r="S576">
        <v>2</v>
      </c>
      <c r="T576">
        <v>2</v>
      </c>
      <c r="U576" t="s">
        <v>32</v>
      </c>
      <c r="V576" t="s">
        <v>42</v>
      </c>
      <c r="X576">
        <f t="shared" si="16"/>
        <v>0</v>
      </c>
      <c r="Y576">
        <f t="shared" si="17"/>
        <v>33843.629999999997</v>
      </c>
      <c r="Z576" s="2">
        <f>IF(BoyCodeAfrica_Ecommerce_Datasets3[Marketing_Cost] = 0, "N/A", L576/P576)</f>
        <v>155.56792655532766</v>
      </c>
      <c r="AA576" s="3">
        <f>BoyCodeAfrica_Ecommerce_Datasets3[Marketing_Cost]/BoyCodeAfrica_Ecommerce_Datasets3[Revenue]</f>
        <v>6.4280602187260652E-3</v>
      </c>
      <c r="AB576">
        <f>IF(COUNTIFS($C$2:C576,C576, $O$2:O576,O576)= 1,1,0)</f>
        <v>1</v>
      </c>
      <c r="AC576" s="6">
        <f>IF(COUNTIFS($A$2:A576,A576, $O$2:O576,O576)= 1,1,0)</f>
        <v>1</v>
      </c>
    </row>
    <row r="577" spans="1:29" x14ac:dyDescent="0.25">
      <c r="A577" t="s">
        <v>1024</v>
      </c>
      <c r="B577" s="1">
        <v>45701</v>
      </c>
      <c r="C577" t="s">
        <v>762</v>
      </c>
      <c r="D577" t="s">
        <v>124</v>
      </c>
      <c r="E577" t="s">
        <v>46</v>
      </c>
      <c r="F577" t="s">
        <v>86</v>
      </c>
      <c r="G577" t="s">
        <v>87</v>
      </c>
      <c r="H577">
        <v>1</v>
      </c>
      <c r="I577">
        <v>37594</v>
      </c>
      <c r="J577">
        <v>10</v>
      </c>
      <c r="K577">
        <v>3759.4</v>
      </c>
      <c r="L577">
        <v>33834.6</v>
      </c>
      <c r="M577">
        <v>19337.03</v>
      </c>
      <c r="N577">
        <v>14497.57</v>
      </c>
      <c r="O577" t="s">
        <v>39</v>
      </c>
      <c r="P577">
        <v>1702.66</v>
      </c>
      <c r="Q577" t="s">
        <v>40</v>
      </c>
      <c r="R577" t="s">
        <v>31</v>
      </c>
      <c r="S577">
        <v>5</v>
      </c>
      <c r="T577">
        <v>2</v>
      </c>
      <c r="U577" t="s">
        <v>32</v>
      </c>
      <c r="V577" t="s">
        <v>42</v>
      </c>
      <c r="X577">
        <f t="shared" si="16"/>
        <v>0</v>
      </c>
      <c r="Y577">
        <f t="shared" si="17"/>
        <v>12794.91</v>
      </c>
      <c r="Z577" s="2">
        <f>IF(BoyCodeAfrica_Ecommerce_Datasets3[Marketing_Cost] = 0, "N/A", L577/P577)</f>
        <v>19.871612653142726</v>
      </c>
      <c r="AA577" s="3">
        <f>BoyCodeAfrica_Ecommerce_Datasets3[Marketing_Cost]/BoyCodeAfrica_Ecommerce_Datasets3[Revenue]</f>
        <v>5.0323042093005386E-2</v>
      </c>
      <c r="AB577">
        <f>IF(COUNTIFS($C$2:C577,C577, $O$2:O577,O577)= 1,1,0)</f>
        <v>1</v>
      </c>
      <c r="AC577" s="6">
        <f>IF(COUNTIFS($A$2:A577,A577, $O$2:O577,O577)= 1,1,0)</f>
        <v>1</v>
      </c>
    </row>
    <row r="578" spans="1:29" x14ac:dyDescent="0.25">
      <c r="A578" t="s">
        <v>1025</v>
      </c>
      <c r="B578" s="1">
        <v>45803</v>
      </c>
      <c r="C578" t="s">
        <v>1026</v>
      </c>
      <c r="D578" t="s">
        <v>124</v>
      </c>
      <c r="E578" t="s">
        <v>36</v>
      </c>
      <c r="F578" t="s">
        <v>47</v>
      </c>
      <c r="G578" t="s">
        <v>105</v>
      </c>
      <c r="H578">
        <v>4</v>
      </c>
      <c r="I578">
        <v>23052</v>
      </c>
      <c r="J578">
        <v>10</v>
      </c>
      <c r="K578">
        <v>9220.7999999999993</v>
      </c>
      <c r="L578">
        <v>82987.199999999997</v>
      </c>
      <c r="M578">
        <v>63475.34</v>
      </c>
      <c r="N578">
        <v>19511.86</v>
      </c>
      <c r="O578" t="s">
        <v>29</v>
      </c>
      <c r="P578">
        <v>387.46</v>
      </c>
      <c r="Q578" t="s">
        <v>30</v>
      </c>
      <c r="R578" t="s">
        <v>41</v>
      </c>
      <c r="S578">
        <v>2</v>
      </c>
      <c r="T578">
        <v>2</v>
      </c>
      <c r="U578" t="s">
        <v>32</v>
      </c>
      <c r="V578" t="s">
        <v>33</v>
      </c>
      <c r="W578">
        <v>1</v>
      </c>
      <c r="X578">
        <f t="shared" ref="X578:X641" si="18">L578-M578-N578</f>
        <v>0</v>
      </c>
      <c r="Y578">
        <f t="shared" ref="Y578:Y641" si="19">N578-P578</f>
        <v>19124.400000000001</v>
      </c>
      <c r="Z578" s="2">
        <f>IF(BoyCodeAfrica_Ecommerce_Datasets3[Marketing_Cost] = 0, "N/A", L578/P578)</f>
        <v>214.18262530325711</v>
      </c>
      <c r="AA578" s="3">
        <f>BoyCodeAfrica_Ecommerce_Datasets3[Marketing_Cost]/BoyCodeAfrica_Ecommerce_Datasets3[Revenue]</f>
        <v>4.668912796190256E-3</v>
      </c>
      <c r="AB578">
        <f>IF(COUNTIFS($C$2:C578,C578, $O$2:O578,O578)= 1,1,0)</f>
        <v>1</v>
      </c>
      <c r="AC578" s="6">
        <f>IF(COUNTIFS($A$2:A578,A578, $O$2:O578,O578)= 1,1,0)</f>
        <v>1</v>
      </c>
    </row>
    <row r="579" spans="1:29" x14ac:dyDescent="0.25">
      <c r="A579" t="s">
        <v>1027</v>
      </c>
      <c r="B579" s="1">
        <v>45921</v>
      </c>
      <c r="C579" t="s">
        <v>1028</v>
      </c>
      <c r="D579" t="s">
        <v>67</v>
      </c>
      <c r="E579" t="s">
        <v>36</v>
      </c>
      <c r="F579" t="s">
        <v>37</v>
      </c>
      <c r="G579" t="s">
        <v>161</v>
      </c>
      <c r="H579">
        <v>1</v>
      </c>
      <c r="I579">
        <v>11916</v>
      </c>
      <c r="J579">
        <v>15</v>
      </c>
      <c r="K579">
        <v>1787.4</v>
      </c>
      <c r="L579">
        <v>10128.6</v>
      </c>
      <c r="M579">
        <v>6290.99</v>
      </c>
      <c r="N579">
        <v>3837.61</v>
      </c>
      <c r="O579" t="s">
        <v>49</v>
      </c>
      <c r="P579">
        <v>95.45</v>
      </c>
      <c r="Q579" t="s">
        <v>83</v>
      </c>
      <c r="R579" t="s">
        <v>41</v>
      </c>
      <c r="S579">
        <v>2</v>
      </c>
      <c r="T579">
        <v>5</v>
      </c>
      <c r="U579" t="s">
        <v>32</v>
      </c>
      <c r="V579" t="s">
        <v>42</v>
      </c>
      <c r="X579">
        <f t="shared" si="18"/>
        <v>0</v>
      </c>
      <c r="Y579">
        <f t="shared" si="19"/>
        <v>3742.1600000000003</v>
      </c>
      <c r="Z579" s="2">
        <f>IF(BoyCodeAfrica_Ecommerce_Datasets3[Marketing_Cost] = 0, "N/A", L579/P579)</f>
        <v>106.11419591409114</v>
      </c>
      <c r="AA579" s="3">
        <f>BoyCodeAfrica_Ecommerce_Datasets3[Marketing_Cost]/BoyCodeAfrica_Ecommerce_Datasets3[Revenue]</f>
        <v>9.4238098058961745E-3</v>
      </c>
      <c r="AB579">
        <f>IF(COUNTIFS($C$2:C579,C579, $O$2:O579,O579)= 1,1,0)</f>
        <v>1</v>
      </c>
      <c r="AC579" s="6">
        <f>IF(COUNTIFS($A$2:A579,A579, $O$2:O579,O579)= 1,1,0)</f>
        <v>1</v>
      </c>
    </row>
    <row r="580" spans="1:29" x14ac:dyDescent="0.25">
      <c r="A580" t="s">
        <v>1029</v>
      </c>
      <c r="B580" s="1">
        <v>45997</v>
      </c>
      <c r="C580" t="s">
        <v>1030</v>
      </c>
      <c r="D580" t="s">
        <v>79</v>
      </c>
      <c r="E580" t="s">
        <v>26</v>
      </c>
      <c r="F580" t="s">
        <v>27</v>
      </c>
      <c r="G580" t="s">
        <v>164</v>
      </c>
      <c r="H580">
        <v>1</v>
      </c>
      <c r="I580">
        <v>7676</v>
      </c>
      <c r="J580">
        <v>25</v>
      </c>
      <c r="K580">
        <v>1919</v>
      </c>
      <c r="L580">
        <v>5757</v>
      </c>
      <c r="M580">
        <v>3541.63</v>
      </c>
      <c r="N580">
        <v>2215.37</v>
      </c>
      <c r="O580" t="s">
        <v>91</v>
      </c>
      <c r="P580">
        <v>2264.08</v>
      </c>
      <c r="Q580" t="s">
        <v>73</v>
      </c>
      <c r="R580" t="s">
        <v>31</v>
      </c>
      <c r="S580">
        <v>5</v>
      </c>
      <c r="T580">
        <v>2</v>
      </c>
      <c r="U580" t="s">
        <v>32</v>
      </c>
      <c r="V580" t="s">
        <v>33</v>
      </c>
      <c r="W580">
        <v>3</v>
      </c>
      <c r="X580">
        <f t="shared" si="18"/>
        <v>0</v>
      </c>
      <c r="Y580">
        <f t="shared" si="19"/>
        <v>-48.710000000000036</v>
      </c>
      <c r="Z580" s="2">
        <f>IF(BoyCodeAfrica_Ecommerce_Datasets3[Marketing_Cost] = 0, "N/A", L580/P580)</f>
        <v>2.5427546729797537</v>
      </c>
      <c r="AA580" s="3">
        <f>BoyCodeAfrica_Ecommerce_Datasets3[Marketing_Cost]/BoyCodeAfrica_Ecommerce_Datasets3[Revenue]</f>
        <v>0.3932742747959006</v>
      </c>
      <c r="AB580">
        <f>IF(COUNTIFS($C$2:C580,C580, $O$2:O580,O580)= 1,1,0)</f>
        <v>1</v>
      </c>
      <c r="AC580" s="6">
        <f>IF(COUNTIFS($A$2:A580,A580, $O$2:O580,O580)= 1,1,0)</f>
        <v>1</v>
      </c>
    </row>
    <row r="581" spans="1:29" x14ac:dyDescent="0.25">
      <c r="A581" t="s">
        <v>1031</v>
      </c>
      <c r="B581" s="1">
        <v>45982</v>
      </c>
      <c r="C581" t="s">
        <v>327</v>
      </c>
      <c r="D581" t="s">
        <v>90</v>
      </c>
      <c r="E581" t="s">
        <v>26</v>
      </c>
      <c r="F581" t="s">
        <v>37</v>
      </c>
      <c r="G581" t="s">
        <v>38</v>
      </c>
      <c r="H581">
        <v>1</v>
      </c>
      <c r="I581">
        <v>32553</v>
      </c>
      <c r="J581">
        <v>10</v>
      </c>
      <c r="K581">
        <v>3255.3</v>
      </c>
      <c r="L581">
        <v>29297.7</v>
      </c>
      <c r="M581">
        <v>22107.11</v>
      </c>
      <c r="N581">
        <v>7190.59</v>
      </c>
      <c r="O581" t="s">
        <v>55</v>
      </c>
      <c r="P581">
        <v>1864.53</v>
      </c>
      <c r="Q581" t="s">
        <v>40</v>
      </c>
      <c r="R581" t="s">
        <v>31</v>
      </c>
      <c r="S581">
        <v>5</v>
      </c>
      <c r="T581">
        <v>5</v>
      </c>
      <c r="U581" t="s">
        <v>32</v>
      </c>
      <c r="V581" t="s">
        <v>50</v>
      </c>
      <c r="W581">
        <v>2</v>
      </c>
      <c r="X581">
        <f t="shared" si="18"/>
        <v>0</v>
      </c>
      <c r="Y581">
        <f t="shared" si="19"/>
        <v>5326.06</v>
      </c>
      <c r="Z581" s="2">
        <f>IF(BoyCodeAfrica_Ecommerce_Datasets3[Marketing_Cost] = 0, "N/A", L581/P581)</f>
        <v>15.713182410580684</v>
      </c>
      <c r="AA581" s="3">
        <f>BoyCodeAfrica_Ecommerce_Datasets3[Marketing_Cost]/BoyCodeAfrica_Ecommerce_Datasets3[Revenue]</f>
        <v>6.3640831874174422E-2</v>
      </c>
      <c r="AB581">
        <f>IF(COUNTIFS($C$2:C581,C581, $O$2:O581,O581)= 1,1,0)</f>
        <v>0</v>
      </c>
      <c r="AC581" s="6">
        <f>IF(COUNTIFS($A$2:A581,A581, $O$2:O581,O581)= 1,1,0)</f>
        <v>1</v>
      </c>
    </row>
    <row r="582" spans="1:29" x14ac:dyDescent="0.25">
      <c r="A582" t="s">
        <v>1032</v>
      </c>
      <c r="B582" s="1">
        <v>45975</v>
      </c>
      <c r="C582" t="s">
        <v>1033</v>
      </c>
      <c r="D582" t="s">
        <v>90</v>
      </c>
      <c r="E582" t="s">
        <v>26</v>
      </c>
      <c r="F582" t="s">
        <v>37</v>
      </c>
      <c r="G582" t="s">
        <v>224</v>
      </c>
      <c r="H582">
        <v>2</v>
      </c>
      <c r="I582">
        <v>15581</v>
      </c>
      <c r="J582">
        <v>25</v>
      </c>
      <c r="K582">
        <v>7790.5</v>
      </c>
      <c r="L582">
        <v>23371.5</v>
      </c>
      <c r="M582">
        <v>17413.73</v>
      </c>
      <c r="N582">
        <v>5957.77</v>
      </c>
      <c r="O582" t="s">
        <v>29</v>
      </c>
      <c r="P582">
        <v>883.9</v>
      </c>
      <c r="Q582" t="s">
        <v>73</v>
      </c>
      <c r="R582" t="s">
        <v>31</v>
      </c>
      <c r="S582">
        <v>5</v>
      </c>
      <c r="T582">
        <v>5</v>
      </c>
      <c r="U582" t="s">
        <v>32</v>
      </c>
      <c r="V582" t="s">
        <v>33</v>
      </c>
      <c r="W582">
        <v>2</v>
      </c>
      <c r="X582">
        <f t="shared" si="18"/>
        <v>0</v>
      </c>
      <c r="Y582">
        <f t="shared" si="19"/>
        <v>5073.8700000000008</v>
      </c>
      <c r="Z582" s="2">
        <f>IF(BoyCodeAfrica_Ecommerce_Datasets3[Marketing_Cost] = 0, "N/A", L582/P582)</f>
        <v>26.44133951804503</v>
      </c>
      <c r="AA582" s="3">
        <f>BoyCodeAfrica_Ecommerce_Datasets3[Marketing_Cost]/BoyCodeAfrica_Ecommerce_Datasets3[Revenue]</f>
        <v>3.7819566566116854E-2</v>
      </c>
      <c r="AB582">
        <f>IF(COUNTIFS($C$2:C582,C582, $O$2:O582,O582)= 1,1,0)</f>
        <v>1</v>
      </c>
      <c r="AC582" s="6">
        <f>IF(COUNTIFS($A$2:A582,A582, $O$2:O582,O582)= 1,1,0)</f>
        <v>1</v>
      </c>
    </row>
    <row r="583" spans="1:29" x14ac:dyDescent="0.25">
      <c r="A583" t="s">
        <v>1034</v>
      </c>
      <c r="B583" s="1">
        <v>45829</v>
      </c>
      <c r="C583" t="s">
        <v>104</v>
      </c>
      <c r="D583" t="s">
        <v>97</v>
      </c>
      <c r="E583" t="s">
        <v>26</v>
      </c>
      <c r="F583" t="s">
        <v>53</v>
      </c>
      <c r="G583" t="s">
        <v>82</v>
      </c>
      <c r="H583">
        <v>3</v>
      </c>
      <c r="I583">
        <v>46389</v>
      </c>
      <c r="J583">
        <v>0</v>
      </c>
      <c r="K583">
        <v>0</v>
      </c>
      <c r="L583">
        <v>139167</v>
      </c>
      <c r="M583">
        <v>78117.539999999994</v>
      </c>
      <c r="N583">
        <v>61049.46</v>
      </c>
      <c r="O583" t="s">
        <v>29</v>
      </c>
      <c r="P583">
        <v>839.99</v>
      </c>
      <c r="Q583" t="s">
        <v>40</v>
      </c>
      <c r="R583" t="s">
        <v>31</v>
      </c>
      <c r="S583">
        <v>5</v>
      </c>
      <c r="T583">
        <v>3</v>
      </c>
      <c r="U583" t="s">
        <v>32</v>
      </c>
      <c r="V583" t="s">
        <v>50</v>
      </c>
      <c r="W583">
        <v>5</v>
      </c>
      <c r="X583">
        <f t="shared" si="18"/>
        <v>0</v>
      </c>
      <c r="Y583">
        <f t="shared" si="19"/>
        <v>60209.47</v>
      </c>
      <c r="Z583" s="2">
        <f>IF(BoyCodeAfrica_Ecommerce_Datasets3[Marketing_Cost] = 0, "N/A", L583/P583)</f>
        <v>165.67697234490888</v>
      </c>
      <c r="AA583" s="3">
        <f>BoyCodeAfrica_Ecommerce_Datasets3[Marketing_Cost]/BoyCodeAfrica_Ecommerce_Datasets3[Revenue]</f>
        <v>6.0358418303189691E-3</v>
      </c>
      <c r="AB583">
        <f>IF(COUNTIFS($C$2:C583,C583, $O$2:O583,O583)= 1,1,0)</f>
        <v>0</v>
      </c>
      <c r="AC583" s="6">
        <f>IF(COUNTIFS($A$2:A583,A583, $O$2:O583,O583)= 1,1,0)</f>
        <v>1</v>
      </c>
    </row>
    <row r="584" spans="1:29" x14ac:dyDescent="0.25">
      <c r="A584" t="s">
        <v>1035</v>
      </c>
      <c r="B584" s="1">
        <v>45705</v>
      </c>
      <c r="C584" t="s">
        <v>107</v>
      </c>
      <c r="D584" t="s">
        <v>63</v>
      </c>
      <c r="E584" t="s">
        <v>46</v>
      </c>
      <c r="F584" t="s">
        <v>86</v>
      </c>
      <c r="G584" t="s">
        <v>180</v>
      </c>
      <c r="H584">
        <v>1</v>
      </c>
      <c r="I584">
        <v>28193</v>
      </c>
      <c r="J584">
        <v>0</v>
      </c>
      <c r="K584">
        <v>0</v>
      </c>
      <c r="L584">
        <v>28193</v>
      </c>
      <c r="M584">
        <v>22543.67</v>
      </c>
      <c r="N584">
        <v>5649.33</v>
      </c>
      <c r="O584" t="s">
        <v>91</v>
      </c>
      <c r="P584">
        <v>675.74</v>
      </c>
      <c r="Q584" t="s">
        <v>40</v>
      </c>
      <c r="R584" t="s">
        <v>41</v>
      </c>
      <c r="S584">
        <v>2</v>
      </c>
      <c r="T584">
        <v>1</v>
      </c>
      <c r="U584" t="s">
        <v>32</v>
      </c>
      <c r="V584" t="s">
        <v>50</v>
      </c>
      <c r="W584">
        <v>1</v>
      </c>
      <c r="X584">
        <f t="shared" si="18"/>
        <v>0</v>
      </c>
      <c r="Y584">
        <f t="shared" si="19"/>
        <v>4973.59</v>
      </c>
      <c r="Z584" s="2">
        <f>IF(BoyCodeAfrica_Ecommerce_Datasets3[Marketing_Cost] = 0, "N/A", L584/P584)</f>
        <v>41.721668097197146</v>
      </c>
      <c r="AA584" s="3">
        <f>BoyCodeAfrica_Ecommerce_Datasets3[Marketing_Cost]/BoyCodeAfrica_Ecommerce_Datasets3[Revenue]</f>
        <v>2.3968360940659031E-2</v>
      </c>
      <c r="AB584">
        <f>IF(COUNTIFS($C$2:C584,C584, $O$2:O584,O584)= 1,1,0)</f>
        <v>1</v>
      </c>
      <c r="AC584" s="6">
        <f>IF(COUNTIFS($A$2:A584,A584, $O$2:O584,O584)= 1,1,0)</f>
        <v>1</v>
      </c>
    </row>
    <row r="585" spans="1:29" x14ac:dyDescent="0.25">
      <c r="A585" t="s">
        <v>1036</v>
      </c>
      <c r="B585" s="1">
        <v>45778</v>
      </c>
      <c r="C585" t="s">
        <v>1037</v>
      </c>
      <c r="D585" t="s">
        <v>97</v>
      </c>
      <c r="E585" t="s">
        <v>26</v>
      </c>
      <c r="F585" t="s">
        <v>47</v>
      </c>
      <c r="G585" t="s">
        <v>138</v>
      </c>
      <c r="H585">
        <v>1</v>
      </c>
      <c r="I585">
        <v>8689</v>
      </c>
      <c r="J585">
        <v>15</v>
      </c>
      <c r="K585">
        <v>1303.3499999999999</v>
      </c>
      <c r="L585">
        <v>7385.65</v>
      </c>
      <c r="M585">
        <v>5521.99</v>
      </c>
      <c r="N585">
        <v>1863.66</v>
      </c>
      <c r="O585" t="s">
        <v>29</v>
      </c>
      <c r="P585">
        <v>1243.8499999999999</v>
      </c>
      <c r="Q585" t="s">
        <v>83</v>
      </c>
      <c r="R585" t="s">
        <v>31</v>
      </c>
      <c r="S585">
        <v>5</v>
      </c>
      <c r="T585">
        <v>6</v>
      </c>
      <c r="U585" t="s">
        <v>32</v>
      </c>
      <c r="V585" t="s">
        <v>42</v>
      </c>
      <c r="X585">
        <f t="shared" si="18"/>
        <v>0</v>
      </c>
      <c r="Y585">
        <f t="shared" si="19"/>
        <v>619.81000000000017</v>
      </c>
      <c r="Z585" s="2">
        <f>IF(BoyCodeAfrica_Ecommerce_Datasets3[Marketing_Cost] = 0, "N/A", L585/P585)</f>
        <v>5.9377336495558151</v>
      </c>
      <c r="AA585" s="3">
        <f>BoyCodeAfrica_Ecommerce_Datasets3[Marketing_Cost]/BoyCodeAfrica_Ecommerce_Datasets3[Revenue]</f>
        <v>0.16841442527062614</v>
      </c>
      <c r="AB585">
        <f>IF(COUNTIFS($C$2:C585,C585, $O$2:O585,O585)= 1,1,0)</f>
        <v>1</v>
      </c>
      <c r="AC585" s="6">
        <f>IF(COUNTIFS($A$2:A585,A585, $O$2:O585,O585)= 1,1,0)</f>
        <v>1</v>
      </c>
    </row>
    <row r="586" spans="1:29" x14ac:dyDescent="0.25">
      <c r="A586" t="s">
        <v>1038</v>
      </c>
      <c r="B586" s="1">
        <v>46002</v>
      </c>
      <c r="C586" t="s">
        <v>1039</v>
      </c>
      <c r="D586" t="s">
        <v>67</v>
      </c>
      <c r="E586" t="s">
        <v>46</v>
      </c>
      <c r="F586" t="s">
        <v>53</v>
      </c>
      <c r="G586" t="s">
        <v>54</v>
      </c>
      <c r="H586">
        <v>1</v>
      </c>
      <c r="I586">
        <v>45497</v>
      </c>
      <c r="J586">
        <v>5</v>
      </c>
      <c r="K586">
        <v>2274.85</v>
      </c>
      <c r="L586">
        <v>43222.15</v>
      </c>
      <c r="M586">
        <v>32260.48</v>
      </c>
      <c r="N586">
        <v>10961.67</v>
      </c>
      <c r="O586" t="s">
        <v>39</v>
      </c>
      <c r="P586">
        <v>971.28</v>
      </c>
      <c r="Q586" t="s">
        <v>30</v>
      </c>
      <c r="R586" t="s">
        <v>31</v>
      </c>
      <c r="S586">
        <v>5</v>
      </c>
      <c r="T586">
        <v>5</v>
      </c>
      <c r="U586" t="s">
        <v>32</v>
      </c>
      <c r="V586" t="s">
        <v>33</v>
      </c>
      <c r="W586">
        <v>5</v>
      </c>
      <c r="X586">
        <f t="shared" si="18"/>
        <v>0</v>
      </c>
      <c r="Y586">
        <f t="shared" si="19"/>
        <v>9990.39</v>
      </c>
      <c r="Z586" s="2">
        <f>IF(BoyCodeAfrica_Ecommerce_Datasets3[Marketing_Cost] = 0, "N/A", L586/P586)</f>
        <v>44.50019561815337</v>
      </c>
      <c r="AA586" s="3">
        <f>BoyCodeAfrica_Ecommerce_Datasets3[Marketing_Cost]/BoyCodeAfrica_Ecommerce_Datasets3[Revenue]</f>
        <v>2.2471811328219442E-2</v>
      </c>
      <c r="AB586">
        <f>IF(COUNTIFS($C$2:C586,C586, $O$2:O586,O586)= 1,1,0)</f>
        <v>1</v>
      </c>
      <c r="AC586" s="6">
        <f>IF(COUNTIFS($A$2:A586,A586, $O$2:O586,O586)= 1,1,0)</f>
        <v>1</v>
      </c>
    </row>
    <row r="587" spans="1:29" x14ac:dyDescent="0.25">
      <c r="A587" t="s">
        <v>1040</v>
      </c>
      <c r="B587" s="1">
        <v>45816</v>
      </c>
      <c r="C587" t="s">
        <v>1041</v>
      </c>
      <c r="D587" t="s">
        <v>90</v>
      </c>
      <c r="E587" t="s">
        <v>46</v>
      </c>
      <c r="F587" t="s">
        <v>37</v>
      </c>
      <c r="G587" t="s">
        <v>224</v>
      </c>
      <c r="H587">
        <v>2</v>
      </c>
      <c r="I587">
        <v>6335</v>
      </c>
      <c r="J587">
        <v>0</v>
      </c>
      <c r="K587">
        <v>0</v>
      </c>
      <c r="L587">
        <v>12670</v>
      </c>
      <c r="M587">
        <v>7809.75</v>
      </c>
      <c r="N587">
        <v>4860.25</v>
      </c>
      <c r="O587" t="s">
        <v>60</v>
      </c>
      <c r="P587">
        <v>2369.27</v>
      </c>
      <c r="Q587" t="s">
        <v>68</v>
      </c>
      <c r="R587" t="s">
        <v>41</v>
      </c>
      <c r="S587">
        <v>2</v>
      </c>
      <c r="T587">
        <v>6</v>
      </c>
      <c r="U587" t="s">
        <v>32</v>
      </c>
      <c r="V587" t="s">
        <v>42</v>
      </c>
      <c r="X587">
        <f t="shared" si="18"/>
        <v>0</v>
      </c>
      <c r="Y587">
        <f t="shared" si="19"/>
        <v>2490.98</v>
      </c>
      <c r="Z587" s="2">
        <f>IF(BoyCodeAfrica_Ecommerce_Datasets3[Marketing_Cost] = 0, "N/A", L587/P587)</f>
        <v>5.3476387241639829</v>
      </c>
      <c r="AA587" s="3">
        <f>BoyCodeAfrica_Ecommerce_Datasets3[Marketing_Cost]/BoyCodeAfrica_Ecommerce_Datasets3[Revenue]</f>
        <v>0.18699842146803472</v>
      </c>
      <c r="AB587">
        <f>IF(COUNTIFS($C$2:C587,C587, $O$2:O587,O587)= 1,1,0)</f>
        <v>1</v>
      </c>
      <c r="AC587" s="6">
        <f>IF(COUNTIFS($A$2:A587,A587, $O$2:O587,O587)= 1,1,0)</f>
        <v>1</v>
      </c>
    </row>
    <row r="588" spans="1:29" x14ac:dyDescent="0.25">
      <c r="A588" t="s">
        <v>1042</v>
      </c>
      <c r="B588" s="1">
        <v>45773</v>
      </c>
      <c r="C588" t="s">
        <v>1033</v>
      </c>
      <c r="D588" t="s">
        <v>67</v>
      </c>
      <c r="E588" t="s">
        <v>26</v>
      </c>
      <c r="F588" t="s">
        <v>86</v>
      </c>
      <c r="G588" t="s">
        <v>127</v>
      </c>
      <c r="H588">
        <v>1</v>
      </c>
      <c r="I588">
        <v>17627</v>
      </c>
      <c r="J588">
        <v>0</v>
      </c>
      <c r="K588">
        <v>0</v>
      </c>
      <c r="L588">
        <v>17627</v>
      </c>
      <c r="M588">
        <v>11761.9</v>
      </c>
      <c r="N588">
        <v>5865.1</v>
      </c>
      <c r="O588" t="s">
        <v>91</v>
      </c>
      <c r="P588">
        <v>609.66</v>
      </c>
      <c r="Q588" t="s">
        <v>30</v>
      </c>
      <c r="R588" t="s">
        <v>31</v>
      </c>
      <c r="S588">
        <v>5</v>
      </c>
      <c r="T588">
        <v>4</v>
      </c>
      <c r="U588" t="s">
        <v>32</v>
      </c>
      <c r="V588" t="s">
        <v>33</v>
      </c>
      <c r="W588">
        <v>5</v>
      </c>
      <c r="X588">
        <f t="shared" si="18"/>
        <v>0</v>
      </c>
      <c r="Y588">
        <f t="shared" si="19"/>
        <v>5255.4400000000005</v>
      </c>
      <c r="Z588" s="2">
        <f>IF(BoyCodeAfrica_Ecommerce_Datasets3[Marketing_Cost] = 0, "N/A", L588/P588)</f>
        <v>28.912836663058098</v>
      </c>
      <c r="AA588" s="3">
        <f>BoyCodeAfrica_Ecommerce_Datasets3[Marketing_Cost]/BoyCodeAfrica_Ecommerce_Datasets3[Revenue]</f>
        <v>3.4586713564418219E-2</v>
      </c>
      <c r="AB588">
        <f>IF(COUNTIFS($C$2:C588,C588, $O$2:O588,O588)= 1,1,0)</f>
        <v>1</v>
      </c>
      <c r="AC588" s="6">
        <f>IF(COUNTIFS($A$2:A588,A588, $O$2:O588,O588)= 1,1,0)</f>
        <v>1</v>
      </c>
    </row>
    <row r="589" spans="1:29" x14ac:dyDescent="0.25">
      <c r="A589" t="s">
        <v>1043</v>
      </c>
      <c r="B589" s="1">
        <v>45759</v>
      </c>
      <c r="C589" t="s">
        <v>657</v>
      </c>
      <c r="D589" t="s">
        <v>45</v>
      </c>
      <c r="E589" t="s">
        <v>26</v>
      </c>
      <c r="F589" t="s">
        <v>86</v>
      </c>
      <c r="G589" t="s">
        <v>110</v>
      </c>
      <c r="H589">
        <v>1</v>
      </c>
      <c r="I589">
        <v>45334</v>
      </c>
      <c r="J589">
        <v>20</v>
      </c>
      <c r="K589">
        <v>9066.7999999999993</v>
      </c>
      <c r="L589">
        <v>36267.199999999997</v>
      </c>
      <c r="M589">
        <v>24747.279999999999</v>
      </c>
      <c r="N589">
        <v>11519.92</v>
      </c>
      <c r="O589" t="s">
        <v>91</v>
      </c>
      <c r="P589">
        <v>1449.85</v>
      </c>
      <c r="Q589" t="s">
        <v>73</v>
      </c>
      <c r="R589" t="s">
        <v>41</v>
      </c>
      <c r="S589">
        <v>2</v>
      </c>
      <c r="T589">
        <v>4</v>
      </c>
      <c r="U589" t="s">
        <v>32</v>
      </c>
      <c r="V589" t="s">
        <v>50</v>
      </c>
      <c r="W589">
        <v>3</v>
      </c>
      <c r="X589">
        <f t="shared" si="18"/>
        <v>0</v>
      </c>
      <c r="Y589">
        <f t="shared" si="19"/>
        <v>10070.07</v>
      </c>
      <c r="Z589" s="2">
        <f>IF(BoyCodeAfrica_Ecommerce_Datasets3[Marketing_Cost] = 0, "N/A", L589/P589)</f>
        <v>25.01444977066593</v>
      </c>
      <c r="AA589" s="3">
        <f>BoyCodeAfrica_Ecommerce_Datasets3[Marketing_Cost]/BoyCodeAfrica_Ecommerce_Datasets3[Revenue]</f>
        <v>3.9976893722151144E-2</v>
      </c>
      <c r="AB589">
        <f>IF(COUNTIFS($C$2:C589,C589, $O$2:O589,O589)= 1,1,0)</f>
        <v>1</v>
      </c>
      <c r="AC589" s="6">
        <f>IF(COUNTIFS($A$2:A589,A589, $O$2:O589,O589)= 1,1,0)</f>
        <v>1</v>
      </c>
    </row>
    <row r="590" spans="1:29" x14ac:dyDescent="0.25">
      <c r="A590" t="s">
        <v>1044</v>
      </c>
      <c r="B590" s="1">
        <v>45733</v>
      </c>
      <c r="C590" t="s">
        <v>553</v>
      </c>
      <c r="D590" t="s">
        <v>63</v>
      </c>
      <c r="E590" t="s">
        <v>36</v>
      </c>
      <c r="F590" t="s">
        <v>53</v>
      </c>
      <c r="G590" t="s">
        <v>268</v>
      </c>
      <c r="H590">
        <v>1</v>
      </c>
      <c r="I590">
        <v>95824</v>
      </c>
      <c r="J590">
        <v>10</v>
      </c>
      <c r="K590">
        <v>9582.4</v>
      </c>
      <c r="L590">
        <v>86241.600000000006</v>
      </c>
      <c r="M590">
        <v>62815.4</v>
      </c>
      <c r="N590">
        <v>23426.2</v>
      </c>
      <c r="O590" t="s">
        <v>60</v>
      </c>
      <c r="P590">
        <v>494.53</v>
      </c>
      <c r="Q590" t="s">
        <v>30</v>
      </c>
      <c r="R590" t="s">
        <v>41</v>
      </c>
      <c r="S590">
        <v>2</v>
      </c>
      <c r="T590">
        <v>3</v>
      </c>
      <c r="U590" t="s">
        <v>56</v>
      </c>
      <c r="V590" t="s">
        <v>33</v>
      </c>
      <c r="W590">
        <v>5</v>
      </c>
      <c r="X590">
        <f t="shared" si="18"/>
        <v>0</v>
      </c>
      <c r="Y590">
        <f t="shared" si="19"/>
        <v>22931.670000000002</v>
      </c>
      <c r="Z590" s="2">
        <f>IF(BoyCodeAfrica_Ecommerce_Datasets3[Marketing_Cost] = 0, "N/A", L590/P590)</f>
        <v>174.39103795523025</v>
      </c>
      <c r="AA590" s="3">
        <f>BoyCodeAfrica_Ecommerce_Datasets3[Marketing_Cost]/BoyCodeAfrica_Ecommerce_Datasets3[Revenue]</f>
        <v>5.7342396244967619E-3</v>
      </c>
      <c r="AB590">
        <f>IF(COUNTIFS($C$2:C590,C590, $O$2:O590,O590)= 1,1,0)</f>
        <v>0</v>
      </c>
      <c r="AC590" s="6">
        <f>IF(COUNTIFS($A$2:A590,A590, $O$2:O590,O590)= 1,1,0)</f>
        <v>1</v>
      </c>
    </row>
    <row r="591" spans="1:29" x14ac:dyDescent="0.25">
      <c r="A591" t="s">
        <v>1045</v>
      </c>
      <c r="B591" s="1">
        <v>45670</v>
      </c>
      <c r="C591" t="s">
        <v>1046</v>
      </c>
      <c r="D591" t="s">
        <v>124</v>
      </c>
      <c r="E591" t="s">
        <v>46</v>
      </c>
      <c r="F591" t="s">
        <v>27</v>
      </c>
      <c r="G591" t="s">
        <v>28</v>
      </c>
      <c r="H591">
        <v>1</v>
      </c>
      <c r="I591">
        <v>21924</v>
      </c>
      <c r="J591">
        <v>10</v>
      </c>
      <c r="K591">
        <v>2192.4</v>
      </c>
      <c r="L591">
        <v>19731.599999999999</v>
      </c>
      <c r="M591">
        <v>14448.41</v>
      </c>
      <c r="N591">
        <v>5283.19</v>
      </c>
      <c r="O591" t="s">
        <v>55</v>
      </c>
      <c r="P591">
        <v>1216.49</v>
      </c>
      <c r="Q591" t="s">
        <v>30</v>
      </c>
      <c r="R591" t="s">
        <v>41</v>
      </c>
      <c r="S591">
        <v>2</v>
      </c>
      <c r="T591">
        <v>1</v>
      </c>
      <c r="U591" t="s">
        <v>32</v>
      </c>
      <c r="V591" t="s">
        <v>33</v>
      </c>
      <c r="W591">
        <v>5</v>
      </c>
      <c r="X591">
        <f t="shared" si="18"/>
        <v>0</v>
      </c>
      <c r="Y591">
        <f t="shared" si="19"/>
        <v>4066.7</v>
      </c>
      <c r="Z591" s="2">
        <f>IF(BoyCodeAfrica_Ecommerce_Datasets3[Marketing_Cost] = 0, "N/A", L591/P591)</f>
        <v>16.220108673314208</v>
      </c>
      <c r="AA591" s="3">
        <f>BoyCodeAfrica_Ecommerce_Datasets3[Marketing_Cost]/BoyCodeAfrica_Ecommerce_Datasets3[Revenue]</f>
        <v>6.1651868069492598E-2</v>
      </c>
      <c r="AB591">
        <f>IF(COUNTIFS($C$2:C591,C591, $O$2:O591,O591)= 1,1,0)</f>
        <v>1</v>
      </c>
      <c r="AC591" s="6">
        <f>IF(COUNTIFS($A$2:A591,A591, $O$2:O591,O591)= 1,1,0)</f>
        <v>1</v>
      </c>
    </row>
    <row r="592" spans="1:29" x14ac:dyDescent="0.25">
      <c r="A592" t="s">
        <v>1047</v>
      </c>
      <c r="B592" s="1">
        <v>45681</v>
      </c>
      <c r="C592" t="s">
        <v>1048</v>
      </c>
      <c r="D592" t="s">
        <v>67</v>
      </c>
      <c r="E592" t="s">
        <v>46</v>
      </c>
      <c r="F592" t="s">
        <v>86</v>
      </c>
      <c r="G592" t="s">
        <v>180</v>
      </c>
      <c r="H592">
        <v>2</v>
      </c>
      <c r="I592">
        <v>64672</v>
      </c>
      <c r="J592">
        <v>0</v>
      </c>
      <c r="K592">
        <v>0</v>
      </c>
      <c r="L592">
        <v>129344</v>
      </c>
      <c r="M592">
        <v>89858.32</v>
      </c>
      <c r="N592">
        <v>39485.68</v>
      </c>
      <c r="O592" t="s">
        <v>49</v>
      </c>
      <c r="P592">
        <v>198.36</v>
      </c>
      <c r="Q592" t="s">
        <v>40</v>
      </c>
      <c r="R592" t="s">
        <v>31</v>
      </c>
      <c r="S592">
        <v>5</v>
      </c>
      <c r="T592">
        <v>4</v>
      </c>
      <c r="U592" t="s">
        <v>32</v>
      </c>
      <c r="V592" t="s">
        <v>50</v>
      </c>
      <c r="W592">
        <v>5</v>
      </c>
      <c r="X592">
        <f t="shared" si="18"/>
        <v>0</v>
      </c>
      <c r="Y592">
        <f t="shared" si="19"/>
        <v>39287.32</v>
      </c>
      <c r="Z592" s="2">
        <f>IF(BoyCodeAfrica_Ecommerce_Datasets3[Marketing_Cost] = 0, "N/A", L592/P592)</f>
        <v>652.06694898164949</v>
      </c>
      <c r="AA592" s="3">
        <f>BoyCodeAfrica_Ecommerce_Datasets3[Marketing_Cost]/BoyCodeAfrica_Ecommerce_Datasets3[Revenue]</f>
        <v>1.5335848589807027E-3</v>
      </c>
      <c r="AB592">
        <f>IF(COUNTIFS($C$2:C592,C592, $O$2:O592,O592)= 1,1,0)</f>
        <v>1</v>
      </c>
      <c r="AC592" s="6">
        <f>IF(COUNTIFS($A$2:A592,A592, $O$2:O592,O592)= 1,1,0)</f>
        <v>1</v>
      </c>
    </row>
    <row r="593" spans="1:29" x14ac:dyDescent="0.25">
      <c r="A593" t="s">
        <v>1049</v>
      </c>
      <c r="B593" s="1">
        <v>45783</v>
      </c>
      <c r="C593" t="s">
        <v>1050</v>
      </c>
      <c r="D593" t="s">
        <v>71</v>
      </c>
      <c r="E593" t="s">
        <v>26</v>
      </c>
      <c r="F593" t="s">
        <v>37</v>
      </c>
      <c r="G593" t="s">
        <v>224</v>
      </c>
      <c r="H593">
        <v>1</v>
      </c>
      <c r="I593">
        <v>7225</v>
      </c>
      <c r="J593">
        <v>25</v>
      </c>
      <c r="K593">
        <v>1806.25</v>
      </c>
      <c r="L593">
        <v>5418.75</v>
      </c>
      <c r="M593">
        <v>3288.23</v>
      </c>
      <c r="N593">
        <v>2130.52</v>
      </c>
      <c r="O593" t="s">
        <v>55</v>
      </c>
      <c r="P593">
        <v>2127.7399999999998</v>
      </c>
      <c r="Q593" t="s">
        <v>30</v>
      </c>
      <c r="R593" t="s">
        <v>31</v>
      </c>
      <c r="S593">
        <v>5</v>
      </c>
      <c r="T593">
        <v>1</v>
      </c>
      <c r="U593" t="s">
        <v>32</v>
      </c>
      <c r="V593" t="s">
        <v>42</v>
      </c>
      <c r="X593">
        <f t="shared" si="18"/>
        <v>0</v>
      </c>
      <c r="Y593">
        <f t="shared" si="19"/>
        <v>2.7800000000002001</v>
      </c>
      <c r="Z593" s="2">
        <f>IF(BoyCodeAfrica_Ecommerce_Datasets3[Marketing_Cost] = 0, "N/A", L593/P593)</f>
        <v>2.5467162341263503</v>
      </c>
      <c r="AA593" s="3">
        <f>BoyCodeAfrica_Ecommerce_Datasets3[Marketing_Cost]/BoyCodeAfrica_Ecommerce_Datasets3[Revenue]</f>
        <v>0.39266251441753169</v>
      </c>
      <c r="AB593">
        <f>IF(COUNTIFS($C$2:C593,C593, $O$2:O593,O593)= 1,1,0)</f>
        <v>1</v>
      </c>
      <c r="AC593" s="6">
        <f>IF(COUNTIFS($A$2:A593,A593, $O$2:O593,O593)= 1,1,0)</f>
        <v>1</v>
      </c>
    </row>
    <row r="594" spans="1:29" x14ac:dyDescent="0.25">
      <c r="A594" t="s">
        <v>1051</v>
      </c>
      <c r="B594" s="1">
        <v>45901</v>
      </c>
      <c r="C594" t="s">
        <v>1052</v>
      </c>
      <c r="D594" t="s">
        <v>25</v>
      </c>
      <c r="E594" t="s">
        <v>46</v>
      </c>
      <c r="F594" t="s">
        <v>47</v>
      </c>
      <c r="G594" t="s">
        <v>48</v>
      </c>
      <c r="H594">
        <v>2</v>
      </c>
      <c r="I594">
        <v>7893</v>
      </c>
      <c r="J594">
        <v>0</v>
      </c>
      <c r="K594">
        <v>0</v>
      </c>
      <c r="L594">
        <v>15786</v>
      </c>
      <c r="M594">
        <v>10819.8</v>
      </c>
      <c r="N594">
        <v>4966.2</v>
      </c>
      <c r="O594" t="s">
        <v>39</v>
      </c>
      <c r="P594">
        <v>851.11</v>
      </c>
      <c r="Q594" t="s">
        <v>83</v>
      </c>
      <c r="R594" t="s">
        <v>31</v>
      </c>
      <c r="S594">
        <v>5</v>
      </c>
      <c r="T594">
        <v>5</v>
      </c>
      <c r="U594" t="s">
        <v>32</v>
      </c>
      <c r="V594" t="s">
        <v>33</v>
      </c>
      <c r="W594">
        <v>2</v>
      </c>
      <c r="X594">
        <f t="shared" si="18"/>
        <v>0</v>
      </c>
      <c r="Y594">
        <f t="shared" si="19"/>
        <v>4115.09</v>
      </c>
      <c r="Z594" s="2">
        <f>IF(BoyCodeAfrica_Ecommerce_Datasets3[Marketing_Cost] = 0, "N/A", L594/P594)</f>
        <v>18.547543795749082</v>
      </c>
      <c r="AA594" s="3">
        <f>BoyCodeAfrica_Ecommerce_Datasets3[Marketing_Cost]/BoyCodeAfrica_Ecommerce_Datasets3[Revenue]</f>
        <v>5.3915494742176613E-2</v>
      </c>
      <c r="AB594">
        <f>IF(COUNTIFS($C$2:C594,C594, $O$2:O594,O594)= 1,1,0)</f>
        <v>1</v>
      </c>
      <c r="AC594" s="6">
        <f>IF(COUNTIFS($A$2:A594,A594, $O$2:O594,O594)= 1,1,0)</f>
        <v>1</v>
      </c>
    </row>
    <row r="595" spans="1:29" x14ac:dyDescent="0.25">
      <c r="A595" t="s">
        <v>1053</v>
      </c>
      <c r="B595" s="1">
        <v>45970</v>
      </c>
      <c r="C595" t="s">
        <v>567</v>
      </c>
      <c r="D595" t="s">
        <v>63</v>
      </c>
      <c r="E595" t="s">
        <v>46</v>
      </c>
      <c r="F595" t="s">
        <v>47</v>
      </c>
      <c r="G595" t="s">
        <v>146</v>
      </c>
      <c r="H595">
        <v>2</v>
      </c>
      <c r="I595">
        <v>33263</v>
      </c>
      <c r="J595">
        <v>0</v>
      </c>
      <c r="K595">
        <v>0</v>
      </c>
      <c r="L595">
        <v>66526</v>
      </c>
      <c r="M595">
        <v>37963.879999999997</v>
      </c>
      <c r="N595">
        <v>28562.12</v>
      </c>
      <c r="O595" t="s">
        <v>49</v>
      </c>
      <c r="P595">
        <v>56.63</v>
      </c>
      <c r="Q595" t="s">
        <v>40</v>
      </c>
      <c r="R595" t="s">
        <v>41</v>
      </c>
      <c r="S595">
        <v>2</v>
      </c>
      <c r="T595">
        <v>0</v>
      </c>
      <c r="U595" t="s">
        <v>32</v>
      </c>
      <c r="V595" t="s">
        <v>42</v>
      </c>
      <c r="X595">
        <f t="shared" si="18"/>
        <v>0</v>
      </c>
      <c r="Y595">
        <f t="shared" si="19"/>
        <v>28505.489999999998</v>
      </c>
      <c r="Z595" s="2">
        <f>IF(BoyCodeAfrica_Ecommerce_Datasets3[Marketing_Cost] = 0, "N/A", L595/P595)</f>
        <v>1174.7483665901466</v>
      </c>
      <c r="AA595" s="3">
        <f>BoyCodeAfrica_Ecommerce_Datasets3[Marketing_Cost]/BoyCodeAfrica_Ecommerce_Datasets3[Revenue]</f>
        <v>8.5124612933289243E-4</v>
      </c>
      <c r="AB595">
        <f>IF(COUNTIFS($C$2:C595,C595, $O$2:O595,O595)= 1,1,0)</f>
        <v>1</v>
      </c>
      <c r="AC595" s="6">
        <f>IF(COUNTIFS($A$2:A595,A595, $O$2:O595,O595)= 1,1,0)</f>
        <v>1</v>
      </c>
    </row>
    <row r="596" spans="1:29" x14ac:dyDescent="0.25">
      <c r="A596" t="s">
        <v>1054</v>
      </c>
      <c r="B596" s="1">
        <v>45695</v>
      </c>
      <c r="C596" t="s">
        <v>1055</v>
      </c>
      <c r="D596" t="s">
        <v>45</v>
      </c>
      <c r="E596" t="s">
        <v>46</v>
      </c>
      <c r="F596" t="s">
        <v>37</v>
      </c>
      <c r="G596" t="s">
        <v>161</v>
      </c>
      <c r="H596">
        <v>2</v>
      </c>
      <c r="I596">
        <v>5535</v>
      </c>
      <c r="J596">
        <v>10</v>
      </c>
      <c r="K596">
        <v>1107</v>
      </c>
      <c r="L596">
        <v>9963</v>
      </c>
      <c r="M596">
        <v>6216.85</v>
      </c>
      <c r="N596">
        <v>3746.15</v>
      </c>
      <c r="O596" t="s">
        <v>60</v>
      </c>
      <c r="P596">
        <v>2429.3000000000002</v>
      </c>
      <c r="Q596" t="s">
        <v>40</v>
      </c>
      <c r="R596" t="s">
        <v>31</v>
      </c>
      <c r="S596">
        <v>5</v>
      </c>
      <c r="T596">
        <v>7</v>
      </c>
      <c r="U596" t="s">
        <v>56</v>
      </c>
      <c r="V596" t="s">
        <v>33</v>
      </c>
      <c r="W596">
        <v>3</v>
      </c>
      <c r="X596">
        <f t="shared" si="18"/>
        <v>0</v>
      </c>
      <c r="Y596">
        <f t="shared" si="19"/>
        <v>1316.85</v>
      </c>
      <c r="Z596" s="2">
        <f>IF(BoyCodeAfrica_Ecommerce_Datasets3[Marketing_Cost] = 0, "N/A", L596/P596)</f>
        <v>4.1011814102827975</v>
      </c>
      <c r="AA596" s="3">
        <f>BoyCodeAfrica_Ecommerce_Datasets3[Marketing_Cost]/BoyCodeAfrica_Ecommerce_Datasets3[Revenue]</f>
        <v>0.24383217906253138</v>
      </c>
      <c r="AB596">
        <f>IF(COUNTIFS($C$2:C596,C596, $O$2:O596,O596)= 1,1,0)</f>
        <v>1</v>
      </c>
      <c r="AC596" s="6">
        <f>IF(COUNTIFS($A$2:A596,A596, $O$2:O596,O596)= 1,1,0)</f>
        <v>1</v>
      </c>
    </row>
    <row r="597" spans="1:29" x14ac:dyDescent="0.25">
      <c r="A597" t="s">
        <v>1056</v>
      </c>
      <c r="B597" s="1">
        <v>45891</v>
      </c>
      <c r="C597" t="s">
        <v>272</v>
      </c>
      <c r="D597" t="s">
        <v>71</v>
      </c>
      <c r="E597" t="s">
        <v>46</v>
      </c>
      <c r="F597" t="s">
        <v>27</v>
      </c>
      <c r="G597" t="s">
        <v>113</v>
      </c>
      <c r="H597">
        <v>1</v>
      </c>
      <c r="I597">
        <v>26531</v>
      </c>
      <c r="J597">
        <v>25</v>
      </c>
      <c r="K597">
        <v>6632.75</v>
      </c>
      <c r="L597">
        <v>19898.25</v>
      </c>
      <c r="M597">
        <v>12258.23</v>
      </c>
      <c r="N597">
        <v>7640.02</v>
      </c>
      <c r="O597" t="s">
        <v>55</v>
      </c>
      <c r="P597">
        <v>1105.3800000000001</v>
      </c>
      <c r="Q597" t="s">
        <v>73</v>
      </c>
      <c r="R597" t="s">
        <v>41</v>
      </c>
      <c r="S597">
        <v>2</v>
      </c>
      <c r="T597">
        <v>1</v>
      </c>
      <c r="U597" t="s">
        <v>32</v>
      </c>
      <c r="V597" t="s">
        <v>33</v>
      </c>
      <c r="W597">
        <v>5</v>
      </c>
      <c r="X597">
        <f t="shared" si="18"/>
        <v>0</v>
      </c>
      <c r="Y597">
        <f t="shared" si="19"/>
        <v>6534.64</v>
      </c>
      <c r="Z597" s="2">
        <f>IF(BoyCodeAfrica_Ecommerce_Datasets3[Marketing_Cost] = 0, "N/A", L597/P597)</f>
        <v>18.001275579438744</v>
      </c>
      <c r="AA597" s="3">
        <f>BoyCodeAfrica_Ecommerce_Datasets3[Marketing_Cost]/BoyCodeAfrica_Ecommerce_Datasets3[Revenue]</f>
        <v>5.5551618860955117E-2</v>
      </c>
      <c r="AB597">
        <f>IF(COUNTIFS($C$2:C597,C597, $O$2:O597,O597)= 1,1,0)</f>
        <v>0</v>
      </c>
      <c r="AC597" s="6">
        <f>IF(COUNTIFS($A$2:A597,A597, $O$2:O597,O597)= 1,1,0)</f>
        <v>1</v>
      </c>
    </row>
    <row r="598" spans="1:29" x14ac:dyDescent="0.25">
      <c r="A598" t="s">
        <v>1057</v>
      </c>
      <c r="B598" s="1">
        <v>45870</v>
      </c>
      <c r="C598" t="s">
        <v>747</v>
      </c>
      <c r="D598" t="s">
        <v>124</v>
      </c>
      <c r="E598" t="s">
        <v>36</v>
      </c>
      <c r="F598" t="s">
        <v>37</v>
      </c>
      <c r="G598" t="s">
        <v>224</v>
      </c>
      <c r="H598">
        <v>1</v>
      </c>
      <c r="I598">
        <v>11140</v>
      </c>
      <c r="J598">
        <v>10</v>
      </c>
      <c r="K598">
        <v>1114</v>
      </c>
      <c r="L598">
        <v>10026</v>
      </c>
      <c r="M598">
        <v>6414.21</v>
      </c>
      <c r="N598">
        <v>3611.79</v>
      </c>
      <c r="O598" t="s">
        <v>29</v>
      </c>
      <c r="P598">
        <v>589.29</v>
      </c>
      <c r="Q598" t="s">
        <v>30</v>
      </c>
      <c r="R598" t="s">
        <v>31</v>
      </c>
      <c r="S598">
        <v>5</v>
      </c>
      <c r="T598">
        <v>0</v>
      </c>
      <c r="U598" t="s">
        <v>32</v>
      </c>
      <c r="V598" t="s">
        <v>50</v>
      </c>
      <c r="W598">
        <v>5</v>
      </c>
      <c r="X598">
        <f t="shared" si="18"/>
        <v>0</v>
      </c>
      <c r="Y598">
        <f t="shared" si="19"/>
        <v>3022.5</v>
      </c>
      <c r="Z598" s="2">
        <f>IF(BoyCodeAfrica_Ecommerce_Datasets3[Marketing_Cost] = 0, "N/A", L598/P598)</f>
        <v>17.013694445858576</v>
      </c>
      <c r="AA598" s="3">
        <f>BoyCodeAfrica_Ecommerce_Datasets3[Marketing_Cost]/BoyCodeAfrica_Ecommerce_Datasets3[Revenue]</f>
        <v>5.8776181926989822E-2</v>
      </c>
      <c r="AB598">
        <f>IF(COUNTIFS($C$2:C598,C598, $O$2:O598,O598)= 1,1,0)</f>
        <v>1</v>
      </c>
      <c r="AC598" s="6">
        <f>IF(COUNTIFS($A$2:A598,A598, $O$2:O598,O598)= 1,1,0)</f>
        <v>1</v>
      </c>
    </row>
    <row r="599" spans="1:29" x14ac:dyDescent="0.25">
      <c r="A599" t="s">
        <v>1058</v>
      </c>
      <c r="B599" s="1">
        <v>45980</v>
      </c>
      <c r="C599" t="s">
        <v>622</v>
      </c>
      <c r="D599" t="s">
        <v>154</v>
      </c>
      <c r="E599" t="s">
        <v>26</v>
      </c>
      <c r="F599" t="s">
        <v>37</v>
      </c>
      <c r="G599" t="s">
        <v>161</v>
      </c>
      <c r="H599">
        <v>1</v>
      </c>
      <c r="I599">
        <v>36336</v>
      </c>
      <c r="J599">
        <v>10</v>
      </c>
      <c r="K599">
        <v>3633.6</v>
      </c>
      <c r="L599">
        <v>32702.400000000001</v>
      </c>
      <c r="M599">
        <v>21622.89</v>
      </c>
      <c r="N599">
        <v>11079.51</v>
      </c>
      <c r="O599" t="s">
        <v>60</v>
      </c>
      <c r="P599">
        <v>283.97000000000003</v>
      </c>
      <c r="Q599" t="s">
        <v>40</v>
      </c>
      <c r="R599" t="s">
        <v>41</v>
      </c>
      <c r="S599">
        <v>2</v>
      </c>
      <c r="T599">
        <v>6</v>
      </c>
      <c r="U599" t="s">
        <v>32</v>
      </c>
      <c r="V599" t="s">
        <v>50</v>
      </c>
      <c r="W599">
        <v>2</v>
      </c>
      <c r="X599">
        <f t="shared" si="18"/>
        <v>0</v>
      </c>
      <c r="Y599">
        <f t="shared" si="19"/>
        <v>10795.54</v>
      </c>
      <c r="Z599" s="2">
        <f>IF(BoyCodeAfrica_Ecommerce_Datasets3[Marketing_Cost] = 0, "N/A", L599/P599)</f>
        <v>115.16146071768144</v>
      </c>
      <c r="AA599" s="3">
        <f>BoyCodeAfrica_Ecommerce_Datasets3[Marketing_Cost]/BoyCodeAfrica_Ecommerce_Datasets3[Revenue]</f>
        <v>8.6834605411223644E-3</v>
      </c>
      <c r="AB599">
        <f>IF(COUNTIFS($C$2:C599,C599, $O$2:O599,O599)= 1,1,0)</f>
        <v>0</v>
      </c>
      <c r="AC599" s="6">
        <f>IF(COUNTIFS($A$2:A599,A599, $O$2:O599,O599)= 1,1,0)</f>
        <v>1</v>
      </c>
    </row>
    <row r="600" spans="1:29" x14ac:dyDescent="0.25">
      <c r="A600" t="s">
        <v>1059</v>
      </c>
      <c r="B600" s="1">
        <v>45952</v>
      </c>
      <c r="C600" t="s">
        <v>1060</v>
      </c>
      <c r="D600" t="s">
        <v>63</v>
      </c>
      <c r="E600" t="s">
        <v>46</v>
      </c>
      <c r="F600" t="s">
        <v>37</v>
      </c>
      <c r="G600" t="s">
        <v>100</v>
      </c>
      <c r="H600">
        <v>2</v>
      </c>
      <c r="I600">
        <v>19449</v>
      </c>
      <c r="J600">
        <v>10</v>
      </c>
      <c r="K600">
        <v>3889.8</v>
      </c>
      <c r="L600">
        <v>35008.199999999997</v>
      </c>
      <c r="M600">
        <v>23615.5</v>
      </c>
      <c r="N600">
        <v>11392.7</v>
      </c>
      <c r="O600" t="s">
        <v>49</v>
      </c>
      <c r="P600">
        <v>241.57</v>
      </c>
      <c r="Q600" t="s">
        <v>83</v>
      </c>
      <c r="R600" t="s">
        <v>31</v>
      </c>
      <c r="S600">
        <v>5</v>
      </c>
      <c r="T600">
        <v>4</v>
      </c>
      <c r="U600" t="s">
        <v>32</v>
      </c>
      <c r="V600" t="s">
        <v>33</v>
      </c>
      <c r="W600">
        <v>1</v>
      </c>
      <c r="X600">
        <f t="shared" si="18"/>
        <v>0</v>
      </c>
      <c r="Y600">
        <f t="shared" si="19"/>
        <v>11151.130000000001</v>
      </c>
      <c r="Z600" s="2">
        <f>IF(BoyCodeAfrica_Ecommerce_Datasets3[Marketing_Cost] = 0, "N/A", L600/P600)</f>
        <v>144.91948503539345</v>
      </c>
      <c r="AA600" s="3">
        <f>BoyCodeAfrica_Ecommerce_Datasets3[Marketing_Cost]/BoyCodeAfrica_Ecommerce_Datasets3[Revenue]</f>
        <v>6.9003833387606336E-3</v>
      </c>
      <c r="AB600">
        <f>IF(COUNTIFS($C$2:C600,C600, $O$2:O600,O600)= 1,1,0)</f>
        <v>1</v>
      </c>
      <c r="AC600" s="6">
        <f>IF(COUNTIFS($A$2:A600,A600, $O$2:O600,O600)= 1,1,0)</f>
        <v>1</v>
      </c>
    </row>
    <row r="601" spans="1:29" x14ac:dyDescent="0.25">
      <c r="A601" t="s">
        <v>1061</v>
      </c>
      <c r="B601" s="1">
        <v>45757</v>
      </c>
      <c r="C601" t="s">
        <v>645</v>
      </c>
      <c r="D601" t="s">
        <v>154</v>
      </c>
      <c r="E601" t="s">
        <v>26</v>
      </c>
      <c r="F601" t="s">
        <v>27</v>
      </c>
      <c r="G601" t="s">
        <v>76</v>
      </c>
      <c r="H601">
        <v>1</v>
      </c>
      <c r="I601">
        <v>17399</v>
      </c>
      <c r="J601">
        <v>0</v>
      </c>
      <c r="K601">
        <v>0</v>
      </c>
      <c r="L601">
        <v>17399</v>
      </c>
      <c r="M601">
        <v>12511</v>
      </c>
      <c r="N601">
        <v>4888</v>
      </c>
      <c r="O601" t="s">
        <v>29</v>
      </c>
      <c r="P601">
        <v>1922.68</v>
      </c>
      <c r="Q601" t="s">
        <v>40</v>
      </c>
      <c r="R601" t="s">
        <v>41</v>
      </c>
      <c r="S601">
        <v>2</v>
      </c>
      <c r="T601">
        <v>1</v>
      </c>
      <c r="U601" t="s">
        <v>32</v>
      </c>
      <c r="V601" t="s">
        <v>42</v>
      </c>
      <c r="X601">
        <f t="shared" si="18"/>
        <v>0</v>
      </c>
      <c r="Y601">
        <f t="shared" si="19"/>
        <v>2965.3199999999997</v>
      </c>
      <c r="Z601" s="2">
        <f>IF(BoyCodeAfrica_Ecommerce_Datasets3[Marketing_Cost] = 0, "N/A", L601/P601)</f>
        <v>9.0493477853829027</v>
      </c>
      <c r="AA601" s="3">
        <f>BoyCodeAfrica_Ecommerce_Datasets3[Marketing_Cost]/BoyCodeAfrica_Ecommerce_Datasets3[Revenue]</f>
        <v>0.11050520144835911</v>
      </c>
      <c r="AB601">
        <f>IF(COUNTIFS($C$2:C601,C601, $O$2:O601,O601)= 1,1,0)</f>
        <v>1</v>
      </c>
      <c r="AC601" s="6">
        <f>IF(COUNTIFS($A$2:A601,A601, $O$2:O601,O601)= 1,1,0)</f>
        <v>1</v>
      </c>
    </row>
    <row r="602" spans="1:29" x14ac:dyDescent="0.25">
      <c r="A602" t="s">
        <v>1062</v>
      </c>
      <c r="B602" s="1">
        <v>46014</v>
      </c>
      <c r="C602" t="s">
        <v>1063</v>
      </c>
      <c r="D602" t="s">
        <v>63</v>
      </c>
      <c r="E602" t="s">
        <v>46</v>
      </c>
      <c r="F602" t="s">
        <v>27</v>
      </c>
      <c r="G602" t="s">
        <v>113</v>
      </c>
      <c r="H602">
        <v>1</v>
      </c>
      <c r="I602">
        <v>14063</v>
      </c>
      <c r="J602">
        <v>0</v>
      </c>
      <c r="K602">
        <v>0</v>
      </c>
      <c r="L602">
        <v>14063</v>
      </c>
      <c r="M602">
        <v>8271.99</v>
      </c>
      <c r="N602">
        <v>5791.01</v>
      </c>
      <c r="O602" t="s">
        <v>55</v>
      </c>
      <c r="P602">
        <v>1612.2</v>
      </c>
      <c r="Q602" t="s">
        <v>73</v>
      </c>
      <c r="R602" t="s">
        <v>31</v>
      </c>
      <c r="S602">
        <v>5</v>
      </c>
      <c r="T602">
        <v>6</v>
      </c>
      <c r="U602" t="s">
        <v>32</v>
      </c>
      <c r="V602" t="s">
        <v>42</v>
      </c>
      <c r="X602">
        <f t="shared" si="18"/>
        <v>0</v>
      </c>
      <c r="Y602">
        <f t="shared" si="19"/>
        <v>4178.8100000000004</v>
      </c>
      <c r="Z602" s="2">
        <f>IF(BoyCodeAfrica_Ecommerce_Datasets3[Marketing_Cost] = 0, "N/A", L602/P602)</f>
        <v>8.7228631683413962</v>
      </c>
      <c r="AA602" s="3">
        <f>BoyCodeAfrica_Ecommerce_Datasets3[Marketing_Cost]/BoyCodeAfrica_Ecommerce_Datasets3[Revenue]</f>
        <v>0.11464125719974401</v>
      </c>
      <c r="AB602">
        <f>IF(COUNTIFS($C$2:C602,C602, $O$2:O602,O602)= 1,1,0)</f>
        <v>1</v>
      </c>
      <c r="AC602" s="6">
        <f>IF(COUNTIFS($A$2:A602,A602, $O$2:O602,O602)= 1,1,0)</f>
        <v>1</v>
      </c>
    </row>
    <row r="603" spans="1:29" x14ac:dyDescent="0.25">
      <c r="A603" t="s">
        <v>1064</v>
      </c>
      <c r="B603" s="1">
        <v>45854</v>
      </c>
      <c r="C603" t="s">
        <v>1065</v>
      </c>
      <c r="D603" t="s">
        <v>67</v>
      </c>
      <c r="E603" t="s">
        <v>46</v>
      </c>
      <c r="F603" t="s">
        <v>37</v>
      </c>
      <c r="G603" t="s">
        <v>38</v>
      </c>
      <c r="H603">
        <v>1</v>
      </c>
      <c r="I603">
        <v>38365</v>
      </c>
      <c r="J603">
        <v>20</v>
      </c>
      <c r="K603">
        <v>7673</v>
      </c>
      <c r="L603">
        <v>30692</v>
      </c>
      <c r="M603">
        <v>16961.990000000002</v>
      </c>
      <c r="N603">
        <v>13730.01</v>
      </c>
      <c r="O603" t="s">
        <v>60</v>
      </c>
      <c r="P603">
        <v>1282.1300000000001</v>
      </c>
      <c r="Q603" t="s">
        <v>83</v>
      </c>
      <c r="R603" t="s">
        <v>31</v>
      </c>
      <c r="S603">
        <v>5</v>
      </c>
      <c r="T603">
        <v>3</v>
      </c>
      <c r="U603" t="s">
        <v>32</v>
      </c>
      <c r="V603" t="s">
        <v>33</v>
      </c>
      <c r="W603">
        <v>2</v>
      </c>
      <c r="X603">
        <f t="shared" si="18"/>
        <v>0</v>
      </c>
      <c r="Y603">
        <f t="shared" si="19"/>
        <v>12447.880000000001</v>
      </c>
      <c r="Z603" s="2">
        <f>IF(BoyCodeAfrica_Ecommerce_Datasets3[Marketing_Cost] = 0, "N/A", L603/P603)</f>
        <v>23.938290188982393</v>
      </c>
      <c r="AA603" s="3">
        <f>BoyCodeAfrica_Ecommerce_Datasets3[Marketing_Cost]/BoyCodeAfrica_Ecommerce_Datasets3[Revenue]</f>
        <v>4.1774077935618409E-2</v>
      </c>
      <c r="AB603">
        <f>IF(COUNTIFS($C$2:C603,C603, $O$2:O603,O603)= 1,1,0)</f>
        <v>1</v>
      </c>
      <c r="AC603" s="6">
        <f>IF(COUNTIFS($A$2:A603,A603, $O$2:O603,O603)= 1,1,0)</f>
        <v>1</v>
      </c>
    </row>
    <row r="604" spans="1:29" x14ac:dyDescent="0.25">
      <c r="A604" t="s">
        <v>1066</v>
      </c>
      <c r="B604" s="1">
        <v>45911</v>
      </c>
      <c r="C604" t="s">
        <v>284</v>
      </c>
      <c r="D604" t="s">
        <v>79</v>
      </c>
      <c r="E604" t="s">
        <v>26</v>
      </c>
      <c r="F604" t="s">
        <v>86</v>
      </c>
      <c r="G604" t="s">
        <v>87</v>
      </c>
      <c r="H604">
        <v>1</v>
      </c>
      <c r="I604">
        <v>83916</v>
      </c>
      <c r="J604">
        <v>10</v>
      </c>
      <c r="K604">
        <v>8391.6</v>
      </c>
      <c r="L604">
        <v>75524.399999999994</v>
      </c>
      <c r="M604">
        <v>54514.48</v>
      </c>
      <c r="N604">
        <v>21009.919999999998</v>
      </c>
      <c r="O604" t="s">
        <v>29</v>
      </c>
      <c r="P604">
        <v>232.5</v>
      </c>
      <c r="Q604" t="s">
        <v>68</v>
      </c>
      <c r="R604" t="s">
        <v>41</v>
      </c>
      <c r="S604">
        <v>2</v>
      </c>
      <c r="T604">
        <v>3</v>
      </c>
      <c r="U604" t="s">
        <v>56</v>
      </c>
      <c r="V604" t="s">
        <v>33</v>
      </c>
      <c r="W604">
        <v>5</v>
      </c>
      <c r="X604">
        <f t="shared" si="18"/>
        <v>0</v>
      </c>
      <c r="Y604">
        <f t="shared" si="19"/>
        <v>20777.419999999998</v>
      </c>
      <c r="Z604" s="2">
        <f>IF(BoyCodeAfrica_Ecommerce_Datasets3[Marketing_Cost] = 0, "N/A", L604/P604)</f>
        <v>324.83612903225804</v>
      </c>
      <c r="AA604" s="3">
        <f>BoyCodeAfrica_Ecommerce_Datasets3[Marketing_Cost]/BoyCodeAfrica_Ecommerce_Datasets3[Revenue]</f>
        <v>3.0784753006975231E-3</v>
      </c>
      <c r="AB604">
        <f>IF(COUNTIFS($C$2:C604,C604, $O$2:O604,O604)= 1,1,0)</f>
        <v>1</v>
      </c>
      <c r="AC604" s="6">
        <f>IF(COUNTIFS($A$2:A604,A604, $O$2:O604,O604)= 1,1,0)</f>
        <v>1</v>
      </c>
    </row>
    <row r="605" spans="1:29" x14ac:dyDescent="0.25">
      <c r="A605" t="s">
        <v>1067</v>
      </c>
      <c r="B605" s="1">
        <v>45862</v>
      </c>
      <c r="C605" t="s">
        <v>282</v>
      </c>
      <c r="D605" t="s">
        <v>45</v>
      </c>
      <c r="E605" t="s">
        <v>46</v>
      </c>
      <c r="F605" t="s">
        <v>86</v>
      </c>
      <c r="G605" t="s">
        <v>94</v>
      </c>
      <c r="H605">
        <v>2</v>
      </c>
      <c r="I605">
        <v>79546</v>
      </c>
      <c r="J605">
        <v>0</v>
      </c>
      <c r="K605">
        <v>0</v>
      </c>
      <c r="L605">
        <v>159092</v>
      </c>
      <c r="M605">
        <v>112957.32</v>
      </c>
      <c r="N605">
        <v>46134.68</v>
      </c>
      <c r="O605" t="s">
        <v>49</v>
      </c>
      <c r="P605">
        <v>130.25</v>
      </c>
      <c r="Q605" t="s">
        <v>40</v>
      </c>
      <c r="R605" t="s">
        <v>31</v>
      </c>
      <c r="S605">
        <v>5</v>
      </c>
      <c r="T605">
        <v>7</v>
      </c>
      <c r="U605" t="s">
        <v>56</v>
      </c>
      <c r="V605" t="s">
        <v>33</v>
      </c>
      <c r="W605">
        <v>3</v>
      </c>
      <c r="X605">
        <f t="shared" si="18"/>
        <v>0</v>
      </c>
      <c r="Y605">
        <f t="shared" si="19"/>
        <v>46004.43</v>
      </c>
      <c r="Z605" s="2">
        <f>IF(BoyCodeAfrica_Ecommerce_Datasets3[Marketing_Cost] = 0, "N/A", L605/P605)</f>
        <v>1221.4357005758156</v>
      </c>
      <c r="AA605" s="3">
        <f>BoyCodeAfrica_Ecommerce_Datasets3[Marketing_Cost]/BoyCodeAfrica_Ecommerce_Datasets3[Revenue]</f>
        <v>8.1870867171196537E-4</v>
      </c>
      <c r="AB605">
        <f>IF(COUNTIFS($C$2:C605,C605, $O$2:O605,O605)= 1,1,0)</f>
        <v>1</v>
      </c>
      <c r="AC605" s="6">
        <f>IF(COUNTIFS($A$2:A605,A605, $O$2:O605,O605)= 1,1,0)</f>
        <v>1</v>
      </c>
    </row>
    <row r="606" spans="1:29" x14ac:dyDescent="0.25">
      <c r="A606" t="s">
        <v>1068</v>
      </c>
      <c r="B606" s="1">
        <v>45782</v>
      </c>
      <c r="C606" t="s">
        <v>1069</v>
      </c>
      <c r="D606" t="s">
        <v>45</v>
      </c>
      <c r="E606" t="s">
        <v>26</v>
      </c>
      <c r="F606" t="s">
        <v>53</v>
      </c>
      <c r="G606" t="s">
        <v>268</v>
      </c>
      <c r="H606">
        <v>1</v>
      </c>
      <c r="I606">
        <v>110184</v>
      </c>
      <c r="J606">
        <v>5</v>
      </c>
      <c r="K606">
        <v>5509.2</v>
      </c>
      <c r="L606">
        <v>104674.8</v>
      </c>
      <c r="M606">
        <v>62322</v>
      </c>
      <c r="N606">
        <v>42352.800000000003</v>
      </c>
      <c r="O606" t="s">
        <v>49</v>
      </c>
      <c r="P606">
        <v>468.3</v>
      </c>
      <c r="Q606" t="s">
        <v>40</v>
      </c>
      <c r="R606" t="s">
        <v>31</v>
      </c>
      <c r="S606">
        <v>5</v>
      </c>
      <c r="T606">
        <v>5</v>
      </c>
      <c r="U606" t="s">
        <v>32</v>
      </c>
      <c r="V606" t="s">
        <v>33</v>
      </c>
      <c r="W606">
        <v>1</v>
      </c>
      <c r="X606">
        <f t="shared" si="18"/>
        <v>0</v>
      </c>
      <c r="Y606">
        <f t="shared" si="19"/>
        <v>41884.5</v>
      </c>
      <c r="Z606" s="2">
        <f>IF(BoyCodeAfrica_Ecommerce_Datasets3[Marketing_Cost] = 0, "N/A", L606/P606)</f>
        <v>223.52081998718771</v>
      </c>
      <c r="AA606" s="3">
        <f>BoyCodeAfrica_Ecommerce_Datasets3[Marketing_Cost]/BoyCodeAfrica_Ecommerce_Datasets3[Revenue]</f>
        <v>4.4738561716860222E-3</v>
      </c>
      <c r="AB606">
        <f>IF(COUNTIFS($C$2:C606,C606, $O$2:O606,O606)= 1,1,0)</f>
        <v>1</v>
      </c>
      <c r="AC606" s="6">
        <f>IF(COUNTIFS($A$2:A606,A606, $O$2:O606,O606)= 1,1,0)</f>
        <v>1</v>
      </c>
    </row>
    <row r="607" spans="1:29" x14ac:dyDescent="0.25">
      <c r="A607" t="s">
        <v>1070</v>
      </c>
      <c r="B607" s="1">
        <v>45733</v>
      </c>
      <c r="C607" t="s">
        <v>274</v>
      </c>
      <c r="D607" t="s">
        <v>67</v>
      </c>
      <c r="E607" t="s">
        <v>46</v>
      </c>
      <c r="F607" t="s">
        <v>47</v>
      </c>
      <c r="G607" t="s">
        <v>146</v>
      </c>
      <c r="H607">
        <v>3</v>
      </c>
      <c r="I607">
        <v>15976</v>
      </c>
      <c r="J607">
        <v>15</v>
      </c>
      <c r="K607">
        <v>7189.2</v>
      </c>
      <c r="L607">
        <v>40738.800000000003</v>
      </c>
      <c r="M607">
        <v>29719.26</v>
      </c>
      <c r="N607">
        <v>11019.54</v>
      </c>
      <c r="O607" t="s">
        <v>55</v>
      </c>
      <c r="P607">
        <v>1948.02</v>
      </c>
      <c r="Q607" t="s">
        <v>68</v>
      </c>
      <c r="R607" t="s">
        <v>41</v>
      </c>
      <c r="S607">
        <v>2</v>
      </c>
      <c r="T607">
        <v>5</v>
      </c>
      <c r="U607" t="s">
        <v>56</v>
      </c>
      <c r="V607" t="s">
        <v>33</v>
      </c>
      <c r="W607">
        <v>5</v>
      </c>
      <c r="X607">
        <f t="shared" si="18"/>
        <v>0</v>
      </c>
      <c r="Y607">
        <f t="shared" si="19"/>
        <v>9071.52</v>
      </c>
      <c r="Z607" s="2">
        <f>IF(BoyCodeAfrica_Ecommerce_Datasets3[Marketing_Cost] = 0, "N/A", L607/P607)</f>
        <v>20.912926972002342</v>
      </c>
      <c r="AA607" s="3">
        <f>BoyCodeAfrica_Ecommerce_Datasets3[Marketing_Cost]/BoyCodeAfrica_Ecommerce_Datasets3[Revenue]</f>
        <v>4.7817314206604018E-2</v>
      </c>
      <c r="AB607">
        <f>IF(COUNTIFS($C$2:C607,C607, $O$2:O607,O607)= 1,1,0)</f>
        <v>1</v>
      </c>
      <c r="AC607" s="6">
        <f>IF(COUNTIFS($A$2:A607,A607, $O$2:O607,O607)= 1,1,0)</f>
        <v>1</v>
      </c>
    </row>
    <row r="608" spans="1:29" x14ac:dyDescent="0.25">
      <c r="A608" t="s">
        <v>1071</v>
      </c>
      <c r="B608" s="1">
        <v>45993</v>
      </c>
      <c r="C608" t="s">
        <v>427</v>
      </c>
      <c r="D608" t="s">
        <v>71</v>
      </c>
      <c r="E608" t="s">
        <v>26</v>
      </c>
      <c r="F608" t="s">
        <v>37</v>
      </c>
      <c r="G608" t="s">
        <v>100</v>
      </c>
      <c r="H608">
        <v>1</v>
      </c>
      <c r="I608">
        <v>18018</v>
      </c>
      <c r="J608">
        <v>0</v>
      </c>
      <c r="K608">
        <v>0</v>
      </c>
      <c r="L608">
        <v>18018</v>
      </c>
      <c r="M608">
        <v>14509.58</v>
      </c>
      <c r="N608">
        <v>3508.42</v>
      </c>
      <c r="O608" t="s">
        <v>49</v>
      </c>
      <c r="P608">
        <v>246.76</v>
      </c>
      <c r="Q608" t="s">
        <v>30</v>
      </c>
      <c r="R608" t="s">
        <v>31</v>
      </c>
      <c r="S608">
        <v>5</v>
      </c>
      <c r="T608">
        <v>3</v>
      </c>
      <c r="U608" t="s">
        <v>32</v>
      </c>
      <c r="V608" t="s">
        <v>33</v>
      </c>
      <c r="W608">
        <v>5</v>
      </c>
      <c r="X608">
        <f t="shared" si="18"/>
        <v>0</v>
      </c>
      <c r="Y608">
        <f t="shared" si="19"/>
        <v>3261.66</v>
      </c>
      <c r="Z608" s="2">
        <f>IF(BoyCodeAfrica_Ecommerce_Datasets3[Marketing_Cost] = 0, "N/A", L608/P608)</f>
        <v>73.018317393418712</v>
      </c>
      <c r="AA608" s="3">
        <f>BoyCodeAfrica_Ecommerce_Datasets3[Marketing_Cost]/BoyCodeAfrica_Ecommerce_Datasets3[Revenue]</f>
        <v>1.3695193695193694E-2</v>
      </c>
      <c r="AB608">
        <f>IF(COUNTIFS($C$2:C608,C608, $O$2:O608,O608)= 1,1,0)</f>
        <v>1</v>
      </c>
      <c r="AC608" s="6">
        <f>IF(COUNTIFS($A$2:A608,A608, $O$2:O608,O608)= 1,1,0)</f>
        <v>1</v>
      </c>
    </row>
    <row r="609" spans="1:29" x14ac:dyDescent="0.25">
      <c r="A609" t="s">
        <v>1072</v>
      </c>
      <c r="B609" s="1">
        <v>46010</v>
      </c>
      <c r="C609" t="s">
        <v>737</v>
      </c>
      <c r="D609" t="s">
        <v>97</v>
      </c>
      <c r="E609" t="s">
        <v>26</v>
      </c>
      <c r="F609" t="s">
        <v>27</v>
      </c>
      <c r="G609" t="s">
        <v>72</v>
      </c>
      <c r="H609">
        <v>1</v>
      </c>
      <c r="I609">
        <v>27371</v>
      </c>
      <c r="J609">
        <v>5</v>
      </c>
      <c r="K609">
        <v>1368.55</v>
      </c>
      <c r="L609">
        <v>26002.45</v>
      </c>
      <c r="M609">
        <v>18632.91</v>
      </c>
      <c r="N609">
        <v>7369.54</v>
      </c>
      <c r="O609" t="s">
        <v>60</v>
      </c>
      <c r="P609">
        <v>611.71</v>
      </c>
      <c r="Q609" t="s">
        <v>83</v>
      </c>
      <c r="R609" t="s">
        <v>41</v>
      </c>
      <c r="S609">
        <v>2</v>
      </c>
      <c r="T609">
        <v>1</v>
      </c>
      <c r="U609" t="s">
        <v>32</v>
      </c>
      <c r="V609" t="s">
        <v>33</v>
      </c>
      <c r="W609">
        <v>3</v>
      </c>
      <c r="X609">
        <f t="shared" si="18"/>
        <v>0</v>
      </c>
      <c r="Y609">
        <f t="shared" si="19"/>
        <v>6757.83</v>
      </c>
      <c r="Z609" s="2">
        <f>IF(BoyCodeAfrica_Ecommerce_Datasets3[Marketing_Cost] = 0, "N/A", L609/P609)</f>
        <v>42.507805986496869</v>
      </c>
      <c r="AA609" s="3">
        <f>BoyCodeAfrica_Ecommerce_Datasets3[Marketing_Cost]/BoyCodeAfrica_Ecommerce_Datasets3[Revenue]</f>
        <v>2.3525090904895501E-2</v>
      </c>
      <c r="AB609">
        <f>IF(COUNTIFS($C$2:C609,C609, $O$2:O609,O609)= 1,1,0)</f>
        <v>0</v>
      </c>
      <c r="AC609" s="6">
        <f>IF(COUNTIFS($A$2:A609,A609, $O$2:O609,O609)= 1,1,0)</f>
        <v>1</v>
      </c>
    </row>
    <row r="610" spans="1:29" x14ac:dyDescent="0.25">
      <c r="A610" t="s">
        <v>1073</v>
      </c>
      <c r="B610" s="1">
        <v>45660</v>
      </c>
      <c r="C610" t="s">
        <v>81</v>
      </c>
      <c r="D610" t="s">
        <v>97</v>
      </c>
      <c r="E610" t="s">
        <v>46</v>
      </c>
      <c r="F610" t="s">
        <v>47</v>
      </c>
      <c r="G610" t="s">
        <v>105</v>
      </c>
      <c r="H610">
        <v>1</v>
      </c>
      <c r="I610">
        <v>31174</v>
      </c>
      <c r="J610">
        <v>10</v>
      </c>
      <c r="K610">
        <v>3117.4</v>
      </c>
      <c r="L610">
        <v>28056.6</v>
      </c>
      <c r="M610">
        <v>15685.12</v>
      </c>
      <c r="N610">
        <v>12371.48</v>
      </c>
      <c r="O610" t="s">
        <v>91</v>
      </c>
      <c r="P610">
        <v>301.01</v>
      </c>
      <c r="Q610" t="s">
        <v>73</v>
      </c>
      <c r="R610" t="s">
        <v>41</v>
      </c>
      <c r="S610">
        <v>2</v>
      </c>
      <c r="T610">
        <v>1</v>
      </c>
      <c r="U610" t="s">
        <v>32</v>
      </c>
      <c r="V610" t="s">
        <v>33</v>
      </c>
      <c r="W610">
        <v>4</v>
      </c>
      <c r="X610">
        <f t="shared" si="18"/>
        <v>0</v>
      </c>
      <c r="Y610">
        <f t="shared" si="19"/>
        <v>12070.47</v>
      </c>
      <c r="Z610" s="2">
        <f>IF(BoyCodeAfrica_Ecommerce_Datasets3[Marketing_Cost] = 0, "N/A", L610/P610)</f>
        <v>93.208199063154041</v>
      </c>
      <c r="AA610" s="3">
        <f>BoyCodeAfrica_Ecommerce_Datasets3[Marketing_Cost]/BoyCodeAfrica_Ecommerce_Datasets3[Revenue]</f>
        <v>1.072866990298183E-2</v>
      </c>
      <c r="AB610">
        <f>IF(COUNTIFS($C$2:C610,C610, $O$2:O610,O610)= 1,1,0)</f>
        <v>1</v>
      </c>
      <c r="AC610" s="6">
        <f>IF(COUNTIFS($A$2:A610,A610, $O$2:O610,O610)= 1,1,0)</f>
        <v>1</v>
      </c>
    </row>
    <row r="611" spans="1:29" x14ac:dyDescent="0.25">
      <c r="A611" t="s">
        <v>1074</v>
      </c>
      <c r="B611" s="1">
        <v>45712</v>
      </c>
      <c r="C611" t="s">
        <v>310</v>
      </c>
      <c r="D611" t="s">
        <v>90</v>
      </c>
      <c r="E611" t="s">
        <v>36</v>
      </c>
      <c r="F611" t="s">
        <v>86</v>
      </c>
      <c r="G611" t="s">
        <v>180</v>
      </c>
      <c r="H611">
        <v>4</v>
      </c>
      <c r="I611">
        <v>70264</v>
      </c>
      <c r="J611">
        <v>25</v>
      </c>
      <c r="K611">
        <v>70264</v>
      </c>
      <c r="L611">
        <v>210792</v>
      </c>
      <c r="M611">
        <v>161889.57999999999</v>
      </c>
      <c r="N611">
        <v>48902.42</v>
      </c>
      <c r="O611" t="s">
        <v>49</v>
      </c>
      <c r="P611">
        <v>325.81</v>
      </c>
      <c r="Q611" t="s">
        <v>68</v>
      </c>
      <c r="R611" t="s">
        <v>41</v>
      </c>
      <c r="S611">
        <v>2</v>
      </c>
      <c r="T611">
        <v>4</v>
      </c>
      <c r="U611" t="s">
        <v>56</v>
      </c>
      <c r="V611" t="s">
        <v>33</v>
      </c>
      <c r="W611">
        <v>1</v>
      </c>
      <c r="X611">
        <f t="shared" si="18"/>
        <v>0</v>
      </c>
      <c r="Y611">
        <f t="shared" si="19"/>
        <v>48576.61</v>
      </c>
      <c r="Z611" s="2">
        <f>IF(BoyCodeAfrica_Ecommerce_Datasets3[Marketing_Cost] = 0, "N/A", L611/P611)</f>
        <v>646.97830023633401</v>
      </c>
      <c r="AA611" s="3">
        <f>BoyCodeAfrica_Ecommerce_Datasets3[Marketing_Cost]/BoyCodeAfrica_Ecommerce_Datasets3[Revenue]</f>
        <v>1.5456468936202513E-3</v>
      </c>
      <c r="AB611">
        <f>IF(COUNTIFS($C$2:C611,C611, $O$2:O611,O611)= 1,1,0)</f>
        <v>0</v>
      </c>
      <c r="AC611" s="6">
        <f>IF(COUNTIFS($A$2:A611,A611, $O$2:O611,O611)= 1,1,0)</f>
        <v>1</v>
      </c>
    </row>
    <row r="612" spans="1:29" x14ac:dyDescent="0.25">
      <c r="A612" t="s">
        <v>1075</v>
      </c>
      <c r="B612" s="1">
        <v>45875</v>
      </c>
      <c r="C612" t="s">
        <v>1076</v>
      </c>
      <c r="D612" t="s">
        <v>71</v>
      </c>
      <c r="E612" t="s">
        <v>46</v>
      </c>
      <c r="F612" t="s">
        <v>47</v>
      </c>
      <c r="G612" t="s">
        <v>146</v>
      </c>
      <c r="H612">
        <v>2</v>
      </c>
      <c r="I612">
        <v>27593</v>
      </c>
      <c r="J612">
        <v>5</v>
      </c>
      <c r="K612">
        <v>2759.3</v>
      </c>
      <c r="L612">
        <v>52426.7</v>
      </c>
      <c r="M612">
        <v>38107.839999999997</v>
      </c>
      <c r="N612">
        <v>14318.86</v>
      </c>
      <c r="O612" t="s">
        <v>55</v>
      </c>
      <c r="P612">
        <v>1745.58</v>
      </c>
      <c r="Q612" t="s">
        <v>73</v>
      </c>
      <c r="R612" t="s">
        <v>31</v>
      </c>
      <c r="S612">
        <v>5</v>
      </c>
      <c r="T612">
        <v>2</v>
      </c>
      <c r="U612" t="s">
        <v>32</v>
      </c>
      <c r="V612" t="s">
        <v>50</v>
      </c>
      <c r="W612">
        <v>5</v>
      </c>
      <c r="X612">
        <f t="shared" si="18"/>
        <v>0</v>
      </c>
      <c r="Y612">
        <f t="shared" si="19"/>
        <v>12573.28</v>
      </c>
      <c r="Z612" s="2">
        <f>IF(BoyCodeAfrica_Ecommerce_Datasets3[Marketing_Cost] = 0, "N/A", L612/P612)</f>
        <v>30.033971516630576</v>
      </c>
      <c r="AA612" s="3">
        <f>BoyCodeAfrica_Ecommerce_Datasets3[Marketing_Cost]/BoyCodeAfrica_Ecommerce_Datasets3[Revenue]</f>
        <v>3.3295629898505916E-2</v>
      </c>
      <c r="AB612">
        <f>IF(COUNTIFS($C$2:C612,C612, $O$2:O612,O612)= 1,1,0)</f>
        <v>1</v>
      </c>
      <c r="AC612" s="6">
        <f>IF(COUNTIFS($A$2:A612,A612, $O$2:O612,O612)= 1,1,0)</f>
        <v>1</v>
      </c>
    </row>
    <row r="613" spans="1:29" x14ac:dyDescent="0.25">
      <c r="A613" t="s">
        <v>1077</v>
      </c>
      <c r="B613" s="1">
        <v>45770</v>
      </c>
      <c r="C613" t="s">
        <v>1078</v>
      </c>
      <c r="D613" t="s">
        <v>97</v>
      </c>
      <c r="E613" t="s">
        <v>36</v>
      </c>
      <c r="F613" t="s">
        <v>47</v>
      </c>
      <c r="G613" t="s">
        <v>64</v>
      </c>
      <c r="H613">
        <v>1</v>
      </c>
      <c r="I613">
        <v>50759</v>
      </c>
      <c r="J613">
        <v>25</v>
      </c>
      <c r="K613">
        <v>12689.75</v>
      </c>
      <c r="L613">
        <v>38069.25</v>
      </c>
      <c r="M613">
        <v>22454.34</v>
      </c>
      <c r="N613">
        <v>15614.91</v>
      </c>
      <c r="O613" t="s">
        <v>55</v>
      </c>
      <c r="P613">
        <v>1219.82</v>
      </c>
      <c r="Q613" t="s">
        <v>73</v>
      </c>
      <c r="R613" t="s">
        <v>31</v>
      </c>
      <c r="S613">
        <v>5</v>
      </c>
      <c r="T613">
        <v>4</v>
      </c>
      <c r="U613" t="s">
        <v>32</v>
      </c>
      <c r="V613" t="s">
        <v>33</v>
      </c>
      <c r="W613">
        <v>2</v>
      </c>
      <c r="X613">
        <f t="shared" si="18"/>
        <v>0</v>
      </c>
      <c r="Y613">
        <f t="shared" si="19"/>
        <v>14395.09</v>
      </c>
      <c r="Z613" s="2">
        <f>IF(BoyCodeAfrica_Ecommerce_Datasets3[Marketing_Cost] = 0, "N/A", L613/P613)</f>
        <v>31.208907871653196</v>
      </c>
      <c r="AA613" s="3">
        <f>BoyCodeAfrica_Ecommerce_Datasets3[Marketing_Cost]/BoyCodeAfrica_Ecommerce_Datasets3[Revenue]</f>
        <v>3.2042133743112877E-2</v>
      </c>
      <c r="AB613">
        <f>IF(COUNTIFS($C$2:C613,C613, $O$2:O613,O613)= 1,1,0)</f>
        <v>1</v>
      </c>
      <c r="AC613" s="6">
        <f>IF(COUNTIFS($A$2:A613,A613, $O$2:O613,O613)= 1,1,0)</f>
        <v>1</v>
      </c>
    </row>
    <row r="614" spans="1:29" x14ac:dyDescent="0.25">
      <c r="A614" t="s">
        <v>1079</v>
      </c>
      <c r="B614" s="1">
        <v>45748</v>
      </c>
      <c r="C614" t="s">
        <v>1080</v>
      </c>
      <c r="D614" t="s">
        <v>71</v>
      </c>
      <c r="E614" t="s">
        <v>26</v>
      </c>
      <c r="F614" t="s">
        <v>37</v>
      </c>
      <c r="G614" t="s">
        <v>161</v>
      </c>
      <c r="H614">
        <v>2</v>
      </c>
      <c r="I614">
        <v>26982</v>
      </c>
      <c r="J614">
        <v>0</v>
      </c>
      <c r="K614">
        <v>0</v>
      </c>
      <c r="L614">
        <v>53964</v>
      </c>
      <c r="M614">
        <v>34655.26</v>
      </c>
      <c r="N614">
        <v>19308.740000000002</v>
      </c>
      <c r="O614" t="s">
        <v>91</v>
      </c>
      <c r="P614">
        <v>2339.63</v>
      </c>
      <c r="Q614" t="s">
        <v>83</v>
      </c>
      <c r="R614" t="s">
        <v>31</v>
      </c>
      <c r="S614">
        <v>5</v>
      </c>
      <c r="T614">
        <v>4</v>
      </c>
      <c r="U614" t="s">
        <v>32</v>
      </c>
      <c r="V614" t="s">
        <v>42</v>
      </c>
      <c r="X614">
        <f t="shared" si="18"/>
        <v>0</v>
      </c>
      <c r="Y614">
        <f t="shared" si="19"/>
        <v>16969.11</v>
      </c>
      <c r="Z614" s="2">
        <f>IF(BoyCodeAfrica_Ecommerce_Datasets3[Marketing_Cost] = 0, "N/A", L614/P614)</f>
        <v>23.065185520787473</v>
      </c>
      <c r="AA614" s="3">
        <f>BoyCodeAfrica_Ecommerce_Datasets3[Marketing_Cost]/BoyCodeAfrica_Ecommerce_Datasets3[Revenue]</f>
        <v>4.3355385071529168E-2</v>
      </c>
      <c r="AB614">
        <f>IF(COUNTIFS($C$2:C614,C614, $O$2:O614,O614)= 1,1,0)</f>
        <v>1</v>
      </c>
      <c r="AC614" s="6">
        <f>IF(COUNTIFS($A$2:A614,A614, $O$2:O614,O614)= 1,1,0)</f>
        <v>1</v>
      </c>
    </row>
    <row r="615" spans="1:29" x14ac:dyDescent="0.25">
      <c r="A615" t="s">
        <v>1081</v>
      </c>
      <c r="B615" s="1">
        <v>46014</v>
      </c>
      <c r="C615" t="s">
        <v>1082</v>
      </c>
      <c r="D615" t="s">
        <v>79</v>
      </c>
      <c r="E615" t="s">
        <v>46</v>
      </c>
      <c r="F615" t="s">
        <v>53</v>
      </c>
      <c r="G615" t="s">
        <v>151</v>
      </c>
      <c r="H615">
        <v>2</v>
      </c>
      <c r="I615">
        <v>11635</v>
      </c>
      <c r="J615">
        <v>20</v>
      </c>
      <c r="K615">
        <v>4654</v>
      </c>
      <c r="L615">
        <v>18616</v>
      </c>
      <c r="M615">
        <v>10647.31</v>
      </c>
      <c r="N615">
        <v>7968.69</v>
      </c>
      <c r="O615" t="s">
        <v>91</v>
      </c>
      <c r="P615">
        <v>1766.05</v>
      </c>
      <c r="Q615" t="s">
        <v>68</v>
      </c>
      <c r="R615" t="s">
        <v>31</v>
      </c>
      <c r="S615">
        <v>5</v>
      </c>
      <c r="T615">
        <v>2</v>
      </c>
      <c r="U615" t="s">
        <v>32</v>
      </c>
      <c r="V615" t="s">
        <v>50</v>
      </c>
      <c r="W615">
        <v>5</v>
      </c>
      <c r="X615">
        <f t="shared" si="18"/>
        <v>0</v>
      </c>
      <c r="Y615">
        <f t="shared" si="19"/>
        <v>6202.6399999999994</v>
      </c>
      <c r="Z615" s="2">
        <f>IF(BoyCodeAfrica_Ecommerce_Datasets3[Marketing_Cost] = 0, "N/A", L615/P615)</f>
        <v>10.541037909458963</v>
      </c>
      <c r="AA615" s="3">
        <f>BoyCodeAfrica_Ecommerce_Datasets3[Marketing_Cost]/BoyCodeAfrica_Ecommerce_Datasets3[Revenue]</f>
        <v>9.4867318435754189E-2</v>
      </c>
      <c r="AB615">
        <f>IF(COUNTIFS($C$2:C615,C615, $O$2:O615,O615)= 1,1,0)</f>
        <v>1</v>
      </c>
      <c r="AC615" s="6">
        <f>IF(COUNTIFS($A$2:A615,A615, $O$2:O615,O615)= 1,1,0)</f>
        <v>1</v>
      </c>
    </row>
    <row r="616" spans="1:29" x14ac:dyDescent="0.25">
      <c r="A616" t="s">
        <v>1083</v>
      </c>
      <c r="B616" s="1">
        <v>45923</v>
      </c>
      <c r="C616" t="s">
        <v>492</v>
      </c>
      <c r="D616" t="s">
        <v>71</v>
      </c>
      <c r="E616" t="s">
        <v>46</v>
      </c>
      <c r="F616" t="s">
        <v>47</v>
      </c>
      <c r="G616" t="s">
        <v>48</v>
      </c>
      <c r="H616">
        <v>1</v>
      </c>
      <c r="I616">
        <v>27679</v>
      </c>
      <c r="J616">
        <v>10</v>
      </c>
      <c r="K616">
        <v>2767.9</v>
      </c>
      <c r="L616">
        <v>24911.1</v>
      </c>
      <c r="M616">
        <v>19643.98</v>
      </c>
      <c r="N616">
        <v>5267.12</v>
      </c>
      <c r="O616" t="s">
        <v>49</v>
      </c>
      <c r="P616">
        <v>363.9</v>
      </c>
      <c r="Q616" t="s">
        <v>73</v>
      </c>
      <c r="R616" t="s">
        <v>41</v>
      </c>
      <c r="S616">
        <v>2</v>
      </c>
      <c r="T616">
        <v>6</v>
      </c>
      <c r="U616" t="s">
        <v>56</v>
      </c>
      <c r="V616" t="s">
        <v>33</v>
      </c>
      <c r="W616">
        <v>3</v>
      </c>
      <c r="X616">
        <f t="shared" si="18"/>
        <v>0</v>
      </c>
      <c r="Y616">
        <f t="shared" si="19"/>
        <v>4903.22</v>
      </c>
      <c r="Z616" s="2">
        <f>IF(BoyCodeAfrica_Ecommerce_Datasets3[Marketing_Cost] = 0, "N/A", L616/P616)</f>
        <v>68.45589447650454</v>
      </c>
      <c r="AA616" s="3">
        <f>BoyCodeAfrica_Ecommerce_Datasets3[Marketing_Cost]/BoyCodeAfrica_Ecommerce_Datasets3[Revenue]</f>
        <v>1.4607945855462023E-2</v>
      </c>
      <c r="AB616">
        <f>IF(COUNTIFS($C$2:C616,C616, $O$2:O616,O616)= 1,1,0)</f>
        <v>0</v>
      </c>
      <c r="AC616" s="6">
        <f>IF(COUNTIFS($A$2:A616,A616, $O$2:O616,O616)= 1,1,0)</f>
        <v>1</v>
      </c>
    </row>
    <row r="617" spans="1:29" x14ac:dyDescent="0.25">
      <c r="A617" t="s">
        <v>1084</v>
      </c>
      <c r="B617" s="1">
        <v>45895</v>
      </c>
      <c r="C617" t="s">
        <v>440</v>
      </c>
      <c r="D617" t="s">
        <v>45</v>
      </c>
      <c r="E617" t="s">
        <v>46</v>
      </c>
      <c r="F617" t="s">
        <v>53</v>
      </c>
      <c r="G617" t="s">
        <v>54</v>
      </c>
      <c r="H617">
        <v>2</v>
      </c>
      <c r="I617">
        <v>67939</v>
      </c>
      <c r="J617">
        <v>0</v>
      </c>
      <c r="K617">
        <v>0</v>
      </c>
      <c r="L617">
        <v>135878</v>
      </c>
      <c r="M617">
        <v>94468.66</v>
      </c>
      <c r="N617">
        <v>41409.339999999997</v>
      </c>
      <c r="O617" t="s">
        <v>39</v>
      </c>
      <c r="P617">
        <v>1685.82</v>
      </c>
      <c r="Q617" t="s">
        <v>73</v>
      </c>
      <c r="R617" t="s">
        <v>41</v>
      </c>
      <c r="S617">
        <v>2</v>
      </c>
      <c r="T617">
        <v>2</v>
      </c>
      <c r="U617" t="s">
        <v>32</v>
      </c>
      <c r="V617" t="s">
        <v>33</v>
      </c>
      <c r="W617">
        <v>3</v>
      </c>
      <c r="X617">
        <f t="shared" si="18"/>
        <v>0</v>
      </c>
      <c r="Y617">
        <f t="shared" si="19"/>
        <v>39723.519999999997</v>
      </c>
      <c r="Z617" s="2">
        <f>IF(BoyCodeAfrica_Ecommerce_Datasets3[Marketing_Cost] = 0, "N/A", L617/P617)</f>
        <v>80.600538610290542</v>
      </c>
      <c r="AA617" s="3">
        <f>BoyCodeAfrica_Ecommerce_Datasets3[Marketing_Cost]/BoyCodeAfrica_Ecommerce_Datasets3[Revenue]</f>
        <v>1.2406864981821928E-2</v>
      </c>
      <c r="AB617">
        <f>IF(COUNTIFS($C$2:C617,C617, $O$2:O617,O617)= 1,1,0)</f>
        <v>1</v>
      </c>
      <c r="AC617" s="6">
        <f>IF(COUNTIFS($A$2:A617,A617, $O$2:O617,O617)= 1,1,0)</f>
        <v>1</v>
      </c>
    </row>
    <row r="618" spans="1:29" x14ac:dyDescent="0.25">
      <c r="A618" t="s">
        <v>1085</v>
      </c>
      <c r="B618" s="1">
        <v>45683</v>
      </c>
      <c r="C618" t="s">
        <v>1086</v>
      </c>
      <c r="D618" t="s">
        <v>97</v>
      </c>
      <c r="E618" t="s">
        <v>26</v>
      </c>
      <c r="F618" t="s">
        <v>47</v>
      </c>
      <c r="G618" t="s">
        <v>48</v>
      </c>
      <c r="H618">
        <v>1</v>
      </c>
      <c r="I618">
        <v>20809</v>
      </c>
      <c r="J618">
        <v>10</v>
      </c>
      <c r="K618">
        <v>2080.9</v>
      </c>
      <c r="L618">
        <v>18728.099999999999</v>
      </c>
      <c r="M618">
        <v>10459.469999999999</v>
      </c>
      <c r="N618">
        <v>8268.6299999999992</v>
      </c>
      <c r="O618" t="s">
        <v>49</v>
      </c>
      <c r="P618">
        <v>112.92</v>
      </c>
      <c r="Q618" t="s">
        <v>40</v>
      </c>
      <c r="R618" t="s">
        <v>31</v>
      </c>
      <c r="S618">
        <v>5</v>
      </c>
      <c r="T618">
        <v>5</v>
      </c>
      <c r="U618" t="s">
        <v>32</v>
      </c>
      <c r="V618" t="s">
        <v>33</v>
      </c>
      <c r="W618">
        <v>4</v>
      </c>
      <c r="X618">
        <f t="shared" si="18"/>
        <v>0</v>
      </c>
      <c r="Y618">
        <f t="shared" si="19"/>
        <v>8155.7099999999991</v>
      </c>
      <c r="Z618" s="2">
        <f>IF(BoyCodeAfrica_Ecommerce_Datasets3[Marketing_Cost] = 0, "N/A", L618/P618)</f>
        <v>165.85281615302867</v>
      </c>
      <c r="AA618" s="3">
        <f>BoyCodeAfrica_Ecommerce_Datasets3[Marketing_Cost]/BoyCodeAfrica_Ecommerce_Datasets3[Revenue]</f>
        <v>6.0294423887100141E-3</v>
      </c>
      <c r="AB618">
        <f>IF(COUNTIFS($C$2:C618,C618, $O$2:O618,O618)= 1,1,0)</f>
        <v>1</v>
      </c>
      <c r="AC618" s="6">
        <f>IF(COUNTIFS($A$2:A618,A618, $O$2:O618,O618)= 1,1,0)</f>
        <v>1</v>
      </c>
    </row>
    <row r="619" spans="1:29" x14ac:dyDescent="0.25">
      <c r="A619" t="s">
        <v>1087</v>
      </c>
      <c r="B619" s="1">
        <v>45943</v>
      </c>
      <c r="C619" t="s">
        <v>1088</v>
      </c>
      <c r="D619" t="s">
        <v>71</v>
      </c>
      <c r="E619" t="s">
        <v>26</v>
      </c>
      <c r="F619" t="s">
        <v>86</v>
      </c>
      <c r="G619" t="s">
        <v>94</v>
      </c>
      <c r="H619">
        <v>1</v>
      </c>
      <c r="I619">
        <v>53039</v>
      </c>
      <c r="J619">
        <v>15</v>
      </c>
      <c r="K619">
        <v>7955.85</v>
      </c>
      <c r="L619">
        <v>45083.15</v>
      </c>
      <c r="M619">
        <v>30583.68</v>
      </c>
      <c r="N619">
        <v>14499.47</v>
      </c>
      <c r="O619" t="s">
        <v>49</v>
      </c>
      <c r="P619">
        <v>460.92</v>
      </c>
      <c r="Q619" t="s">
        <v>73</v>
      </c>
      <c r="R619" t="s">
        <v>31</v>
      </c>
      <c r="S619">
        <v>5</v>
      </c>
      <c r="T619">
        <v>6</v>
      </c>
      <c r="U619" t="s">
        <v>56</v>
      </c>
      <c r="V619" t="s">
        <v>33</v>
      </c>
      <c r="W619">
        <v>2</v>
      </c>
      <c r="X619">
        <f t="shared" si="18"/>
        <v>0</v>
      </c>
      <c r="Y619">
        <f t="shared" si="19"/>
        <v>14038.55</v>
      </c>
      <c r="Z619" s="2">
        <f>IF(BoyCodeAfrica_Ecommerce_Datasets3[Marketing_Cost] = 0, "N/A", L619/P619)</f>
        <v>97.811225375336278</v>
      </c>
      <c r="AA619" s="3">
        <f>BoyCodeAfrica_Ecommerce_Datasets3[Marketing_Cost]/BoyCodeAfrica_Ecommerce_Datasets3[Revenue]</f>
        <v>1.0223775401674462E-2</v>
      </c>
      <c r="AB619">
        <f>IF(COUNTIFS($C$2:C619,C619, $O$2:O619,O619)= 1,1,0)</f>
        <v>1</v>
      </c>
      <c r="AC619" s="6">
        <f>IF(COUNTIFS($A$2:A619,A619, $O$2:O619,O619)= 1,1,0)</f>
        <v>1</v>
      </c>
    </row>
    <row r="620" spans="1:29" x14ac:dyDescent="0.25">
      <c r="A620" t="s">
        <v>1089</v>
      </c>
      <c r="B620" s="1">
        <v>45785</v>
      </c>
      <c r="C620" t="s">
        <v>781</v>
      </c>
      <c r="D620" t="s">
        <v>154</v>
      </c>
      <c r="E620" t="s">
        <v>46</v>
      </c>
      <c r="F620" t="s">
        <v>47</v>
      </c>
      <c r="G620" t="s">
        <v>105</v>
      </c>
      <c r="H620">
        <v>2</v>
      </c>
      <c r="I620">
        <v>44746</v>
      </c>
      <c r="J620">
        <v>20</v>
      </c>
      <c r="K620">
        <v>17898.400000000001</v>
      </c>
      <c r="L620">
        <v>71593.600000000006</v>
      </c>
      <c r="M620">
        <v>55499.79</v>
      </c>
      <c r="N620">
        <v>16093.81</v>
      </c>
      <c r="O620" t="s">
        <v>55</v>
      </c>
      <c r="P620">
        <v>977.12</v>
      </c>
      <c r="Q620" t="s">
        <v>30</v>
      </c>
      <c r="R620" t="s">
        <v>41</v>
      </c>
      <c r="S620">
        <v>2</v>
      </c>
      <c r="T620">
        <v>2</v>
      </c>
      <c r="U620" t="s">
        <v>32</v>
      </c>
      <c r="V620" t="s">
        <v>33</v>
      </c>
      <c r="W620">
        <v>5</v>
      </c>
      <c r="X620">
        <f t="shared" si="18"/>
        <v>0</v>
      </c>
      <c r="Y620">
        <f t="shared" si="19"/>
        <v>15116.689999999999</v>
      </c>
      <c r="Z620" s="2">
        <f>IF(BoyCodeAfrica_Ecommerce_Datasets3[Marketing_Cost] = 0, "N/A", L620/P620)</f>
        <v>73.270018012117248</v>
      </c>
      <c r="AA620" s="3">
        <f>BoyCodeAfrica_Ecommerce_Datasets3[Marketing_Cost]/BoyCodeAfrica_Ecommerce_Datasets3[Revenue]</f>
        <v>1.3648147320430876E-2</v>
      </c>
      <c r="AB620">
        <f>IF(COUNTIFS($C$2:C620,C620, $O$2:O620,O620)= 1,1,0)</f>
        <v>1</v>
      </c>
      <c r="AC620" s="6">
        <f>IF(COUNTIFS($A$2:A620,A620, $O$2:O620,O620)= 1,1,0)</f>
        <v>1</v>
      </c>
    </row>
    <row r="621" spans="1:29" x14ac:dyDescent="0.25">
      <c r="A621" t="s">
        <v>1090</v>
      </c>
      <c r="B621" s="1">
        <v>45720</v>
      </c>
      <c r="C621" t="s">
        <v>1091</v>
      </c>
      <c r="D621" t="s">
        <v>97</v>
      </c>
      <c r="E621" t="s">
        <v>46</v>
      </c>
      <c r="F621" t="s">
        <v>86</v>
      </c>
      <c r="G621" t="s">
        <v>180</v>
      </c>
      <c r="H621">
        <v>2</v>
      </c>
      <c r="I621">
        <v>83735</v>
      </c>
      <c r="J621">
        <v>25</v>
      </c>
      <c r="K621">
        <v>41867.5</v>
      </c>
      <c r="L621">
        <v>125602.5</v>
      </c>
      <c r="M621">
        <v>74723.929999999993</v>
      </c>
      <c r="N621">
        <v>50878.57</v>
      </c>
      <c r="O621" t="s">
        <v>55</v>
      </c>
      <c r="P621">
        <v>1929.26</v>
      </c>
      <c r="Q621" t="s">
        <v>68</v>
      </c>
      <c r="R621" t="s">
        <v>31</v>
      </c>
      <c r="S621">
        <v>5</v>
      </c>
      <c r="T621">
        <v>5</v>
      </c>
      <c r="U621" t="s">
        <v>32</v>
      </c>
      <c r="V621" t="s">
        <v>33</v>
      </c>
      <c r="W621">
        <v>5</v>
      </c>
      <c r="X621">
        <f t="shared" si="18"/>
        <v>0</v>
      </c>
      <c r="Y621">
        <f t="shared" si="19"/>
        <v>48949.31</v>
      </c>
      <c r="Z621" s="2">
        <f>IF(BoyCodeAfrica_Ecommerce_Datasets3[Marketing_Cost] = 0, "N/A", L621/P621)</f>
        <v>65.103977690928133</v>
      </c>
      <c r="AA621" s="3">
        <f>BoyCodeAfrica_Ecommerce_Datasets3[Marketing_Cost]/BoyCodeAfrica_Ecommerce_Datasets3[Revenue]</f>
        <v>1.5360044585099819E-2</v>
      </c>
      <c r="AB621">
        <f>IF(COUNTIFS($C$2:C621,C621, $O$2:O621,O621)= 1,1,0)</f>
        <v>1</v>
      </c>
      <c r="AC621" s="6">
        <f>IF(COUNTIFS($A$2:A621,A621, $O$2:O621,O621)= 1,1,0)</f>
        <v>1</v>
      </c>
    </row>
    <row r="622" spans="1:29" x14ac:dyDescent="0.25">
      <c r="A622" t="s">
        <v>1092</v>
      </c>
      <c r="B622" s="1">
        <v>45891</v>
      </c>
      <c r="C622" t="s">
        <v>509</v>
      </c>
      <c r="D622" t="s">
        <v>63</v>
      </c>
      <c r="E622" t="s">
        <v>36</v>
      </c>
      <c r="F622" t="s">
        <v>86</v>
      </c>
      <c r="G622" t="s">
        <v>180</v>
      </c>
      <c r="H622">
        <v>1</v>
      </c>
      <c r="I622">
        <v>6110</v>
      </c>
      <c r="J622">
        <v>5</v>
      </c>
      <c r="K622">
        <v>305.5</v>
      </c>
      <c r="L622">
        <v>5804.5</v>
      </c>
      <c r="M622">
        <v>4576.25</v>
      </c>
      <c r="N622">
        <v>1228.25</v>
      </c>
      <c r="O622" t="s">
        <v>91</v>
      </c>
      <c r="P622">
        <v>624.57000000000005</v>
      </c>
      <c r="Q622" t="s">
        <v>68</v>
      </c>
      <c r="R622" t="s">
        <v>41</v>
      </c>
      <c r="S622">
        <v>2</v>
      </c>
      <c r="T622">
        <v>1</v>
      </c>
      <c r="U622" t="s">
        <v>32</v>
      </c>
      <c r="V622" t="s">
        <v>33</v>
      </c>
      <c r="W622">
        <v>1</v>
      </c>
      <c r="X622">
        <f t="shared" si="18"/>
        <v>0</v>
      </c>
      <c r="Y622">
        <f t="shared" si="19"/>
        <v>603.67999999999995</v>
      </c>
      <c r="Z622" s="2">
        <f>IF(BoyCodeAfrica_Ecommerce_Datasets3[Marketing_Cost] = 0, "N/A", L622/P622)</f>
        <v>9.2935939926669544</v>
      </c>
      <c r="AA622" s="3">
        <f>BoyCodeAfrica_Ecommerce_Datasets3[Marketing_Cost]/BoyCodeAfrica_Ecommerce_Datasets3[Revenue]</f>
        <v>0.10760099922473944</v>
      </c>
      <c r="AB622">
        <f>IF(COUNTIFS($C$2:C622,C622, $O$2:O622,O622)= 1,1,0)</f>
        <v>1</v>
      </c>
      <c r="AC622" s="6">
        <f>IF(COUNTIFS($A$2:A622,A622, $O$2:O622,O622)= 1,1,0)</f>
        <v>1</v>
      </c>
    </row>
    <row r="623" spans="1:29" x14ac:dyDescent="0.25">
      <c r="A623" t="s">
        <v>1093</v>
      </c>
      <c r="B623" s="1">
        <v>45726</v>
      </c>
      <c r="C623" t="s">
        <v>1094</v>
      </c>
      <c r="D623" t="s">
        <v>2482</v>
      </c>
      <c r="E623" t="s">
        <v>26</v>
      </c>
      <c r="F623" t="s">
        <v>27</v>
      </c>
      <c r="G623" t="s">
        <v>164</v>
      </c>
      <c r="H623">
        <v>2</v>
      </c>
      <c r="I623">
        <v>14795</v>
      </c>
      <c r="J623">
        <v>20</v>
      </c>
      <c r="K623">
        <v>5918</v>
      </c>
      <c r="L623">
        <v>23672</v>
      </c>
      <c r="M623">
        <v>16533.8</v>
      </c>
      <c r="N623">
        <v>7138.2</v>
      </c>
      <c r="O623" t="s">
        <v>49</v>
      </c>
      <c r="P623">
        <v>350.8</v>
      </c>
      <c r="Q623" t="s">
        <v>30</v>
      </c>
      <c r="R623" t="s">
        <v>31</v>
      </c>
      <c r="S623">
        <v>5</v>
      </c>
      <c r="T623">
        <v>5</v>
      </c>
      <c r="U623" t="s">
        <v>32</v>
      </c>
      <c r="V623" t="s">
        <v>33</v>
      </c>
      <c r="W623">
        <v>4</v>
      </c>
      <c r="X623">
        <f t="shared" si="18"/>
        <v>0</v>
      </c>
      <c r="Y623">
        <f t="shared" si="19"/>
        <v>6787.4</v>
      </c>
      <c r="Z623" s="2">
        <f>IF(BoyCodeAfrica_Ecommerce_Datasets3[Marketing_Cost] = 0, "N/A", L623/P623)</f>
        <v>67.48004561003421</v>
      </c>
      <c r="AA623" s="3">
        <f>BoyCodeAfrica_Ecommerce_Datasets3[Marketing_Cost]/BoyCodeAfrica_Ecommerce_Datasets3[Revenue]</f>
        <v>1.4819195674214263E-2</v>
      </c>
      <c r="AB623">
        <f>IF(COUNTIFS($C$2:C623,C623, $O$2:O623,O623)= 1,1,0)</f>
        <v>1</v>
      </c>
      <c r="AC623" s="6">
        <f>IF(COUNTIFS($A$2:A623,A623, $O$2:O623,O623)= 1,1,0)</f>
        <v>1</v>
      </c>
    </row>
    <row r="624" spans="1:29" x14ac:dyDescent="0.25">
      <c r="A624" t="s">
        <v>1095</v>
      </c>
      <c r="B624" s="1">
        <v>45895</v>
      </c>
      <c r="C624" t="s">
        <v>307</v>
      </c>
      <c r="D624" t="s">
        <v>154</v>
      </c>
      <c r="E624" t="s">
        <v>26</v>
      </c>
      <c r="F624" t="s">
        <v>47</v>
      </c>
      <c r="G624" t="s">
        <v>138</v>
      </c>
      <c r="H624">
        <v>1</v>
      </c>
      <c r="I624">
        <v>28437</v>
      </c>
      <c r="J624">
        <v>15</v>
      </c>
      <c r="K624">
        <v>4265.55</v>
      </c>
      <c r="L624">
        <v>24171.45</v>
      </c>
      <c r="M624">
        <v>16780.09</v>
      </c>
      <c r="N624">
        <v>7391.36</v>
      </c>
      <c r="O624" t="s">
        <v>39</v>
      </c>
      <c r="P624">
        <v>1902.99</v>
      </c>
      <c r="Q624" t="s">
        <v>40</v>
      </c>
      <c r="R624" t="s">
        <v>41</v>
      </c>
      <c r="S624">
        <v>2</v>
      </c>
      <c r="T624">
        <v>5</v>
      </c>
      <c r="U624" t="s">
        <v>56</v>
      </c>
      <c r="V624" t="s">
        <v>33</v>
      </c>
      <c r="W624">
        <v>5</v>
      </c>
      <c r="X624">
        <f t="shared" si="18"/>
        <v>0</v>
      </c>
      <c r="Y624">
        <f t="shared" si="19"/>
        <v>5488.37</v>
      </c>
      <c r="Z624" s="2">
        <f>IF(BoyCodeAfrica_Ecommerce_Datasets3[Marketing_Cost] = 0, "N/A", L624/P624)</f>
        <v>12.701827124682737</v>
      </c>
      <c r="AA624" s="3">
        <f>BoyCodeAfrica_Ecommerce_Datasets3[Marketing_Cost]/BoyCodeAfrica_Ecommerce_Datasets3[Revenue]</f>
        <v>7.8728830914156986E-2</v>
      </c>
      <c r="AB624">
        <f>IF(COUNTIFS($C$2:C624,C624, $O$2:O624,O624)= 1,1,0)</f>
        <v>0</v>
      </c>
      <c r="AC624" s="6">
        <f>IF(COUNTIFS($A$2:A624,A624, $O$2:O624,O624)= 1,1,0)</f>
        <v>1</v>
      </c>
    </row>
    <row r="625" spans="1:29" x14ac:dyDescent="0.25">
      <c r="A625" t="s">
        <v>1096</v>
      </c>
      <c r="B625" s="1">
        <v>45999</v>
      </c>
      <c r="C625" t="s">
        <v>1097</v>
      </c>
      <c r="D625" t="s">
        <v>124</v>
      </c>
      <c r="E625" t="s">
        <v>46</v>
      </c>
      <c r="F625" t="s">
        <v>53</v>
      </c>
      <c r="G625" t="s">
        <v>268</v>
      </c>
      <c r="H625">
        <v>1</v>
      </c>
      <c r="I625">
        <v>9208</v>
      </c>
      <c r="J625">
        <v>0</v>
      </c>
      <c r="K625">
        <v>0</v>
      </c>
      <c r="L625">
        <v>9208</v>
      </c>
      <c r="M625">
        <v>6669.41</v>
      </c>
      <c r="N625">
        <v>2538.59</v>
      </c>
      <c r="O625" t="s">
        <v>39</v>
      </c>
      <c r="P625">
        <v>301.77</v>
      </c>
      <c r="Q625" t="s">
        <v>73</v>
      </c>
      <c r="R625" t="s">
        <v>41</v>
      </c>
      <c r="S625">
        <v>2</v>
      </c>
      <c r="T625">
        <v>4</v>
      </c>
      <c r="U625" t="s">
        <v>56</v>
      </c>
      <c r="V625" t="s">
        <v>33</v>
      </c>
      <c r="W625">
        <v>2</v>
      </c>
      <c r="X625">
        <f t="shared" si="18"/>
        <v>0</v>
      </c>
      <c r="Y625">
        <f t="shared" si="19"/>
        <v>2236.8200000000002</v>
      </c>
      <c r="Z625" s="2">
        <f>IF(BoyCodeAfrica_Ecommerce_Datasets3[Marketing_Cost] = 0, "N/A", L625/P625)</f>
        <v>30.513304834807968</v>
      </c>
      <c r="AA625" s="3">
        <f>BoyCodeAfrica_Ecommerce_Datasets3[Marketing_Cost]/BoyCodeAfrica_Ecommerce_Datasets3[Revenue]</f>
        <v>3.2772589052997389E-2</v>
      </c>
      <c r="AB625">
        <f>IF(COUNTIFS($C$2:C625,C625, $O$2:O625,O625)= 1,1,0)</f>
        <v>1</v>
      </c>
      <c r="AC625" s="6">
        <f>IF(COUNTIFS($A$2:A625,A625, $O$2:O625,O625)= 1,1,0)</f>
        <v>1</v>
      </c>
    </row>
    <row r="626" spans="1:29" x14ac:dyDescent="0.25">
      <c r="A626" t="s">
        <v>1098</v>
      </c>
      <c r="B626" s="1">
        <v>45929</v>
      </c>
      <c r="C626" t="s">
        <v>580</v>
      </c>
      <c r="D626" t="s">
        <v>71</v>
      </c>
      <c r="E626" t="s">
        <v>46</v>
      </c>
      <c r="F626" t="s">
        <v>27</v>
      </c>
      <c r="G626" t="s">
        <v>164</v>
      </c>
      <c r="H626">
        <v>1</v>
      </c>
      <c r="I626">
        <v>4641</v>
      </c>
      <c r="J626">
        <v>15</v>
      </c>
      <c r="K626">
        <v>696.15</v>
      </c>
      <c r="L626">
        <v>3944.85</v>
      </c>
      <c r="M626">
        <v>2360.87</v>
      </c>
      <c r="N626">
        <v>1583.98</v>
      </c>
      <c r="O626" t="s">
        <v>49</v>
      </c>
      <c r="P626">
        <v>412.8</v>
      </c>
      <c r="Q626" t="s">
        <v>73</v>
      </c>
      <c r="R626" t="s">
        <v>31</v>
      </c>
      <c r="S626">
        <v>5</v>
      </c>
      <c r="T626">
        <v>8</v>
      </c>
      <c r="U626" t="s">
        <v>56</v>
      </c>
      <c r="V626" t="s">
        <v>33</v>
      </c>
      <c r="W626">
        <v>4</v>
      </c>
      <c r="X626">
        <f t="shared" si="18"/>
        <v>0</v>
      </c>
      <c r="Y626">
        <f t="shared" si="19"/>
        <v>1171.18</v>
      </c>
      <c r="Z626" s="2">
        <f>IF(BoyCodeAfrica_Ecommerce_Datasets3[Marketing_Cost] = 0, "N/A", L626/P626)</f>
        <v>9.5563226744186043</v>
      </c>
      <c r="AA626" s="3">
        <f>BoyCodeAfrica_Ecommerce_Datasets3[Marketing_Cost]/BoyCodeAfrica_Ecommerce_Datasets3[Revenue]</f>
        <v>0.10464276208220845</v>
      </c>
      <c r="AB626">
        <f>IF(COUNTIFS($C$2:C626,C626, $O$2:O626,O626)= 1,1,0)</f>
        <v>0</v>
      </c>
      <c r="AC626" s="6">
        <f>IF(COUNTIFS($A$2:A626,A626, $O$2:O626,O626)= 1,1,0)</f>
        <v>1</v>
      </c>
    </row>
    <row r="627" spans="1:29" x14ac:dyDescent="0.25">
      <c r="A627" t="s">
        <v>1099</v>
      </c>
      <c r="B627" s="1">
        <v>45944</v>
      </c>
      <c r="C627" t="s">
        <v>203</v>
      </c>
      <c r="D627" t="s">
        <v>154</v>
      </c>
      <c r="E627" t="s">
        <v>46</v>
      </c>
      <c r="F627" t="s">
        <v>53</v>
      </c>
      <c r="G627" t="s">
        <v>54</v>
      </c>
      <c r="H627">
        <v>1</v>
      </c>
      <c r="I627">
        <v>98954</v>
      </c>
      <c r="J627">
        <v>15</v>
      </c>
      <c r="K627">
        <v>14843.1</v>
      </c>
      <c r="L627">
        <v>84110.9</v>
      </c>
      <c r="M627">
        <v>63778.53</v>
      </c>
      <c r="N627">
        <v>20332.37</v>
      </c>
      <c r="O627" t="s">
        <v>39</v>
      </c>
      <c r="P627">
        <v>1906.75</v>
      </c>
      <c r="Q627" t="s">
        <v>83</v>
      </c>
      <c r="R627" t="s">
        <v>41</v>
      </c>
      <c r="S627">
        <v>2</v>
      </c>
      <c r="T627">
        <v>1</v>
      </c>
      <c r="U627" t="s">
        <v>32</v>
      </c>
      <c r="V627" t="s">
        <v>33</v>
      </c>
      <c r="W627">
        <v>3</v>
      </c>
      <c r="X627">
        <f t="shared" si="18"/>
        <v>0</v>
      </c>
      <c r="Y627">
        <f t="shared" si="19"/>
        <v>18425.62</v>
      </c>
      <c r="Z627" s="2">
        <f>IF(BoyCodeAfrica_Ecommerce_Datasets3[Marketing_Cost] = 0, "N/A", L627/P627)</f>
        <v>44.112180411695292</v>
      </c>
      <c r="AA627" s="3">
        <f>BoyCodeAfrica_Ecommerce_Datasets3[Marketing_Cost]/BoyCodeAfrica_Ecommerce_Datasets3[Revenue]</f>
        <v>2.2669475656543921E-2</v>
      </c>
      <c r="AB627">
        <f>IF(COUNTIFS($C$2:C627,C627, $O$2:O627,O627)= 1,1,0)</f>
        <v>1</v>
      </c>
      <c r="AC627" s="6">
        <f>IF(COUNTIFS($A$2:A627,A627, $O$2:O627,O627)= 1,1,0)</f>
        <v>1</v>
      </c>
    </row>
    <row r="628" spans="1:29" x14ac:dyDescent="0.25">
      <c r="A628" t="s">
        <v>1100</v>
      </c>
      <c r="B628" s="1">
        <v>45962</v>
      </c>
      <c r="C628" t="s">
        <v>158</v>
      </c>
      <c r="D628" t="s">
        <v>25</v>
      </c>
      <c r="E628" t="s">
        <v>26</v>
      </c>
      <c r="F628" t="s">
        <v>37</v>
      </c>
      <c r="G628" t="s">
        <v>100</v>
      </c>
      <c r="H628">
        <v>2</v>
      </c>
      <c r="I628">
        <v>38846</v>
      </c>
      <c r="J628">
        <v>15</v>
      </c>
      <c r="K628">
        <v>11653.8</v>
      </c>
      <c r="L628">
        <v>66038.2</v>
      </c>
      <c r="M628">
        <v>51838.99</v>
      </c>
      <c r="N628">
        <v>14199.21</v>
      </c>
      <c r="O628" t="s">
        <v>60</v>
      </c>
      <c r="P628">
        <v>975.37</v>
      </c>
      <c r="Q628" t="s">
        <v>40</v>
      </c>
      <c r="R628" t="s">
        <v>31</v>
      </c>
      <c r="S628">
        <v>5</v>
      </c>
      <c r="T628">
        <v>3</v>
      </c>
      <c r="U628" t="s">
        <v>32</v>
      </c>
      <c r="V628" t="s">
        <v>33</v>
      </c>
      <c r="W628">
        <v>1</v>
      </c>
      <c r="X628">
        <f t="shared" si="18"/>
        <v>0</v>
      </c>
      <c r="Y628">
        <f t="shared" si="19"/>
        <v>13223.839999999998</v>
      </c>
      <c r="Z628" s="2">
        <f>IF(BoyCodeAfrica_Ecommerce_Datasets3[Marketing_Cost] = 0, "N/A", L628/P628)</f>
        <v>67.705793698801472</v>
      </c>
      <c r="AA628" s="3">
        <f>BoyCodeAfrica_Ecommerce_Datasets3[Marketing_Cost]/BoyCodeAfrica_Ecommerce_Datasets3[Revenue]</f>
        <v>1.4769784760941396E-2</v>
      </c>
      <c r="AB628">
        <f>IF(COUNTIFS($C$2:C628,C628, $O$2:O628,O628)= 1,1,0)</f>
        <v>1</v>
      </c>
      <c r="AC628" s="6">
        <f>IF(COUNTIFS($A$2:A628,A628, $O$2:O628,O628)= 1,1,0)</f>
        <v>1</v>
      </c>
    </row>
    <row r="629" spans="1:29" x14ac:dyDescent="0.25">
      <c r="A629" t="s">
        <v>1101</v>
      </c>
      <c r="B629" s="1">
        <v>45820</v>
      </c>
      <c r="C629" t="s">
        <v>574</v>
      </c>
      <c r="D629" t="s">
        <v>45</v>
      </c>
      <c r="E629" t="s">
        <v>36</v>
      </c>
      <c r="F629" t="s">
        <v>86</v>
      </c>
      <c r="G629" t="s">
        <v>87</v>
      </c>
      <c r="H629">
        <v>1</v>
      </c>
      <c r="I629">
        <v>11222</v>
      </c>
      <c r="J629">
        <v>20</v>
      </c>
      <c r="K629">
        <v>2244.4</v>
      </c>
      <c r="L629">
        <v>8977.6</v>
      </c>
      <c r="M629">
        <v>5827.52</v>
      </c>
      <c r="N629">
        <v>3150.08</v>
      </c>
      <c r="O629" t="s">
        <v>49</v>
      </c>
      <c r="P629">
        <v>241.57</v>
      </c>
      <c r="Q629" t="s">
        <v>73</v>
      </c>
      <c r="R629" t="s">
        <v>41</v>
      </c>
      <c r="S629">
        <v>2</v>
      </c>
      <c r="T629">
        <v>2</v>
      </c>
      <c r="U629" t="s">
        <v>32</v>
      </c>
      <c r="V629" t="s">
        <v>42</v>
      </c>
      <c r="X629">
        <f t="shared" si="18"/>
        <v>0</v>
      </c>
      <c r="Y629">
        <f t="shared" si="19"/>
        <v>2908.5099999999998</v>
      </c>
      <c r="Z629" s="2">
        <f>IF(BoyCodeAfrica_Ecommerce_Datasets3[Marketing_Cost] = 0, "N/A", L629/P629)</f>
        <v>37.163555077203299</v>
      </c>
      <c r="AA629" s="3">
        <f>BoyCodeAfrica_Ecommerce_Datasets3[Marketing_Cost]/BoyCodeAfrica_Ecommerce_Datasets3[Revenue]</f>
        <v>2.6908082338264121E-2</v>
      </c>
      <c r="AB629">
        <f>IF(COUNTIFS($C$2:C629,C629, $O$2:O629,O629)= 1,1,0)</f>
        <v>0</v>
      </c>
      <c r="AC629" s="6">
        <f>IF(COUNTIFS($A$2:A629,A629, $O$2:O629,O629)= 1,1,0)</f>
        <v>1</v>
      </c>
    </row>
    <row r="630" spans="1:29" x14ac:dyDescent="0.25">
      <c r="A630" t="s">
        <v>1102</v>
      </c>
      <c r="B630" s="1">
        <v>45884</v>
      </c>
      <c r="C630" t="s">
        <v>237</v>
      </c>
      <c r="D630" t="s">
        <v>154</v>
      </c>
      <c r="E630" t="s">
        <v>46</v>
      </c>
      <c r="F630" t="s">
        <v>53</v>
      </c>
      <c r="G630" t="s">
        <v>82</v>
      </c>
      <c r="H630">
        <v>1</v>
      </c>
      <c r="I630">
        <v>51550</v>
      </c>
      <c r="J630">
        <v>10</v>
      </c>
      <c r="K630">
        <v>5155</v>
      </c>
      <c r="L630">
        <v>46395</v>
      </c>
      <c r="M630">
        <v>34685.56</v>
      </c>
      <c r="N630">
        <v>11709.44</v>
      </c>
      <c r="O630" t="s">
        <v>39</v>
      </c>
      <c r="P630">
        <v>603.04</v>
      </c>
      <c r="Q630" t="s">
        <v>40</v>
      </c>
      <c r="R630" t="s">
        <v>41</v>
      </c>
      <c r="S630">
        <v>2</v>
      </c>
      <c r="T630">
        <v>1</v>
      </c>
      <c r="U630" t="s">
        <v>32</v>
      </c>
      <c r="V630" t="s">
        <v>42</v>
      </c>
      <c r="X630">
        <f t="shared" si="18"/>
        <v>0</v>
      </c>
      <c r="Y630">
        <f t="shared" si="19"/>
        <v>11106.400000000001</v>
      </c>
      <c r="Z630" s="2">
        <f>IF(BoyCodeAfrica_Ecommerce_Datasets3[Marketing_Cost] = 0, "N/A", L630/P630)</f>
        <v>76.935195011939513</v>
      </c>
      <c r="AA630" s="3">
        <f>BoyCodeAfrica_Ecommerce_Datasets3[Marketing_Cost]/BoyCodeAfrica_Ecommerce_Datasets3[Revenue]</f>
        <v>1.2997952365556632E-2</v>
      </c>
      <c r="AB630">
        <f>IF(COUNTIFS($C$2:C630,C630, $O$2:O630,O630)= 1,1,0)</f>
        <v>1</v>
      </c>
      <c r="AC630" s="6">
        <f>IF(COUNTIFS($A$2:A630,A630, $O$2:O630,O630)= 1,1,0)</f>
        <v>1</v>
      </c>
    </row>
    <row r="631" spans="1:29" x14ac:dyDescent="0.25">
      <c r="A631" t="s">
        <v>1103</v>
      </c>
      <c r="B631" s="1">
        <v>45971</v>
      </c>
      <c r="C631" t="s">
        <v>500</v>
      </c>
      <c r="D631" t="s">
        <v>67</v>
      </c>
      <c r="E631" t="s">
        <v>36</v>
      </c>
      <c r="F631" t="s">
        <v>53</v>
      </c>
      <c r="G631" t="s">
        <v>268</v>
      </c>
      <c r="H631">
        <v>1</v>
      </c>
      <c r="I631">
        <v>69035</v>
      </c>
      <c r="J631">
        <v>20</v>
      </c>
      <c r="K631">
        <v>13807</v>
      </c>
      <c r="L631">
        <v>55228</v>
      </c>
      <c r="M631">
        <v>30981.42</v>
      </c>
      <c r="N631">
        <v>24246.58</v>
      </c>
      <c r="O631" t="s">
        <v>60</v>
      </c>
      <c r="P631">
        <v>537.53</v>
      </c>
      <c r="Q631" t="s">
        <v>83</v>
      </c>
      <c r="R631" t="s">
        <v>41</v>
      </c>
      <c r="S631">
        <v>2</v>
      </c>
      <c r="T631">
        <v>4</v>
      </c>
      <c r="U631" t="s">
        <v>56</v>
      </c>
      <c r="V631" t="s">
        <v>33</v>
      </c>
      <c r="W631">
        <v>1</v>
      </c>
      <c r="X631">
        <f t="shared" si="18"/>
        <v>0</v>
      </c>
      <c r="Y631">
        <f t="shared" si="19"/>
        <v>23709.050000000003</v>
      </c>
      <c r="Z631" s="2">
        <f>IF(BoyCodeAfrica_Ecommerce_Datasets3[Marketing_Cost] = 0, "N/A", L631/P631)</f>
        <v>102.74403289118747</v>
      </c>
      <c r="AA631" s="3">
        <f>BoyCodeAfrica_Ecommerce_Datasets3[Marketing_Cost]/BoyCodeAfrica_Ecommerce_Datasets3[Revenue]</f>
        <v>9.73292532773231E-3</v>
      </c>
      <c r="AB631">
        <f>IF(COUNTIFS($C$2:C631,C631, $O$2:O631,O631)= 1,1,0)</f>
        <v>0</v>
      </c>
      <c r="AC631" s="6">
        <f>IF(COUNTIFS($A$2:A631,A631, $O$2:O631,O631)= 1,1,0)</f>
        <v>1</v>
      </c>
    </row>
    <row r="632" spans="1:29" x14ac:dyDescent="0.25">
      <c r="A632" t="s">
        <v>1104</v>
      </c>
      <c r="B632" s="1">
        <v>45916</v>
      </c>
      <c r="C632" t="s">
        <v>144</v>
      </c>
      <c r="D632" t="s">
        <v>25</v>
      </c>
      <c r="E632" t="s">
        <v>26</v>
      </c>
      <c r="F632" t="s">
        <v>27</v>
      </c>
      <c r="G632" t="s">
        <v>28</v>
      </c>
      <c r="H632">
        <v>1</v>
      </c>
      <c r="I632">
        <v>27145</v>
      </c>
      <c r="J632">
        <v>15</v>
      </c>
      <c r="K632">
        <v>4071.75</v>
      </c>
      <c r="L632">
        <v>23073.25</v>
      </c>
      <c r="M632">
        <v>18703.02</v>
      </c>
      <c r="N632">
        <v>4370.2299999999996</v>
      </c>
      <c r="O632" t="s">
        <v>49</v>
      </c>
      <c r="P632">
        <v>327.01</v>
      </c>
      <c r="Q632" t="s">
        <v>40</v>
      </c>
      <c r="R632" t="s">
        <v>41</v>
      </c>
      <c r="S632">
        <v>2</v>
      </c>
      <c r="T632">
        <v>1</v>
      </c>
      <c r="U632" t="s">
        <v>32</v>
      </c>
      <c r="V632" t="s">
        <v>33</v>
      </c>
      <c r="W632">
        <v>3</v>
      </c>
      <c r="X632">
        <f t="shared" si="18"/>
        <v>0</v>
      </c>
      <c r="Y632">
        <f t="shared" si="19"/>
        <v>4043.2199999999993</v>
      </c>
      <c r="Z632" s="2">
        <f>IF(BoyCodeAfrica_Ecommerce_Datasets3[Marketing_Cost] = 0, "N/A", L632/P632)</f>
        <v>70.558239809180151</v>
      </c>
      <c r="AA632" s="3">
        <f>BoyCodeAfrica_Ecommerce_Datasets3[Marketing_Cost]/BoyCodeAfrica_Ecommerce_Datasets3[Revenue]</f>
        <v>1.4172689153023523E-2</v>
      </c>
      <c r="AB632">
        <f>IF(COUNTIFS($C$2:C632,C632, $O$2:O632,O632)= 1,1,0)</f>
        <v>1</v>
      </c>
      <c r="AC632" s="6">
        <f>IF(COUNTIFS($A$2:A632,A632, $O$2:O632,O632)= 1,1,0)</f>
        <v>1</v>
      </c>
    </row>
    <row r="633" spans="1:29" x14ac:dyDescent="0.25">
      <c r="A633" t="s">
        <v>1105</v>
      </c>
      <c r="B633" s="1">
        <v>45876</v>
      </c>
      <c r="C633" t="s">
        <v>1106</v>
      </c>
      <c r="D633" t="s">
        <v>45</v>
      </c>
      <c r="E633" t="s">
        <v>46</v>
      </c>
      <c r="F633" t="s">
        <v>47</v>
      </c>
      <c r="G633" t="s">
        <v>138</v>
      </c>
      <c r="H633">
        <v>3</v>
      </c>
      <c r="I633">
        <v>52145</v>
      </c>
      <c r="J633">
        <v>0</v>
      </c>
      <c r="K633">
        <v>0</v>
      </c>
      <c r="L633">
        <v>156435</v>
      </c>
      <c r="M633">
        <v>111576.97</v>
      </c>
      <c r="N633">
        <v>44858.03</v>
      </c>
      <c r="O633" t="s">
        <v>60</v>
      </c>
      <c r="P633">
        <v>211.62</v>
      </c>
      <c r="Q633" t="s">
        <v>68</v>
      </c>
      <c r="R633" t="s">
        <v>41</v>
      </c>
      <c r="S633">
        <v>2</v>
      </c>
      <c r="T633">
        <v>5</v>
      </c>
      <c r="U633" t="s">
        <v>56</v>
      </c>
      <c r="V633" t="s">
        <v>33</v>
      </c>
      <c r="W633">
        <v>3</v>
      </c>
      <c r="X633">
        <f t="shared" si="18"/>
        <v>0</v>
      </c>
      <c r="Y633">
        <f t="shared" si="19"/>
        <v>44646.409999999996</v>
      </c>
      <c r="Z633" s="2">
        <f>IF(BoyCodeAfrica_Ecommerce_Datasets3[Marketing_Cost] = 0, "N/A", L633/P633)</f>
        <v>739.2259710802382</v>
      </c>
      <c r="AA633" s="3">
        <f>BoyCodeAfrica_Ecommerce_Datasets3[Marketing_Cost]/BoyCodeAfrica_Ecommerce_Datasets3[Revenue]</f>
        <v>1.3527663246715889E-3</v>
      </c>
      <c r="AB633">
        <f>IF(COUNTIFS($C$2:C633,C633, $O$2:O633,O633)= 1,1,0)</f>
        <v>1</v>
      </c>
      <c r="AC633" s="6">
        <f>IF(COUNTIFS($A$2:A633,A633, $O$2:O633,O633)= 1,1,0)</f>
        <v>1</v>
      </c>
    </row>
    <row r="634" spans="1:29" x14ac:dyDescent="0.25">
      <c r="A634" t="s">
        <v>1107</v>
      </c>
      <c r="B634" s="1">
        <v>45938</v>
      </c>
      <c r="C634" t="s">
        <v>990</v>
      </c>
      <c r="D634" t="s">
        <v>63</v>
      </c>
      <c r="E634" t="s">
        <v>26</v>
      </c>
      <c r="F634" t="s">
        <v>53</v>
      </c>
      <c r="G634" t="s">
        <v>54</v>
      </c>
      <c r="H634">
        <v>2</v>
      </c>
      <c r="I634">
        <v>92211</v>
      </c>
      <c r="J634">
        <v>0</v>
      </c>
      <c r="K634">
        <v>0</v>
      </c>
      <c r="L634">
        <v>184422</v>
      </c>
      <c r="M634">
        <v>136736.43</v>
      </c>
      <c r="N634">
        <v>47685.57</v>
      </c>
      <c r="O634" t="s">
        <v>39</v>
      </c>
      <c r="P634">
        <v>862.01</v>
      </c>
      <c r="Q634" t="s">
        <v>40</v>
      </c>
      <c r="R634" t="s">
        <v>31</v>
      </c>
      <c r="S634">
        <v>5</v>
      </c>
      <c r="T634">
        <v>4</v>
      </c>
      <c r="U634" t="s">
        <v>32</v>
      </c>
      <c r="V634" t="s">
        <v>33</v>
      </c>
      <c r="W634">
        <v>5</v>
      </c>
      <c r="X634">
        <f t="shared" si="18"/>
        <v>0</v>
      </c>
      <c r="Y634">
        <f t="shared" si="19"/>
        <v>46823.56</v>
      </c>
      <c r="Z634" s="2">
        <f>IF(BoyCodeAfrica_Ecommerce_Datasets3[Marketing_Cost] = 0, "N/A", L634/P634)</f>
        <v>213.94415378011857</v>
      </c>
      <c r="AA634" s="3">
        <f>BoyCodeAfrica_Ecommerce_Datasets3[Marketing_Cost]/BoyCodeAfrica_Ecommerce_Datasets3[Revenue]</f>
        <v>4.6741169708603095E-3</v>
      </c>
      <c r="AB634">
        <f>IF(COUNTIFS($C$2:C634,C634, $O$2:O634,O634)= 1,1,0)</f>
        <v>1</v>
      </c>
      <c r="AC634" s="6">
        <f>IF(COUNTIFS($A$2:A634,A634, $O$2:O634,O634)= 1,1,0)</f>
        <v>1</v>
      </c>
    </row>
    <row r="635" spans="1:29" x14ac:dyDescent="0.25">
      <c r="A635" t="s">
        <v>1108</v>
      </c>
      <c r="B635" s="1">
        <v>45886</v>
      </c>
      <c r="C635" t="s">
        <v>332</v>
      </c>
      <c r="D635" t="s">
        <v>45</v>
      </c>
      <c r="E635" t="s">
        <v>26</v>
      </c>
      <c r="F635" t="s">
        <v>27</v>
      </c>
      <c r="G635" t="s">
        <v>28</v>
      </c>
      <c r="H635">
        <v>1</v>
      </c>
      <c r="I635">
        <v>14660</v>
      </c>
      <c r="J635">
        <v>10</v>
      </c>
      <c r="K635">
        <v>1466</v>
      </c>
      <c r="L635">
        <v>13194</v>
      </c>
      <c r="M635">
        <v>10187.219999999999</v>
      </c>
      <c r="N635">
        <v>3006.78</v>
      </c>
      <c r="O635" t="s">
        <v>39</v>
      </c>
      <c r="P635">
        <v>1907.91</v>
      </c>
      <c r="Q635" t="s">
        <v>68</v>
      </c>
      <c r="R635" t="s">
        <v>41</v>
      </c>
      <c r="S635">
        <v>2</v>
      </c>
      <c r="T635">
        <v>1</v>
      </c>
      <c r="U635" t="s">
        <v>32</v>
      </c>
      <c r="V635" t="s">
        <v>33</v>
      </c>
      <c r="W635">
        <v>5</v>
      </c>
      <c r="X635">
        <f t="shared" si="18"/>
        <v>0</v>
      </c>
      <c r="Y635">
        <f t="shared" si="19"/>
        <v>1098.8700000000001</v>
      </c>
      <c r="Z635" s="2">
        <f>IF(BoyCodeAfrica_Ecommerce_Datasets3[Marketing_Cost] = 0, "N/A", L635/P635)</f>
        <v>6.9154205387046552</v>
      </c>
      <c r="AA635" s="3">
        <f>BoyCodeAfrica_Ecommerce_Datasets3[Marketing_Cost]/BoyCodeAfrica_Ecommerce_Datasets3[Revenue]</f>
        <v>0.1446043656207367</v>
      </c>
      <c r="AB635">
        <f>IF(COUNTIFS($C$2:C635,C635, $O$2:O635,O635)= 1,1,0)</f>
        <v>0</v>
      </c>
      <c r="AC635" s="6">
        <f>IF(COUNTIFS($A$2:A635,A635, $O$2:O635,O635)= 1,1,0)</f>
        <v>1</v>
      </c>
    </row>
    <row r="636" spans="1:29" x14ac:dyDescent="0.25">
      <c r="A636" t="s">
        <v>1109</v>
      </c>
      <c r="B636" s="1">
        <v>45739</v>
      </c>
      <c r="C636" t="s">
        <v>668</v>
      </c>
      <c r="D636" t="s">
        <v>63</v>
      </c>
      <c r="E636" t="s">
        <v>46</v>
      </c>
      <c r="F636" t="s">
        <v>37</v>
      </c>
      <c r="G636" t="s">
        <v>161</v>
      </c>
      <c r="H636">
        <v>3</v>
      </c>
      <c r="I636">
        <v>26629</v>
      </c>
      <c r="J636">
        <v>0</v>
      </c>
      <c r="K636">
        <v>0</v>
      </c>
      <c r="L636">
        <v>79887</v>
      </c>
      <c r="M636">
        <v>48414.62</v>
      </c>
      <c r="N636">
        <v>31472.38</v>
      </c>
      <c r="O636" t="s">
        <v>60</v>
      </c>
      <c r="P636">
        <v>871.19</v>
      </c>
      <c r="Q636" t="s">
        <v>73</v>
      </c>
      <c r="R636" t="s">
        <v>41</v>
      </c>
      <c r="S636">
        <v>2</v>
      </c>
      <c r="T636">
        <v>2</v>
      </c>
      <c r="U636" t="s">
        <v>32</v>
      </c>
      <c r="V636" t="s">
        <v>42</v>
      </c>
      <c r="X636">
        <f t="shared" si="18"/>
        <v>0</v>
      </c>
      <c r="Y636">
        <f t="shared" si="19"/>
        <v>30601.190000000002</v>
      </c>
      <c r="Z636" s="2">
        <f>IF(BoyCodeAfrica_Ecommerce_Datasets3[Marketing_Cost] = 0, "N/A", L636/P636)</f>
        <v>91.698710958573898</v>
      </c>
      <c r="AA636" s="3">
        <f>BoyCodeAfrica_Ecommerce_Datasets3[Marketing_Cost]/BoyCodeAfrica_Ecommerce_Datasets3[Revenue]</f>
        <v>1.0905278706172469E-2</v>
      </c>
      <c r="AB636">
        <f>IF(COUNTIFS($C$2:C636,C636, $O$2:O636,O636)= 1,1,0)</f>
        <v>0</v>
      </c>
      <c r="AC636" s="6">
        <f>IF(COUNTIFS($A$2:A636,A636, $O$2:O636,O636)= 1,1,0)</f>
        <v>1</v>
      </c>
    </row>
    <row r="637" spans="1:29" x14ac:dyDescent="0.25">
      <c r="A637" t="s">
        <v>1110</v>
      </c>
      <c r="B637" s="1">
        <v>45901</v>
      </c>
      <c r="C637" t="s">
        <v>770</v>
      </c>
      <c r="D637" t="s">
        <v>154</v>
      </c>
      <c r="E637" t="s">
        <v>26</v>
      </c>
      <c r="F637" t="s">
        <v>27</v>
      </c>
      <c r="G637" t="s">
        <v>113</v>
      </c>
      <c r="H637">
        <v>2</v>
      </c>
      <c r="I637">
        <v>28565</v>
      </c>
      <c r="J637">
        <v>10</v>
      </c>
      <c r="K637">
        <v>5713</v>
      </c>
      <c r="L637">
        <v>51417</v>
      </c>
      <c r="M637">
        <v>36004.17</v>
      </c>
      <c r="N637">
        <v>15412.83</v>
      </c>
      <c r="O637" t="s">
        <v>29</v>
      </c>
      <c r="P637">
        <v>2318.71</v>
      </c>
      <c r="Q637" t="s">
        <v>68</v>
      </c>
      <c r="R637" t="s">
        <v>31</v>
      </c>
      <c r="S637">
        <v>5</v>
      </c>
      <c r="T637">
        <v>1</v>
      </c>
      <c r="U637" t="s">
        <v>32</v>
      </c>
      <c r="V637" t="s">
        <v>33</v>
      </c>
      <c r="W637">
        <v>4</v>
      </c>
      <c r="X637">
        <f t="shared" si="18"/>
        <v>0</v>
      </c>
      <c r="Y637">
        <f t="shared" si="19"/>
        <v>13094.119999999999</v>
      </c>
      <c r="Z637" s="2">
        <f>IF(BoyCodeAfrica_Ecommerce_Datasets3[Marketing_Cost] = 0, "N/A", L637/P637)</f>
        <v>22.174829970112693</v>
      </c>
      <c r="AA637" s="3">
        <f>BoyCodeAfrica_Ecommerce_Datasets3[Marketing_Cost]/BoyCodeAfrica_Ecommerce_Datasets3[Revenue]</f>
        <v>4.5096174417021608E-2</v>
      </c>
      <c r="AB637">
        <f>IF(COUNTIFS($C$2:C637,C637, $O$2:O637,O637)= 1,1,0)</f>
        <v>1</v>
      </c>
      <c r="AC637" s="6">
        <f>IF(COUNTIFS($A$2:A637,A637, $O$2:O637,O637)= 1,1,0)</f>
        <v>1</v>
      </c>
    </row>
    <row r="638" spans="1:29" x14ac:dyDescent="0.25">
      <c r="A638" t="s">
        <v>1111</v>
      </c>
      <c r="B638" s="1">
        <v>45888</v>
      </c>
      <c r="C638" t="s">
        <v>1112</v>
      </c>
      <c r="D638" t="s">
        <v>79</v>
      </c>
      <c r="E638" t="s">
        <v>46</v>
      </c>
      <c r="F638" t="s">
        <v>27</v>
      </c>
      <c r="G638" t="s">
        <v>28</v>
      </c>
      <c r="H638">
        <v>4</v>
      </c>
      <c r="I638">
        <v>8713</v>
      </c>
      <c r="J638">
        <v>25</v>
      </c>
      <c r="K638">
        <v>8713</v>
      </c>
      <c r="L638">
        <v>26139</v>
      </c>
      <c r="M638">
        <v>17259.57</v>
      </c>
      <c r="N638">
        <v>8879.43</v>
      </c>
      <c r="O638" t="s">
        <v>60</v>
      </c>
      <c r="P638">
        <v>841.42</v>
      </c>
      <c r="Q638" t="s">
        <v>73</v>
      </c>
      <c r="R638" t="s">
        <v>41</v>
      </c>
      <c r="S638">
        <v>2</v>
      </c>
      <c r="T638">
        <v>3</v>
      </c>
      <c r="U638" t="s">
        <v>56</v>
      </c>
      <c r="V638" t="s">
        <v>33</v>
      </c>
      <c r="W638">
        <v>5</v>
      </c>
      <c r="X638">
        <f t="shared" si="18"/>
        <v>0</v>
      </c>
      <c r="Y638">
        <f t="shared" si="19"/>
        <v>8038.01</v>
      </c>
      <c r="Z638" s="2">
        <f>IF(BoyCodeAfrica_Ecommerce_Datasets3[Marketing_Cost] = 0, "N/A", L638/P638)</f>
        <v>31.06534192198902</v>
      </c>
      <c r="AA638" s="3">
        <f>BoyCodeAfrica_Ecommerce_Datasets3[Marketing_Cost]/BoyCodeAfrica_Ecommerce_Datasets3[Revenue]</f>
        <v>3.2190213856689236E-2</v>
      </c>
      <c r="AB638">
        <f>IF(COUNTIFS($C$2:C638,C638, $O$2:O638,O638)= 1,1,0)</f>
        <v>1</v>
      </c>
      <c r="AC638" s="6">
        <f>IF(COUNTIFS($A$2:A638,A638, $O$2:O638,O638)= 1,1,0)</f>
        <v>1</v>
      </c>
    </row>
    <row r="639" spans="1:29" x14ac:dyDescent="0.25">
      <c r="A639" t="s">
        <v>1113</v>
      </c>
      <c r="B639" s="1">
        <v>45790</v>
      </c>
      <c r="C639" t="s">
        <v>158</v>
      </c>
      <c r="D639" t="s">
        <v>97</v>
      </c>
      <c r="E639" t="s">
        <v>46</v>
      </c>
      <c r="F639" t="s">
        <v>53</v>
      </c>
      <c r="G639" t="s">
        <v>59</v>
      </c>
      <c r="H639">
        <v>3</v>
      </c>
      <c r="I639">
        <v>73858</v>
      </c>
      <c r="J639">
        <v>0</v>
      </c>
      <c r="K639">
        <v>0</v>
      </c>
      <c r="L639">
        <v>221574</v>
      </c>
      <c r="M639">
        <v>145798.94</v>
      </c>
      <c r="N639">
        <v>75775.06</v>
      </c>
      <c r="O639" t="s">
        <v>29</v>
      </c>
      <c r="P639">
        <v>1267.25</v>
      </c>
      <c r="Q639" t="s">
        <v>68</v>
      </c>
      <c r="R639" t="s">
        <v>41</v>
      </c>
      <c r="S639">
        <v>2</v>
      </c>
      <c r="T639">
        <v>2</v>
      </c>
      <c r="U639" t="s">
        <v>32</v>
      </c>
      <c r="V639" t="s">
        <v>33</v>
      </c>
      <c r="W639">
        <v>5</v>
      </c>
      <c r="X639">
        <f t="shared" si="18"/>
        <v>0</v>
      </c>
      <c r="Y639">
        <f t="shared" si="19"/>
        <v>74507.81</v>
      </c>
      <c r="Z639" s="2">
        <f>IF(BoyCodeAfrica_Ecommerce_Datasets3[Marketing_Cost] = 0, "N/A", L639/P639)</f>
        <v>174.84632077332807</v>
      </c>
      <c r="AA639" s="3">
        <f>BoyCodeAfrica_Ecommerce_Datasets3[Marketing_Cost]/BoyCodeAfrica_Ecommerce_Datasets3[Revenue]</f>
        <v>5.7193082220838186E-3</v>
      </c>
      <c r="AB639">
        <f>IF(COUNTIFS($C$2:C639,C639, $O$2:O639,O639)= 1,1,0)</f>
        <v>1</v>
      </c>
      <c r="AC639" s="6">
        <f>IF(COUNTIFS($A$2:A639,A639, $O$2:O639,O639)= 1,1,0)</f>
        <v>1</v>
      </c>
    </row>
    <row r="640" spans="1:29" x14ac:dyDescent="0.25">
      <c r="A640" t="s">
        <v>1114</v>
      </c>
      <c r="B640" s="1">
        <v>45784</v>
      </c>
      <c r="C640" t="s">
        <v>898</v>
      </c>
      <c r="D640" t="s">
        <v>71</v>
      </c>
      <c r="E640" t="s">
        <v>46</v>
      </c>
      <c r="F640" t="s">
        <v>53</v>
      </c>
      <c r="G640" t="s">
        <v>54</v>
      </c>
      <c r="H640">
        <v>2</v>
      </c>
      <c r="I640">
        <v>90117</v>
      </c>
      <c r="J640">
        <v>0</v>
      </c>
      <c r="K640">
        <v>0</v>
      </c>
      <c r="L640">
        <v>180234</v>
      </c>
      <c r="M640">
        <v>128305.59</v>
      </c>
      <c r="N640">
        <v>51928.41</v>
      </c>
      <c r="O640" t="s">
        <v>60</v>
      </c>
      <c r="P640">
        <v>1602.57</v>
      </c>
      <c r="Q640" t="s">
        <v>68</v>
      </c>
      <c r="R640" t="s">
        <v>41</v>
      </c>
      <c r="S640">
        <v>2</v>
      </c>
      <c r="T640">
        <v>0</v>
      </c>
      <c r="U640" t="s">
        <v>32</v>
      </c>
      <c r="V640" t="s">
        <v>50</v>
      </c>
      <c r="W640">
        <v>3</v>
      </c>
      <c r="X640">
        <f t="shared" si="18"/>
        <v>0</v>
      </c>
      <c r="Y640">
        <f t="shared" si="19"/>
        <v>50325.840000000004</v>
      </c>
      <c r="Z640" s="2">
        <f>IF(BoyCodeAfrica_Ecommerce_Datasets3[Marketing_Cost] = 0, "N/A", L640/P640)</f>
        <v>112.46560212658417</v>
      </c>
      <c r="AA640" s="3">
        <f>BoyCodeAfrica_Ecommerce_Datasets3[Marketing_Cost]/BoyCodeAfrica_Ecommerce_Datasets3[Revenue]</f>
        <v>8.8916075768168037E-3</v>
      </c>
      <c r="AB640">
        <f>IF(COUNTIFS($C$2:C640,C640, $O$2:O640,O640)= 1,1,0)</f>
        <v>1</v>
      </c>
      <c r="AC640" s="6">
        <f>IF(COUNTIFS($A$2:A640,A640, $O$2:O640,O640)= 1,1,0)</f>
        <v>1</v>
      </c>
    </row>
    <row r="641" spans="1:29" x14ac:dyDescent="0.25">
      <c r="A641" t="s">
        <v>1115</v>
      </c>
      <c r="B641" s="1">
        <v>45984</v>
      </c>
      <c r="C641" t="s">
        <v>1116</v>
      </c>
      <c r="D641" t="s">
        <v>25</v>
      </c>
      <c r="E641" t="s">
        <v>26</v>
      </c>
      <c r="F641" t="s">
        <v>37</v>
      </c>
      <c r="G641" t="s">
        <v>100</v>
      </c>
      <c r="H641">
        <v>3</v>
      </c>
      <c r="I641">
        <v>16650</v>
      </c>
      <c r="J641">
        <v>0</v>
      </c>
      <c r="K641">
        <v>0</v>
      </c>
      <c r="L641">
        <v>49950</v>
      </c>
      <c r="M641">
        <v>33646.199999999997</v>
      </c>
      <c r="N641">
        <v>16303.8</v>
      </c>
      <c r="O641" t="s">
        <v>55</v>
      </c>
      <c r="P641">
        <v>2355.42</v>
      </c>
      <c r="Q641" t="s">
        <v>68</v>
      </c>
      <c r="R641" t="s">
        <v>31</v>
      </c>
      <c r="S641">
        <v>5</v>
      </c>
      <c r="T641">
        <v>1</v>
      </c>
      <c r="U641" t="s">
        <v>32</v>
      </c>
      <c r="V641" t="s">
        <v>50</v>
      </c>
      <c r="W641">
        <v>4</v>
      </c>
      <c r="X641">
        <f t="shared" si="18"/>
        <v>0</v>
      </c>
      <c r="Y641">
        <f t="shared" si="19"/>
        <v>13948.38</v>
      </c>
      <c r="Z641" s="2">
        <f>IF(BoyCodeAfrica_Ecommerce_Datasets3[Marketing_Cost] = 0, "N/A", L641/P641)</f>
        <v>21.206409048067862</v>
      </c>
      <c r="AA641" s="3">
        <f>BoyCodeAfrica_Ecommerce_Datasets3[Marketing_Cost]/BoyCodeAfrica_Ecommerce_Datasets3[Revenue]</f>
        <v>4.7155555555555555E-2</v>
      </c>
      <c r="AB641">
        <f>IF(COUNTIFS($C$2:C641,C641, $O$2:O641,O641)= 1,1,0)</f>
        <v>1</v>
      </c>
      <c r="AC641" s="6">
        <f>IF(COUNTIFS($A$2:A641,A641, $O$2:O641,O641)= 1,1,0)</f>
        <v>1</v>
      </c>
    </row>
    <row r="642" spans="1:29" x14ac:dyDescent="0.25">
      <c r="A642" t="s">
        <v>1117</v>
      </c>
      <c r="B642" s="1">
        <v>45799</v>
      </c>
      <c r="C642" t="s">
        <v>612</v>
      </c>
      <c r="D642" t="s">
        <v>79</v>
      </c>
      <c r="E642" t="s">
        <v>46</v>
      </c>
      <c r="F642" t="s">
        <v>86</v>
      </c>
      <c r="G642" t="s">
        <v>87</v>
      </c>
      <c r="H642">
        <v>1</v>
      </c>
      <c r="I642">
        <v>64150</v>
      </c>
      <c r="J642">
        <v>20</v>
      </c>
      <c r="K642">
        <v>12830</v>
      </c>
      <c r="L642">
        <v>51320</v>
      </c>
      <c r="M642">
        <v>35157.18</v>
      </c>
      <c r="N642">
        <v>16162.82</v>
      </c>
      <c r="O642" t="s">
        <v>55</v>
      </c>
      <c r="P642">
        <v>2316.36</v>
      </c>
      <c r="Q642" t="s">
        <v>68</v>
      </c>
      <c r="R642" t="s">
        <v>41</v>
      </c>
      <c r="S642">
        <v>2</v>
      </c>
      <c r="T642">
        <v>1</v>
      </c>
      <c r="U642" t="s">
        <v>32</v>
      </c>
      <c r="V642" t="s">
        <v>33</v>
      </c>
      <c r="W642">
        <v>5</v>
      </c>
      <c r="X642">
        <f t="shared" ref="X642:X705" si="20">L642-M642-N642</f>
        <v>0</v>
      </c>
      <c r="Y642">
        <f t="shared" ref="Y642:Y705" si="21">N642-P642</f>
        <v>13846.46</v>
      </c>
      <c r="Z642" s="2">
        <f>IF(BoyCodeAfrica_Ecommerce_Datasets3[Marketing_Cost] = 0, "N/A", L642/P642)</f>
        <v>22.155450793486331</v>
      </c>
      <c r="AA642" s="3">
        <f>BoyCodeAfrica_Ecommerce_Datasets3[Marketing_Cost]/BoyCodeAfrica_Ecommerce_Datasets3[Revenue]</f>
        <v>4.513561964146532E-2</v>
      </c>
      <c r="AB642">
        <f>IF(COUNTIFS($C$2:C642,C642, $O$2:O642,O642)= 1,1,0)</f>
        <v>1</v>
      </c>
      <c r="AC642" s="6">
        <f>IF(COUNTIFS($A$2:A642,A642, $O$2:O642,O642)= 1,1,0)</f>
        <v>1</v>
      </c>
    </row>
    <row r="643" spans="1:29" x14ac:dyDescent="0.25">
      <c r="A643" t="s">
        <v>1118</v>
      </c>
      <c r="B643" s="1">
        <v>45924</v>
      </c>
      <c r="C643" t="s">
        <v>1119</v>
      </c>
      <c r="D643" t="s">
        <v>90</v>
      </c>
      <c r="E643" t="s">
        <v>46</v>
      </c>
      <c r="F643" t="s">
        <v>47</v>
      </c>
      <c r="G643" t="s">
        <v>105</v>
      </c>
      <c r="H643">
        <v>2</v>
      </c>
      <c r="I643">
        <v>37815</v>
      </c>
      <c r="J643">
        <v>10</v>
      </c>
      <c r="K643">
        <v>7563</v>
      </c>
      <c r="L643">
        <v>68067</v>
      </c>
      <c r="M643">
        <v>53671.27</v>
      </c>
      <c r="N643">
        <v>14395.73</v>
      </c>
      <c r="O643" t="s">
        <v>49</v>
      </c>
      <c r="P643">
        <v>399.47</v>
      </c>
      <c r="Q643" t="s">
        <v>40</v>
      </c>
      <c r="R643" t="s">
        <v>31</v>
      </c>
      <c r="S643">
        <v>5</v>
      </c>
      <c r="T643">
        <v>5</v>
      </c>
      <c r="U643" t="s">
        <v>32</v>
      </c>
      <c r="V643" t="s">
        <v>42</v>
      </c>
      <c r="X643">
        <f t="shared" si="20"/>
        <v>0</v>
      </c>
      <c r="Y643">
        <f t="shared" si="21"/>
        <v>13996.26</v>
      </c>
      <c r="Z643" s="2">
        <f>IF(BoyCodeAfrica_Ecommerce_Datasets3[Marketing_Cost] = 0, "N/A", L643/P643)</f>
        <v>170.39327108418652</v>
      </c>
      <c r="AA643" s="3">
        <f>BoyCodeAfrica_Ecommerce_Datasets3[Marketing_Cost]/BoyCodeAfrica_Ecommerce_Datasets3[Revenue]</f>
        <v>5.8687763527112994E-3</v>
      </c>
      <c r="AB643">
        <f>IF(COUNTIFS($C$2:C643,C643, $O$2:O643,O643)= 1,1,0)</f>
        <v>1</v>
      </c>
      <c r="AC643" s="6">
        <f>IF(COUNTIFS($A$2:A643,A643, $O$2:O643,O643)= 1,1,0)</f>
        <v>1</v>
      </c>
    </row>
    <row r="644" spans="1:29" x14ac:dyDescent="0.25">
      <c r="A644" t="s">
        <v>1120</v>
      </c>
      <c r="B644" s="1">
        <v>45906</v>
      </c>
      <c r="C644" t="s">
        <v>768</v>
      </c>
      <c r="D644" t="s">
        <v>90</v>
      </c>
      <c r="E644" t="s">
        <v>36</v>
      </c>
      <c r="F644" t="s">
        <v>53</v>
      </c>
      <c r="G644" t="s">
        <v>54</v>
      </c>
      <c r="H644">
        <v>2</v>
      </c>
      <c r="I644">
        <v>104046</v>
      </c>
      <c r="J644">
        <v>20</v>
      </c>
      <c r="K644">
        <v>41618.400000000001</v>
      </c>
      <c r="L644">
        <v>166473.60000000001</v>
      </c>
      <c r="M644">
        <v>110824.62</v>
      </c>
      <c r="N644">
        <v>55648.98</v>
      </c>
      <c r="O644" t="s">
        <v>39</v>
      </c>
      <c r="P644">
        <v>2148.2600000000002</v>
      </c>
      <c r="Q644" t="s">
        <v>40</v>
      </c>
      <c r="R644" t="s">
        <v>31</v>
      </c>
      <c r="S644">
        <v>5</v>
      </c>
      <c r="T644">
        <v>4</v>
      </c>
      <c r="U644" t="s">
        <v>32</v>
      </c>
      <c r="V644" t="s">
        <v>33</v>
      </c>
      <c r="W644">
        <v>2</v>
      </c>
      <c r="X644">
        <f t="shared" si="20"/>
        <v>0</v>
      </c>
      <c r="Y644">
        <f t="shared" si="21"/>
        <v>53500.72</v>
      </c>
      <c r="Z644" s="2">
        <f>IF(BoyCodeAfrica_Ecommerce_Datasets3[Marketing_Cost] = 0, "N/A", L644/P644)</f>
        <v>77.49229609078975</v>
      </c>
      <c r="AA644" s="3">
        <f>BoyCodeAfrica_Ecommerce_Datasets3[Marketing_Cost]/BoyCodeAfrica_Ecommerce_Datasets3[Revenue]</f>
        <v>1.2904508582742249E-2</v>
      </c>
      <c r="AB644">
        <f>IF(COUNTIFS($C$2:C644,C644, $O$2:O644,O644)= 1,1,0)</f>
        <v>1</v>
      </c>
      <c r="AC644" s="6">
        <f>IF(COUNTIFS($A$2:A644,A644, $O$2:O644,O644)= 1,1,0)</f>
        <v>1</v>
      </c>
    </row>
    <row r="645" spans="1:29" x14ac:dyDescent="0.25">
      <c r="A645" t="s">
        <v>1121</v>
      </c>
      <c r="B645" s="1">
        <v>45978</v>
      </c>
      <c r="C645" t="s">
        <v>1078</v>
      </c>
      <c r="D645" t="s">
        <v>71</v>
      </c>
      <c r="E645" t="s">
        <v>46</v>
      </c>
      <c r="F645" t="s">
        <v>53</v>
      </c>
      <c r="G645" t="s">
        <v>268</v>
      </c>
      <c r="H645">
        <v>3</v>
      </c>
      <c r="I645">
        <v>113274</v>
      </c>
      <c r="J645">
        <v>10</v>
      </c>
      <c r="K645">
        <v>33982.199999999997</v>
      </c>
      <c r="L645">
        <v>305839.8</v>
      </c>
      <c r="M645">
        <v>221229.1</v>
      </c>
      <c r="N645">
        <v>84610.7</v>
      </c>
      <c r="O645" t="s">
        <v>49</v>
      </c>
      <c r="P645">
        <v>271.20999999999998</v>
      </c>
      <c r="Q645" t="s">
        <v>68</v>
      </c>
      <c r="R645" t="s">
        <v>41</v>
      </c>
      <c r="S645">
        <v>2</v>
      </c>
      <c r="T645">
        <v>1</v>
      </c>
      <c r="U645" t="s">
        <v>32</v>
      </c>
      <c r="V645" t="s">
        <v>33</v>
      </c>
      <c r="W645">
        <v>5</v>
      </c>
      <c r="X645">
        <f t="shared" si="20"/>
        <v>0</v>
      </c>
      <c r="Y645">
        <f t="shared" si="21"/>
        <v>84339.489999999991</v>
      </c>
      <c r="Z645" s="2">
        <f>IF(BoyCodeAfrica_Ecommerce_Datasets3[Marketing_Cost] = 0, "N/A", L645/P645)</f>
        <v>1127.6862947531433</v>
      </c>
      <c r="AA645" s="3">
        <f>BoyCodeAfrica_Ecommerce_Datasets3[Marketing_Cost]/BoyCodeAfrica_Ecommerce_Datasets3[Revenue]</f>
        <v>8.8677144047308429E-4</v>
      </c>
      <c r="AB645">
        <f>IF(COUNTIFS($C$2:C645,C645, $O$2:O645,O645)= 1,1,0)</f>
        <v>1</v>
      </c>
      <c r="AC645" s="6">
        <f>IF(COUNTIFS($A$2:A645,A645, $O$2:O645,O645)= 1,1,0)</f>
        <v>1</v>
      </c>
    </row>
    <row r="646" spans="1:29" x14ac:dyDescent="0.25">
      <c r="A646" t="s">
        <v>1122</v>
      </c>
      <c r="B646" s="1">
        <v>45780</v>
      </c>
      <c r="C646" t="s">
        <v>388</v>
      </c>
      <c r="D646" t="s">
        <v>67</v>
      </c>
      <c r="E646" t="s">
        <v>26</v>
      </c>
      <c r="F646" t="s">
        <v>86</v>
      </c>
      <c r="G646" t="s">
        <v>94</v>
      </c>
      <c r="H646">
        <v>2</v>
      </c>
      <c r="I646">
        <v>83912</v>
      </c>
      <c r="J646">
        <v>0</v>
      </c>
      <c r="K646">
        <v>0</v>
      </c>
      <c r="L646">
        <v>167824</v>
      </c>
      <c r="M646">
        <v>115946.31</v>
      </c>
      <c r="N646">
        <v>51877.69</v>
      </c>
      <c r="O646" t="s">
        <v>39</v>
      </c>
      <c r="P646">
        <v>1496.14</v>
      </c>
      <c r="Q646" t="s">
        <v>73</v>
      </c>
      <c r="R646" t="s">
        <v>31</v>
      </c>
      <c r="S646">
        <v>5</v>
      </c>
      <c r="T646">
        <v>4</v>
      </c>
      <c r="U646" t="s">
        <v>32</v>
      </c>
      <c r="V646" t="s">
        <v>33</v>
      </c>
      <c r="W646">
        <v>3</v>
      </c>
      <c r="X646">
        <f t="shared" si="20"/>
        <v>0</v>
      </c>
      <c r="Y646">
        <f t="shared" si="21"/>
        <v>50381.55</v>
      </c>
      <c r="Z646" s="2">
        <f>IF(BoyCodeAfrica_Ecommerce_Datasets3[Marketing_Cost] = 0, "N/A", L646/P646)</f>
        <v>112.17132086569438</v>
      </c>
      <c r="AA646" s="3">
        <f>BoyCodeAfrica_Ecommerce_Datasets3[Marketing_Cost]/BoyCodeAfrica_Ecommerce_Datasets3[Revenue]</f>
        <v>8.9149346934884171E-3</v>
      </c>
      <c r="AB646">
        <f>IF(COUNTIFS($C$2:C646,C646, $O$2:O646,O646)= 1,1,0)</f>
        <v>0</v>
      </c>
      <c r="AC646" s="6">
        <f>IF(COUNTIFS($A$2:A646,A646, $O$2:O646,O646)= 1,1,0)</f>
        <v>1</v>
      </c>
    </row>
    <row r="647" spans="1:29" x14ac:dyDescent="0.25">
      <c r="A647" t="s">
        <v>1123</v>
      </c>
      <c r="B647" s="1">
        <v>45798</v>
      </c>
      <c r="C647" t="s">
        <v>1003</v>
      </c>
      <c r="D647" t="s">
        <v>63</v>
      </c>
      <c r="E647" t="s">
        <v>26</v>
      </c>
      <c r="F647" t="s">
        <v>86</v>
      </c>
      <c r="G647" t="s">
        <v>87</v>
      </c>
      <c r="H647">
        <v>2</v>
      </c>
      <c r="I647">
        <v>22849</v>
      </c>
      <c r="J647">
        <v>15</v>
      </c>
      <c r="K647">
        <v>6854.7</v>
      </c>
      <c r="L647">
        <v>38843.300000000003</v>
      </c>
      <c r="M647">
        <v>24062.36</v>
      </c>
      <c r="N647">
        <v>14780.94</v>
      </c>
      <c r="O647" t="s">
        <v>60</v>
      </c>
      <c r="P647">
        <v>686.82</v>
      </c>
      <c r="Q647" t="s">
        <v>73</v>
      </c>
      <c r="R647" t="s">
        <v>31</v>
      </c>
      <c r="S647">
        <v>5</v>
      </c>
      <c r="T647">
        <v>4</v>
      </c>
      <c r="U647" t="s">
        <v>32</v>
      </c>
      <c r="V647" t="s">
        <v>33</v>
      </c>
      <c r="W647">
        <v>5</v>
      </c>
      <c r="X647">
        <f t="shared" si="20"/>
        <v>0</v>
      </c>
      <c r="Y647">
        <f t="shared" si="21"/>
        <v>14094.12</v>
      </c>
      <c r="Z647" s="2">
        <f>IF(BoyCodeAfrica_Ecommerce_Datasets3[Marketing_Cost] = 0, "N/A", L647/P647)</f>
        <v>56.555283771584989</v>
      </c>
      <c r="AA647" s="3">
        <f>BoyCodeAfrica_Ecommerce_Datasets3[Marketing_Cost]/BoyCodeAfrica_Ecommerce_Datasets3[Revenue]</f>
        <v>1.7681813852067151E-2</v>
      </c>
      <c r="AB647">
        <f>IF(COUNTIFS($C$2:C647,C647, $O$2:O647,O647)= 1,1,0)</f>
        <v>1</v>
      </c>
      <c r="AC647" s="6">
        <f>IF(COUNTIFS($A$2:A647,A647, $O$2:O647,O647)= 1,1,0)</f>
        <v>1</v>
      </c>
    </row>
    <row r="648" spans="1:29" x14ac:dyDescent="0.25">
      <c r="A648" t="s">
        <v>1124</v>
      </c>
      <c r="B648" s="1">
        <v>45883</v>
      </c>
      <c r="C648" t="s">
        <v>203</v>
      </c>
      <c r="D648" t="s">
        <v>63</v>
      </c>
      <c r="E648" t="s">
        <v>26</v>
      </c>
      <c r="F648" t="s">
        <v>47</v>
      </c>
      <c r="G648" t="s">
        <v>64</v>
      </c>
      <c r="H648">
        <v>2</v>
      </c>
      <c r="I648">
        <v>33597</v>
      </c>
      <c r="J648">
        <v>10</v>
      </c>
      <c r="K648">
        <v>6719.4</v>
      </c>
      <c r="L648">
        <v>60474.6</v>
      </c>
      <c r="M648">
        <v>43773.93</v>
      </c>
      <c r="N648">
        <v>16700.669999999998</v>
      </c>
      <c r="O648" t="s">
        <v>39</v>
      </c>
      <c r="P648">
        <v>1061.03</v>
      </c>
      <c r="Q648" t="s">
        <v>30</v>
      </c>
      <c r="R648" t="s">
        <v>41</v>
      </c>
      <c r="S648">
        <v>2</v>
      </c>
      <c r="T648">
        <v>4</v>
      </c>
      <c r="U648" t="s">
        <v>32</v>
      </c>
      <c r="V648" t="s">
        <v>42</v>
      </c>
      <c r="X648">
        <f t="shared" si="20"/>
        <v>0</v>
      </c>
      <c r="Y648">
        <f t="shared" si="21"/>
        <v>15639.639999999998</v>
      </c>
      <c r="Z648" s="2">
        <f>IF(BoyCodeAfrica_Ecommerce_Datasets3[Marketing_Cost] = 0, "N/A", L648/P648)</f>
        <v>56.996126405473923</v>
      </c>
      <c r="AA648" s="3">
        <f>BoyCodeAfrica_Ecommerce_Datasets3[Marketing_Cost]/BoyCodeAfrica_Ecommerce_Datasets3[Revenue]</f>
        <v>1.754505197223297E-2</v>
      </c>
      <c r="AB648">
        <f>IF(COUNTIFS($C$2:C648,C648, $O$2:O648,O648)= 1,1,0)</f>
        <v>0</v>
      </c>
      <c r="AC648" s="6">
        <f>IF(COUNTIFS($A$2:A648,A648, $O$2:O648,O648)= 1,1,0)</f>
        <v>1</v>
      </c>
    </row>
    <row r="649" spans="1:29" x14ac:dyDescent="0.25">
      <c r="A649" t="s">
        <v>1125</v>
      </c>
      <c r="B649" s="1">
        <v>45697</v>
      </c>
      <c r="C649" t="s">
        <v>943</v>
      </c>
      <c r="D649" t="s">
        <v>154</v>
      </c>
      <c r="E649" t="s">
        <v>36</v>
      </c>
      <c r="F649" t="s">
        <v>47</v>
      </c>
      <c r="G649" t="s">
        <v>64</v>
      </c>
      <c r="H649">
        <v>1</v>
      </c>
      <c r="I649">
        <v>29437</v>
      </c>
      <c r="J649">
        <v>5</v>
      </c>
      <c r="K649">
        <v>1471.85</v>
      </c>
      <c r="L649">
        <v>27965.15</v>
      </c>
      <c r="M649">
        <v>16514.09</v>
      </c>
      <c r="N649">
        <v>11451.06</v>
      </c>
      <c r="O649" t="s">
        <v>60</v>
      </c>
      <c r="P649">
        <v>652.97</v>
      </c>
      <c r="Q649" t="s">
        <v>30</v>
      </c>
      <c r="R649" t="s">
        <v>31</v>
      </c>
      <c r="S649">
        <v>5</v>
      </c>
      <c r="T649">
        <v>5</v>
      </c>
      <c r="U649" t="s">
        <v>32</v>
      </c>
      <c r="V649" t="s">
        <v>42</v>
      </c>
      <c r="X649">
        <f t="shared" si="20"/>
        <v>0</v>
      </c>
      <c r="Y649">
        <f t="shared" si="21"/>
        <v>10798.09</v>
      </c>
      <c r="Z649" s="2">
        <f>IF(BoyCodeAfrica_Ecommerce_Datasets3[Marketing_Cost] = 0, "N/A", L649/P649)</f>
        <v>42.827618420448104</v>
      </c>
      <c r="AA649" s="3">
        <f>BoyCodeAfrica_Ecommerce_Datasets3[Marketing_Cost]/BoyCodeAfrica_Ecommerce_Datasets3[Revenue]</f>
        <v>2.3349418830222617E-2</v>
      </c>
      <c r="AB649">
        <f>IF(COUNTIFS($C$2:C649,C649, $O$2:O649,O649)= 1,1,0)</f>
        <v>1</v>
      </c>
      <c r="AC649" s="6">
        <f>IF(COUNTIFS($A$2:A649,A649, $O$2:O649,O649)= 1,1,0)</f>
        <v>1</v>
      </c>
    </row>
    <row r="650" spans="1:29" x14ac:dyDescent="0.25">
      <c r="A650" t="s">
        <v>1126</v>
      </c>
      <c r="B650" s="1">
        <v>45804</v>
      </c>
      <c r="C650" t="s">
        <v>203</v>
      </c>
      <c r="D650" t="s">
        <v>97</v>
      </c>
      <c r="E650" t="s">
        <v>26</v>
      </c>
      <c r="F650" t="s">
        <v>27</v>
      </c>
      <c r="G650" t="s">
        <v>28</v>
      </c>
      <c r="H650">
        <v>1</v>
      </c>
      <c r="I650">
        <v>14297</v>
      </c>
      <c r="J650">
        <v>0</v>
      </c>
      <c r="K650">
        <v>0</v>
      </c>
      <c r="L650">
        <v>14297</v>
      </c>
      <c r="M650">
        <v>8911.2900000000009</v>
      </c>
      <c r="N650">
        <v>5385.71</v>
      </c>
      <c r="O650" t="s">
        <v>91</v>
      </c>
      <c r="P650">
        <v>328.74</v>
      </c>
      <c r="Q650" t="s">
        <v>40</v>
      </c>
      <c r="R650" t="s">
        <v>31</v>
      </c>
      <c r="S650">
        <v>5</v>
      </c>
      <c r="T650">
        <v>6</v>
      </c>
      <c r="U650" t="s">
        <v>32</v>
      </c>
      <c r="V650" t="s">
        <v>42</v>
      </c>
      <c r="X650">
        <f t="shared" si="20"/>
        <v>0</v>
      </c>
      <c r="Y650">
        <f t="shared" si="21"/>
        <v>5056.97</v>
      </c>
      <c r="Z650" s="2">
        <f>IF(BoyCodeAfrica_Ecommerce_Datasets3[Marketing_Cost] = 0, "N/A", L650/P650)</f>
        <v>43.490296282776661</v>
      </c>
      <c r="AA650" s="3">
        <f>BoyCodeAfrica_Ecommerce_Datasets3[Marketing_Cost]/BoyCodeAfrica_Ecommerce_Datasets3[Revenue]</f>
        <v>2.2993635028327623E-2</v>
      </c>
      <c r="AB650">
        <f>IF(COUNTIFS($C$2:C650,C650, $O$2:O650,O650)= 1,1,0)</f>
        <v>1</v>
      </c>
      <c r="AC650" s="6">
        <f>IF(COUNTIFS($A$2:A650,A650, $O$2:O650,O650)= 1,1,0)</f>
        <v>1</v>
      </c>
    </row>
    <row r="651" spans="1:29" x14ac:dyDescent="0.25">
      <c r="A651" t="s">
        <v>1127</v>
      </c>
      <c r="B651" s="1">
        <v>45778</v>
      </c>
      <c r="C651" t="s">
        <v>1094</v>
      </c>
      <c r="D651" t="s">
        <v>63</v>
      </c>
      <c r="E651" t="s">
        <v>46</v>
      </c>
      <c r="F651" t="s">
        <v>37</v>
      </c>
      <c r="G651" t="s">
        <v>161</v>
      </c>
      <c r="H651">
        <v>3</v>
      </c>
      <c r="I651">
        <v>6636</v>
      </c>
      <c r="J651">
        <v>10</v>
      </c>
      <c r="K651">
        <v>1990.8</v>
      </c>
      <c r="L651">
        <v>17917.2</v>
      </c>
      <c r="M651">
        <v>12524.72</v>
      </c>
      <c r="N651">
        <v>5392.48</v>
      </c>
      <c r="O651" t="s">
        <v>49</v>
      </c>
      <c r="P651">
        <v>423.81</v>
      </c>
      <c r="Q651" t="s">
        <v>83</v>
      </c>
      <c r="R651" t="s">
        <v>31</v>
      </c>
      <c r="S651">
        <v>5</v>
      </c>
      <c r="T651">
        <v>6</v>
      </c>
      <c r="U651" t="s">
        <v>56</v>
      </c>
      <c r="V651" t="s">
        <v>33</v>
      </c>
      <c r="W651">
        <v>5</v>
      </c>
      <c r="X651">
        <f t="shared" si="20"/>
        <v>0</v>
      </c>
      <c r="Y651">
        <f t="shared" si="21"/>
        <v>4968.6699999999992</v>
      </c>
      <c r="Z651" s="2">
        <f>IF(BoyCodeAfrica_Ecommerce_Datasets3[Marketing_Cost] = 0, "N/A", L651/P651)</f>
        <v>42.276491824166492</v>
      </c>
      <c r="AA651" s="3">
        <f>BoyCodeAfrica_Ecommerce_Datasets3[Marketing_Cost]/BoyCodeAfrica_Ecommerce_Datasets3[Revenue]</f>
        <v>2.3653807514567006E-2</v>
      </c>
      <c r="AB651">
        <f>IF(COUNTIFS($C$2:C651,C651, $O$2:O651,O651)= 1,1,0)</f>
        <v>0</v>
      </c>
      <c r="AC651" s="6">
        <f>IF(COUNTIFS($A$2:A651,A651, $O$2:O651,O651)= 1,1,0)</f>
        <v>1</v>
      </c>
    </row>
    <row r="652" spans="1:29" x14ac:dyDescent="0.25">
      <c r="A652" t="s">
        <v>1128</v>
      </c>
      <c r="B652" s="1">
        <v>45797</v>
      </c>
      <c r="C652" t="s">
        <v>1129</v>
      </c>
      <c r="D652" t="s">
        <v>90</v>
      </c>
      <c r="E652" t="s">
        <v>46</v>
      </c>
      <c r="F652" t="s">
        <v>47</v>
      </c>
      <c r="G652" t="s">
        <v>64</v>
      </c>
      <c r="H652">
        <v>2</v>
      </c>
      <c r="I652">
        <v>38279</v>
      </c>
      <c r="J652">
        <v>0</v>
      </c>
      <c r="K652">
        <v>0</v>
      </c>
      <c r="L652">
        <v>76558</v>
      </c>
      <c r="M652">
        <v>48697.91</v>
      </c>
      <c r="N652">
        <v>27860.09</v>
      </c>
      <c r="O652" t="s">
        <v>91</v>
      </c>
      <c r="P652">
        <v>467.73</v>
      </c>
      <c r="Q652" t="s">
        <v>83</v>
      </c>
      <c r="R652" t="s">
        <v>31</v>
      </c>
      <c r="S652">
        <v>5</v>
      </c>
      <c r="T652">
        <v>1</v>
      </c>
      <c r="U652" t="s">
        <v>32</v>
      </c>
      <c r="V652" t="s">
        <v>50</v>
      </c>
      <c r="W652">
        <v>4</v>
      </c>
      <c r="X652">
        <f t="shared" si="20"/>
        <v>0</v>
      </c>
      <c r="Y652">
        <f t="shared" si="21"/>
        <v>27392.36</v>
      </c>
      <c r="Z652" s="2">
        <f>IF(BoyCodeAfrica_Ecommerce_Datasets3[Marketing_Cost] = 0, "N/A", L652/P652)</f>
        <v>163.6799007974686</v>
      </c>
      <c r="AA652" s="3">
        <f>BoyCodeAfrica_Ecommerce_Datasets3[Marketing_Cost]/BoyCodeAfrica_Ecommerce_Datasets3[Revenue]</f>
        <v>6.1094856187465718E-3</v>
      </c>
      <c r="AB652">
        <f>IF(COUNTIFS($C$2:C652,C652, $O$2:O652,O652)= 1,1,0)</f>
        <v>1</v>
      </c>
      <c r="AC652" s="6">
        <f>IF(COUNTIFS($A$2:A652,A652, $O$2:O652,O652)= 1,1,0)</f>
        <v>1</v>
      </c>
    </row>
    <row r="653" spans="1:29" x14ac:dyDescent="0.25">
      <c r="A653" t="s">
        <v>1130</v>
      </c>
      <c r="B653" s="1">
        <v>45829</v>
      </c>
      <c r="C653" t="s">
        <v>1131</v>
      </c>
      <c r="D653" t="s">
        <v>97</v>
      </c>
      <c r="E653" t="s">
        <v>46</v>
      </c>
      <c r="F653" t="s">
        <v>27</v>
      </c>
      <c r="G653" t="s">
        <v>76</v>
      </c>
      <c r="H653">
        <v>1</v>
      </c>
      <c r="I653">
        <v>17582</v>
      </c>
      <c r="J653">
        <v>20</v>
      </c>
      <c r="K653">
        <v>3516.4</v>
      </c>
      <c r="L653">
        <v>14065.6</v>
      </c>
      <c r="M653">
        <v>10688.41</v>
      </c>
      <c r="N653">
        <v>3377.19</v>
      </c>
      <c r="O653" t="s">
        <v>29</v>
      </c>
      <c r="P653">
        <v>779.02</v>
      </c>
      <c r="Q653" t="s">
        <v>30</v>
      </c>
      <c r="R653" t="s">
        <v>41</v>
      </c>
      <c r="S653">
        <v>2</v>
      </c>
      <c r="T653">
        <v>4</v>
      </c>
      <c r="U653" t="s">
        <v>56</v>
      </c>
      <c r="V653" t="s">
        <v>33</v>
      </c>
      <c r="W653">
        <v>1</v>
      </c>
      <c r="X653">
        <f t="shared" si="20"/>
        <v>0</v>
      </c>
      <c r="Y653">
        <f t="shared" si="21"/>
        <v>2598.17</v>
      </c>
      <c r="Z653" s="2">
        <f>IF(BoyCodeAfrica_Ecommerce_Datasets3[Marketing_Cost] = 0, "N/A", L653/P653)</f>
        <v>18.05550563528536</v>
      </c>
      <c r="AA653" s="3">
        <f>BoyCodeAfrica_Ecommerce_Datasets3[Marketing_Cost]/BoyCodeAfrica_Ecommerce_Datasets3[Revenue]</f>
        <v>5.5384768513252185E-2</v>
      </c>
      <c r="AB653">
        <f>IF(COUNTIFS($C$2:C653,C653, $O$2:O653,O653)= 1,1,0)</f>
        <v>1</v>
      </c>
      <c r="AC653" s="6">
        <f>IF(COUNTIFS($A$2:A653,A653, $O$2:O653,O653)= 1,1,0)</f>
        <v>1</v>
      </c>
    </row>
    <row r="654" spans="1:29" x14ac:dyDescent="0.25">
      <c r="A654" t="s">
        <v>1132</v>
      </c>
      <c r="B654" s="1">
        <v>45821</v>
      </c>
      <c r="C654" t="s">
        <v>1133</v>
      </c>
      <c r="D654" t="s">
        <v>154</v>
      </c>
      <c r="E654" t="s">
        <v>26</v>
      </c>
      <c r="F654" t="s">
        <v>37</v>
      </c>
      <c r="G654" t="s">
        <v>313</v>
      </c>
      <c r="H654">
        <v>1</v>
      </c>
      <c r="I654">
        <v>20319</v>
      </c>
      <c r="J654">
        <v>10</v>
      </c>
      <c r="K654">
        <v>2031.9</v>
      </c>
      <c r="L654">
        <v>18287.099999999999</v>
      </c>
      <c r="M654">
        <v>11417.15</v>
      </c>
      <c r="N654">
        <v>6869.95</v>
      </c>
      <c r="O654" t="s">
        <v>39</v>
      </c>
      <c r="P654">
        <v>1212.0999999999999</v>
      </c>
      <c r="Q654" t="s">
        <v>68</v>
      </c>
      <c r="R654" t="s">
        <v>41</v>
      </c>
      <c r="S654">
        <v>2</v>
      </c>
      <c r="T654">
        <v>5</v>
      </c>
      <c r="U654" t="s">
        <v>32</v>
      </c>
      <c r="V654" t="s">
        <v>42</v>
      </c>
      <c r="X654">
        <f t="shared" si="20"/>
        <v>0</v>
      </c>
      <c r="Y654">
        <f t="shared" si="21"/>
        <v>5657.85</v>
      </c>
      <c r="Z654" s="2">
        <f>IF(BoyCodeAfrica_Ecommerce_Datasets3[Marketing_Cost] = 0, "N/A", L654/P654)</f>
        <v>15.087121524626681</v>
      </c>
      <c r="AA654" s="3">
        <f>BoyCodeAfrica_Ecommerce_Datasets3[Marketing_Cost]/BoyCodeAfrica_Ecommerce_Datasets3[Revenue]</f>
        <v>6.6281695840237104E-2</v>
      </c>
      <c r="AB654">
        <f>IF(COUNTIFS($C$2:C654,C654, $O$2:O654,O654)= 1,1,0)</f>
        <v>1</v>
      </c>
      <c r="AC654" s="6">
        <f>IF(COUNTIFS($A$2:A654,A654, $O$2:O654,O654)= 1,1,0)</f>
        <v>1</v>
      </c>
    </row>
    <row r="655" spans="1:29" x14ac:dyDescent="0.25">
      <c r="A655" t="s">
        <v>1134</v>
      </c>
      <c r="B655" s="1">
        <v>45934</v>
      </c>
      <c r="C655" t="s">
        <v>1007</v>
      </c>
      <c r="D655" t="s">
        <v>97</v>
      </c>
      <c r="E655" t="s">
        <v>26</v>
      </c>
      <c r="F655" t="s">
        <v>27</v>
      </c>
      <c r="G655" t="s">
        <v>164</v>
      </c>
      <c r="H655">
        <v>1</v>
      </c>
      <c r="I655">
        <v>6598</v>
      </c>
      <c r="J655">
        <v>10</v>
      </c>
      <c r="K655">
        <v>659.8</v>
      </c>
      <c r="L655">
        <v>5938.2</v>
      </c>
      <c r="M655">
        <v>4288.74</v>
      </c>
      <c r="N655">
        <v>1649.46</v>
      </c>
      <c r="O655" t="s">
        <v>60</v>
      </c>
      <c r="P655">
        <v>1991.22</v>
      </c>
      <c r="Q655" t="s">
        <v>68</v>
      </c>
      <c r="R655" t="s">
        <v>31</v>
      </c>
      <c r="S655">
        <v>5</v>
      </c>
      <c r="T655">
        <v>1</v>
      </c>
      <c r="U655" t="s">
        <v>32</v>
      </c>
      <c r="V655" t="s">
        <v>42</v>
      </c>
      <c r="X655">
        <f t="shared" si="20"/>
        <v>0</v>
      </c>
      <c r="Y655">
        <f t="shared" si="21"/>
        <v>-341.76</v>
      </c>
      <c r="Z655" s="2">
        <f>IF(BoyCodeAfrica_Ecommerce_Datasets3[Marketing_Cost] = 0, "N/A", L655/P655)</f>
        <v>2.9821918220990145</v>
      </c>
      <c r="AA655" s="3">
        <f>BoyCodeAfrica_Ecommerce_Datasets3[Marketing_Cost]/BoyCodeAfrica_Ecommerce_Datasets3[Revenue]</f>
        <v>0.33532383550570882</v>
      </c>
      <c r="AB655">
        <f>IF(COUNTIFS($C$2:C655,C655, $O$2:O655,O655)= 1,1,0)</f>
        <v>1</v>
      </c>
      <c r="AC655" s="6">
        <f>IF(COUNTIFS($A$2:A655,A655, $O$2:O655,O655)= 1,1,0)</f>
        <v>1</v>
      </c>
    </row>
    <row r="656" spans="1:29" x14ac:dyDescent="0.25">
      <c r="A656" t="s">
        <v>1135</v>
      </c>
      <c r="B656" s="1">
        <v>45699</v>
      </c>
      <c r="C656" t="s">
        <v>1136</v>
      </c>
      <c r="D656" t="s">
        <v>63</v>
      </c>
      <c r="E656" t="s">
        <v>26</v>
      </c>
      <c r="F656" t="s">
        <v>47</v>
      </c>
      <c r="G656" t="s">
        <v>48</v>
      </c>
      <c r="H656">
        <v>1</v>
      </c>
      <c r="I656">
        <v>26664</v>
      </c>
      <c r="J656">
        <v>10</v>
      </c>
      <c r="K656">
        <v>2666.4</v>
      </c>
      <c r="L656">
        <v>23997.599999999999</v>
      </c>
      <c r="M656">
        <v>14211.97</v>
      </c>
      <c r="N656">
        <v>9785.6299999999992</v>
      </c>
      <c r="O656" t="s">
        <v>39</v>
      </c>
      <c r="P656">
        <v>563.27</v>
      </c>
      <c r="Q656" t="s">
        <v>68</v>
      </c>
      <c r="R656" t="s">
        <v>31</v>
      </c>
      <c r="S656">
        <v>5</v>
      </c>
      <c r="T656">
        <v>10</v>
      </c>
      <c r="U656" t="s">
        <v>56</v>
      </c>
      <c r="V656" t="s">
        <v>33</v>
      </c>
      <c r="W656">
        <v>5</v>
      </c>
      <c r="X656">
        <f t="shared" si="20"/>
        <v>0</v>
      </c>
      <c r="Y656">
        <f t="shared" si="21"/>
        <v>9222.3599999999988</v>
      </c>
      <c r="Z656" s="2">
        <f>IF(BoyCodeAfrica_Ecommerce_Datasets3[Marketing_Cost] = 0, "N/A", L656/P656)</f>
        <v>42.604079748610786</v>
      </c>
      <c r="AA656" s="3">
        <f>BoyCodeAfrica_Ecommerce_Datasets3[Marketing_Cost]/BoyCodeAfrica_Ecommerce_Datasets3[Revenue]</f>
        <v>2.3471930526385971E-2</v>
      </c>
      <c r="AB656">
        <f>IF(COUNTIFS($C$2:C656,C656, $O$2:O656,O656)= 1,1,0)</f>
        <v>1</v>
      </c>
      <c r="AC656" s="6">
        <f>IF(COUNTIFS($A$2:A656,A656, $O$2:O656,O656)= 1,1,0)</f>
        <v>1</v>
      </c>
    </row>
    <row r="657" spans="1:29" x14ac:dyDescent="0.25">
      <c r="A657" t="s">
        <v>1137</v>
      </c>
      <c r="B657" s="1">
        <v>45728</v>
      </c>
      <c r="C657" t="s">
        <v>1138</v>
      </c>
      <c r="D657" t="s">
        <v>45</v>
      </c>
      <c r="E657" t="s">
        <v>26</v>
      </c>
      <c r="F657" t="s">
        <v>86</v>
      </c>
      <c r="G657" t="s">
        <v>110</v>
      </c>
      <c r="H657">
        <v>1</v>
      </c>
      <c r="I657">
        <v>45795</v>
      </c>
      <c r="J657">
        <v>10</v>
      </c>
      <c r="K657">
        <v>4579.5</v>
      </c>
      <c r="L657">
        <v>41215.5</v>
      </c>
      <c r="M657">
        <v>26382.25</v>
      </c>
      <c r="N657">
        <v>14833.25</v>
      </c>
      <c r="O657" t="s">
        <v>60</v>
      </c>
      <c r="P657">
        <v>908.44</v>
      </c>
      <c r="Q657" t="s">
        <v>40</v>
      </c>
      <c r="R657" t="s">
        <v>41</v>
      </c>
      <c r="S657">
        <v>2</v>
      </c>
      <c r="T657">
        <v>2</v>
      </c>
      <c r="U657" t="s">
        <v>32</v>
      </c>
      <c r="V657" t="s">
        <v>33</v>
      </c>
      <c r="W657">
        <v>4</v>
      </c>
      <c r="X657">
        <f t="shared" si="20"/>
        <v>0</v>
      </c>
      <c r="Y657">
        <f t="shared" si="21"/>
        <v>13924.81</v>
      </c>
      <c r="Z657" s="2">
        <f>IF(BoyCodeAfrica_Ecommerce_Datasets3[Marketing_Cost] = 0, "N/A", L657/P657)</f>
        <v>45.369534586764118</v>
      </c>
      <c r="AA657" s="3">
        <f>BoyCodeAfrica_Ecommerce_Datasets3[Marketing_Cost]/BoyCodeAfrica_Ecommerce_Datasets3[Revenue]</f>
        <v>2.2041222355667165E-2</v>
      </c>
      <c r="AB657">
        <f>IF(COUNTIFS($C$2:C657,C657, $O$2:O657,O657)= 1,1,0)</f>
        <v>1</v>
      </c>
      <c r="AC657" s="6">
        <f>IF(COUNTIFS($A$2:A657,A657, $O$2:O657,O657)= 1,1,0)</f>
        <v>1</v>
      </c>
    </row>
    <row r="658" spans="1:29" x14ac:dyDescent="0.25">
      <c r="A658" t="s">
        <v>1139</v>
      </c>
      <c r="B658" s="1">
        <v>45735</v>
      </c>
      <c r="C658" t="s">
        <v>1060</v>
      </c>
      <c r="D658" t="s">
        <v>71</v>
      </c>
      <c r="E658" t="s">
        <v>36</v>
      </c>
      <c r="F658" t="s">
        <v>27</v>
      </c>
      <c r="G658" t="s">
        <v>113</v>
      </c>
      <c r="H658">
        <v>1</v>
      </c>
      <c r="I658">
        <v>28634</v>
      </c>
      <c r="J658">
        <v>0</v>
      </c>
      <c r="K658">
        <v>0</v>
      </c>
      <c r="L658">
        <v>28634</v>
      </c>
      <c r="M658">
        <v>22076.93</v>
      </c>
      <c r="N658">
        <v>6557.07</v>
      </c>
      <c r="O658" t="s">
        <v>55</v>
      </c>
      <c r="P658">
        <v>1848.35</v>
      </c>
      <c r="Q658" t="s">
        <v>73</v>
      </c>
      <c r="R658" t="s">
        <v>31</v>
      </c>
      <c r="S658">
        <v>5</v>
      </c>
      <c r="T658">
        <v>5</v>
      </c>
      <c r="U658" t="s">
        <v>32</v>
      </c>
      <c r="V658" t="s">
        <v>33</v>
      </c>
      <c r="W658">
        <v>5</v>
      </c>
      <c r="X658">
        <f t="shared" si="20"/>
        <v>0</v>
      </c>
      <c r="Y658">
        <f t="shared" si="21"/>
        <v>4708.7199999999993</v>
      </c>
      <c r="Z658" s="2">
        <f>IF(BoyCodeAfrica_Ecommerce_Datasets3[Marketing_Cost] = 0, "N/A", L658/P658)</f>
        <v>15.49165471907377</v>
      </c>
      <c r="AA658" s="3">
        <f>BoyCodeAfrica_Ecommerce_Datasets3[Marketing_Cost]/BoyCodeAfrica_Ecommerce_Datasets3[Revenue]</f>
        <v>6.4550883564992667E-2</v>
      </c>
      <c r="AB658">
        <f>IF(COUNTIFS($C$2:C658,C658, $O$2:O658,O658)= 1,1,0)</f>
        <v>1</v>
      </c>
      <c r="AC658" s="6">
        <f>IF(COUNTIFS($A$2:A658,A658, $O$2:O658,O658)= 1,1,0)</f>
        <v>1</v>
      </c>
    </row>
    <row r="659" spans="1:29" x14ac:dyDescent="0.25">
      <c r="A659" t="s">
        <v>1140</v>
      </c>
      <c r="B659" s="1">
        <v>45776</v>
      </c>
      <c r="C659" t="s">
        <v>337</v>
      </c>
      <c r="D659" t="s">
        <v>71</v>
      </c>
      <c r="E659" t="s">
        <v>46</v>
      </c>
      <c r="F659" t="s">
        <v>86</v>
      </c>
      <c r="G659" t="s">
        <v>180</v>
      </c>
      <c r="H659">
        <v>2</v>
      </c>
      <c r="I659">
        <v>71921</v>
      </c>
      <c r="J659">
        <v>0</v>
      </c>
      <c r="K659">
        <v>0</v>
      </c>
      <c r="L659">
        <v>143842</v>
      </c>
      <c r="M659">
        <v>82003.64</v>
      </c>
      <c r="N659">
        <v>61838.36</v>
      </c>
      <c r="O659" t="s">
        <v>60</v>
      </c>
      <c r="P659">
        <v>1303.27</v>
      </c>
      <c r="Q659" t="s">
        <v>40</v>
      </c>
      <c r="R659" t="s">
        <v>41</v>
      </c>
      <c r="S659">
        <v>2</v>
      </c>
      <c r="T659">
        <v>1</v>
      </c>
      <c r="U659" t="s">
        <v>32</v>
      </c>
      <c r="V659" t="s">
        <v>33</v>
      </c>
      <c r="W659">
        <v>5</v>
      </c>
      <c r="X659">
        <f t="shared" si="20"/>
        <v>0</v>
      </c>
      <c r="Y659">
        <f t="shared" si="21"/>
        <v>60535.090000000004</v>
      </c>
      <c r="Z659" s="2">
        <f>IF(BoyCodeAfrica_Ecommerce_Datasets3[Marketing_Cost] = 0, "N/A", L659/P659)</f>
        <v>110.37006913379423</v>
      </c>
      <c r="AA659" s="3">
        <f>BoyCodeAfrica_Ecommerce_Datasets3[Marketing_Cost]/BoyCodeAfrica_Ecommerce_Datasets3[Revenue]</f>
        <v>9.0604274134119377E-3</v>
      </c>
      <c r="AB659">
        <f>IF(COUNTIFS($C$2:C659,C659, $O$2:O659,O659)= 1,1,0)</f>
        <v>0</v>
      </c>
      <c r="AC659" s="6">
        <f>IF(COUNTIFS($A$2:A659,A659, $O$2:O659,O659)= 1,1,0)</f>
        <v>1</v>
      </c>
    </row>
    <row r="660" spans="1:29" x14ac:dyDescent="0.25">
      <c r="A660" t="s">
        <v>1141</v>
      </c>
      <c r="B660" s="1">
        <v>45854</v>
      </c>
      <c r="C660" t="s">
        <v>668</v>
      </c>
      <c r="D660" t="s">
        <v>67</v>
      </c>
      <c r="E660" t="s">
        <v>46</v>
      </c>
      <c r="F660" t="s">
        <v>27</v>
      </c>
      <c r="G660" t="s">
        <v>164</v>
      </c>
      <c r="H660">
        <v>2</v>
      </c>
      <c r="I660">
        <v>5338</v>
      </c>
      <c r="J660">
        <v>10</v>
      </c>
      <c r="K660">
        <v>1067.5999999999999</v>
      </c>
      <c r="L660">
        <v>9608.4</v>
      </c>
      <c r="M660">
        <v>6680.07</v>
      </c>
      <c r="N660">
        <v>2928.33</v>
      </c>
      <c r="O660" t="s">
        <v>91</v>
      </c>
      <c r="P660">
        <v>1285.23</v>
      </c>
      <c r="Q660" t="s">
        <v>83</v>
      </c>
      <c r="R660" t="s">
        <v>41</v>
      </c>
      <c r="S660">
        <v>2</v>
      </c>
      <c r="T660">
        <v>2</v>
      </c>
      <c r="U660" t="s">
        <v>32</v>
      </c>
      <c r="V660" t="s">
        <v>33</v>
      </c>
      <c r="W660">
        <v>1</v>
      </c>
      <c r="X660">
        <f t="shared" si="20"/>
        <v>0</v>
      </c>
      <c r="Y660">
        <f t="shared" si="21"/>
        <v>1643.1</v>
      </c>
      <c r="Z660" s="2">
        <f>IF(BoyCodeAfrica_Ecommerce_Datasets3[Marketing_Cost] = 0, "N/A", L660/P660)</f>
        <v>7.4760159660138648</v>
      </c>
      <c r="AA660" s="3">
        <f>BoyCodeAfrica_Ecommerce_Datasets3[Marketing_Cost]/BoyCodeAfrica_Ecommerce_Datasets3[Revenue]</f>
        <v>0.13376108405145498</v>
      </c>
      <c r="AB660">
        <f>IF(COUNTIFS($C$2:C660,C660, $O$2:O660,O660)= 1,1,0)</f>
        <v>1</v>
      </c>
      <c r="AC660" s="6">
        <f>IF(COUNTIFS($A$2:A660,A660, $O$2:O660,O660)= 1,1,0)</f>
        <v>1</v>
      </c>
    </row>
    <row r="661" spans="1:29" x14ac:dyDescent="0.25">
      <c r="A661" t="s">
        <v>1142</v>
      </c>
      <c r="B661" s="1">
        <v>46013</v>
      </c>
      <c r="C661" t="s">
        <v>1033</v>
      </c>
      <c r="D661" t="s">
        <v>154</v>
      </c>
      <c r="E661" t="s">
        <v>46</v>
      </c>
      <c r="F661" t="s">
        <v>86</v>
      </c>
      <c r="G661" t="s">
        <v>127</v>
      </c>
      <c r="H661">
        <v>1</v>
      </c>
      <c r="I661">
        <v>38142</v>
      </c>
      <c r="J661">
        <v>10</v>
      </c>
      <c r="K661">
        <v>3814.2</v>
      </c>
      <c r="L661">
        <v>34327.800000000003</v>
      </c>
      <c r="M661">
        <v>24039.83</v>
      </c>
      <c r="N661">
        <v>10287.969999999999</v>
      </c>
      <c r="O661" t="s">
        <v>29</v>
      </c>
      <c r="P661">
        <v>1975.83</v>
      </c>
      <c r="Q661" t="s">
        <v>83</v>
      </c>
      <c r="R661" t="s">
        <v>31</v>
      </c>
      <c r="S661">
        <v>5</v>
      </c>
      <c r="T661">
        <v>4</v>
      </c>
      <c r="U661" t="s">
        <v>32</v>
      </c>
      <c r="V661" t="s">
        <v>33</v>
      </c>
      <c r="W661">
        <v>2</v>
      </c>
      <c r="X661">
        <f t="shared" si="20"/>
        <v>0</v>
      </c>
      <c r="Y661">
        <f t="shared" si="21"/>
        <v>8312.14</v>
      </c>
      <c r="Z661" s="2">
        <f>IF(BoyCodeAfrica_Ecommerce_Datasets3[Marketing_Cost] = 0, "N/A", L661/P661)</f>
        <v>17.373863135998544</v>
      </c>
      <c r="AA661" s="3">
        <f>BoyCodeAfrica_Ecommerce_Datasets3[Marketing_Cost]/BoyCodeAfrica_Ecommerce_Datasets3[Revenue]</f>
        <v>5.7557722895146199E-2</v>
      </c>
      <c r="AB661">
        <f>IF(COUNTIFS($C$2:C661,C661, $O$2:O661,O661)= 1,1,0)</f>
        <v>0</v>
      </c>
      <c r="AC661" s="6">
        <f>IF(COUNTIFS($A$2:A661,A661, $O$2:O661,O661)= 1,1,0)</f>
        <v>1</v>
      </c>
    </row>
    <row r="662" spans="1:29" x14ac:dyDescent="0.25">
      <c r="A662" t="s">
        <v>1143</v>
      </c>
      <c r="B662" s="1">
        <v>45736</v>
      </c>
      <c r="C662" t="s">
        <v>380</v>
      </c>
      <c r="D662" t="s">
        <v>124</v>
      </c>
      <c r="E662" t="s">
        <v>46</v>
      </c>
      <c r="F662" t="s">
        <v>86</v>
      </c>
      <c r="G662" t="s">
        <v>94</v>
      </c>
      <c r="H662">
        <v>1</v>
      </c>
      <c r="I662">
        <v>32081</v>
      </c>
      <c r="J662">
        <v>10</v>
      </c>
      <c r="K662">
        <v>3208.1</v>
      </c>
      <c r="L662">
        <v>28872.9</v>
      </c>
      <c r="M662">
        <v>20585.7</v>
      </c>
      <c r="N662">
        <v>8287.2000000000007</v>
      </c>
      <c r="O662" t="s">
        <v>91</v>
      </c>
      <c r="P662">
        <v>1677.15</v>
      </c>
      <c r="Q662" t="s">
        <v>30</v>
      </c>
      <c r="R662" t="s">
        <v>31</v>
      </c>
      <c r="S662">
        <v>5</v>
      </c>
      <c r="T662">
        <v>3</v>
      </c>
      <c r="U662" t="s">
        <v>32</v>
      </c>
      <c r="V662" t="s">
        <v>33</v>
      </c>
      <c r="W662">
        <v>1</v>
      </c>
      <c r="X662">
        <f t="shared" si="20"/>
        <v>0</v>
      </c>
      <c r="Y662">
        <f t="shared" si="21"/>
        <v>6610.0500000000011</v>
      </c>
      <c r="Z662" s="2">
        <f>IF(BoyCodeAfrica_Ecommerce_Datasets3[Marketing_Cost] = 0, "N/A", L662/P662)</f>
        <v>17.215454789374832</v>
      </c>
      <c r="AA662" s="3">
        <f>BoyCodeAfrica_Ecommerce_Datasets3[Marketing_Cost]/BoyCodeAfrica_Ecommerce_Datasets3[Revenue]</f>
        <v>5.808734141703812E-2</v>
      </c>
      <c r="AB662">
        <f>IF(COUNTIFS($C$2:C662,C662, $O$2:O662,O662)= 1,1,0)</f>
        <v>1</v>
      </c>
      <c r="AC662" s="6">
        <f>IF(COUNTIFS($A$2:A662,A662, $O$2:O662,O662)= 1,1,0)</f>
        <v>1</v>
      </c>
    </row>
    <row r="663" spans="1:29" x14ac:dyDescent="0.25">
      <c r="A663" t="s">
        <v>1144</v>
      </c>
      <c r="B663" s="1">
        <v>46019</v>
      </c>
      <c r="C663" t="s">
        <v>631</v>
      </c>
      <c r="D663" t="s">
        <v>97</v>
      </c>
      <c r="E663" t="s">
        <v>36</v>
      </c>
      <c r="F663" t="s">
        <v>27</v>
      </c>
      <c r="G663" t="s">
        <v>113</v>
      </c>
      <c r="H663">
        <v>1</v>
      </c>
      <c r="I663">
        <v>4551</v>
      </c>
      <c r="J663">
        <v>10</v>
      </c>
      <c r="K663">
        <v>455.1</v>
      </c>
      <c r="L663">
        <v>4095.9</v>
      </c>
      <c r="M663">
        <v>3126.55</v>
      </c>
      <c r="N663">
        <v>969.35</v>
      </c>
      <c r="O663" t="s">
        <v>55</v>
      </c>
      <c r="P663">
        <v>967.63</v>
      </c>
      <c r="Q663" t="s">
        <v>83</v>
      </c>
      <c r="R663" t="s">
        <v>41</v>
      </c>
      <c r="S663">
        <v>2</v>
      </c>
      <c r="T663">
        <v>1</v>
      </c>
      <c r="U663" t="s">
        <v>32</v>
      </c>
      <c r="V663" t="s">
        <v>33</v>
      </c>
      <c r="W663">
        <v>5</v>
      </c>
      <c r="X663">
        <f t="shared" si="20"/>
        <v>0</v>
      </c>
      <c r="Y663">
        <f t="shared" si="21"/>
        <v>1.7200000000000273</v>
      </c>
      <c r="Z663" s="2">
        <f>IF(BoyCodeAfrica_Ecommerce_Datasets3[Marketing_Cost] = 0, "N/A", L663/P663)</f>
        <v>4.2329196077012909</v>
      </c>
      <c r="AA663" s="3">
        <f>BoyCodeAfrica_Ecommerce_Datasets3[Marketing_Cost]/BoyCodeAfrica_Ecommerce_Datasets3[Revenue]</f>
        <v>0.23624356063380453</v>
      </c>
      <c r="AB663">
        <f>IF(COUNTIFS($C$2:C663,C663, $O$2:O663,O663)= 1,1,0)</f>
        <v>1</v>
      </c>
      <c r="AC663" s="6">
        <f>IF(COUNTIFS($A$2:A663,A663, $O$2:O663,O663)= 1,1,0)</f>
        <v>1</v>
      </c>
    </row>
    <row r="664" spans="1:29" x14ac:dyDescent="0.25">
      <c r="A664" t="s">
        <v>1145</v>
      </c>
      <c r="B664" s="1">
        <v>45767</v>
      </c>
      <c r="C664" t="s">
        <v>819</v>
      </c>
      <c r="D664" t="s">
        <v>97</v>
      </c>
      <c r="E664" t="s">
        <v>26</v>
      </c>
      <c r="F664" t="s">
        <v>53</v>
      </c>
      <c r="G664" t="s">
        <v>82</v>
      </c>
      <c r="H664">
        <v>2</v>
      </c>
      <c r="I664">
        <v>119926</v>
      </c>
      <c r="J664">
        <v>0</v>
      </c>
      <c r="K664">
        <v>0</v>
      </c>
      <c r="L664">
        <v>239852</v>
      </c>
      <c r="M664">
        <v>181597.02</v>
      </c>
      <c r="N664">
        <v>58254.98</v>
      </c>
      <c r="O664" t="s">
        <v>55</v>
      </c>
      <c r="P664">
        <v>1237.96</v>
      </c>
      <c r="Q664" t="s">
        <v>68</v>
      </c>
      <c r="R664" t="s">
        <v>41</v>
      </c>
      <c r="S664">
        <v>2</v>
      </c>
      <c r="T664">
        <v>1</v>
      </c>
      <c r="U664" t="s">
        <v>32</v>
      </c>
      <c r="V664" t="s">
        <v>33</v>
      </c>
      <c r="W664">
        <v>4</v>
      </c>
      <c r="X664">
        <f t="shared" si="20"/>
        <v>0</v>
      </c>
      <c r="Y664">
        <f t="shared" si="21"/>
        <v>57017.020000000004</v>
      </c>
      <c r="Z664" s="2">
        <f>IF(BoyCodeAfrica_Ecommerce_Datasets3[Marketing_Cost] = 0, "N/A", L664/P664)</f>
        <v>193.747778603509</v>
      </c>
      <c r="AA664" s="3">
        <f>BoyCodeAfrica_Ecommerce_Datasets3[Marketing_Cost]/BoyCodeAfrica_Ecommerce_Datasets3[Revenue]</f>
        <v>5.1613494988576288E-3</v>
      </c>
      <c r="AB664">
        <f>IF(COUNTIFS($C$2:C664,C664, $O$2:O664,O664)= 1,1,0)</f>
        <v>1</v>
      </c>
      <c r="AC664" s="6">
        <f>IF(COUNTIFS($A$2:A664,A664, $O$2:O664,O664)= 1,1,0)</f>
        <v>1</v>
      </c>
    </row>
    <row r="665" spans="1:29" x14ac:dyDescent="0.25">
      <c r="A665" t="s">
        <v>1146</v>
      </c>
      <c r="B665" s="1">
        <v>45690</v>
      </c>
      <c r="C665" t="s">
        <v>1082</v>
      </c>
      <c r="D665" t="s">
        <v>45</v>
      </c>
      <c r="E665" t="s">
        <v>26</v>
      </c>
      <c r="F665" t="s">
        <v>86</v>
      </c>
      <c r="G665" t="s">
        <v>180</v>
      </c>
      <c r="H665">
        <v>2</v>
      </c>
      <c r="I665">
        <v>8815</v>
      </c>
      <c r="J665">
        <v>0</v>
      </c>
      <c r="K665">
        <v>0</v>
      </c>
      <c r="L665">
        <v>17630</v>
      </c>
      <c r="M665">
        <v>12665.33</v>
      </c>
      <c r="N665">
        <v>4964.67</v>
      </c>
      <c r="O665" t="s">
        <v>39</v>
      </c>
      <c r="P665">
        <v>718.03</v>
      </c>
      <c r="Q665" t="s">
        <v>30</v>
      </c>
      <c r="R665" t="s">
        <v>31</v>
      </c>
      <c r="S665">
        <v>5</v>
      </c>
      <c r="T665">
        <v>3</v>
      </c>
      <c r="U665" t="s">
        <v>32</v>
      </c>
      <c r="V665" t="s">
        <v>33</v>
      </c>
      <c r="W665">
        <v>1</v>
      </c>
      <c r="X665">
        <f t="shared" si="20"/>
        <v>0</v>
      </c>
      <c r="Y665">
        <f t="shared" si="21"/>
        <v>4246.6400000000003</v>
      </c>
      <c r="Z665" s="2">
        <f>IF(BoyCodeAfrica_Ecommerce_Datasets3[Marketing_Cost] = 0, "N/A", L665/P665)</f>
        <v>24.553291645195884</v>
      </c>
      <c r="AA665" s="3">
        <f>BoyCodeAfrica_Ecommerce_Datasets3[Marketing_Cost]/BoyCodeAfrica_Ecommerce_Datasets3[Revenue]</f>
        <v>4.0727736812251843E-2</v>
      </c>
      <c r="AB665">
        <f>IF(COUNTIFS($C$2:C665,C665, $O$2:O665,O665)= 1,1,0)</f>
        <v>1</v>
      </c>
      <c r="AC665" s="6">
        <f>IF(COUNTIFS($A$2:A665,A665, $O$2:O665,O665)= 1,1,0)</f>
        <v>1</v>
      </c>
    </row>
    <row r="666" spans="1:29" x14ac:dyDescent="0.25">
      <c r="A666" t="s">
        <v>1147</v>
      </c>
      <c r="B666" s="1">
        <v>45870</v>
      </c>
      <c r="C666" t="s">
        <v>1148</v>
      </c>
      <c r="D666" t="s">
        <v>45</v>
      </c>
      <c r="E666" t="s">
        <v>26</v>
      </c>
      <c r="F666" t="s">
        <v>47</v>
      </c>
      <c r="G666" t="s">
        <v>48</v>
      </c>
      <c r="H666">
        <v>1</v>
      </c>
      <c r="I666">
        <v>50607</v>
      </c>
      <c r="J666">
        <v>0</v>
      </c>
      <c r="K666">
        <v>0</v>
      </c>
      <c r="L666">
        <v>50607</v>
      </c>
      <c r="M666">
        <v>30414.240000000002</v>
      </c>
      <c r="N666">
        <v>20192.759999999998</v>
      </c>
      <c r="O666" t="s">
        <v>49</v>
      </c>
      <c r="P666">
        <v>131.71</v>
      </c>
      <c r="Q666" t="s">
        <v>83</v>
      </c>
      <c r="R666" t="s">
        <v>31</v>
      </c>
      <c r="S666">
        <v>5</v>
      </c>
      <c r="T666">
        <v>3</v>
      </c>
      <c r="U666" t="s">
        <v>32</v>
      </c>
      <c r="V666" t="s">
        <v>33</v>
      </c>
      <c r="X666">
        <f t="shared" si="20"/>
        <v>0</v>
      </c>
      <c r="Y666">
        <f t="shared" si="21"/>
        <v>20061.05</v>
      </c>
      <c r="Z666" s="2">
        <f>IF(BoyCodeAfrica_Ecommerce_Datasets3[Marketing_Cost] = 0, "N/A", L666/P666)</f>
        <v>384.23050641561002</v>
      </c>
      <c r="AA666" s="3">
        <f>BoyCodeAfrica_Ecommerce_Datasets3[Marketing_Cost]/BoyCodeAfrica_Ecommerce_Datasets3[Revenue]</f>
        <v>2.6026043827928943E-3</v>
      </c>
      <c r="AB666">
        <f>IF(COUNTIFS($C$2:C666,C666, $O$2:O666,O666)= 1,1,0)</f>
        <v>1</v>
      </c>
      <c r="AC666" s="6">
        <f>IF(COUNTIFS($A$2:A666,A666, $O$2:O666,O666)= 1,1,0)</f>
        <v>1</v>
      </c>
    </row>
    <row r="667" spans="1:29" x14ac:dyDescent="0.25">
      <c r="A667" t="s">
        <v>1149</v>
      </c>
      <c r="B667" s="1">
        <v>45866</v>
      </c>
      <c r="C667" t="s">
        <v>1037</v>
      </c>
      <c r="D667" t="s">
        <v>154</v>
      </c>
      <c r="E667" t="s">
        <v>46</v>
      </c>
      <c r="F667" t="s">
        <v>37</v>
      </c>
      <c r="G667" t="s">
        <v>38</v>
      </c>
      <c r="H667">
        <v>1</v>
      </c>
      <c r="I667">
        <v>23852</v>
      </c>
      <c r="J667">
        <v>0</v>
      </c>
      <c r="K667">
        <v>0</v>
      </c>
      <c r="L667">
        <v>23852</v>
      </c>
      <c r="M667">
        <v>15851</v>
      </c>
      <c r="N667">
        <v>8001</v>
      </c>
      <c r="O667" t="s">
        <v>29</v>
      </c>
      <c r="P667">
        <v>1976.39</v>
      </c>
      <c r="Q667" t="s">
        <v>83</v>
      </c>
      <c r="R667" t="s">
        <v>31</v>
      </c>
      <c r="S667">
        <v>5</v>
      </c>
      <c r="T667">
        <v>5</v>
      </c>
      <c r="U667" t="s">
        <v>32</v>
      </c>
      <c r="V667" t="s">
        <v>33</v>
      </c>
      <c r="W667">
        <v>2</v>
      </c>
      <c r="X667">
        <f t="shared" si="20"/>
        <v>0</v>
      </c>
      <c r="Y667">
        <f t="shared" si="21"/>
        <v>6024.61</v>
      </c>
      <c r="Z667" s="2">
        <f>IF(BoyCodeAfrica_Ecommerce_Datasets3[Marketing_Cost] = 0, "N/A", L667/P667)</f>
        <v>12.06846826790259</v>
      </c>
      <c r="AA667" s="3">
        <f>BoyCodeAfrica_Ecommerce_Datasets3[Marketing_Cost]/BoyCodeAfrica_Ecommerce_Datasets3[Revenue]</f>
        <v>8.2860556766728155E-2</v>
      </c>
      <c r="AB667">
        <f>IF(COUNTIFS($C$2:C667,C667, $O$2:O667,O667)= 1,1,0)</f>
        <v>0</v>
      </c>
      <c r="AC667" s="6">
        <f>IF(COUNTIFS($A$2:A667,A667, $O$2:O667,O667)= 1,1,0)</f>
        <v>1</v>
      </c>
    </row>
    <row r="668" spans="1:29" x14ac:dyDescent="0.25">
      <c r="A668" t="s">
        <v>1150</v>
      </c>
      <c r="B668" s="1">
        <v>45827</v>
      </c>
      <c r="C668" t="s">
        <v>1112</v>
      </c>
      <c r="D668" t="s">
        <v>71</v>
      </c>
      <c r="E668" t="s">
        <v>46</v>
      </c>
      <c r="F668" t="s">
        <v>47</v>
      </c>
      <c r="G668" t="s">
        <v>105</v>
      </c>
      <c r="H668">
        <v>2</v>
      </c>
      <c r="I668">
        <v>20669</v>
      </c>
      <c r="J668">
        <v>20</v>
      </c>
      <c r="K668">
        <v>8267.6</v>
      </c>
      <c r="L668">
        <v>33070.400000000001</v>
      </c>
      <c r="M668">
        <v>21752.99</v>
      </c>
      <c r="N668">
        <v>11317.41</v>
      </c>
      <c r="O668" t="s">
        <v>55</v>
      </c>
      <c r="P668">
        <v>2073.35</v>
      </c>
      <c r="Q668" t="s">
        <v>83</v>
      </c>
      <c r="R668" t="s">
        <v>41</v>
      </c>
      <c r="S668">
        <v>2</v>
      </c>
      <c r="T668">
        <v>1</v>
      </c>
      <c r="U668" t="s">
        <v>32</v>
      </c>
      <c r="V668" t="s">
        <v>33</v>
      </c>
      <c r="W668">
        <v>5</v>
      </c>
      <c r="X668">
        <f t="shared" si="20"/>
        <v>0</v>
      </c>
      <c r="Y668">
        <f t="shared" si="21"/>
        <v>9244.06</v>
      </c>
      <c r="Z668" s="2">
        <f>IF(BoyCodeAfrica_Ecommerce_Datasets3[Marketing_Cost] = 0, "N/A", L668/P668)</f>
        <v>15.950225480502569</v>
      </c>
      <c r="AA668" s="3">
        <f>BoyCodeAfrica_Ecommerce_Datasets3[Marketing_Cost]/BoyCodeAfrica_Ecommerce_Datasets3[Revenue]</f>
        <v>6.2695038463399286E-2</v>
      </c>
      <c r="AB668">
        <f>IF(COUNTIFS($C$2:C668,C668, $O$2:O668,O668)= 1,1,0)</f>
        <v>1</v>
      </c>
      <c r="AC668" s="6">
        <f>IF(COUNTIFS($A$2:A668,A668, $O$2:O668,O668)= 1,1,0)</f>
        <v>1</v>
      </c>
    </row>
    <row r="669" spans="1:29" x14ac:dyDescent="0.25">
      <c r="A669" t="s">
        <v>1151</v>
      </c>
      <c r="B669" s="1">
        <v>45935</v>
      </c>
      <c r="C669" t="s">
        <v>766</v>
      </c>
      <c r="D669" t="s">
        <v>97</v>
      </c>
      <c r="E669" t="s">
        <v>46</v>
      </c>
      <c r="F669" t="s">
        <v>47</v>
      </c>
      <c r="G669" t="s">
        <v>64</v>
      </c>
      <c r="H669">
        <v>1</v>
      </c>
      <c r="I669">
        <v>46639</v>
      </c>
      <c r="J669">
        <v>15</v>
      </c>
      <c r="K669">
        <v>6995.85</v>
      </c>
      <c r="L669">
        <v>39643.15</v>
      </c>
      <c r="M669">
        <v>23847.93</v>
      </c>
      <c r="N669">
        <v>15795.22</v>
      </c>
      <c r="O669" t="s">
        <v>55</v>
      </c>
      <c r="P669">
        <v>787.15</v>
      </c>
      <c r="Q669" t="s">
        <v>83</v>
      </c>
      <c r="R669" t="s">
        <v>41</v>
      </c>
      <c r="S669">
        <v>2</v>
      </c>
      <c r="T669">
        <v>5</v>
      </c>
      <c r="U669" t="s">
        <v>56</v>
      </c>
      <c r="V669" t="s">
        <v>33</v>
      </c>
      <c r="W669">
        <v>4</v>
      </c>
      <c r="X669">
        <f t="shared" si="20"/>
        <v>0</v>
      </c>
      <c r="Y669">
        <f t="shared" si="21"/>
        <v>15008.07</v>
      </c>
      <c r="Z669" s="2">
        <f>IF(BoyCodeAfrica_Ecommerce_Datasets3[Marketing_Cost] = 0, "N/A", L669/P669)</f>
        <v>50.362891443816302</v>
      </c>
      <c r="AA669" s="3">
        <f>BoyCodeAfrica_Ecommerce_Datasets3[Marketing_Cost]/BoyCodeAfrica_Ecommerce_Datasets3[Revenue]</f>
        <v>1.9855889352889462E-2</v>
      </c>
      <c r="AB669">
        <f>IF(COUNTIFS($C$2:C669,C669, $O$2:O669,O669)= 1,1,0)</f>
        <v>1</v>
      </c>
      <c r="AC669" s="6">
        <f>IF(COUNTIFS($A$2:A669,A669, $O$2:O669,O669)= 1,1,0)</f>
        <v>1</v>
      </c>
    </row>
    <row r="670" spans="1:29" x14ac:dyDescent="0.25">
      <c r="A670" t="s">
        <v>1152</v>
      </c>
      <c r="B670" s="1">
        <v>45896</v>
      </c>
      <c r="C670" t="s">
        <v>587</v>
      </c>
      <c r="D670" t="s">
        <v>71</v>
      </c>
      <c r="E670" t="s">
        <v>46</v>
      </c>
      <c r="F670" t="s">
        <v>27</v>
      </c>
      <c r="G670" t="s">
        <v>164</v>
      </c>
      <c r="H670">
        <v>3</v>
      </c>
      <c r="I670">
        <v>5639</v>
      </c>
      <c r="J670">
        <v>10</v>
      </c>
      <c r="K670">
        <v>1691.7</v>
      </c>
      <c r="L670">
        <v>15225.3</v>
      </c>
      <c r="M670">
        <v>9316.77</v>
      </c>
      <c r="N670">
        <v>5908.53</v>
      </c>
      <c r="O670" t="s">
        <v>60</v>
      </c>
      <c r="P670">
        <v>2063.39</v>
      </c>
      <c r="Q670" t="s">
        <v>30</v>
      </c>
      <c r="R670" t="s">
        <v>31</v>
      </c>
      <c r="S670">
        <v>5</v>
      </c>
      <c r="T670">
        <v>5</v>
      </c>
      <c r="U670" t="s">
        <v>32</v>
      </c>
      <c r="V670" t="s">
        <v>50</v>
      </c>
      <c r="W670">
        <v>5</v>
      </c>
      <c r="X670">
        <f t="shared" si="20"/>
        <v>0</v>
      </c>
      <c r="Y670">
        <f t="shared" si="21"/>
        <v>3845.14</v>
      </c>
      <c r="Z670" s="2">
        <f>IF(BoyCodeAfrica_Ecommerce_Datasets3[Marketing_Cost] = 0, "N/A", L670/P670)</f>
        <v>7.378779581174669</v>
      </c>
      <c r="AA670" s="3">
        <f>BoyCodeAfrica_Ecommerce_Datasets3[Marketing_Cost]/BoyCodeAfrica_Ecommerce_Datasets3[Revenue]</f>
        <v>0.13552376636256758</v>
      </c>
      <c r="AB670">
        <f>IF(COUNTIFS($C$2:C670,C670, $O$2:O670,O670)= 1,1,0)</f>
        <v>1</v>
      </c>
      <c r="AC670" s="6">
        <f>IF(COUNTIFS($A$2:A670,A670, $O$2:O670,O670)= 1,1,0)</f>
        <v>1</v>
      </c>
    </row>
    <row r="671" spans="1:29" x14ac:dyDescent="0.25">
      <c r="A671" t="s">
        <v>1153</v>
      </c>
      <c r="B671" s="1">
        <v>45870</v>
      </c>
      <c r="C671" t="s">
        <v>1154</v>
      </c>
      <c r="D671" t="s">
        <v>90</v>
      </c>
      <c r="E671" t="s">
        <v>36</v>
      </c>
      <c r="F671" t="s">
        <v>53</v>
      </c>
      <c r="G671" t="s">
        <v>59</v>
      </c>
      <c r="H671">
        <v>1</v>
      </c>
      <c r="I671">
        <v>10215</v>
      </c>
      <c r="J671">
        <v>20</v>
      </c>
      <c r="K671">
        <v>2043</v>
      </c>
      <c r="L671">
        <v>8172</v>
      </c>
      <c r="M671">
        <v>6176.54</v>
      </c>
      <c r="N671">
        <v>1995.46</v>
      </c>
      <c r="O671" t="s">
        <v>91</v>
      </c>
      <c r="P671">
        <v>1901.65</v>
      </c>
      <c r="Q671" t="s">
        <v>73</v>
      </c>
      <c r="R671" t="s">
        <v>31</v>
      </c>
      <c r="S671">
        <v>5</v>
      </c>
      <c r="T671">
        <v>7</v>
      </c>
      <c r="U671" t="s">
        <v>56</v>
      </c>
      <c r="V671" t="s">
        <v>33</v>
      </c>
      <c r="W671">
        <v>5</v>
      </c>
      <c r="X671">
        <f t="shared" si="20"/>
        <v>0</v>
      </c>
      <c r="Y671">
        <f t="shared" si="21"/>
        <v>93.809999999999945</v>
      </c>
      <c r="Z671" s="2">
        <f>IF(BoyCodeAfrica_Ecommerce_Datasets3[Marketing_Cost] = 0, "N/A", L671/P671)</f>
        <v>4.2973207477716722</v>
      </c>
      <c r="AA671" s="3">
        <f>BoyCodeAfrica_Ecommerce_Datasets3[Marketing_Cost]/BoyCodeAfrica_Ecommerce_Datasets3[Revenue]</f>
        <v>0.23270313264806658</v>
      </c>
      <c r="AB671">
        <f>IF(COUNTIFS($C$2:C671,C671, $O$2:O671,O671)= 1,1,0)</f>
        <v>1</v>
      </c>
      <c r="AC671" s="6">
        <f>IF(COUNTIFS($A$2:A671,A671, $O$2:O671,O671)= 1,1,0)</f>
        <v>1</v>
      </c>
    </row>
    <row r="672" spans="1:29" x14ac:dyDescent="0.25">
      <c r="A672" t="s">
        <v>1155</v>
      </c>
      <c r="B672" s="1">
        <v>45689</v>
      </c>
      <c r="C672" t="s">
        <v>1156</v>
      </c>
      <c r="D672" t="s">
        <v>154</v>
      </c>
      <c r="E672" t="s">
        <v>46</v>
      </c>
      <c r="F672" t="s">
        <v>86</v>
      </c>
      <c r="G672" t="s">
        <v>110</v>
      </c>
      <c r="H672">
        <v>3</v>
      </c>
      <c r="I672">
        <v>29804</v>
      </c>
      <c r="J672">
        <v>0</v>
      </c>
      <c r="K672">
        <v>0</v>
      </c>
      <c r="L672">
        <v>89412</v>
      </c>
      <c r="M672">
        <v>49900.36</v>
      </c>
      <c r="N672">
        <v>39511.64</v>
      </c>
      <c r="O672" t="s">
        <v>60</v>
      </c>
      <c r="P672">
        <v>1638.22</v>
      </c>
      <c r="Q672" t="s">
        <v>73</v>
      </c>
      <c r="R672" t="s">
        <v>41</v>
      </c>
      <c r="S672">
        <v>2</v>
      </c>
      <c r="T672">
        <v>4</v>
      </c>
      <c r="U672" t="s">
        <v>56</v>
      </c>
      <c r="V672" t="s">
        <v>33</v>
      </c>
      <c r="W672">
        <v>4</v>
      </c>
      <c r="X672">
        <f t="shared" si="20"/>
        <v>0</v>
      </c>
      <c r="Y672">
        <f t="shared" si="21"/>
        <v>37873.42</v>
      </c>
      <c r="Z672" s="2">
        <f>IF(BoyCodeAfrica_Ecommerce_Datasets3[Marketing_Cost] = 0, "N/A", L672/P672)</f>
        <v>54.578750106823257</v>
      </c>
      <c r="AA672" s="3">
        <f>BoyCodeAfrica_Ecommerce_Datasets3[Marketing_Cost]/BoyCodeAfrica_Ecommerce_Datasets3[Revenue]</f>
        <v>1.8322149152239075E-2</v>
      </c>
      <c r="AB672">
        <f>IF(COUNTIFS($C$2:C672,C672, $O$2:O672,O672)= 1,1,0)</f>
        <v>1</v>
      </c>
      <c r="AC672" s="6">
        <f>IF(COUNTIFS($A$2:A672,A672, $O$2:O672,O672)= 1,1,0)</f>
        <v>1</v>
      </c>
    </row>
    <row r="673" spans="1:29" x14ac:dyDescent="0.25">
      <c r="A673" t="s">
        <v>1157</v>
      </c>
      <c r="B673" s="1">
        <v>45763</v>
      </c>
      <c r="C673" t="s">
        <v>1158</v>
      </c>
      <c r="D673" t="s">
        <v>90</v>
      </c>
      <c r="E673" t="s">
        <v>46</v>
      </c>
      <c r="F673" t="s">
        <v>37</v>
      </c>
      <c r="G673" t="s">
        <v>313</v>
      </c>
      <c r="H673">
        <v>1</v>
      </c>
      <c r="I673">
        <v>39355</v>
      </c>
      <c r="J673">
        <v>15</v>
      </c>
      <c r="K673">
        <v>5903.25</v>
      </c>
      <c r="L673">
        <v>33451.75</v>
      </c>
      <c r="M673">
        <v>25285.360000000001</v>
      </c>
      <c r="N673">
        <v>8166.39</v>
      </c>
      <c r="O673" t="s">
        <v>39</v>
      </c>
      <c r="P673">
        <v>234.36</v>
      </c>
      <c r="Q673" t="s">
        <v>68</v>
      </c>
      <c r="R673" t="s">
        <v>31</v>
      </c>
      <c r="S673">
        <v>5</v>
      </c>
      <c r="T673">
        <v>1</v>
      </c>
      <c r="U673" t="s">
        <v>32</v>
      </c>
      <c r="V673" t="s">
        <v>50</v>
      </c>
      <c r="W673">
        <v>1</v>
      </c>
      <c r="X673">
        <f t="shared" si="20"/>
        <v>0</v>
      </c>
      <c r="Y673">
        <f t="shared" si="21"/>
        <v>7932.0300000000007</v>
      </c>
      <c r="Z673" s="2">
        <f>IF(BoyCodeAfrica_Ecommerce_Datasets3[Marketing_Cost] = 0, "N/A", L673/P673)</f>
        <v>142.73660180918245</v>
      </c>
      <c r="AA673" s="3">
        <f>BoyCodeAfrica_Ecommerce_Datasets3[Marketing_Cost]/BoyCodeAfrica_Ecommerce_Datasets3[Revenue]</f>
        <v>7.0059114993983873E-3</v>
      </c>
      <c r="AB673">
        <f>IF(COUNTIFS($C$2:C673,C673, $O$2:O673,O673)= 1,1,0)</f>
        <v>1</v>
      </c>
      <c r="AC673" s="6">
        <f>IF(COUNTIFS($A$2:A673,A673, $O$2:O673,O673)= 1,1,0)</f>
        <v>1</v>
      </c>
    </row>
    <row r="674" spans="1:29" x14ac:dyDescent="0.25">
      <c r="A674" t="s">
        <v>1159</v>
      </c>
      <c r="B674" s="1">
        <v>45873</v>
      </c>
      <c r="C674" t="s">
        <v>1160</v>
      </c>
      <c r="D674" t="s">
        <v>79</v>
      </c>
      <c r="E674" t="s">
        <v>26</v>
      </c>
      <c r="F674" t="s">
        <v>53</v>
      </c>
      <c r="G674" t="s">
        <v>54</v>
      </c>
      <c r="H674">
        <v>1</v>
      </c>
      <c r="I674">
        <v>79349</v>
      </c>
      <c r="J674">
        <v>10</v>
      </c>
      <c r="K674">
        <v>7934.9</v>
      </c>
      <c r="L674">
        <v>71414.100000000006</v>
      </c>
      <c r="M674">
        <v>48460.59</v>
      </c>
      <c r="N674">
        <v>22953.51</v>
      </c>
      <c r="O674" t="s">
        <v>60</v>
      </c>
      <c r="P674">
        <v>1709.66</v>
      </c>
      <c r="Q674" t="s">
        <v>73</v>
      </c>
      <c r="R674" t="s">
        <v>31</v>
      </c>
      <c r="S674">
        <v>5</v>
      </c>
      <c r="T674">
        <v>4</v>
      </c>
      <c r="U674" t="s">
        <v>32</v>
      </c>
      <c r="V674" t="s">
        <v>33</v>
      </c>
      <c r="W674">
        <v>3</v>
      </c>
      <c r="X674">
        <f t="shared" si="20"/>
        <v>0</v>
      </c>
      <c r="Y674">
        <f t="shared" si="21"/>
        <v>21243.85</v>
      </c>
      <c r="Z674" s="2">
        <f>IF(BoyCodeAfrica_Ecommerce_Datasets3[Marketing_Cost] = 0, "N/A", L674/P674)</f>
        <v>41.770936911432685</v>
      </c>
      <c r="AA674" s="3">
        <f>BoyCodeAfrica_Ecommerce_Datasets3[Marketing_Cost]/BoyCodeAfrica_Ecommerce_Datasets3[Revenue]</f>
        <v>2.3940090262287137E-2</v>
      </c>
      <c r="AB674">
        <f>IF(COUNTIFS($C$2:C674,C674, $O$2:O674,O674)= 1,1,0)</f>
        <v>1</v>
      </c>
      <c r="AC674" s="6">
        <f>IF(COUNTIFS($A$2:A674,A674, $O$2:O674,O674)= 1,1,0)</f>
        <v>1</v>
      </c>
    </row>
    <row r="675" spans="1:29" x14ac:dyDescent="0.25">
      <c r="A675" t="s">
        <v>1161</v>
      </c>
      <c r="B675" s="1">
        <v>45857</v>
      </c>
      <c r="C675" t="s">
        <v>1162</v>
      </c>
      <c r="D675" t="s">
        <v>67</v>
      </c>
      <c r="E675" t="s">
        <v>36</v>
      </c>
      <c r="F675" t="s">
        <v>37</v>
      </c>
      <c r="G675" t="s">
        <v>224</v>
      </c>
      <c r="H675">
        <v>2</v>
      </c>
      <c r="I675">
        <v>13345</v>
      </c>
      <c r="J675">
        <v>5</v>
      </c>
      <c r="K675">
        <v>1334.5</v>
      </c>
      <c r="L675">
        <v>25355.5</v>
      </c>
      <c r="M675">
        <v>18458.47</v>
      </c>
      <c r="N675">
        <v>6897.03</v>
      </c>
      <c r="O675" t="s">
        <v>49</v>
      </c>
      <c r="P675">
        <v>177.03</v>
      </c>
      <c r="Q675" t="s">
        <v>40</v>
      </c>
      <c r="R675" t="s">
        <v>31</v>
      </c>
      <c r="S675">
        <v>5</v>
      </c>
      <c r="T675">
        <v>5</v>
      </c>
      <c r="U675" t="s">
        <v>32</v>
      </c>
      <c r="V675" t="s">
        <v>50</v>
      </c>
      <c r="W675">
        <v>4</v>
      </c>
      <c r="X675">
        <f t="shared" si="20"/>
        <v>0</v>
      </c>
      <c r="Y675">
        <f t="shared" si="21"/>
        <v>6720</v>
      </c>
      <c r="Z675" s="2">
        <f>IF(BoyCodeAfrica_Ecommerce_Datasets3[Marketing_Cost] = 0, "N/A", L675/P675)</f>
        <v>143.22713664350675</v>
      </c>
      <c r="AA675" s="3">
        <f>BoyCodeAfrica_Ecommerce_Datasets3[Marketing_Cost]/BoyCodeAfrica_Ecommerce_Datasets3[Revenue]</f>
        <v>6.9819171382934668E-3</v>
      </c>
      <c r="AB675">
        <f>IF(COUNTIFS($C$2:C675,C675, $O$2:O675,O675)= 1,1,0)</f>
        <v>1</v>
      </c>
      <c r="AC675" s="6">
        <f>IF(COUNTIFS($A$2:A675,A675, $O$2:O675,O675)= 1,1,0)</f>
        <v>1</v>
      </c>
    </row>
    <row r="676" spans="1:29" x14ac:dyDescent="0.25">
      <c r="A676" t="s">
        <v>1163</v>
      </c>
      <c r="B676" s="1">
        <v>45957</v>
      </c>
      <c r="C676" t="s">
        <v>661</v>
      </c>
      <c r="D676" t="s">
        <v>63</v>
      </c>
      <c r="E676" t="s">
        <v>26</v>
      </c>
      <c r="F676" t="s">
        <v>53</v>
      </c>
      <c r="G676" t="s">
        <v>268</v>
      </c>
      <c r="H676">
        <v>1</v>
      </c>
      <c r="I676">
        <v>102121</v>
      </c>
      <c r="J676">
        <v>10</v>
      </c>
      <c r="K676">
        <v>10212.1</v>
      </c>
      <c r="L676">
        <v>91908.9</v>
      </c>
      <c r="M676">
        <v>69406.960000000006</v>
      </c>
      <c r="N676">
        <v>22501.94</v>
      </c>
      <c r="O676" t="s">
        <v>91</v>
      </c>
      <c r="P676">
        <v>1061.97</v>
      </c>
      <c r="Q676" t="s">
        <v>68</v>
      </c>
      <c r="R676" t="s">
        <v>41</v>
      </c>
      <c r="S676">
        <v>2</v>
      </c>
      <c r="T676">
        <v>1</v>
      </c>
      <c r="U676" t="s">
        <v>32</v>
      </c>
      <c r="V676" t="s">
        <v>33</v>
      </c>
      <c r="W676">
        <v>4</v>
      </c>
      <c r="X676">
        <f t="shared" si="20"/>
        <v>0</v>
      </c>
      <c r="Y676">
        <f t="shared" si="21"/>
        <v>21439.969999999998</v>
      </c>
      <c r="Z676" s="2">
        <f>IF(BoyCodeAfrica_Ecommerce_Datasets3[Marketing_Cost] = 0, "N/A", L676/P676)</f>
        <v>86.54566513178338</v>
      </c>
      <c r="AA676" s="3">
        <f>BoyCodeAfrica_Ecommerce_Datasets3[Marketing_Cost]/BoyCodeAfrica_Ecommerce_Datasets3[Revenue]</f>
        <v>1.1554593733577489E-2</v>
      </c>
      <c r="AB676">
        <f>IF(COUNTIFS($C$2:C676,C676, $O$2:O676,O676)= 1,1,0)</f>
        <v>1</v>
      </c>
      <c r="AC676" s="6">
        <f>IF(COUNTIFS($A$2:A676,A676, $O$2:O676,O676)= 1,1,0)</f>
        <v>1</v>
      </c>
    </row>
    <row r="677" spans="1:29" x14ac:dyDescent="0.25">
      <c r="A677" t="s">
        <v>1164</v>
      </c>
      <c r="B677" s="1">
        <v>46014</v>
      </c>
      <c r="C677" t="s">
        <v>604</v>
      </c>
      <c r="D677" t="s">
        <v>90</v>
      </c>
      <c r="E677" t="s">
        <v>36</v>
      </c>
      <c r="F677" t="s">
        <v>37</v>
      </c>
      <c r="G677" t="s">
        <v>224</v>
      </c>
      <c r="H677">
        <v>1</v>
      </c>
      <c r="I677">
        <v>30002</v>
      </c>
      <c r="J677">
        <v>10</v>
      </c>
      <c r="K677">
        <v>3000.2</v>
      </c>
      <c r="L677">
        <v>27001.8</v>
      </c>
      <c r="M677">
        <v>14936.38</v>
      </c>
      <c r="N677">
        <v>12065.42</v>
      </c>
      <c r="O677" t="s">
        <v>91</v>
      </c>
      <c r="P677">
        <v>990.97</v>
      </c>
      <c r="Q677" t="s">
        <v>40</v>
      </c>
      <c r="R677" t="s">
        <v>41</v>
      </c>
      <c r="S677">
        <v>2</v>
      </c>
      <c r="T677">
        <v>1</v>
      </c>
      <c r="U677" t="s">
        <v>32</v>
      </c>
      <c r="V677" t="s">
        <v>33</v>
      </c>
      <c r="W677">
        <v>5</v>
      </c>
      <c r="X677">
        <f t="shared" si="20"/>
        <v>0</v>
      </c>
      <c r="Y677">
        <f t="shared" si="21"/>
        <v>11074.45</v>
      </c>
      <c r="Z677" s="2">
        <f>IF(BoyCodeAfrica_Ecommerce_Datasets3[Marketing_Cost] = 0, "N/A", L677/P677)</f>
        <v>27.24784806805453</v>
      </c>
      <c r="AA677" s="3">
        <f>BoyCodeAfrica_Ecommerce_Datasets3[Marketing_Cost]/BoyCodeAfrica_Ecommerce_Datasets3[Revenue]</f>
        <v>3.6700145916198183E-2</v>
      </c>
      <c r="AB677">
        <f>IF(COUNTIFS($C$2:C677,C677, $O$2:O677,O677)= 1,1,0)</f>
        <v>1</v>
      </c>
      <c r="AC677" s="6">
        <f>IF(COUNTIFS($A$2:A677,A677, $O$2:O677,O677)= 1,1,0)</f>
        <v>1</v>
      </c>
    </row>
    <row r="678" spans="1:29" x14ac:dyDescent="0.25">
      <c r="A678" t="s">
        <v>1165</v>
      </c>
      <c r="B678" s="1">
        <v>45668</v>
      </c>
      <c r="C678" t="s">
        <v>324</v>
      </c>
      <c r="D678" t="s">
        <v>67</v>
      </c>
      <c r="E678" t="s">
        <v>46</v>
      </c>
      <c r="F678" t="s">
        <v>27</v>
      </c>
      <c r="G678" t="s">
        <v>113</v>
      </c>
      <c r="H678">
        <v>1</v>
      </c>
      <c r="I678">
        <v>14554</v>
      </c>
      <c r="J678">
        <v>0</v>
      </c>
      <c r="K678">
        <v>0</v>
      </c>
      <c r="L678">
        <v>14554</v>
      </c>
      <c r="M678">
        <v>9007.86</v>
      </c>
      <c r="N678">
        <v>5546.14</v>
      </c>
      <c r="O678" t="s">
        <v>29</v>
      </c>
      <c r="P678">
        <v>421.96</v>
      </c>
      <c r="Q678" t="s">
        <v>73</v>
      </c>
      <c r="R678" t="s">
        <v>41</v>
      </c>
      <c r="S678">
        <v>2</v>
      </c>
      <c r="T678">
        <v>1</v>
      </c>
      <c r="U678" t="s">
        <v>32</v>
      </c>
      <c r="V678" t="s">
        <v>33</v>
      </c>
      <c r="W678">
        <v>5</v>
      </c>
      <c r="X678">
        <f t="shared" si="20"/>
        <v>0</v>
      </c>
      <c r="Y678">
        <f t="shared" si="21"/>
        <v>5124.18</v>
      </c>
      <c r="Z678" s="2">
        <f>IF(BoyCodeAfrica_Ecommerce_Datasets3[Marketing_Cost] = 0, "N/A", L678/P678)</f>
        <v>34.491420987771356</v>
      </c>
      <c r="AA678" s="3">
        <f>BoyCodeAfrica_Ecommerce_Datasets3[Marketing_Cost]/BoyCodeAfrica_Ecommerce_Datasets3[Revenue]</f>
        <v>2.89927167788924E-2</v>
      </c>
      <c r="AB678">
        <f>IF(COUNTIFS($C$2:C678,C678, $O$2:O678,O678)= 1,1,0)</f>
        <v>1</v>
      </c>
      <c r="AC678" s="6">
        <f>IF(COUNTIFS($A$2:A678,A678, $O$2:O678,O678)= 1,1,0)</f>
        <v>1</v>
      </c>
    </row>
    <row r="679" spans="1:29" x14ac:dyDescent="0.25">
      <c r="A679" t="s">
        <v>1166</v>
      </c>
      <c r="B679" s="1">
        <v>45952</v>
      </c>
      <c r="C679" t="s">
        <v>241</v>
      </c>
      <c r="D679" t="s">
        <v>25</v>
      </c>
      <c r="E679" t="s">
        <v>26</v>
      </c>
      <c r="F679" t="s">
        <v>37</v>
      </c>
      <c r="G679" t="s">
        <v>313</v>
      </c>
      <c r="H679">
        <v>3</v>
      </c>
      <c r="I679">
        <v>11283</v>
      </c>
      <c r="J679">
        <v>0</v>
      </c>
      <c r="K679">
        <v>0</v>
      </c>
      <c r="L679">
        <v>33849</v>
      </c>
      <c r="M679">
        <v>23647.77</v>
      </c>
      <c r="N679">
        <v>10201.23</v>
      </c>
      <c r="O679" t="s">
        <v>60</v>
      </c>
      <c r="P679">
        <v>999.54</v>
      </c>
      <c r="Q679" t="s">
        <v>30</v>
      </c>
      <c r="R679" t="s">
        <v>31</v>
      </c>
      <c r="S679">
        <v>5</v>
      </c>
      <c r="T679">
        <v>8</v>
      </c>
      <c r="U679" t="s">
        <v>56</v>
      </c>
      <c r="V679" t="s">
        <v>33</v>
      </c>
      <c r="W679">
        <v>5</v>
      </c>
      <c r="X679">
        <f t="shared" si="20"/>
        <v>0</v>
      </c>
      <c r="Y679">
        <f t="shared" si="21"/>
        <v>9201.6899999999987</v>
      </c>
      <c r="Z679" s="2">
        <f>IF(BoyCodeAfrica_Ecommerce_Datasets3[Marketing_Cost] = 0, "N/A", L679/P679)</f>
        <v>33.864577705744644</v>
      </c>
      <c r="AA679" s="3">
        <f>BoyCodeAfrica_Ecommerce_Datasets3[Marketing_Cost]/BoyCodeAfrica_Ecommerce_Datasets3[Revenue]</f>
        <v>2.9529380483913851E-2</v>
      </c>
      <c r="AB679">
        <f>IF(COUNTIFS($C$2:C679,C679, $O$2:O679,O679)= 1,1,0)</f>
        <v>0</v>
      </c>
      <c r="AC679" s="6">
        <f>IF(COUNTIFS($A$2:A679,A679, $O$2:O679,O679)= 1,1,0)</f>
        <v>1</v>
      </c>
    </row>
    <row r="680" spans="1:29" x14ac:dyDescent="0.25">
      <c r="A680" t="s">
        <v>1167</v>
      </c>
      <c r="B680" s="1">
        <v>45852</v>
      </c>
      <c r="C680" t="s">
        <v>1076</v>
      </c>
      <c r="D680" t="s">
        <v>97</v>
      </c>
      <c r="E680" t="s">
        <v>46</v>
      </c>
      <c r="F680" t="s">
        <v>27</v>
      </c>
      <c r="G680" t="s">
        <v>28</v>
      </c>
      <c r="H680">
        <v>3</v>
      </c>
      <c r="I680">
        <v>25801</v>
      </c>
      <c r="J680">
        <v>0</v>
      </c>
      <c r="K680">
        <v>0</v>
      </c>
      <c r="L680">
        <v>77403</v>
      </c>
      <c r="M680">
        <v>46723.77</v>
      </c>
      <c r="N680">
        <v>30679.23</v>
      </c>
      <c r="O680" t="s">
        <v>91</v>
      </c>
      <c r="P680">
        <v>1993.86</v>
      </c>
      <c r="Q680" t="s">
        <v>40</v>
      </c>
      <c r="R680" t="s">
        <v>41</v>
      </c>
      <c r="S680">
        <v>2</v>
      </c>
      <c r="T680">
        <v>4</v>
      </c>
      <c r="U680" t="s">
        <v>32</v>
      </c>
      <c r="V680" t="s">
        <v>50</v>
      </c>
      <c r="W680">
        <v>5</v>
      </c>
      <c r="X680">
        <f t="shared" si="20"/>
        <v>0</v>
      </c>
      <c r="Y680">
        <f t="shared" si="21"/>
        <v>28685.37</v>
      </c>
      <c r="Z680" s="2">
        <f>IF(BoyCodeAfrica_Ecommerce_Datasets3[Marketing_Cost] = 0, "N/A", L680/P680)</f>
        <v>38.820679486022087</v>
      </c>
      <c r="AA680" s="3">
        <f>BoyCodeAfrica_Ecommerce_Datasets3[Marketing_Cost]/BoyCodeAfrica_Ecommerce_Datasets3[Revenue]</f>
        <v>2.5759466687337699E-2</v>
      </c>
      <c r="AB680">
        <f>IF(COUNTIFS($C$2:C680,C680, $O$2:O680,O680)= 1,1,0)</f>
        <v>1</v>
      </c>
      <c r="AC680" s="6">
        <f>IF(COUNTIFS($A$2:A680,A680, $O$2:O680,O680)= 1,1,0)</f>
        <v>1</v>
      </c>
    </row>
    <row r="681" spans="1:29" x14ac:dyDescent="0.25">
      <c r="A681" t="s">
        <v>1168</v>
      </c>
      <c r="B681" s="1">
        <v>45902</v>
      </c>
      <c r="C681" t="s">
        <v>615</v>
      </c>
      <c r="D681" t="s">
        <v>97</v>
      </c>
      <c r="E681" t="s">
        <v>26</v>
      </c>
      <c r="F681" t="s">
        <v>37</v>
      </c>
      <c r="G681" t="s">
        <v>38</v>
      </c>
      <c r="H681">
        <v>2</v>
      </c>
      <c r="I681">
        <v>10562</v>
      </c>
      <c r="J681">
        <v>0</v>
      </c>
      <c r="K681">
        <v>0</v>
      </c>
      <c r="L681">
        <v>21124</v>
      </c>
      <c r="M681">
        <v>15239.38</v>
      </c>
      <c r="N681">
        <v>5884.62</v>
      </c>
      <c r="O681" t="s">
        <v>39</v>
      </c>
      <c r="P681">
        <v>2340.4899999999998</v>
      </c>
      <c r="Q681" t="s">
        <v>68</v>
      </c>
      <c r="R681" t="s">
        <v>31</v>
      </c>
      <c r="S681">
        <v>5</v>
      </c>
      <c r="T681">
        <v>6</v>
      </c>
      <c r="U681" t="s">
        <v>32</v>
      </c>
      <c r="V681" t="s">
        <v>42</v>
      </c>
      <c r="X681">
        <f t="shared" si="20"/>
        <v>0</v>
      </c>
      <c r="Y681">
        <f t="shared" si="21"/>
        <v>3544.13</v>
      </c>
      <c r="Z681" s="2">
        <f>IF(BoyCodeAfrica_Ecommerce_Datasets3[Marketing_Cost] = 0, "N/A", L681/P681)</f>
        <v>9.0254604804976744</v>
      </c>
      <c r="AA681" s="3">
        <f>BoyCodeAfrica_Ecommerce_Datasets3[Marketing_Cost]/BoyCodeAfrica_Ecommerce_Datasets3[Revenue]</f>
        <v>0.11079767089566368</v>
      </c>
      <c r="AB681">
        <f>IF(COUNTIFS($C$2:C681,C681, $O$2:O681,O681)= 1,1,0)</f>
        <v>0</v>
      </c>
      <c r="AC681" s="6">
        <f>IF(COUNTIFS($A$2:A681,A681, $O$2:O681,O681)= 1,1,0)</f>
        <v>1</v>
      </c>
    </row>
    <row r="682" spans="1:29" x14ac:dyDescent="0.25">
      <c r="A682" t="s">
        <v>1169</v>
      </c>
      <c r="B682" s="1">
        <v>45661</v>
      </c>
      <c r="C682" t="s">
        <v>817</v>
      </c>
      <c r="D682" t="s">
        <v>124</v>
      </c>
      <c r="E682" t="s">
        <v>46</v>
      </c>
      <c r="F682" t="s">
        <v>37</v>
      </c>
      <c r="G682" t="s">
        <v>38</v>
      </c>
      <c r="H682">
        <v>3</v>
      </c>
      <c r="I682">
        <v>31607</v>
      </c>
      <c r="J682">
        <v>20</v>
      </c>
      <c r="K682">
        <v>18964.2</v>
      </c>
      <c r="L682">
        <v>75856.800000000003</v>
      </c>
      <c r="M682">
        <v>51306.59</v>
      </c>
      <c r="N682">
        <v>24550.21</v>
      </c>
      <c r="O682" t="s">
        <v>39</v>
      </c>
      <c r="P682">
        <v>372.2</v>
      </c>
      <c r="Q682" t="s">
        <v>40</v>
      </c>
      <c r="R682" t="s">
        <v>41</v>
      </c>
      <c r="S682">
        <v>2</v>
      </c>
      <c r="T682">
        <v>3</v>
      </c>
      <c r="U682" t="s">
        <v>56</v>
      </c>
      <c r="V682" t="s">
        <v>33</v>
      </c>
      <c r="W682">
        <v>1</v>
      </c>
      <c r="X682">
        <f t="shared" si="20"/>
        <v>0</v>
      </c>
      <c r="Y682">
        <f t="shared" si="21"/>
        <v>24178.01</v>
      </c>
      <c r="Z682" s="2">
        <f>IF(BoyCodeAfrica_Ecommerce_Datasets3[Marketing_Cost] = 0, "N/A", L682/P682)</f>
        <v>203.80655561526063</v>
      </c>
      <c r="AA682" s="3">
        <f>BoyCodeAfrica_Ecommerce_Datasets3[Marketing_Cost]/BoyCodeAfrica_Ecommerce_Datasets3[Revenue]</f>
        <v>4.9066135138840549E-3</v>
      </c>
      <c r="AB682">
        <f>IF(COUNTIFS($C$2:C682,C682, $O$2:O682,O682)= 1,1,0)</f>
        <v>1</v>
      </c>
      <c r="AC682" s="6">
        <f>IF(COUNTIFS($A$2:A682,A682, $O$2:O682,O682)= 1,1,0)</f>
        <v>1</v>
      </c>
    </row>
    <row r="683" spans="1:29" x14ac:dyDescent="0.25">
      <c r="A683" t="s">
        <v>1170</v>
      </c>
      <c r="B683" s="1">
        <v>45838</v>
      </c>
      <c r="C683" t="s">
        <v>172</v>
      </c>
      <c r="D683" t="s">
        <v>90</v>
      </c>
      <c r="E683" t="s">
        <v>46</v>
      </c>
      <c r="F683" t="s">
        <v>86</v>
      </c>
      <c r="G683" t="s">
        <v>87</v>
      </c>
      <c r="H683">
        <v>1</v>
      </c>
      <c r="I683">
        <v>57280</v>
      </c>
      <c r="J683">
        <v>15</v>
      </c>
      <c r="K683">
        <v>8592</v>
      </c>
      <c r="L683">
        <v>48688</v>
      </c>
      <c r="M683">
        <v>31918.39</v>
      </c>
      <c r="N683">
        <v>16769.61</v>
      </c>
      <c r="O683" t="s">
        <v>60</v>
      </c>
      <c r="P683">
        <v>1005.94</v>
      </c>
      <c r="Q683" t="s">
        <v>68</v>
      </c>
      <c r="R683" t="s">
        <v>31</v>
      </c>
      <c r="S683">
        <v>5</v>
      </c>
      <c r="T683">
        <v>2</v>
      </c>
      <c r="U683" t="s">
        <v>32</v>
      </c>
      <c r="V683" t="s">
        <v>33</v>
      </c>
      <c r="W683">
        <v>5</v>
      </c>
      <c r="X683">
        <f t="shared" si="20"/>
        <v>0</v>
      </c>
      <c r="Y683">
        <f t="shared" si="21"/>
        <v>15763.67</v>
      </c>
      <c r="Z683" s="2">
        <f>IF(BoyCodeAfrica_Ecommerce_Datasets3[Marketing_Cost] = 0, "N/A", L683/P683)</f>
        <v>48.400501023917926</v>
      </c>
      <c r="AA683" s="3">
        <f>BoyCodeAfrica_Ecommerce_Datasets3[Marketing_Cost]/BoyCodeAfrica_Ecommerce_Datasets3[Revenue]</f>
        <v>2.0660943148209005E-2</v>
      </c>
      <c r="AB683">
        <f>IF(COUNTIFS($C$2:C683,C683, $O$2:O683,O683)= 1,1,0)</f>
        <v>0</v>
      </c>
      <c r="AC683" s="6">
        <f>IF(COUNTIFS($A$2:A683,A683, $O$2:O683,O683)= 1,1,0)</f>
        <v>1</v>
      </c>
    </row>
    <row r="684" spans="1:29" x14ac:dyDescent="0.25">
      <c r="A684" t="s">
        <v>1171</v>
      </c>
      <c r="B684" s="1">
        <v>45810</v>
      </c>
      <c r="C684" t="s">
        <v>1172</v>
      </c>
      <c r="D684" t="s">
        <v>79</v>
      </c>
      <c r="E684" t="s">
        <v>26</v>
      </c>
      <c r="F684" t="s">
        <v>86</v>
      </c>
      <c r="G684" t="s">
        <v>87</v>
      </c>
      <c r="H684">
        <v>3</v>
      </c>
      <c r="I684">
        <v>64114</v>
      </c>
      <c r="J684">
        <v>10</v>
      </c>
      <c r="K684">
        <v>19234.2</v>
      </c>
      <c r="L684">
        <v>173107.8</v>
      </c>
      <c r="M684">
        <v>95712.63</v>
      </c>
      <c r="N684">
        <v>77395.17</v>
      </c>
      <c r="O684" t="s">
        <v>49</v>
      </c>
      <c r="P684">
        <v>96.18</v>
      </c>
      <c r="Q684" t="s">
        <v>40</v>
      </c>
      <c r="R684" t="s">
        <v>41</v>
      </c>
      <c r="S684">
        <v>2</v>
      </c>
      <c r="T684">
        <v>1</v>
      </c>
      <c r="U684" t="s">
        <v>32</v>
      </c>
      <c r="V684" t="s">
        <v>33</v>
      </c>
      <c r="W684">
        <v>5</v>
      </c>
      <c r="X684">
        <f t="shared" si="20"/>
        <v>0</v>
      </c>
      <c r="Y684">
        <f t="shared" si="21"/>
        <v>77298.990000000005</v>
      </c>
      <c r="Z684" s="2">
        <f>IF(BoyCodeAfrica_Ecommerce_Datasets3[Marketing_Cost] = 0, "N/A", L684/P684)</f>
        <v>1799.8315658140982</v>
      </c>
      <c r="AA684" s="3">
        <f>BoyCodeAfrica_Ecommerce_Datasets3[Marketing_Cost]/BoyCodeAfrica_Ecommerce_Datasets3[Revenue]</f>
        <v>5.5560754628041029E-4</v>
      </c>
      <c r="AB684">
        <f>IF(COUNTIFS($C$2:C684,C684, $O$2:O684,O684)= 1,1,0)</f>
        <v>1</v>
      </c>
      <c r="AC684" s="6">
        <f>IF(COUNTIFS($A$2:A684,A684, $O$2:O684,O684)= 1,1,0)</f>
        <v>1</v>
      </c>
    </row>
    <row r="685" spans="1:29" x14ac:dyDescent="0.25">
      <c r="A685" t="s">
        <v>1173</v>
      </c>
      <c r="B685" s="1">
        <v>45857</v>
      </c>
      <c r="C685" t="s">
        <v>351</v>
      </c>
      <c r="D685" t="s">
        <v>63</v>
      </c>
      <c r="E685" t="s">
        <v>26</v>
      </c>
      <c r="F685" t="s">
        <v>27</v>
      </c>
      <c r="G685" t="s">
        <v>76</v>
      </c>
      <c r="H685">
        <v>2</v>
      </c>
      <c r="I685">
        <v>12416</v>
      </c>
      <c r="J685">
        <v>15</v>
      </c>
      <c r="K685">
        <v>3724.8</v>
      </c>
      <c r="L685">
        <v>21107.200000000001</v>
      </c>
      <c r="M685">
        <v>16384.55</v>
      </c>
      <c r="N685">
        <v>4722.6499999999996</v>
      </c>
      <c r="O685" t="s">
        <v>55</v>
      </c>
      <c r="P685">
        <v>1273.01</v>
      </c>
      <c r="Q685" t="s">
        <v>40</v>
      </c>
      <c r="R685" t="s">
        <v>31</v>
      </c>
      <c r="S685">
        <v>5</v>
      </c>
      <c r="T685">
        <v>5</v>
      </c>
      <c r="U685" t="s">
        <v>32</v>
      </c>
      <c r="V685" t="s">
        <v>33</v>
      </c>
      <c r="W685">
        <v>5</v>
      </c>
      <c r="X685">
        <f t="shared" si="20"/>
        <v>0</v>
      </c>
      <c r="Y685">
        <f t="shared" si="21"/>
        <v>3449.6399999999994</v>
      </c>
      <c r="Z685" s="2">
        <f>IF(BoyCodeAfrica_Ecommerce_Datasets3[Marketing_Cost] = 0, "N/A", L685/P685)</f>
        <v>16.580545321717818</v>
      </c>
      <c r="AA685" s="3">
        <f>BoyCodeAfrica_Ecommerce_Datasets3[Marketing_Cost]/BoyCodeAfrica_Ecommerce_Datasets3[Revenue]</f>
        <v>6.0311647210430565E-2</v>
      </c>
      <c r="AB685">
        <f>IF(COUNTIFS($C$2:C685,C685, $O$2:O685,O685)= 1,1,0)</f>
        <v>1</v>
      </c>
      <c r="AC685" s="6">
        <f>IF(COUNTIFS($A$2:A685,A685, $O$2:O685,O685)= 1,1,0)</f>
        <v>1</v>
      </c>
    </row>
    <row r="686" spans="1:29" x14ac:dyDescent="0.25">
      <c r="A686" t="s">
        <v>1174</v>
      </c>
      <c r="B686" s="1">
        <v>45872</v>
      </c>
      <c r="C686" t="s">
        <v>272</v>
      </c>
      <c r="D686" t="s">
        <v>124</v>
      </c>
      <c r="E686" t="s">
        <v>46</v>
      </c>
      <c r="F686" t="s">
        <v>47</v>
      </c>
      <c r="G686" t="s">
        <v>105</v>
      </c>
      <c r="H686">
        <v>4</v>
      </c>
      <c r="I686">
        <v>46259</v>
      </c>
      <c r="J686">
        <v>15</v>
      </c>
      <c r="K686">
        <v>27755.4</v>
      </c>
      <c r="L686">
        <v>157280.6</v>
      </c>
      <c r="M686">
        <v>104411.04</v>
      </c>
      <c r="N686">
        <v>52869.56</v>
      </c>
      <c r="O686" t="s">
        <v>29</v>
      </c>
      <c r="P686">
        <v>844.47</v>
      </c>
      <c r="Q686" t="s">
        <v>73</v>
      </c>
      <c r="R686" t="s">
        <v>31</v>
      </c>
      <c r="S686">
        <v>5</v>
      </c>
      <c r="T686">
        <v>6</v>
      </c>
      <c r="U686" t="s">
        <v>32</v>
      </c>
      <c r="V686" t="s">
        <v>50</v>
      </c>
      <c r="W686">
        <v>5</v>
      </c>
      <c r="X686">
        <f t="shared" si="20"/>
        <v>0</v>
      </c>
      <c r="Y686">
        <f t="shared" si="21"/>
        <v>52025.09</v>
      </c>
      <c r="Z686" s="2">
        <f>IF(BoyCodeAfrica_Ecommerce_Datasets3[Marketing_Cost] = 0, "N/A", L686/P686)</f>
        <v>186.24770566153919</v>
      </c>
      <c r="AA686" s="3">
        <f>BoyCodeAfrica_Ecommerce_Datasets3[Marketing_Cost]/BoyCodeAfrica_Ecommerce_Datasets3[Revenue]</f>
        <v>5.3691936577047643E-3</v>
      </c>
      <c r="AB686">
        <f>IF(COUNTIFS($C$2:C686,C686, $O$2:O686,O686)= 1,1,0)</f>
        <v>1</v>
      </c>
      <c r="AC686" s="6">
        <f>IF(COUNTIFS($A$2:A686,A686, $O$2:O686,O686)= 1,1,0)</f>
        <v>1</v>
      </c>
    </row>
    <row r="687" spans="1:29" x14ac:dyDescent="0.25">
      <c r="A687" t="s">
        <v>1175</v>
      </c>
      <c r="B687" s="1">
        <v>45933</v>
      </c>
      <c r="C687" t="s">
        <v>762</v>
      </c>
      <c r="D687" t="s">
        <v>71</v>
      </c>
      <c r="E687" t="s">
        <v>36</v>
      </c>
      <c r="F687" t="s">
        <v>86</v>
      </c>
      <c r="G687" t="s">
        <v>110</v>
      </c>
      <c r="H687">
        <v>4</v>
      </c>
      <c r="I687">
        <v>19255</v>
      </c>
      <c r="J687">
        <v>5</v>
      </c>
      <c r="K687">
        <v>3851</v>
      </c>
      <c r="L687">
        <v>73169</v>
      </c>
      <c r="M687">
        <v>51815.48</v>
      </c>
      <c r="N687">
        <v>21353.52</v>
      </c>
      <c r="O687" t="s">
        <v>49</v>
      </c>
      <c r="P687">
        <v>169.59</v>
      </c>
      <c r="Q687" t="s">
        <v>30</v>
      </c>
      <c r="R687" t="s">
        <v>41</v>
      </c>
      <c r="S687">
        <v>2</v>
      </c>
      <c r="T687">
        <v>3</v>
      </c>
      <c r="U687" t="s">
        <v>56</v>
      </c>
      <c r="V687" t="s">
        <v>33</v>
      </c>
      <c r="W687">
        <v>5</v>
      </c>
      <c r="X687">
        <f t="shared" si="20"/>
        <v>0</v>
      </c>
      <c r="Y687">
        <f t="shared" si="21"/>
        <v>21183.93</v>
      </c>
      <c r="Z687" s="2">
        <f>IF(BoyCodeAfrica_Ecommerce_Datasets3[Marketing_Cost] = 0, "N/A", L687/P687)</f>
        <v>431.4464296243882</v>
      </c>
      <c r="AA687" s="3">
        <f>BoyCodeAfrica_Ecommerce_Datasets3[Marketing_Cost]/BoyCodeAfrica_Ecommerce_Datasets3[Revenue]</f>
        <v>2.3177848542415506E-3</v>
      </c>
      <c r="AB687">
        <f>IF(COUNTIFS($C$2:C687,C687, $O$2:O687,O687)= 1,1,0)</f>
        <v>1</v>
      </c>
      <c r="AC687" s="6">
        <f>IF(COUNTIFS($A$2:A687,A687, $O$2:O687,O687)= 1,1,0)</f>
        <v>1</v>
      </c>
    </row>
    <row r="688" spans="1:29" x14ac:dyDescent="0.25">
      <c r="A688" t="s">
        <v>1176</v>
      </c>
      <c r="B688" s="1">
        <v>45937</v>
      </c>
      <c r="C688" t="s">
        <v>1177</v>
      </c>
      <c r="D688" t="s">
        <v>71</v>
      </c>
      <c r="E688" t="s">
        <v>26</v>
      </c>
      <c r="F688" t="s">
        <v>37</v>
      </c>
      <c r="G688" t="s">
        <v>38</v>
      </c>
      <c r="H688">
        <v>3</v>
      </c>
      <c r="I688">
        <v>10460</v>
      </c>
      <c r="J688">
        <v>0</v>
      </c>
      <c r="K688">
        <v>0</v>
      </c>
      <c r="L688">
        <v>31380</v>
      </c>
      <c r="M688">
        <v>18254.3</v>
      </c>
      <c r="N688">
        <v>13125.7</v>
      </c>
      <c r="O688" t="s">
        <v>29</v>
      </c>
      <c r="P688">
        <v>1747</v>
      </c>
      <c r="Q688" t="s">
        <v>40</v>
      </c>
      <c r="R688" t="s">
        <v>41</v>
      </c>
      <c r="S688">
        <v>2</v>
      </c>
      <c r="T688">
        <v>1</v>
      </c>
      <c r="U688" t="s">
        <v>32</v>
      </c>
      <c r="V688" t="s">
        <v>33</v>
      </c>
      <c r="W688">
        <v>5</v>
      </c>
      <c r="X688">
        <f t="shared" si="20"/>
        <v>0</v>
      </c>
      <c r="Y688">
        <f t="shared" si="21"/>
        <v>11378.7</v>
      </c>
      <c r="Z688" s="2">
        <f>IF(BoyCodeAfrica_Ecommerce_Datasets3[Marketing_Cost] = 0, "N/A", L688/P688)</f>
        <v>17.962220950200344</v>
      </c>
      <c r="AA688" s="3">
        <f>BoyCodeAfrica_Ecommerce_Datasets3[Marketing_Cost]/BoyCodeAfrica_Ecommerce_Datasets3[Revenue]</f>
        <v>5.567240280433397E-2</v>
      </c>
      <c r="AB688">
        <f>IF(COUNTIFS($C$2:C688,C688, $O$2:O688,O688)= 1,1,0)</f>
        <v>1</v>
      </c>
      <c r="AC688" s="6">
        <f>IF(COUNTIFS($A$2:A688,A688, $O$2:O688,O688)= 1,1,0)</f>
        <v>1</v>
      </c>
    </row>
    <row r="689" spans="1:29" x14ac:dyDescent="0.25">
      <c r="A689" t="s">
        <v>1178</v>
      </c>
      <c r="B689" s="1">
        <v>45966</v>
      </c>
      <c r="C689" t="s">
        <v>1037</v>
      </c>
      <c r="D689" t="s">
        <v>25</v>
      </c>
      <c r="E689" t="s">
        <v>26</v>
      </c>
      <c r="F689" t="s">
        <v>27</v>
      </c>
      <c r="G689" t="s">
        <v>113</v>
      </c>
      <c r="H689">
        <v>3</v>
      </c>
      <c r="I689">
        <v>16564</v>
      </c>
      <c r="J689">
        <v>0</v>
      </c>
      <c r="K689">
        <v>0</v>
      </c>
      <c r="L689">
        <v>49692</v>
      </c>
      <c r="M689">
        <v>30229.17</v>
      </c>
      <c r="N689">
        <v>19462.830000000002</v>
      </c>
      <c r="O689" t="s">
        <v>49</v>
      </c>
      <c r="P689">
        <v>475.68</v>
      </c>
      <c r="Q689" t="s">
        <v>83</v>
      </c>
      <c r="R689" t="s">
        <v>31</v>
      </c>
      <c r="S689">
        <v>5</v>
      </c>
      <c r="T689">
        <v>4</v>
      </c>
      <c r="U689" t="s">
        <v>32</v>
      </c>
      <c r="V689" t="s">
        <v>33</v>
      </c>
      <c r="W689">
        <v>5</v>
      </c>
      <c r="X689">
        <f t="shared" si="20"/>
        <v>0</v>
      </c>
      <c r="Y689">
        <f t="shared" si="21"/>
        <v>18987.150000000001</v>
      </c>
      <c r="Z689" s="2">
        <f>IF(BoyCodeAfrica_Ecommerce_Datasets3[Marketing_Cost] = 0, "N/A", L689/P689)</f>
        <v>104.46518668012109</v>
      </c>
      <c r="AA689" s="3">
        <f>BoyCodeAfrica_Ecommerce_Datasets3[Marketing_Cost]/BoyCodeAfrica_Ecommerce_Datasets3[Revenue]</f>
        <v>9.5725670127988407E-3</v>
      </c>
      <c r="AB689">
        <f>IF(COUNTIFS($C$2:C689,C689, $O$2:O689,O689)= 1,1,0)</f>
        <v>1</v>
      </c>
      <c r="AC689" s="6">
        <f>IF(COUNTIFS($A$2:A689,A689, $O$2:O689,O689)= 1,1,0)</f>
        <v>1</v>
      </c>
    </row>
    <row r="690" spans="1:29" x14ac:dyDescent="0.25">
      <c r="A690" t="s">
        <v>1179</v>
      </c>
      <c r="B690" s="1">
        <v>45770</v>
      </c>
      <c r="C690" t="s">
        <v>1158</v>
      </c>
      <c r="D690" t="s">
        <v>67</v>
      </c>
      <c r="E690" t="s">
        <v>46</v>
      </c>
      <c r="F690" t="s">
        <v>86</v>
      </c>
      <c r="G690" t="s">
        <v>127</v>
      </c>
      <c r="H690">
        <v>2</v>
      </c>
      <c r="I690">
        <v>42258</v>
      </c>
      <c r="J690">
        <v>10</v>
      </c>
      <c r="K690">
        <v>8451.6</v>
      </c>
      <c r="L690">
        <v>76064.399999999994</v>
      </c>
      <c r="M690">
        <v>51245.75</v>
      </c>
      <c r="N690">
        <v>24818.65</v>
      </c>
      <c r="O690" t="s">
        <v>39</v>
      </c>
      <c r="P690">
        <v>569.36</v>
      </c>
      <c r="Q690" t="s">
        <v>40</v>
      </c>
      <c r="R690" t="s">
        <v>41</v>
      </c>
      <c r="S690">
        <v>2</v>
      </c>
      <c r="T690">
        <v>6</v>
      </c>
      <c r="U690" t="s">
        <v>32</v>
      </c>
      <c r="V690" t="s">
        <v>50</v>
      </c>
      <c r="W690">
        <v>5</v>
      </c>
      <c r="X690">
        <f t="shared" si="20"/>
        <v>0</v>
      </c>
      <c r="Y690">
        <f t="shared" si="21"/>
        <v>24249.29</v>
      </c>
      <c r="Z690" s="2">
        <f>IF(BoyCodeAfrica_Ecommerce_Datasets3[Marketing_Cost] = 0, "N/A", L690/P690)</f>
        <v>133.5963186735984</v>
      </c>
      <c r="AA690" s="3">
        <f>BoyCodeAfrica_Ecommerce_Datasets3[Marketing_Cost]/BoyCodeAfrica_Ecommerce_Datasets3[Revenue]</f>
        <v>7.4852361945930033E-3</v>
      </c>
      <c r="AB690">
        <f>IF(COUNTIFS($C$2:C690,C690, $O$2:O690,O690)= 1,1,0)</f>
        <v>0</v>
      </c>
      <c r="AC690" s="6">
        <f>IF(COUNTIFS($A$2:A690,A690, $O$2:O690,O690)= 1,1,0)</f>
        <v>1</v>
      </c>
    </row>
    <row r="691" spans="1:29" x14ac:dyDescent="0.25">
      <c r="A691" t="s">
        <v>1180</v>
      </c>
      <c r="B691" s="1">
        <v>45907</v>
      </c>
      <c r="C691" t="s">
        <v>576</v>
      </c>
      <c r="D691" t="s">
        <v>25</v>
      </c>
      <c r="E691" t="s">
        <v>36</v>
      </c>
      <c r="F691" t="s">
        <v>37</v>
      </c>
      <c r="G691" t="s">
        <v>313</v>
      </c>
      <c r="H691">
        <v>3</v>
      </c>
      <c r="I691">
        <v>18914</v>
      </c>
      <c r="J691">
        <v>10</v>
      </c>
      <c r="K691">
        <v>5674.2</v>
      </c>
      <c r="L691">
        <v>51067.8</v>
      </c>
      <c r="M691">
        <v>39513.43</v>
      </c>
      <c r="N691">
        <v>11554.37</v>
      </c>
      <c r="O691" t="s">
        <v>91</v>
      </c>
      <c r="P691">
        <v>1133.95</v>
      </c>
      <c r="Q691" t="s">
        <v>40</v>
      </c>
      <c r="R691" t="s">
        <v>31</v>
      </c>
      <c r="S691">
        <v>5</v>
      </c>
      <c r="T691">
        <v>5</v>
      </c>
      <c r="U691" t="s">
        <v>32</v>
      </c>
      <c r="V691" t="s">
        <v>33</v>
      </c>
      <c r="W691">
        <v>5</v>
      </c>
      <c r="X691">
        <f t="shared" si="20"/>
        <v>0</v>
      </c>
      <c r="Y691">
        <f t="shared" si="21"/>
        <v>10420.42</v>
      </c>
      <c r="Z691" s="2">
        <f>IF(BoyCodeAfrica_Ecommerce_Datasets3[Marketing_Cost] = 0, "N/A", L691/P691)</f>
        <v>45.035319017593366</v>
      </c>
      <c r="AA691" s="3">
        <f>BoyCodeAfrica_Ecommerce_Datasets3[Marketing_Cost]/BoyCodeAfrica_Ecommerce_Datasets3[Revenue]</f>
        <v>2.2204794410567913E-2</v>
      </c>
      <c r="AB691">
        <f>IF(COUNTIFS($C$2:C691,C691, $O$2:O691,O691)= 1,1,0)</f>
        <v>1</v>
      </c>
      <c r="AC691" s="6">
        <f>IF(COUNTIFS($A$2:A691,A691, $O$2:O691,O691)= 1,1,0)</f>
        <v>1</v>
      </c>
    </row>
    <row r="692" spans="1:29" x14ac:dyDescent="0.25">
      <c r="A692" t="s">
        <v>1181</v>
      </c>
      <c r="B692" s="1">
        <v>45770</v>
      </c>
      <c r="C692" t="s">
        <v>779</v>
      </c>
      <c r="D692" t="s">
        <v>124</v>
      </c>
      <c r="E692" t="s">
        <v>36</v>
      </c>
      <c r="F692" t="s">
        <v>27</v>
      </c>
      <c r="G692" t="s">
        <v>76</v>
      </c>
      <c r="H692">
        <v>1</v>
      </c>
      <c r="I692">
        <v>28232</v>
      </c>
      <c r="J692">
        <v>0</v>
      </c>
      <c r="K692">
        <v>0</v>
      </c>
      <c r="L692">
        <v>28232</v>
      </c>
      <c r="M692">
        <v>17987.88</v>
      </c>
      <c r="N692">
        <v>10244.120000000001</v>
      </c>
      <c r="O692" t="s">
        <v>39</v>
      </c>
      <c r="P692">
        <v>914.21</v>
      </c>
      <c r="Q692" t="s">
        <v>40</v>
      </c>
      <c r="R692" t="s">
        <v>31</v>
      </c>
      <c r="S692">
        <v>5</v>
      </c>
      <c r="T692">
        <v>4</v>
      </c>
      <c r="U692" t="s">
        <v>32</v>
      </c>
      <c r="V692" t="s">
        <v>33</v>
      </c>
      <c r="W692">
        <v>5</v>
      </c>
      <c r="X692">
        <f t="shared" si="20"/>
        <v>0</v>
      </c>
      <c r="Y692">
        <f t="shared" si="21"/>
        <v>9329.91</v>
      </c>
      <c r="Z692" s="2">
        <f>IF(BoyCodeAfrica_Ecommerce_Datasets3[Marketing_Cost] = 0, "N/A", L692/P692)</f>
        <v>30.881307358265605</v>
      </c>
      <c r="AA692" s="3">
        <f>BoyCodeAfrica_Ecommerce_Datasets3[Marketing_Cost]/BoyCodeAfrica_Ecommerce_Datasets3[Revenue]</f>
        <v>3.238204873901955E-2</v>
      </c>
      <c r="AB692">
        <f>IF(COUNTIFS($C$2:C692,C692, $O$2:O692,O692)= 1,1,0)</f>
        <v>1</v>
      </c>
      <c r="AC692" s="6">
        <f>IF(COUNTIFS($A$2:A692,A692, $O$2:O692,O692)= 1,1,0)</f>
        <v>1</v>
      </c>
    </row>
    <row r="693" spans="1:29" x14ac:dyDescent="0.25">
      <c r="A693" t="s">
        <v>1182</v>
      </c>
      <c r="B693" s="1">
        <v>45797</v>
      </c>
      <c r="C693" t="s">
        <v>1183</v>
      </c>
      <c r="D693" t="s">
        <v>97</v>
      </c>
      <c r="E693" t="s">
        <v>46</v>
      </c>
      <c r="F693" t="s">
        <v>37</v>
      </c>
      <c r="G693" t="s">
        <v>313</v>
      </c>
      <c r="H693">
        <v>2</v>
      </c>
      <c r="I693">
        <v>30518</v>
      </c>
      <c r="J693">
        <v>10</v>
      </c>
      <c r="K693">
        <v>6103.6</v>
      </c>
      <c r="L693">
        <v>54932.4</v>
      </c>
      <c r="M693">
        <v>32374.78</v>
      </c>
      <c r="N693">
        <v>22557.62</v>
      </c>
      <c r="O693" t="s">
        <v>91</v>
      </c>
      <c r="P693">
        <v>505.97</v>
      </c>
      <c r="Q693" t="s">
        <v>30</v>
      </c>
      <c r="R693" t="s">
        <v>41</v>
      </c>
      <c r="S693">
        <v>2</v>
      </c>
      <c r="T693">
        <v>4</v>
      </c>
      <c r="U693" t="s">
        <v>56</v>
      </c>
      <c r="V693" t="s">
        <v>33</v>
      </c>
      <c r="W693">
        <v>4</v>
      </c>
      <c r="X693">
        <f t="shared" si="20"/>
        <v>0</v>
      </c>
      <c r="Y693">
        <f t="shared" si="21"/>
        <v>22051.649999999998</v>
      </c>
      <c r="Z693" s="2">
        <f>IF(BoyCodeAfrica_Ecommerce_Datasets3[Marketing_Cost] = 0, "N/A", L693/P693)</f>
        <v>108.56849220309505</v>
      </c>
      <c r="AA693" s="3">
        <f>BoyCodeAfrica_Ecommerce_Datasets3[Marketing_Cost]/BoyCodeAfrica_Ecommerce_Datasets3[Revenue]</f>
        <v>9.2107754257960694E-3</v>
      </c>
      <c r="AB693">
        <f>IF(COUNTIFS($C$2:C693,C693, $O$2:O693,O693)= 1,1,0)</f>
        <v>1</v>
      </c>
      <c r="AC693" s="6">
        <f>IF(COUNTIFS($A$2:A693,A693, $O$2:O693,O693)= 1,1,0)</f>
        <v>1</v>
      </c>
    </row>
    <row r="694" spans="1:29" x14ac:dyDescent="0.25">
      <c r="A694" t="s">
        <v>1184</v>
      </c>
      <c r="B694" s="1">
        <v>45881</v>
      </c>
      <c r="C694" t="s">
        <v>185</v>
      </c>
      <c r="D694" t="s">
        <v>79</v>
      </c>
      <c r="E694" t="s">
        <v>36</v>
      </c>
      <c r="F694" t="s">
        <v>53</v>
      </c>
      <c r="G694" t="s">
        <v>59</v>
      </c>
      <c r="H694">
        <v>1</v>
      </c>
      <c r="I694">
        <v>14344</v>
      </c>
      <c r="J694">
        <v>0</v>
      </c>
      <c r="K694">
        <v>0</v>
      </c>
      <c r="L694">
        <v>14344</v>
      </c>
      <c r="M694">
        <v>9804.31</v>
      </c>
      <c r="N694">
        <v>4539.6899999999996</v>
      </c>
      <c r="O694" t="s">
        <v>39</v>
      </c>
      <c r="P694">
        <v>1212.82</v>
      </c>
      <c r="Q694" t="s">
        <v>68</v>
      </c>
      <c r="R694" t="s">
        <v>31</v>
      </c>
      <c r="S694">
        <v>5</v>
      </c>
      <c r="T694">
        <v>1</v>
      </c>
      <c r="U694" t="s">
        <v>32</v>
      </c>
      <c r="V694" t="s">
        <v>50</v>
      </c>
      <c r="W694">
        <v>2</v>
      </c>
      <c r="X694">
        <f t="shared" si="20"/>
        <v>0</v>
      </c>
      <c r="Y694">
        <f t="shared" si="21"/>
        <v>3326.87</v>
      </c>
      <c r="Z694" s="2">
        <f>IF(BoyCodeAfrica_Ecommerce_Datasets3[Marketing_Cost] = 0, "N/A", L694/P694)</f>
        <v>11.826981745023994</v>
      </c>
      <c r="AA694" s="3">
        <f>BoyCodeAfrica_Ecommerce_Datasets3[Marketing_Cost]/BoyCodeAfrica_Ecommerce_Datasets3[Revenue]</f>
        <v>8.4552426101505845E-2</v>
      </c>
      <c r="AB694">
        <f>IF(COUNTIFS($C$2:C694,C694, $O$2:O694,O694)= 1,1,0)</f>
        <v>1</v>
      </c>
      <c r="AC694" s="6">
        <f>IF(COUNTIFS($A$2:A694,A694, $O$2:O694,O694)= 1,1,0)</f>
        <v>1</v>
      </c>
    </row>
    <row r="695" spans="1:29" x14ac:dyDescent="0.25">
      <c r="A695" t="s">
        <v>1185</v>
      </c>
      <c r="B695" s="1">
        <v>45906</v>
      </c>
      <c r="C695" t="s">
        <v>1186</v>
      </c>
      <c r="D695" t="s">
        <v>124</v>
      </c>
      <c r="E695" t="s">
        <v>36</v>
      </c>
      <c r="F695" t="s">
        <v>47</v>
      </c>
      <c r="G695" t="s">
        <v>138</v>
      </c>
      <c r="H695">
        <v>1</v>
      </c>
      <c r="I695">
        <v>34166</v>
      </c>
      <c r="J695">
        <v>15</v>
      </c>
      <c r="K695">
        <v>5124.8999999999996</v>
      </c>
      <c r="L695">
        <v>29041.1</v>
      </c>
      <c r="M695">
        <v>17431.5</v>
      </c>
      <c r="N695">
        <v>11609.6</v>
      </c>
      <c r="O695" t="s">
        <v>55</v>
      </c>
      <c r="P695">
        <v>1523.55</v>
      </c>
      <c r="Q695" t="s">
        <v>30</v>
      </c>
      <c r="R695" t="s">
        <v>41</v>
      </c>
      <c r="S695">
        <v>2</v>
      </c>
      <c r="T695">
        <v>5</v>
      </c>
      <c r="U695" t="s">
        <v>32</v>
      </c>
      <c r="V695" t="s">
        <v>42</v>
      </c>
      <c r="X695">
        <f t="shared" si="20"/>
        <v>0</v>
      </c>
      <c r="Y695">
        <f t="shared" si="21"/>
        <v>10086.050000000001</v>
      </c>
      <c r="Z695" s="2">
        <f>IF(BoyCodeAfrica_Ecommerce_Datasets3[Marketing_Cost] = 0, "N/A", L695/P695)</f>
        <v>19.06146828131666</v>
      </c>
      <c r="AA695" s="3">
        <f>BoyCodeAfrica_Ecommerce_Datasets3[Marketing_Cost]/BoyCodeAfrica_Ecommerce_Datasets3[Revenue]</f>
        <v>5.2461855783699655E-2</v>
      </c>
      <c r="AB695">
        <f>IF(COUNTIFS($C$2:C695,C695, $O$2:O695,O695)= 1,1,0)</f>
        <v>1</v>
      </c>
      <c r="AC695" s="6">
        <f>IF(COUNTIFS($A$2:A695,A695, $O$2:O695,O695)= 1,1,0)</f>
        <v>1</v>
      </c>
    </row>
    <row r="696" spans="1:29" x14ac:dyDescent="0.25">
      <c r="A696" t="s">
        <v>1187</v>
      </c>
      <c r="B696" s="1">
        <v>45672</v>
      </c>
      <c r="C696" t="s">
        <v>1188</v>
      </c>
      <c r="D696" t="s">
        <v>71</v>
      </c>
      <c r="E696" t="s">
        <v>46</v>
      </c>
      <c r="F696" t="s">
        <v>86</v>
      </c>
      <c r="G696" t="s">
        <v>94</v>
      </c>
      <c r="H696">
        <v>3</v>
      </c>
      <c r="I696">
        <v>76827</v>
      </c>
      <c r="J696">
        <v>0</v>
      </c>
      <c r="K696">
        <v>0</v>
      </c>
      <c r="L696">
        <v>230481</v>
      </c>
      <c r="M696">
        <v>146781.57</v>
      </c>
      <c r="N696">
        <v>83699.429999999993</v>
      </c>
      <c r="O696" t="s">
        <v>39</v>
      </c>
      <c r="P696">
        <v>1531.6</v>
      </c>
      <c r="Q696" t="s">
        <v>83</v>
      </c>
      <c r="R696" t="s">
        <v>31</v>
      </c>
      <c r="S696">
        <v>5</v>
      </c>
      <c r="T696">
        <v>6</v>
      </c>
      <c r="U696" t="s">
        <v>32</v>
      </c>
      <c r="V696" t="s">
        <v>50</v>
      </c>
      <c r="W696">
        <v>5</v>
      </c>
      <c r="X696">
        <f t="shared" si="20"/>
        <v>0</v>
      </c>
      <c r="Y696">
        <f t="shared" si="21"/>
        <v>82167.829999999987</v>
      </c>
      <c r="Z696" s="2">
        <f>IF(BoyCodeAfrica_Ecommerce_Datasets3[Marketing_Cost] = 0, "N/A", L696/P696)</f>
        <v>150.4838077827109</v>
      </c>
      <c r="AA696" s="3">
        <f>BoyCodeAfrica_Ecommerce_Datasets3[Marketing_Cost]/BoyCodeAfrica_Ecommerce_Datasets3[Revenue]</f>
        <v>6.64523322963715E-3</v>
      </c>
      <c r="AB696">
        <f>IF(COUNTIFS($C$2:C696,C696, $O$2:O696,O696)= 1,1,0)</f>
        <v>1</v>
      </c>
      <c r="AC696" s="6">
        <f>IF(COUNTIFS($A$2:A696,A696, $O$2:O696,O696)= 1,1,0)</f>
        <v>1</v>
      </c>
    </row>
    <row r="697" spans="1:29" x14ac:dyDescent="0.25">
      <c r="A697" t="s">
        <v>1189</v>
      </c>
      <c r="B697" s="1">
        <v>45857</v>
      </c>
      <c r="C697" t="s">
        <v>179</v>
      </c>
      <c r="D697" t="s">
        <v>25</v>
      </c>
      <c r="E697" t="s">
        <v>36</v>
      </c>
      <c r="F697" t="s">
        <v>37</v>
      </c>
      <c r="G697" t="s">
        <v>100</v>
      </c>
      <c r="H697">
        <v>2</v>
      </c>
      <c r="I697">
        <v>34493</v>
      </c>
      <c r="J697">
        <v>10</v>
      </c>
      <c r="K697">
        <v>6898.6</v>
      </c>
      <c r="L697">
        <v>62087.4</v>
      </c>
      <c r="M697">
        <v>43774.720000000001</v>
      </c>
      <c r="N697">
        <v>18312.68</v>
      </c>
      <c r="O697" t="s">
        <v>55</v>
      </c>
      <c r="P697">
        <v>1207.0999999999999</v>
      </c>
      <c r="Q697" t="s">
        <v>40</v>
      </c>
      <c r="R697" t="s">
        <v>41</v>
      </c>
      <c r="S697">
        <v>2</v>
      </c>
      <c r="T697">
        <v>1</v>
      </c>
      <c r="U697" t="s">
        <v>32</v>
      </c>
      <c r="V697" t="s">
        <v>33</v>
      </c>
      <c r="W697">
        <v>5</v>
      </c>
      <c r="X697">
        <f t="shared" si="20"/>
        <v>0</v>
      </c>
      <c r="Y697">
        <f t="shared" si="21"/>
        <v>17105.580000000002</v>
      </c>
      <c r="Z697" s="2">
        <f>IF(BoyCodeAfrica_Ecommerce_Datasets3[Marketing_Cost] = 0, "N/A", L697/P697)</f>
        <v>51.435175213321187</v>
      </c>
      <c r="AA697" s="3">
        <f>BoyCodeAfrica_Ecommerce_Datasets3[Marketing_Cost]/BoyCodeAfrica_Ecommerce_Datasets3[Revenue]</f>
        <v>1.9441947963677007E-2</v>
      </c>
      <c r="AB697">
        <f>IF(COUNTIFS($C$2:C697,C697, $O$2:O697,O697)= 1,1,0)</f>
        <v>0</v>
      </c>
      <c r="AC697" s="6">
        <f>IF(COUNTIFS($A$2:A697,A697, $O$2:O697,O697)= 1,1,0)</f>
        <v>1</v>
      </c>
    </row>
    <row r="698" spans="1:29" x14ac:dyDescent="0.25">
      <c r="A698" t="s">
        <v>1190</v>
      </c>
      <c r="B698" s="1">
        <v>45830</v>
      </c>
      <c r="C698" t="s">
        <v>597</v>
      </c>
      <c r="D698" t="s">
        <v>90</v>
      </c>
      <c r="E698" t="s">
        <v>46</v>
      </c>
      <c r="F698" t="s">
        <v>27</v>
      </c>
      <c r="G698" t="s">
        <v>164</v>
      </c>
      <c r="H698">
        <v>2</v>
      </c>
      <c r="I698">
        <v>5589</v>
      </c>
      <c r="J698">
        <v>0</v>
      </c>
      <c r="K698">
        <v>0</v>
      </c>
      <c r="L698">
        <v>11178</v>
      </c>
      <c r="M698">
        <v>9029.35</v>
      </c>
      <c r="N698">
        <v>2148.65</v>
      </c>
      <c r="O698" t="s">
        <v>29</v>
      </c>
      <c r="P698">
        <v>263.43</v>
      </c>
      <c r="Q698" t="s">
        <v>40</v>
      </c>
      <c r="R698" t="s">
        <v>41</v>
      </c>
      <c r="S698">
        <v>2</v>
      </c>
      <c r="T698">
        <v>2</v>
      </c>
      <c r="U698" t="s">
        <v>32</v>
      </c>
      <c r="V698" t="s">
        <v>33</v>
      </c>
      <c r="W698">
        <v>5</v>
      </c>
      <c r="X698">
        <f t="shared" si="20"/>
        <v>0</v>
      </c>
      <c r="Y698">
        <f t="shared" si="21"/>
        <v>1885.22</v>
      </c>
      <c r="Z698" s="2">
        <f>IF(BoyCodeAfrica_Ecommerce_Datasets3[Marketing_Cost] = 0, "N/A", L698/P698)</f>
        <v>42.432524769388451</v>
      </c>
      <c r="AA698" s="3">
        <f>BoyCodeAfrica_Ecommerce_Datasets3[Marketing_Cost]/BoyCodeAfrica_Ecommerce_Datasets3[Revenue]</f>
        <v>2.3566827697262479E-2</v>
      </c>
      <c r="AB698">
        <f>IF(COUNTIFS($C$2:C698,C698, $O$2:O698,O698)= 1,1,0)</f>
        <v>1</v>
      </c>
      <c r="AC698" s="6">
        <f>IF(COUNTIFS($A$2:A698,A698, $O$2:O698,O698)= 1,1,0)</f>
        <v>1</v>
      </c>
    </row>
    <row r="699" spans="1:29" x14ac:dyDescent="0.25">
      <c r="A699" t="s">
        <v>1191</v>
      </c>
      <c r="B699" s="1">
        <v>46000</v>
      </c>
      <c r="C699" t="s">
        <v>1192</v>
      </c>
      <c r="D699" t="s">
        <v>71</v>
      </c>
      <c r="E699" t="s">
        <v>26</v>
      </c>
      <c r="F699" t="s">
        <v>27</v>
      </c>
      <c r="G699" t="s">
        <v>113</v>
      </c>
      <c r="H699">
        <v>1</v>
      </c>
      <c r="I699">
        <v>14330</v>
      </c>
      <c r="J699">
        <v>25</v>
      </c>
      <c r="K699">
        <v>3582.5</v>
      </c>
      <c r="L699">
        <v>10747.5</v>
      </c>
      <c r="M699">
        <v>8657.0300000000007</v>
      </c>
      <c r="N699">
        <v>2090.4699999999998</v>
      </c>
      <c r="O699" t="s">
        <v>91</v>
      </c>
      <c r="P699">
        <v>215.58</v>
      </c>
      <c r="Q699" t="s">
        <v>40</v>
      </c>
      <c r="R699" t="s">
        <v>41</v>
      </c>
      <c r="S699">
        <v>2</v>
      </c>
      <c r="T699">
        <v>1</v>
      </c>
      <c r="U699" t="s">
        <v>32</v>
      </c>
      <c r="V699" t="s">
        <v>33</v>
      </c>
      <c r="W699">
        <v>5</v>
      </c>
      <c r="X699">
        <f t="shared" si="20"/>
        <v>0</v>
      </c>
      <c r="Y699">
        <f t="shared" si="21"/>
        <v>1874.8899999999999</v>
      </c>
      <c r="Z699" s="2">
        <f>IF(BoyCodeAfrica_Ecommerce_Datasets3[Marketing_Cost] = 0, "N/A", L699/P699)</f>
        <v>49.853882549401611</v>
      </c>
      <c r="AA699" s="3">
        <f>BoyCodeAfrica_Ecommerce_Datasets3[Marketing_Cost]/BoyCodeAfrica_Ecommerce_Datasets3[Revenue]</f>
        <v>2.0058618283321703E-2</v>
      </c>
      <c r="AB699">
        <f>IF(COUNTIFS($C$2:C699,C699, $O$2:O699,O699)= 1,1,0)</f>
        <v>1</v>
      </c>
      <c r="AC699" s="6">
        <f>IF(COUNTIFS($A$2:A699,A699, $O$2:O699,O699)= 1,1,0)</f>
        <v>1</v>
      </c>
    </row>
    <row r="700" spans="1:29" x14ac:dyDescent="0.25">
      <c r="A700" t="s">
        <v>1193</v>
      </c>
      <c r="B700" s="1">
        <v>46005</v>
      </c>
      <c r="C700" t="s">
        <v>629</v>
      </c>
      <c r="D700" t="s">
        <v>79</v>
      </c>
      <c r="E700" t="s">
        <v>46</v>
      </c>
      <c r="F700" t="s">
        <v>53</v>
      </c>
      <c r="G700" t="s">
        <v>59</v>
      </c>
      <c r="H700">
        <v>1</v>
      </c>
      <c r="I700">
        <v>30129</v>
      </c>
      <c r="J700">
        <v>0</v>
      </c>
      <c r="K700">
        <v>0</v>
      </c>
      <c r="L700">
        <v>30129</v>
      </c>
      <c r="M700">
        <v>16810.830000000002</v>
      </c>
      <c r="N700">
        <v>13318.17</v>
      </c>
      <c r="O700" t="s">
        <v>29</v>
      </c>
      <c r="P700">
        <v>404.94</v>
      </c>
      <c r="Q700" t="s">
        <v>30</v>
      </c>
      <c r="R700" t="s">
        <v>31</v>
      </c>
      <c r="S700">
        <v>5</v>
      </c>
      <c r="T700">
        <v>6</v>
      </c>
      <c r="U700" t="s">
        <v>56</v>
      </c>
      <c r="V700" t="s">
        <v>33</v>
      </c>
      <c r="W700">
        <v>3</v>
      </c>
      <c r="X700">
        <f t="shared" si="20"/>
        <v>0</v>
      </c>
      <c r="Y700">
        <f t="shared" si="21"/>
        <v>12913.23</v>
      </c>
      <c r="Z700" s="2">
        <f>IF(BoyCodeAfrica_Ecommerce_Datasets3[Marketing_Cost] = 0, "N/A", L700/P700)</f>
        <v>74.403615350422285</v>
      </c>
      <c r="AA700" s="3">
        <f>BoyCodeAfrica_Ecommerce_Datasets3[Marketing_Cost]/BoyCodeAfrica_Ecommerce_Datasets3[Revenue]</f>
        <v>1.3440207109429453E-2</v>
      </c>
      <c r="AB700">
        <f>IF(COUNTIFS($C$2:C700,C700, $O$2:O700,O700)= 1,1,0)</f>
        <v>0</v>
      </c>
      <c r="AC700" s="6">
        <f>IF(COUNTIFS($A$2:A700,A700, $O$2:O700,O700)= 1,1,0)</f>
        <v>1</v>
      </c>
    </row>
    <row r="701" spans="1:29" x14ac:dyDescent="0.25">
      <c r="A701" t="s">
        <v>1194</v>
      </c>
      <c r="B701" s="1">
        <v>45865</v>
      </c>
      <c r="C701" t="s">
        <v>1195</v>
      </c>
      <c r="D701" t="s">
        <v>71</v>
      </c>
      <c r="E701" t="s">
        <v>26</v>
      </c>
      <c r="F701" t="s">
        <v>37</v>
      </c>
      <c r="G701" t="s">
        <v>100</v>
      </c>
      <c r="H701">
        <v>2</v>
      </c>
      <c r="I701">
        <v>15626</v>
      </c>
      <c r="J701">
        <v>15</v>
      </c>
      <c r="K701">
        <v>4687.8</v>
      </c>
      <c r="L701">
        <v>26564.2</v>
      </c>
      <c r="M701">
        <v>20915.25</v>
      </c>
      <c r="N701">
        <v>5648.95</v>
      </c>
      <c r="O701" t="s">
        <v>49</v>
      </c>
      <c r="P701">
        <v>167.23</v>
      </c>
      <c r="Q701" t="s">
        <v>68</v>
      </c>
      <c r="R701" t="s">
        <v>31</v>
      </c>
      <c r="S701">
        <v>5</v>
      </c>
      <c r="T701">
        <v>4</v>
      </c>
      <c r="U701" t="s">
        <v>32</v>
      </c>
      <c r="V701" t="s">
        <v>33</v>
      </c>
      <c r="W701">
        <v>2</v>
      </c>
      <c r="X701">
        <f t="shared" si="20"/>
        <v>0</v>
      </c>
      <c r="Y701">
        <f t="shared" si="21"/>
        <v>5481.72</v>
      </c>
      <c r="Z701" s="2">
        <f>IF(BoyCodeAfrica_Ecommerce_Datasets3[Marketing_Cost] = 0, "N/A", L701/P701)</f>
        <v>158.84829277043593</v>
      </c>
      <c r="AA701" s="3">
        <f>BoyCodeAfrica_Ecommerce_Datasets3[Marketing_Cost]/BoyCodeAfrica_Ecommerce_Datasets3[Revenue]</f>
        <v>6.2953147469150201E-3</v>
      </c>
      <c r="AB701">
        <f>IF(COUNTIFS($C$2:C701,C701, $O$2:O701,O701)= 1,1,0)</f>
        <v>1</v>
      </c>
      <c r="AC701" s="6">
        <f>IF(COUNTIFS($A$2:A701,A701, $O$2:O701,O701)= 1,1,0)</f>
        <v>1</v>
      </c>
    </row>
    <row r="702" spans="1:29" x14ac:dyDescent="0.25">
      <c r="A702" t="s">
        <v>1196</v>
      </c>
      <c r="B702" s="1">
        <v>45742</v>
      </c>
      <c r="C702" t="s">
        <v>44</v>
      </c>
      <c r="D702" t="s">
        <v>25</v>
      </c>
      <c r="E702" t="s">
        <v>26</v>
      </c>
      <c r="F702" t="s">
        <v>47</v>
      </c>
      <c r="G702" t="s">
        <v>48</v>
      </c>
      <c r="H702">
        <v>1</v>
      </c>
      <c r="I702">
        <v>46725</v>
      </c>
      <c r="J702">
        <v>10</v>
      </c>
      <c r="K702">
        <v>4672.5</v>
      </c>
      <c r="L702">
        <v>42052.5</v>
      </c>
      <c r="M702">
        <v>24213.09</v>
      </c>
      <c r="N702">
        <v>17839.41</v>
      </c>
      <c r="O702" t="s">
        <v>60</v>
      </c>
      <c r="P702">
        <v>951.78</v>
      </c>
      <c r="Q702" t="s">
        <v>73</v>
      </c>
      <c r="R702" t="s">
        <v>31</v>
      </c>
      <c r="S702">
        <v>5</v>
      </c>
      <c r="T702">
        <v>3</v>
      </c>
      <c r="U702" t="s">
        <v>32</v>
      </c>
      <c r="V702" t="s">
        <v>33</v>
      </c>
      <c r="W702">
        <v>1</v>
      </c>
      <c r="X702">
        <f t="shared" si="20"/>
        <v>0</v>
      </c>
      <c r="Y702">
        <f t="shared" si="21"/>
        <v>16887.63</v>
      </c>
      <c r="Z702" s="2">
        <f>IF(BoyCodeAfrica_Ecommerce_Datasets3[Marketing_Cost] = 0, "N/A", L702/P702)</f>
        <v>44.183004475824248</v>
      </c>
      <c r="AA702" s="3">
        <f>BoyCodeAfrica_Ecommerce_Datasets3[Marketing_Cost]/BoyCodeAfrica_Ecommerce_Datasets3[Revenue]</f>
        <v>2.2633137149991083E-2</v>
      </c>
      <c r="AB702">
        <f>IF(COUNTIFS($C$2:C702,C702, $O$2:O702,O702)= 1,1,0)</f>
        <v>1</v>
      </c>
      <c r="AC702" s="6">
        <f>IF(COUNTIFS($A$2:A702,A702, $O$2:O702,O702)= 1,1,0)</f>
        <v>1</v>
      </c>
    </row>
    <row r="703" spans="1:29" x14ac:dyDescent="0.25">
      <c r="A703" t="s">
        <v>1197</v>
      </c>
      <c r="B703" s="1">
        <v>45897</v>
      </c>
      <c r="C703" t="s">
        <v>1198</v>
      </c>
      <c r="D703" t="s">
        <v>25</v>
      </c>
      <c r="E703" t="s">
        <v>36</v>
      </c>
      <c r="F703" t="s">
        <v>53</v>
      </c>
      <c r="G703" t="s">
        <v>82</v>
      </c>
      <c r="H703">
        <v>1</v>
      </c>
      <c r="I703">
        <v>90378</v>
      </c>
      <c r="J703">
        <v>10</v>
      </c>
      <c r="K703">
        <v>9037.7999999999993</v>
      </c>
      <c r="L703">
        <v>81340.2</v>
      </c>
      <c r="M703">
        <v>46866.66</v>
      </c>
      <c r="N703">
        <v>34473.54</v>
      </c>
      <c r="O703" t="s">
        <v>55</v>
      </c>
      <c r="P703">
        <v>1520.17</v>
      </c>
      <c r="Q703" t="s">
        <v>30</v>
      </c>
      <c r="R703" t="s">
        <v>31</v>
      </c>
      <c r="S703">
        <v>5</v>
      </c>
      <c r="T703">
        <v>4</v>
      </c>
      <c r="U703" t="s">
        <v>32</v>
      </c>
      <c r="V703" t="s">
        <v>50</v>
      </c>
      <c r="W703">
        <v>3</v>
      </c>
      <c r="X703">
        <f t="shared" si="20"/>
        <v>0</v>
      </c>
      <c r="Y703">
        <f t="shared" si="21"/>
        <v>32953.370000000003</v>
      </c>
      <c r="Z703" s="2">
        <f>IF(BoyCodeAfrica_Ecommerce_Datasets3[Marketing_Cost] = 0, "N/A", L703/P703)</f>
        <v>53.507305104034415</v>
      </c>
      <c r="AA703" s="3">
        <f>BoyCodeAfrica_Ecommerce_Datasets3[Marketing_Cost]/BoyCodeAfrica_Ecommerce_Datasets3[Revenue]</f>
        <v>1.8689036909178981E-2</v>
      </c>
      <c r="AB703">
        <f>IF(COUNTIFS($C$2:C703,C703, $O$2:O703,O703)= 1,1,0)</f>
        <v>1</v>
      </c>
      <c r="AC703" s="6">
        <f>IF(COUNTIFS($A$2:A703,A703, $O$2:O703,O703)= 1,1,0)</f>
        <v>1</v>
      </c>
    </row>
    <row r="704" spans="1:29" x14ac:dyDescent="0.25">
      <c r="A704" t="s">
        <v>1199</v>
      </c>
      <c r="B704" s="1">
        <v>45723</v>
      </c>
      <c r="C704" t="s">
        <v>356</v>
      </c>
      <c r="D704" t="s">
        <v>67</v>
      </c>
      <c r="E704" t="s">
        <v>26</v>
      </c>
      <c r="F704" t="s">
        <v>47</v>
      </c>
      <c r="G704" t="s">
        <v>64</v>
      </c>
      <c r="H704">
        <v>3</v>
      </c>
      <c r="I704">
        <v>14882</v>
      </c>
      <c r="J704">
        <v>10</v>
      </c>
      <c r="K704">
        <v>4464.6000000000004</v>
      </c>
      <c r="L704">
        <v>40181.4</v>
      </c>
      <c r="M704">
        <v>29509.97</v>
      </c>
      <c r="N704">
        <v>10671.43</v>
      </c>
      <c r="O704" t="s">
        <v>55</v>
      </c>
      <c r="P704">
        <v>1344.6</v>
      </c>
      <c r="Q704" t="s">
        <v>40</v>
      </c>
      <c r="R704" t="s">
        <v>31</v>
      </c>
      <c r="S704">
        <v>5</v>
      </c>
      <c r="T704">
        <v>0</v>
      </c>
      <c r="U704" t="s">
        <v>32</v>
      </c>
      <c r="V704" t="s">
        <v>42</v>
      </c>
      <c r="X704">
        <f t="shared" si="20"/>
        <v>0</v>
      </c>
      <c r="Y704">
        <f t="shared" si="21"/>
        <v>9326.83</v>
      </c>
      <c r="Z704" s="2">
        <f>IF(BoyCodeAfrica_Ecommerce_Datasets3[Marketing_Cost] = 0, "N/A", L704/P704)</f>
        <v>29.883534136546189</v>
      </c>
      <c r="AA704" s="3">
        <f>BoyCodeAfrica_Ecommerce_Datasets3[Marketing_Cost]/BoyCodeAfrica_Ecommerce_Datasets3[Revenue]</f>
        <v>3.3463244187609188E-2</v>
      </c>
      <c r="AB704">
        <f>IF(COUNTIFS($C$2:C704,C704, $O$2:O704,O704)= 1,1,0)</f>
        <v>1</v>
      </c>
      <c r="AC704" s="6">
        <f>IF(COUNTIFS($A$2:A704,A704, $O$2:O704,O704)= 1,1,0)</f>
        <v>1</v>
      </c>
    </row>
    <row r="705" spans="1:29" x14ac:dyDescent="0.25">
      <c r="A705" t="s">
        <v>1200</v>
      </c>
      <c r="B705" s="1">
        <v>45976</v>
      </c>
      <c r="C705" t="s">
        <v>117</v>
      </c>
      <c r="D705" t="s">
        <v>67</v>
      </c>
      <c r="E705" t="s">
        <v>26</v>
      </c>
      <c r="F705" t="s">
        <v>47</v>
      </c>
      <c r="G705" t="s">
        <v>64</v>
      </c>
      <c r="H705">
        <v>1</v>
      </c>
      <c r="I705">
        <v>14627</v>
      </c>
      <c r="J705">
        <v>5</v>
      </c>
      <c r="K705">
        <v>731.35</v>
      </c>
      <c r="L705">
        <v>13895.65</v>
      </c>
      <c r="M705">
        <v>9014.6299999999992</v>
      </c>
      <c r="N705">
        <v>4881.0200000000004</v>
      </c>
      <c r="O705" t="s">
        <v>49</v>
      </c>
      <c r="P705">
        <v>407.32</v>
      </c>
      <c r="Q705" t="s">
        <v>83</v>
      </c>
      <c r="R705" t="s">
        <v>41</v>
      </c>
      <c r="S705">
        <v>2</v>
      </c>
      <c r="T705">
        <v>1</v>
      </c>
      <c r="U705" t="s">
        <v>32</v>
      </c>
      <c r="V705" t="s">
        <v>33</v>
      </c>
      <c r="W705">
        <v>2</v>
      </c>
      <c r="X705">
        <f t="shared" si="20"/>
        <v>0</v>
      </c>
      <c r="Y705">
        <f t="shared" si="21"/>
        <v>4473.7000000000007</v>
      </c>
      <c r="Z705" s="2">
        <f>IF(BoyCodeAfrica_Ecommerce_Datasets3[Marketing_Cost] = 0, "N/A", L705/P705)</f>
        <v>34.114823725817537</v>
      </c>
      <c r="AA705" s="3">
        <f>BoyCodeAfrica_Ecommerce_Datasets3[Marketing_Cost]/BoyCodeAfrica_Ecommerce_Datasets3[Revenue]</f>
        <v>2.9312770543299522E-2</v>
      </c>
      <c r="AB705">
        <f>IF(COUNTIFS($C$2:C705,C705, $O$2:O705,O705)= 1,1,0)</f>
        <v>1</v>
      </c>
      <c r="AC705" s="6">
        <f>IF(COUNTIFS($A$2:A705,A705, $O$2:O705,O705)= 1,1,0)</f>
        <v>1</v>
      </c>
    </row>
    <row r="706" spans="1:29" x14ac:dyDescent="0.25">
      <c r="A706" t="s">
        <v>1201</v>
      </c>
      <c r="B706" s="1">
        <v>45931</v>
      </c>
      <c r="C706" t="s">
        <v>1202</v>
      </c>
      <c r="D706" t="s">
        <v>45</v>
      </c>
      <c r="E706" t="s">
        <v>36</v>
      </c>
      <c r="F706" t="s">
        <v>86</v>
      </c>
      <c r="G706" t="s">
        <v>180</v>
      </c>
      <c r="H706">
        <v>1</v>
      </c>
      <c r="I706">
        <v>75119</v>
      </c>
      <c r="J706">
        <v>25</v>
      </c>
      <c r="K706">
        <v>18779.75</v>
      </c>
      <c r="L706">
        <v>56339.25</v>
      </c>
      <c r="M706">
        <v>36982.769999999997</v>
      </c>
      <c r="N706">
        <v>19356.48</v>
      </c>
      <c r="O706" t="s">
        <v>55</v>
      </c>
      <c r="P706">
        <v>936.73</v>
      </c>
      <c r="Q706" t="s">
        <v>30</v>
      </c>
      <c r="R706" t="s">
        <v>31</v>
      </c>
      <c r="S706">
        <v>5</v>
      </c>
      <c r="T706">
        <v>2</v>
      </c>
      <c r="U706" t="s">
        <v>32</v>
      </c>
      <c r="V706" t="s">
        <v>42</v>
      </c>
      <c r="X706">
        <f t="shared" ref="X706:X769" si="22">L706-M706-N706</f>
        <v>0</v>
      </c>
      <c r="Y706">
        <f t="shared" ref="Y706:Y769" si="23">N706-P706</f>
        <v>18419.75</v>
      </c>
      <c r="Z706" s="2">
        <f>IF(BoyCodeAfrica_Ecommerce_Datasets3[Marketing_Cost] = 0, "N/A", L706/P706)</f>
        <v>60.144598763784657</v>
      </c>
      <c r="AA706" s="3">
        <f>BoyCodeAfrica_Ecommerce_Datasets3[Marketing_Cost]/BoyCodeAfrica_Ecommerce_Datasets3[Revenue]</f>
        <v>1.6626596910679501E-2</v>
      </c>
      <c r="AB706">
        <f>IF(COUNTIFS($C$2:C706,C706, $O$2:O706,O706)= 1,1,0)</f>
        <v>1</v>
      </c>
      <c r="AC706" s="6">
        <f>IF(COUNTIFS($A$2:A706,A706, $O$2:O706,O706)= 1,1,0)</f>
        <v>1</v>
      </c>
    </row>
    <row r="707" spans="1:29" x14ac:dyDescent="0.25">
      <c r="A707" t="s">
        <v>1203</v>
      </c>
      <c r="B707" s="1">
        <v>45671</v>
      </c>
      <c r="C707" t="s">
        <v>282</v>
      </c>
      <c r="D707" t="s">
        <v>71</v>
      </c>
      <c r="E707" t="s">
        <v>46</v>
      </c>
      <c r="F707" t="s">
        <v>47</v>
      </c>
      <c r="G707" t="s">
        <v>48</v>
      </c>
      <c r="H707">
        <v>1</v>
      </c>
      <c r="I707">
        <v>13836</v>
      </c>
      <c r="J707">
        <v>15</v>
      </c>
      <c r="K707">
        <v>2075.4</v>
      </c>
      <c r="L707">
        <v>11760.6</v>
      </c>
      <c r="M707">
        <v>7439.67</v>
      </c>
      <c r="N707">
        <v>4320.93</v>
      </c>
      <c r="O707" t="s">
        <v>60</v>
      </c>
      <c r="P707">
        <v>2111.89</v>
      </c>
      <c r="Q707" t="s">
        <v>68</v>
      </c>
      <c r="R707" t="s">
        <v>31</v>
      </c>
      <c r="S707">
        <v>5</v>
      </c>
      <c r="T707">
        <v>6</v>
      </c>
      <c r="U707" t="s">
        <v>56</v>
      </c>
      <c r="V707" t="s">
        <v>33</v>
      </c>
      <c r="W707">
        <v>5</v>
      </c>
      <c r="X707">
        <f t="shared" si="22"/>
        <v>0</v>
      </c>
      <c r="Y707">
        <f t="shared" si="23"/>
        <v>2209.0400000000004</v>
      </c>
      <c r="Z707" s="2">
        <f>IF(BoyCodeAfrica_Ecommerce_Datasets3[Marketing_Cost] = 0, "N/A", L707/P707)</f>
        <v>5.5687559484632256</v>
      </c>
      <c r="AA707" s="3">
        <f>BoyCodeAfrica_Ecommerce_Datasets3[Marketing_Cost]/BoyCodeAfrica_Ecommerce_Datasets3[Revenue]</f>
        <v>0.17957332108906007</v>
      </c>
      <c r="AB707">
        <f>IF(COUNTIFS($C$2:C707,C707, $O$2:O707,O707)= 1,1,0)</f>
        <v>1</v>
      </c>
      <c r="AC707" s="6">
        <f>IF(COUNTIFS($A$2:A707,A707, $O$2:O707,O707)= 1,1,0)</f>
        <v>1</v>
      </c>
    </row>
    <row r="708" spans="1:29" x14ac:dyDescent="0.25">
      <c r="A708" t="s">
        <v>1204</v>
      </c>
      <c r="B708" s="1">
        <v>45859</v>
      </c>
      <c r="C708" t="s">
        <v>370</v>
      </c>
      <c r="D708" t="s">
        <v>97</v>
      </c>
      <c r="E708" t="s">
        <v>26</v>
      </c>
      <c r="F708" t="s">
        <v>53</v>
      </c>
      <c r="G708" t="s">
        <v>59</v>
      </c>
      <c r="H708">
        <v>2</v>
      </c>
      <c r="I708">
        <v>79030</v>
      </c>
      <c r="J708">
        <v>5</v>
      </c>
      <c r="K708">
        <v>7903</v>
      </c>
      <c r="L708">
        <v>150157</v>
      </c>
      <c r="M708">
        <v>96847.77</v>
      </c>
      <c r="N708">
        <v>53309.23</v>
      </c>
      <c r="O708" t="s">
        <v>91</v>
      </c>
      <c r="P708">
        <v>2098.41</v>
      </c>
      <c r="Q708" t="s">
        <v>30</v>
      </c>
      <c r="R708" t="s">
        <v>31</v>
      </c>
      <c r="S708">
        <v>5</v>
      </c>
      <c r="T708">
        <v>6</v>
      </c>
      <c r="U708" t="s">
        <v>32</v>
      </c>
      <c r="V708" t="s">
        <v>42</v>
      </c>
      <c r="X708">
        <f t="shared" si="22"/>
        <v>0</v>
      </c>
      <c r="Y708">
        <f t="shared" si="23"/>
        <v>51210.820000000007</v>
      </c>
      <c r="Z708" s="2">
        <f>IF(BoyCodeAfrica_Ecommerce_Datasets3[Marketing_Cost] = 0, "N/A", L708/P708)</f>
        <v>71.557512592867937</v>
      </c>
      <c r="AA708" s="3">
        <f>BoyCodeAfrica_Ecommerce_Datasets3[Marketing_Cost]/BoyCodeAfrica_Ecommerce_Datasets3[Revenue]</f>
        <v>1.3974773070852507E-2</v>
      </c>
      <c r="AB708">
        <f>IF(COUNTIFS($C$2:C708,C708, $O$2:O708,O708)= 1,1,0)</f>
        <v>1</v>
      </c>
      <c r="AC708" s="6">
        <f>IF(COUNTIFS($A$2:A708,A708, $O$2:O708,O708)= 1,1,0)</f>
        <v>1</v>
      </c>
    </row>
    <row r="709" spans="1:29" x14ac:dyDescent="0.25">
      <c r="A709" t="s">
        <v>1205</v>
      </c>
      <c r="B709" s="1">
        <v>45961</v>
      </c>
      <c r="C709" t="s">
        <v>1097</v>
      </c>
      <c r="D709" t="s">
        <v>97</v>
      </c>
      <c r="E709" t="s">
        <v>26</v>
      </c>
      <c r="F709" t="s">
        <v>37</v>
      </c>
      <c r="G709" t="s">
        <v>38</v>
      </c>
      <c r="H709">
        <v>1</v>
      </c>
      <c r="I709">
        <v>18520</v>
      </c>
      <c r="J709">
        <v>10</v>
      </c>
      <c r="K709">
        <v>1852</v>
      </c>
      <c r="L709">
        <v>16668</v>
      </c>
      <c r="M709">
        <v>9495.76</v>
      </c>
      <c r="N709">
        <v>7172.24</v>
      </c>
      <c r="O709" t="s">
        <v>39</v>
      </c>
      <c r="P709">
        <v>1513.63</v>
      </c>
      <c r="Q709" t="s">
        <v>40</v>
      </c>
      <c r="R709" t="s">
        <v>41</v>
      </c>
      <c r="S709">
        <v>2</v>
      </c>
      <c r="T709">
        <v>5</v>
      </c>
      <c r="U709" t="s">
        <v>56</v>
      </c>
      <c r="V709" t="s">
        <v>33</v>
      </c>
      <c r="W709">
        <v>2</v>
      </c>
      <c r="X709">
        <f t="shared" si="22"/>
        <v>0</v>
      </c>
      <c r="Y709">
        <f t="shared" si="23"/>
        <v>5658.61</v>
      </c>
      <c r="Z709" s="2">
        <f>IF(BoyCodeAfrica_Ecommerce_Datasets3[Marketing_Cost] = 0, "N/A", L709/P709)</f>
        <v>11.011938188328719</v>
      </c>
      <c r="AA709" s="3">
        <f>BoyCodeAfrica_Ecommerce_Datasets3[Marketing_Cost]/BoyCodeAfrica_Ecommerce_Datasets3[Revenue]</f>
        <v>9.0810535157187428E-2</v>
      </c>
      <c r="AB709">
        <f>IF(COUNTIFS($C$2:C709,C709, $O$2:O709,O709)= 1,1,0)</f>
        <v>0</v>
      </c>
      <c r="AC709" s="6">
        <f>IF(COUNTIFS($A$2:A709,A709, $O$2:O709,O709)= 1,1,0)</f>
        <v>1</v>
      </c>
    </row>
    <row r="710" spans="1:29" x14ac:dyDescent="0.25">
      <c r="A710" t="s">
        <v>1206</v>
      </c>
      <c r="B710" s="1">
        <v>45946</v>
      </c>
      <c r="C710" t="s">
        <v>760</v>
      </c>
      <c r="D710" t="s">
        <v>124</v>
      </c>
      <c r="E710" t="s">
        <v>46</v>
      </c>
      <c r="F710" t="s">
        <v>53</v>
      </c>
      <c r="G710" t="s">
        <v>151</v>
      </c>
      <c r="H710">
        <v>1</v>
      </c>
      <c r="I710">
        <v>40508</v>
      </c>
      <c r="J710">
        <v>5</v>
      </c>
      <c r="K710">
        <v>2025.4</v>
      </c>
      <c r="L710">
        <v>38482.6</v>
      </c>
      <c r="M710">
        <v>25028.38</v>
      </c>
      <c r="N710">
        <v>13454.22</v>
      </c>
      <c r="O710" t="s">
        <v>49</v>
      </c>
      <c r="P710">
        <v>113.75</v>
      </c>
      <c r="Q710" t="s">
        <v>68</v>
      </c>
      <c r="R710" t="s">
        <v>31</v>
      </c>
      <c r="S710">
        <v>5</v>
      </c>
      <c r="T710">
        <v>1</v>
      </c>
      <c r="U710" t="s">
        <v>32</v>
      </c>
      <c r="V710" t="s">
        <v>33</v>
      </c>
      <c r="W710">
        <v>2</v>
      </c>
      <c r="X710">
        <f t="shared" si="22"/>
        <v>0</v>
      </c>
      <c r="Y710">
        <f t="shared" si="23"/>
        <v>13340.47</v>
      </c>
      <c r="Z710" s="2">
        <f>IF(BoyCodeAfrica_Ecommerce_Datasets3[Marketing_Cost] = 0, "N/A", L710/P710)</f>
        <v>338.30857142857144</v>
      </c>
      <c r="AA710" s="3">
        <f>BoyCodeAfrica_Ecommerce_Datasets3[Marketing_Cost]/BoyCodeAfrica_Ecommerce_Datasets3[Revenue]</f>
        <v>2.9558813593676104E-3</v>
      </c>
      <c r="AB710">
        <f>IF(COUNTIFS($C$2:C710,C710, $O$2:O710,O710)= 1,1,0)</f>
        <v>1</v>
      </c>
      <c r="AC710" s="6">
        <f>IF(COUNTIFS($A$2:A710,A710, $O$2:O710,O710)= 1,1,0)</f>
        <v>1</v>
      </c>
    </row>
    <row r="711" spans="1:29" x14ac:dyDescent="0.25">
      <c r="A711" t="s">
        <v>1207</v>
      </c>
      <c r="B711" s="1">
        <v>45997</v>
      </c>
      <c r="C711" t="s">
        <v>706</v>
      </c>
      <c r="D711" t="s">
        <v>45</v>
      </c>
      <c r="E711" t="s">
        <v>36</v>
      </c>
      <c r="F711" t="s">
        <v>37</v>
      </c>
      <c r="G711" t="s">
        <v>313</v>
      </c>
      <c r="H711">
        <v>2</v>
      </c>
      <c r="I711">
        <v>4670</v>
      </c>
      <c r="J711">
        <v>15</v>
      </c>
      <c r="K711">
        <v>1401</v>
      </c>
      <c r="L711">
        <v>7939</v>
      </c>
      <c r="M711">
        <v>6131.76</v>
      </c>
      <c r="N711">
        <v>1807.24</v>
      </c>
      <c r="O711" t="s">
        <v>49</v>
      </c>
      <c r="P711">
        <v>455.48</v>
      </c>
      <c r="Q711" t="s">
        <v>30</v>
      </c>
      <c r="R711" t="s">
        <v>41</v>
      </c>
      <c r="S711">
        <v>2</v>
      </c>
      <c r="T711">
        <v>5</v>
      </c>
      <c r="U711" t="s">
        <v>56</v>
      </c>
      <c r="V711" t="s">
        <v>33</v>
      </c>
      <c r="W711">
        <v>5</v>
      </c>
      <c r="X711">
        <f t="shared" si="22"/>
        <v>0</v>
      </c>
      <c r="Y711">
        <f t="shared" si="23"/>
        <v>1351.76</v>
      </c>
      <c r="Z711" s="2">
        <f>IF(BoyCodeAfrica_Ecommerce_Datasets3[Marketing_Cost] = 0, "N/A", L711/P711)</f>
        <v>17.429963994028277</v>
      </c>
      <c r="AA711" s="3">
        <f>BoyCodeAfrica_Ecommerce_Datasets3[Marketing_Cost]/BoyCodeAfrica_Ecommerce_Datasets3[Revenue]</f>
        <v>5.7372465045975568E-2</v>
      </c>
      <c r="AB711">
        <f>IF(COUNTIFS($C$2:C711,C711, $O$2:O711,O711)= 1,1,0)</f>
        <v>1</v>
      </c>
      <c r="AC711" s="6">
        <f>IF(COUNTIFS($A$2:A711,A711, $O$2:O711,O711)= 1,1,0)</f>
        <v>1</v>
      </c>
    </row>
    <row r="712" spans="1:29" x14ac:dyDescent="0.25">
      <c r="A712" t="s">
        <v>1208</v>
      </c>
      <c r="B712" s="1">
        <v>45671</v>
      </c>
      <c r="C712" t="s">
        <v>1209</v>
      </c>
      <c r="D712" t="s">
        <v>71</v>
      </c>
      <c r="E712" t="s">
        <v>26</v>
      </c>
      <c r="F712" t="s">
        <v>86</v>
      </c>
      <c r="G712" t="s">
        <v>110</v>
      </c>
      <c r="H712">
        <v>1</v>
      </c>
      <c r="I712">
        <v>35225</v>
      </c>
      <c r="J712">
        <v>0</v>
      </c>
      <c r="K712">
        <v>0</v>
      </c>
      <c r="L712">
        <v>35225</v>
      </c>
      <c r="M712">
        <v>20885.23</v>
      </c>
      <c r="N712">
        <v>14339.77</v>
      </c>
      <c r="O712" t="s">
        <v>55</v>
      </c>
      <c r="P712">
        <v>1434.96</v>
      </c>
      <c r="Q712" t="s">
        <v>68</v>
      </c>
      <c r="R712" t="s">
        <v>31</v>
      </c>
      <c r="S712">
        <v>5</v>
      </c>
      <c r="T712">
        <v>5</v>
      </c>
      <c r="U712" t="s">
        <v>32</v>
      </c>
      <c r="V712" t="s">
        <v>33</v>
      </c>
      <c r="W712">
        <v>2</v>
      </c>
      <c r="X712">
        <f t="shared" si="22"/>
        <v>0</v>
      </c>
      <c r="Y712">
        <f t="shared" si="23"/>
        <v>12904.810000000001</v>
      </c>
      <c r="Z712" s="2">
        <f>IF(BoyCodeAfrica_Ecommerce_Datasets3[Marketing_Cost] = 0, "N/A", L712/P712)</f>
        <v>24.547722584601662</v>
      </c>
      <c r="AA712" s="3">
        <f>BoyCodeAfrica_Ecommerce_Datasets3[Marketing_Cost]/BoyCodeAfrica_Ecommerce_Datasets3[Revenue]</f>
        <v>4.0736976579134138E-2</v>
      </c>
      <c r="AB712">
        <f>IF(COUNTIFS($C$2:C712,C712, $O$2:O712,O712)= 1,1,0)</f>
        <v>1</v>
      </c>
      <c r="AC712" s="6">
        <f>IF(COUNTIFS($A$2:A712,A712, $O$2:O712,O712)= 1,1,0)</f>
        <v>1</v>
      </c>
    </row>
    <row r="713" spans="1:29" x14ac:dyDescent="0.25">
      <c r="A713" t="s">
        <v>1210</v>
      </c>
      <c r="B713" s="1">
        <v>45700</v>
      </c>
      <c r="C713" t="s">
        <v>695</v>
      </c>
      <c r="D713" t="s">
        <v>97</v>
      </c>
      <c r="E713" t="s">
        <v>46</v>
      </c>
      <c r="F713" t="s">
        <v>86</v>
      </c>
      <c r="G713" t="s">
        <v>127</v>
      </c>
      <c r="H713">
        <v>2</v>
      </c>
      <c r="I713">
        <v>57761</v>
      </c>
      <c r="J713">
        <v>25</v>
      </c>
      <c r="K713">
        <v>28880.5</v>
      </c>
      <c r="L713">
        <v>86641.5</v>
      </c>
      <c r="M713">
        <v>67454.100000000006</v>
      </c>
      <c r="N713">
        <v>19187.400000000001</v>
      </c>
      <c r="O713" t="s">
        <v>39</v>
      </c>
      <c r="P713">
        <v>2489.7800000000002</v>
      </c>
      <c r="Q713" t="s">
        <v>30</v>
      </c>
      <c r="R713" t="s">
        <v>31</v>
      </c>
      <c r="S713">
        <v>5</v>
      </c>
      <c r="T713">
        <v>4</v>
      </c>
      <c r="U713" t="s">
        <v>32</v>
      </c>
      <c r="V713" t="s">
        <v>33</v>
      </c>
      <c r="W713">
        <v>5</v>
      </c>
      <c r="X713">
        <f t="shared" si="22"/>
        <v>0</v>
      </c>
      <c r="Y713">
        <f t="shared" si="23"/>
        <v>16697.620000000003</v>
      </c>
      <c r="Z713" s="2">
        <f>IF(BoyCodeAfrica_Ecommerce_Datasets3[Marketing_Cost] = 0, "N/A", L713/P713)</f>
        <v>34.798857730401878</v>
      </c>
      <c r="AA713" s="3">
        <f>BoyCodeAfrica_Ecommerce_Datasets3[Marketing_Cost]/BoyCodeAfrica_Ecommerce_Datasets3[Revenue]</f>
        <v>2.8736575428634087E-2</v>
      </c>
      <c r="AB713">
        <f>IF(COUNTIFS($C$2:C713,C713, $O$2:O713,O713)= 1,1,0)</f>
        <v>1</v>
      </c>
      <c r="AC713" s="6">
        <f>IF(COUNTIFS($A$2:A713,A713, $O$2:O713,O713)= 1,1,0)</f>
        <v>1</v>
      </c>
    </row>
    <row r="714" spans="1:29" x14ac:dyDescent="0.25">
      <c r="A714" t="s">
        <v>1211</v>
      </c>
      <c r="B714" s="1">
        <v>45987</v>
      </c>
      <c r="C714" t="s">
        <v>1212</v>
      </c>
      <c r="D714" t="s">
        <v>124</v>
      </c>
      <c r="E714" t="s">
        <v>36</v>
      </c>
      <c r="F714" t="s">
        <v>27</v>
      </c>
      <c r="G714" t="s">
        <v>164</v>
      </c>
      <c r="H714">
        <v>1</v>
      </c>
      <c r="I714">
        <v>11421</v>
      </c>
      <c r="J714">
        <v>10</v>
      </c>
      <c r="K714">
        <v>1142.0999999999999</v>
      </c>
      <c r="L714">
        <v>10278.9</v>
      </c>
      <c r="M714">
        <v>6869.28</v>
      </c>
      <c r="N714">
        <v>3409.62</v>
      </c>
      <c r="O714" t="s">
        <v>55</v>
      </c>
      <c r="P714">
        <v>1968.99</v>
      </c>
      <c r="Q714" t="s">
        <v>40</v>
      </c>
      <c r="R714" t="s">
        <v>41</v>
      </c>
      <c r="S714">
        <v>2</v>
      </c>
      <c r="T714">
        <v>1</v>
      </c>
      <c r="U714" t="s">
        <v>32</v>
      </c>
      <c r="V714" t="s">
        <v>33</v>
      </c>
      <c r="W714">
        <v>5</v>
      </c>
      <c r="X714">
        <f t="shared" si="22"/>
        <v>0</v>
      </c>
      <c r="Y714">
        <f t="shared" si="23"/>
        <v>1440.6299999999999</v>
      </c>
      <c r="Z714" s="2">
        <f>IF(BoyCodeAfrica_Ecommerce_Datasets3[Marketing_Cost] = 0, "N/A", L714/P714)</f>
        <v>5.220392180762726</v>
      </c>
      <c r="AA714" s="3">
        <f>BoyCodeAfrica_Ecommerce_Datasets3[Marketing_Cost]/BoyCodeAfrica_Ecommerce_Datasets3[Revenue]</f>
        <v>0.19155648950763215</v>
      </c>
      <c r="AB714">
        <f>IF(COUNTIFS($C$2:C714,C714, $O$2:O714,O714)= 1,1,0)</f>
        <v>1</v>
      </c>
      <c r="AC714" s="6">
        <f>IF(COUNTIFS($A$2:A714,A714, $O$2:O714,O714)= 1,1,0)</f>
        <v>1</v>
      </c>
    </row>
    <row r="715" spans="1:29" x14ac:dyDescent="0.25">
      <c r="A715" t="s">
        <v>1213</v>
      </c>
      <c r="B715" s="1">
        <v>45877</v>
      </c>
      <c r="C715" t="s">
        <v>854</v>
      </c>
      <c r="D715" t="s">
        <v>90</v>
      </c>
      <c r="E715" t="s">
        <v>46</v>
      </c>
      <c r="F715" t="s">
        <v>47</v>
      </c>
      <c r="G715" t="s">
        <v>146</v>
      </c>
      <c r="H715">
        <v>1</v>
      </c>
      <c r="I715">
        <v>18503</v>
      </c>
      <c r="J715">
        <v>0</v>
      </c>
      <c r="K715">
        <v>0</v>
      </c>
      <c r="L715">
        <v>18503</v>
      </c>
      <c r="M715">
        <v>12131.57</v>
      </c>
      <c r="N715">
        <v>6371.43</v>
      </c>
      <c r="O715" t="s">
        <v>29</v>
      </c>
      <c r="P715">
        <v>346.39</v>
      </c>
      <c r="Q715" t="s">
        <v>68</v>
      </c>
      <c r="R715" t="s">
        <v>41</v>
      </c>
      <c r="S715">
        <v>2</v>
      </c>
      <c r="T715">
        <v>2</v>
      </c>
      <c r="U715" t="s">
        <v>32</v>
      </c>
      <c r="V715" t="s">
        <v>33</v>
      </c>
      <c r="W715">
        <v>5</v>
      </c>
      <c r="X715">
        <f t="shared" si="22"/>
        <v>0</v>
      </c>
      <c r="Y715">
        <f t="shared" si="23"/>
        <v>6025.04</v>
      </c>
      <c r="Z715" s="2">
        <f>IF(BoyCodeAfrica_Ecommerce_Datasets3[Marketing_Cost] = 0, "N/A", L715/P715)</f>
        <v>53.416669072432811</v>
      </c>
      <c r="AA715" s="3">
        <f>BoyCodeAfrica_Ecommerce_Datasets3[Marketing_Cost]/BoyCodeAfrica_Ecommerce_Datasets3[Revenue]</f>
        <v>1.872074798681295E-2</v>
      </c>
      <c r="AB715">
        <f>IF(COUNTIFS($C$2:C715,C715, $O$2:O715,O715)= 1,1,0)</f>
        <v>1</v>
      </c>
      <c r="AC715" s="6">
        <f>IF(COUNTIFS($A$2:A715,A715, $O$2:O715,O715)= 1,1,0)</f>
        <v>1</v>
      </c>
    </row>
    <row r="716" spans="1:29" x14ac:dyDescent="0.25">
      <c r="A716" t="s">
        <v>1214</v>
      </c>
      <c r="B716" s="1">
        <v>45727</v>
      </c>
      <c r="C716" t="s">
        <v>421</v>
      </c>
      <c r="D716" t="s">
        <v>90</v>
      </c>
      <c r="E716" t="s">
        <v>46</v>
      </c>
      <c r="F716" t="s">
        <v>47</v>
      </c>
      <c r="G716" t="s">
        <v>48</v>
      </c>
      <c r="H716">
        <v>1</v>
      </c>
      <c r="I716">
        <v>25861</v>
      </c>
      <c r="J716">
        <v>25</v>
      </c>
      <c r="K716">
        <v>6465.25</v>
      </c>
      <c r="L716">
        <v>19395.75</v>
      </c>
      <c r="M716">
        <v>15716.91</v>
      </c>
      <c r="N716">
        <v>3678.84</v>
      </c>
      <c r="O716" t="s">
        <v>60</v>
      </c>
      <c r="P716">
        <v>349.8</v>
      </c>
      <c r="Q716" t="s">
        <v>40</v>
      </c>
      <c r="R716" t="s">
        <v>31</v>
      </c>
      <c r="S716">
        <v>5</v>
      </c>
      <c r="T716">
        <v>4</v>
      </c>
      <c r="U716" t="s">
        <v>32</v>
      </c>
      <c r="V716" t="s">
        <v>33</v>
      </c>
      <c r="W716">
        <v>5</v>
      </c>
      <c r="X716">
        <f t="shared" si="22"/>
        <v>0</v>
      </c>
      <c r="Y716">
        <f t="shared" si="23"/>
        <v>3329.04</v>
      </c>
      <c r="Z716" s="2">
        <f>IF(BoyCodeAfrica_Ecommerce_Datasets3[Marketing_Cost] = 0, "N/A", L716/P716)</f>
        <v>55.448113207547166</v>
      </c>
      <c r="AA716" s="3">
        <f>BoyCodeAfrica_Ecommerce_Datasets3[Marketing_Cost]/BoyCodeAfrica_Ecommerce_Datasets3[Revenue]</f>
        <v>1.8034878774989369E-2</v>
      </c>
      <c r="AB716">
        <f>IF(COUNTIFS($C$2:C716,C716, $O$2:O716,O716)= 1,1,0)</f>
        <v>1</v>
      </c>
      <c r="AC716" s="6">
        <f>IF(COUNTIFS($A$2:A716,A716, $O$2:O716,O716)= 1,1,0)</f>
        <v>1</v>
      </c>
    </row>
    <row r="717" spans="1:29" x14ac:dyDescent="0.25">
      <c r="A717" t="s">
        <v>1215</v>
      </c>
      <c r="B717" s="1">
        <v>45894</v>
      </c>
      <c r="C717" t="s">
        <v>892</v>
      </c>
      <c r="D717" t="s">
        <v>25</v>
      </c>
      <c r="E717" t="s">
        <v>46</v>
      </c>
      <c r="F717" t="s">
        <v>37</v>
      </c>
      <c r="G717" t="s">
        <v>224</v>
      </c>
      <c r="H717">
        <v>3</v>
      </c>
      <c r="I717">
        <v>4224</v>
      </c>
      <c r="J717">
        <v>0</v>
      </c>
      <c r="K717">
        <v>0</v>
      </c>
      <c r="L717">
        <v>12672</v>
      </c>
      <c r="M717">
        <v>9753.65</v>
      </c>
      <c r="N717">
        <v>2918.35</v>
      </c>
      <c r="O717" t="s">
        <v>39</v>
      </c>
      <c r="P717">
        <v>716.39</v>
      </c>
      <c r="Q717" t="s">
        <v>83</v>
      </c>
      <c r="R717" t="s">
        <v>31</v>
      </c>
      <c r="S717">
        <v>5</v>
      </c>
      <c r="T717">
        <v>6</v>
      </c>
      <c r="U717" t="s">
        <v>32</v>
      </c>
      <c r="V717" t="s">
        <v>42</v>
      </c>
      <c r="X717">
        <f t="shared" si="22"/>
        <v>0</v>
      </c>
      <c r="Y717">
        <f t="shared" si="23"/>
        <v>2201.96</v>
      </c>
      <c r="Z717" s="2">
        <f>IF(BoyCodeAfrica_Ecommerce_Datasets3[Marketing_Cost] = 0, "N/A", L717/P717)</f>
        <v>17.688689121847037</v>
      </c>
      <c r="AA717" s="3">
        <f>BoyCodeAfrica_Ecommerce_Datasets3[Marketing_Cost]/BoyCodeAfrica_Ecommerce_Datasets3[Revenue]</f>
        <v>5.6533301767676764E-2</v>
      </c>
      <c r="AB717">
        <f>IF(COUNTIFS($C$2:C717,C717, $O$2:O717,O717)= 1,1,0)</f>
        <v>1</v>
      </c>
      <c r="AC717" s="6">
        <f>IF(COUNTIFS($A$2:A717,A717, $O$2:O717,O717)= 1,1,0)</f>
        <v>1</v>
      </c>
    </row>
    <row r="718" spans="1:29" x14ac:dyDescent="0.25">
      <c r="A718" t="s">
        <v>1216</v>
      </c>
      <c r="B718" s="1">
        <v>45751</v>
      </c>
      <c r="C718" t="s">
        <v>1217</v>
      </c>
      <c r="D718" t="s">
        <v>90</v>
      </c>
      <c r="E718" t="s">
        <v>36</v>
      </c>
      <c r="F718" t="s">
        <v>37</v>
      </c>
      <c r="G718" t="s">
        <v>38</v>
      </c>
      <c r="H718">
        <v>1</v>
      </c>
      <c r="I718">
        <v>29347</v>
      </c>
      <c r="J718">
        <v>20</v>
      </c>
      <c r="K718">
        <v>5869.4</v>
      </c>
      <c r="L718">
        <v>23477.599999999999</v>
      </c>
      <c r="M718">
        <v>18682.650000000001</v>
      </c>
      <c r="N718">
        <v>4794.95</v>
      </c>
      <c r="O718" t="s">
        <v>49</v>
      </c>
      <c r="P718">
        <v>162.52000000000001</v>
      </c>
      <c r="Q718" t="s">
        <v>30</v>
      </c>
      <c r="R718" t="s">
        <v>41</v>
      </c>
      <c r="S718">
        <v>2</v>
      </c>
      <c r="T718">
        <v>2</v>
      </c>
      <c r="U718" t="s">
        <v>32</v>
      </c>
      <c r="V718" t="s">
        <v>33</v>
      </c>
      <c r="W718">
        <v>5</v>
      </c>
      <c r="X718">
        <f t="shared" si="22"/>
        <v>0</v>
      </c>
      <c r="Y718">
        <f t="shared" si="23"/>
        <v>4632.4299999999994</v>
      </c>
      <c r="Z718" s="2">
        <f>IF(BoyCodeAfrica_Ecommerce_Datasets3[Marketing_Cost] = 0, "N/A", L718/P718)</f>
        <v>144.45975879891705</v>
      </c>
      <c r="AA718" s="3">
        <f>BoyCodeAfrica_Ecommerce_Datasets3[Marketing_Cost]/BoyCodeAfrica_Ecommerce_Datasets3[Revenue]</f>
        <v>6.9223429992844249E-3</v>
      </c>
      <c r="AB718">
        <f>IF(COUNTIFS($C$2:C718,C718, $O$2:O718,O718)= 1,1,0)</f>
        <v>1</v>
      </c>
      <c r="AC718" s="6">
        <f>IF(COUNTIFS($A$2:A718,A718, $O$2:O718,O718)= 1,1,0)</f>
        <v>1</v>
      </c>
    </row>
    <row r="719" spans="1:29" x14ac:dyDescent="0.25">
      <c r="A719" t="s">
        <v>1218</v>
      </c>
      <c r="B719" s="1">
        <v>45683</v>
      </c>
      <c r="C719" t="s">
        <v>595</v>
      </c>
      <c r="D719" t="s">
        <v>97</v>
      </c>
      <c r="E719" t="s">
        <v>46</v>
      </c>
      <c r="F719" t="s">
        <v>27</v>
      </c>
      <c r="G719" t="s">
        <v>76</v>
      </c>
      <c r="H719">
        <v>1</v>
      </c>
      <c r="I719">
        <v>11928</v>
      </c>
      <c r="J719">
        <v>10</v>
      </c>
      <c r="K719">
        <v>1192.8</v>
      </c>
      <c r="L719">
        <v>10735.2</v>
      </c>
      <c r="M719">
        <v>8049.27</v>
      </c>
      <c r="N719">
        <v>2685.93</v>
      </c>
      <c r="O719" t="s">
        <v>39</v>
      </c>
      <c r="P719">
        <v>297.88</v>
      </c>
      <c r="Q719" t="s">
        <v>30</v>
      </c>
      <c r="R719" t="s">
        <v>41</v>
      </c>
      <c r="S719">
        <v>2</v>
      </c>
      <c r="T719">
        <v>2</v>
      </c>
      <c r="U719" t="s">
        <v>32</v>
      </c>
      <c r="V719" t="s">
        <v>33</v>
      </c>
      <c r="W719">
        <v>2</v>
      </c>
      <c r="X719">
        <f t="shared" si="22"/>
        <v>0</v>
      </c>
      <c r="Y719">
        <f t="shared" si="23"/>
        <v>2388.0499999999997</v>
      </c>
      <c r="Z719" s="2">
        <f>IF(BoyCodeAfrica_Ecommerce_Datasets3[Marketing_Cost] = 0, "N/A", L719/P719)</f>
        <v>36.038673291258227</v>
      </c>
      <c r="AA719" s="3">
        <f>BoyCodeAfrica_Ecommerce_Datasets3[Marketing_Cost]/BoyCodeAfrica_Ecommerce_Datasets3[Revenue]</f>
        <v>2.7747969297265071E-2</v>
      </c>
      <c r="AB719">
        <f>IF(COUNTIFS($C$2:C719,C719, $O$2:O719,O719)= 1,1,0)</f>
        <v>1</v>
      </c>
      <c r="AC719" s="6">
        <f>IF(COUNTIFS($A$2:A719,A719, $O$2:O719,O719)= 1,1,0)</f>
        <v>1</v>
      </c>
    </row>
    <row r="720" spans="1:29" x14ac:dyDescent="0.25">
      <c r="A720" t="s">
        <v>1219</v>
      </c>
      <c r="B720" s="1">
        <v>45791</v>
      </c>
      <c r="C720" t="s">
        <v>1172</v>
      </c>
      <c r="D720" t="s">
        <v>154</v>
      </c>
      <c r="E720" t="s">
        <v>46</v>
      </c>
      <c r="F720" t="s">
        <v>37</v>
      </c>
      <c r="G720" t="s">
        <v>161</v>
      </c>
      <c r="H720">
        <v>3</v>
      </c>
      <c r="I720">
        <v>33642</v>
      </c>
      <c r="J720">
        <v>20</v>
      </c>
      <c r="K720">
        <v>20185.2</v>
      </c>
      <c r="L720">
        <v>80740.800000000003</v>
      </c>
      <c r="M720">
        <v>65169.21</v>
      </c>
      <c r="N720">
        <v>15571.59</v>
      </c>
      <c r="O720" t="s">
        <v>49</v>
      </c>
      <c r="P720">
        <v>196.7</v>
      </c>
      <c r="Q720" t="s">
        <v>30</v>
      </c>
      <c r="R720" t="s">
        <v>41</v>
      </c>
      <c r="S720">
        <v>2</v>
      </c>
      <c r="T720">
        <v>1</v>
      </c>
      <c r="U720" t="s">
        <v>32</v>
      </c>
      <c r="V720" t="s">
        <v>33</v>
      </c>
      <c r="W720">
        <v>3</v>
      </c>
      <c r="X720">
        <f t="shared" si="22"/>
        <v>0</v>
      </c>
      <c r="Y720">
        <f t="shared" si="23"/>
        <v>15374.89</v>
      </c>
      <c r="Z720" s="2">
        <f>IF(BoyCodeAfrica_Ecommerce_Datasets3[Marketing_Cost] = 0, "N/A", L720/P720)</f>
        <v>410.4768683274022</v>
      </c>
      <c r="AA720" s="3">
        <f>BoyCodeAfrica_Ecommerce_Datasets3[Marketing_Cost]/BoyCodeAfrica_Ecommerce_Datasets3[Revenue]</f>
        <v>2.4361908725204604E-3</v>
      </c>
      <c r="AB720">
        <f>IF(COUNTIFS($C$2:C720,C720, $O$2:O720,O720)= 1,1,0)</f>
        <v>0</v>
      </c>
      <c r="AC720" s="6">
        <f>IF(COUNTIFS($A$2:A720,A720, $O$2:O720,O720)= 1,1,0)</f>
        <v>1</v>
      </c>
    </row>
    <row r="721" spans="1:29" x14ac:dyDescent="0.25">
      <c r="A721" t="s">
        <v>1220</v>
      </c>
      <c r="B721" s="1">
        <v>45852</v>
      </c>
      <c r="C721" t="s">
        <v>163</v>
      </c>
      <c r="D721" t="s">
        <v>124</v>
      </c>
      <c r="E721" t="s">
        <v>26</v>
      </c>
      <c r="F721" t="s">
        <v>47</v>
      </c>
      <c r="G721" t="s">
        <v>64</v>
      </c>
      <c r="H721">
        <v>2</v>
      </c>
      <c r="I721">
        <v>50209</v>
      </c>
      <c r="J721">
        <v>15</v>
      </c>
      <c r="K721">
        <v>15062.7</v>
      </c>
      <c r="L721">
        <v>85355.3</v>
      </c>
      <c r="M721">
        <v>55583.41</v>
      </c>
      <c r="N721">
        <v>29771.89</v>
      </c>
      <c r="O721" t="s">
        <v>91</v>
      </c>
      <c r="P721">
        <v>525.05999999999995</v>
      </c>
      <c r="Q721" t="s">
        <v>83</v>
      </c>
      <c r="R721" t="s">
        <v>31</v>
      </c>
      <c r="S721">
        <v>5</v>
      </c>
      <c r="T721">
        <v>4</v>
      </c>
      <c r="U721" t="s">
        <v>32</v>
      </c>
      <c r="V721" t="s">
        <v>33</v>
      </c>
      <c r="W721">
        <v>4</v>
      </c>
      <c r="X721">
        <f t="shared" si="22"/>
        <v>0</v>
      </c>
      <c r="Y721">
        <f t="shared" si="23"/>
        <v>29246.829999999998</v>
      </c>
      <c r="Z721" s="2">
        <f>IF(BoyCodeAfrica_Ecommerce_Datasets3[Marketing_Cost] = 0, "N/A", L721/P721)</f>
        <v>162.56294518721671</v>
      </c>
      <c r="AA721" s="3">
        <f>BoyCodeAfrica_Ecommerce_Datasets3[Marketing_Cost]/BoyCodeAfrica_Ecommerce_Datasets3[Revenue]</f>
        <v>6.1514633537694784E-3</v>
      </c>
      <c r="AB721">
        <f>IF(COUNTIFS($C$2:C721,C721, $O$2:O721,O721)= 1,1,0)</f>
        <v>0</v>
      </c>
      <c r="AC721" s="6">
        <f>IF(COUNTIFS($A$2:A721,A721, $O$2:O721,O721)= 1,1,0)</f>
        <v>1</v>
      </c>
    </row>
    <row r="722" spans="1:29" x14ac:dyDescent="0.25">
      <c r="A722" t="s">
        <v>1221</v>
      </c>
      <c r="B722" s="1">
        <v>45825</v>
      </c>
      <c r="C722" t="s">
        <v>219</v>
      </c>
      <c r="D722" t="s">
        <v>45</v>
      </c>
      <c r="E722" t="s">
        <v>46</v>
      </c>
      <c r="F722" t="s">
        <v>37</v>
      </c>
      <c r="G722" t="s">
        <v>100</v>
      </c>
      <c r="H722">
        <v>1</v>
      </c>
      <c r="I722">
        <v>32297</v>
      </c>
      <c r="J722">
        <v>0</v>
      </c>
      <c r="K722">
        <v>0</v>
      </c>
      <c r="L722">
        <v>32297</v>
      </c>
      <c r="M722">
        <v>25988.23</v>
      </c>
      <c r="N722">
        <v>6308.77</v>
      </c>
      <c r="O722" t="s">
        <v>60</v>
      </c>
      <c r="P722">
        <v>1505</v>
      </c>
      <c r="Q722" t="s">
        <v>68</v>
      </c>
      <c r="R722" t="s">
        <v>31</v>
      </c>
      <c r="S722">
        <v>5</v>
      </c>
      <c r="T722">
        <v>5</v>
      </c>
      <c r="U722" t="s">
        <v>32</v>
      </c>
      <c r="V722" t="s">
        <v>33</v>
      </c>
      <c r="W722">
        <v>4</v>
      </c>
      <c r="X722">
        <f t="shared" si="22"/>
        <v>0</v>
      </c>
      <c r="Y722">
        <f t="shared" si="23"/>
        <v>4803.7700000000004</v>
      </c>
      <c r="Z722" s="2">
        <f>IF(BoyCodeAfrica_Ecommerce_Datasets3[Marketing_Cost] = 0, "N/A", L722/P722)</f>
        <v>21.459800664451826</v>
      </c>
      <c r="AA722" s="3">
        <f>BoyCodeAfrica_Ecommerce_Datasets3[Marketing_Cost]/BoyCodeAfrica_Ecommerce_Datasets3[Revenue]</f>
        <v>4.659875530235006E-2</v>
      </c>
      <c r="AB722">
        <f>IF(COUNTIFS($C$2:C722,C722, $O$2:O722,O722)= 1,1,0)</f>
        <v>1</v>
      </c>
      <c r="AC722" s="6">
        <f>IF(COUNTIFS($A$2:A722,A722, $O$2:O722,O722)= 1,1,0)</f>
        <v>1</v>
      </c>
    </row>
    <row r="723" spans="1:29" x14ac:dyDescent="0.25">
      <c r="A723" t="s">
        <v>1222</v>
      </c>
      <c r="B723" s="1">
        <v>45766</v>
      </c>
      <c r="C723" t="s">
        <v>1223</v>
      </c>
      <c r="D723" t="s">
        <v>71</v>
      </c>
      <c r="E723" t="s">
        <v>26</v>
      </c>
      <c r="F723" t="s">
        <v>86</v>
      </c>
      <c r="G723" t="s">
        <v>110</v>
      </c>
      <c r="H723">
        <v>1</v>
      </c>
      <c r="I723">
        <v>67417</v>
      </c>
      <c r="J723">
        <v>20</v>
      </c>
      <c r="K723">
        <v>13483.4</v>
      </c>
      <c r="L723">
        <v>53933.599999999999</v>
      </c>
      <c r="M723">
        <v>34268.22</v>
      </c>
      <c r="N723">
        <v>19665.38</v>
      </c>
      <c r="O723" t="s">
        <v>29</v>
      </c>
      <c r="P723">
        <v>423.25</v>
      </c>
      <c r="Q723" t="s">
        <v>83</v>
      </c>
      <c r="R723" t="s">
        <v>31</v>
      </c>
      <c r="S723">
        <v>5</v>
      </c>
      <c r="T723">
        <v>5</v>
      </c>
      <c r="U723" t="s">
        <v>32</v>
      </c>
      <c r="V723" t="s">
        <v>42</v>
      </c>
      <c r="X723">
        <f t="shared" si="22"/>
        <v>0</v>
      </c>
      <c r="Y723">
        <f t="shared" si="23"/>
        <v>19242.13</v>
      </c>
      <c r="Z723" s="2">
        <f>IF(BoyCodeAfrica_Ecommerce_Datasets3[Marketing_Cost] = 0, "N/A", L723/P723)</f>
        <v>127.42728883638512</v>
      </c>
      <c r="AA723" s="3">
        <f>BoyCodeAfrica_Ecommerce_Datasets3[Marketing_Cost]/BoyCodeAfrica_Ecommerce_Datasets3[Revenue]</f>
        <v>7.8476126199623249E-3</v>
      </c>
      <c r="AB723">
        <f>IF(COUNTIFS($C$2:C723,C723, $O$2:O723,O723)= 1,1,0)</f>
        <v>1</v>
      </c>
      <c r="AC723" s="6">
        <f>IF(COUNTIFS($A$2:A723,A723, $O$2:O723,O723)= 1,1,0)</f>
        <v>1</v>
      </c>
    </row>
    <row r="724" spans="1:29" x14ac:dyDescent="0.25">
      <c r="A724" t="s">
        <v>1224</v>
      </c>
      <c r="B724" s="1">
        <v>45890</v>
      </c>
      <c r="C724" t="s">
        <v>546</v>
      </c>
      <c r="D724" t="s">
        <v>90</v>
      </c>
      <c r="E724" t="s">
        <v>36</v>
      </c>
      <c r="F724" t="s">
        <v>53</v>
      </c>
      <c r="G724" t="s">
        <v>151</v>
      </c>
      <c r="H724">
        <v>1</v>
      </c>
      <c r="I724">
        <v>55752</v>
      </c>
      <c r="J724">
        <v>0</v>
      </c>
      <c r="K724">
        <v>0</v>
      </c>
      <c r="L724">
        <v>55752</v>
      </c>
      <c r="M724">
        <v>36126.949999999997</v>
      </c>
      <c r="N724">
        <v>19625.05</v>
      </c>
      <c r="O724" t="s">
        <v>39</v>
      </c>
      <c r="P724">
        <v>978.83</v>
      </c>
      <c r="Q724" t="s">
        <v>68</v>
      </c>
      <c r="R724" t="s">
        <v>41</v>
      </c>
      <c r="S724">
        <v>2</v>
      </c>
      <c r="T724">
        <v>1</v>
      </c>
      <c r="U724" t="s">
        <v>32</v>
      </c>
      <c r="V724" t="s">
        <v>33</v>
      </c>
      <c r="W724">
        <v>4</v>
      </c>
      <c r="X724">
        <f t="shared" si="22"/>
        <v>0</v>
      </c>
      <c r="Y724">
        <f t="shared" si="23"/>
        <v>18646.219999999998</v>
      </c>
      <c r="Z724" s="2">
        <f>IF(BoyCodeAfrica_Ecommerce_Datasets3[Marketing_Cost] = 0, "N/A", L724/P724)</f>
        <v>56.957796553027592</v>
      </c>
      <c r="AA724" s="3">
        <f>BoyCodeAfrica_Ecommerce_Datasets3[Marketing_Cost]/BoyCodeAfrica_Ecommerce_Datasets3[Revenue]</f>
        <v>1.7556858946764241E-2</v>
      </c>
      <c r="AB724">
        <f>IF(COUNTIFS($C$2:C724,C724, $O$2:O724,O724)= 1,1,0)</f>
        <v>1</v>
      </c>
      <c r="AC724" s="6">
        <f>IF(COUNTIFS($A$2:A724,A724, $O$2:O724,O724)= 1,1,0)</f>
        <v>1</v>
      </c>
    </row>
    <row r="725" spans="1:29" x14ac:dyDescent="0.25">
      <c r="A725" t="s">
        <v>1225</v>
      </c>
      <c r="B725" s="1">
        <v>45825</v>
      </c>
      <c r="C725" t="s">
        <v>742</v>
      </c>
      <c r="D725" t="s">
        <v>97</v>
      </c>
      <c r="E725" t="s">
        <v>36</v>
      </c>
      <c r="F725" t="s">
        <v>86</v>
      </c>
      <c r="G725" t="s">
        <v>94</v>
      </c>
      <c r="H725">
        <v>1</v>
      </c>
      <c r="I725">
        <v>75770</v>
      </c>
      <c r="J725">
        <v>0</v>
      </c>
      <c r="K725">
        <v>0</v>
      </c>
      <c r="L725">
        <v>75770</v>
      </c>
      <c r="M725">
        <v>53163.97</v>
      </c>
      <c r="N725">
        <v>22606.03</v>
      </c>
      <c r="O725" t="s">
        <v>91</v>
      </c>
      <c r="P725">
        <v>1786.92</v>
      </c>
      <c r="Q725" t="s">
        <v>68</v>
      </c>
      <c r="R725" t="s">
        <v>41</v>
      </c>
      <c r="S725">
        <v>2</v>
      </c>
      <c r="T725">
        <v>5</v>
      </c>
      <c r="U725" t="s">
        <v>32</v>
      </c>
      <c r="V725" t="s">
        <v>50</v>
      </c>
      <c r="W725">
        <v>3</v>
      </c>
      <c r="X725">
        <f t="shared" si="22"/>
        <v>0</v>
      </c>
      <c r="Y725">
        <f t="shared" si="23"/>
        <v>20819.11</v>
      </c>
      <c r="Z725" s="2">
        <f>IF(BoyCodeAfrica_Ecommerce_Datasets3[Marketing_Cost] = 0, "N/A", L725/P725)</f>
        <v>42.402569784881244</v>
      </c>
      <c r="AA725" s="3">
        <f>BoyCodeAfrica_Ecommerce_Datasets3[Marketing_Cost]/BoyCodeAfrica_Ecommerce_Datasets3[Revenue]</f>
        <v>2.3583476309885179E-2</v>
      </c>
      <c r="AB725">
        <f>IF(COUNTIFS($C$2:C725,C725, $O$2:O725,O725)= 1,1,0)</f>
        <v>1</v>
      </c>
      <c r="AC725" s="6">
        <f>IF(COUNTIFS($A$2:A725,A725, $O$2:O725,O725)= 1,1,0)</f>
        <v>1</v>
      </c>
    </row>
    <row r="726" spans="1:29" x14ac:dyDescent="0.25">
      <c r="A726" t="s">
        <v>1226</v>
      </c>
      <c r="B726" s="1">
        <v>45830</v>
      </c>
      <c r="C726" t="s">
        <v>1227</v>
      </c>
      <c r="D726" t="s">
        <v>79</v>
      </c>
      <c r="E726" t="s">
        <v>46</v>
      </c>
      <c r="F726" t="s">
        <v>53</v>
      </c>
      <c r="G726" t="s">
        <v>268</v>
      </c>
      <c r="H726">
        <v>1</v>
      </c>
      <c r="I726">
        <v>58724</v>
      </c>
      <c r="J726">
        <v>10</v>
      </c>
      <c r="K726">
        <v>5872.4</v>
      </c>
      <c r="L726">
        <v>52851.6</v>
      </c>
      <c r="M726">
        <v>42352.86</v>
      </c>
      <c r="N726">
        <v>10498.74</v>
      </c>
      <c r="O726" t="s">
        <v>55</v>
      </c>
      <c r="P726">
        <v>2256.17</v>
      </c>
      <c r="Q726" t="s">
        <v>30</v>
      </c>
      <c r="R726" t="s">
        <v>31</v>
      </c>
      <c r="S726">
        <v>5</v>
      </c>
      <c r="T726">
        <v>3</v>
      </c>
      <c r="U726" t="s">
        <v>32</v>
      </c>
      <c r="V726" t="s">
        <v>42</v>
      </c>
      <c r="X726">
        <f t="shared" si="22"/>
        <v>0</v>
      </c>
      <c r="Y726">
        <f t="shared" si="23"/>
        <v>8242.57</v>
      </c>
      <c r="Z726" s="2">
        <f>IF(BoyCodeAfrica_Ecommerce_Datasets3[Marketing_Cost] = 0, "N/A", L726/P726)</f>
        <v>23.42536245052456</v>
      </c>
      <c r="AA726" s="3">
        <f>BoyCodeAfrica_Ecommerce_Datasets3[Marketing_Cost]/BoyCodeAfrica_Ecommerce_Datasets3[Revenue]</f>
        <v>4.2688773849798307E-2</v>
      </c>
      <c r="AB726">
        <f>IF(COUNTIFS($C$2:C726,C726, $O$2:O726,O726)= 1,1,0)</f>
        <v>1</v>
      </c>
      <c r="AC726" s="6">
        <f>IF(COUNTIFS($A$2:A726,A726, $O$2:O726,O726)= 1,1,0)</f>
        <v>1</v>
      </c>
    </row>
    <row r="727" spans="1:29" x14ac:dyDescent="0.25">
      <c r="A727" t="s">
        <v>1228</v>
      </c>
      <c r="B727" s="1">
        <v>45852</v>
      </c>
      <c r="C727" t="s">
        <v>580</v>
      </c>
      <c r="D727" t="s">
        <v>79</v>
      </c>
      <c r="E727" t="s">
        <v>46</v>
      </c>
      <c r="F727" t="s">
        <v>37</v>
      </c>
      <c r="G727" t="s">
        <v>313</v>
      </c>
      <c r="H727">
        <v>1</v>
      </c>
      <c r="I727">
        <v>11272</v>
      </c>
      <c r="J727">
        <v>5</v>
      </c>
      <c r="K727">
        <v>563.6</v>
      </c>
      <c r="L727">
        <v>10708.4</v>
      </c>
      <c r="M727">
        <v>8669.7900000000009</v>
      </c>
      <c r="N727">
        <v>2038.61</v>
      </c>
      <c r="O727" t="s">
        <v>39</v>
      </c>
      <c r="P727">
        <v>2023.4</v>
      </c>
      <c r="Q727" t="s">
        <v>83</v>
      </c>
      <c r="R727" t="s">
        <v>41</v>
      </c>
      <c r="S727">
        <v>2</v>
      </c>
      <c r="T727">
        <v>1</v>
      </c>
      <c r="U727" t="s">
        <v>32</v>
      </c>
      <c r="V727" t="s">
        <v>33</v>
      </c>
      <c r="W727">
        <v>5</v>
      </c>
      <c r="X727">
        <f t="shared" si="22"/>
        <v>0</v>
      </c>
      <c r="Y727">
        <f t="shared" si="23"/>
        <v>15.209999999999809</v>
      </c>
      <c r="Z727" s="2">
        <f>IF(BoyCodeAfrica_Ecommerce_Datasets3[Marketing_Cost] = 0, "N/A", L727/P727)</f>
        <v>5.2922803202530391</v>
      </c>
      <c r="AA727" s="3">
        <f>BoyCodeAfrica_Ecommerce_Datasets3[Marketing_Cost]/BoyCodeAfrica_Ecommerce_Datasets3[Revenue]</f>
        <v>0.18895446565313215</v>
      </c>
      <c r="AB727">
        <f>IF(COUNTIFS($C$2:C727,C727, $O$2:O727,O727)= 1,1,0)</f>
        <v>0</v>
      </c>
      <c r="AC727" s="6">
        <f>IF(COUNTIFS($A$2:A727,A727, $O$2:O727,O727)= 1,1,0)</f>
        <v>1</v>
      </c>
    </row>
    <row r="728" spans="1:29" x14ac:dyDescent="0.25">
      <c r="A728" t="s">
        <v>1229</v>
      </c>
      <c r="B728" s="1">
        <v>45800</v>
      </c>
      <c r="C728" t="s">
        <v>1230</v>
      </c>
      <c r="D728" t="s">
        <v>90</v>
      </c>
      <c r="E728" t="s">
        <v>36</v>
      </c>
      <c r="F728" t="s">
        <v>86</v>
      </c>
      <c r="G728" t="s">
        <v>110</v>
      </c>
      <c r="H728">
        <v>1</v>
      </c>
      <c r="I728">
        <v>39123</v>
      </c>
      <c r="J728">
        <v>10</v>
      </c>
      <c r="K728">
        <v>3912.3</v>
      </c>
      <c r="L728">
        <v>35210.699999999997</v>
      </c>
      <c r="M728">
        <v>28702</v>
      </c>
      <c r="N728">
        <v>6508.7</v>
      </c>
      <c r="O728" t="s">
        <v>29</v>
      </c>
      <c r="P728">
        <v>2283.38</v>
      </c>
      <c r="Q728" t="s">
        <v>83</v>
      </c>
      <c r="R728" t="s">
        <v>41</v>
      </c>
      <c r="S728">
        <v>2</v>
      </c>
      <c r="T728">
        <v>2</v>
      </c>
      <c r="U728" t="s">
        <v>32</v>
      </c>
      <c r="V728" t="s">
        <v>33</v>
      </c>
      <c r="W728">
        <v>3</v>
      </c>
      <c r="X728">
        <f t="shared" si="22"/>
        <v>0</v>
      </c>
      <c r="Y728">
        <f t="shared" si="23"/>
        <v>4225.32</v>
      </c>
      <c r="Z728" s="2">
        <f>IF(BoyCodeAfrica_Ecommerce_Datasets3[Marketing_Cost] = 0, "N/A", L728/P728)</f>
        <v>15.420429363487459</v>
      </c>
      <c r="AA728" s="3">
        <f>BoyCodeAfrica_Ecommerce_Datasets3[Marketing_Cost]/BoyCodeAfrica_Ecommerce_Datasets3[Revenue]</f>
        <v>6.4849037366482357E-2</v>
      </c>
      <c r="AB728">
        <f>IF(COUNTIFS($C$2:C728,C728, $O$2:O728,O728)= 1,1,0)</f>
        <v>1</v>
      </c>
      <c r="AC728" s="6">
        <f>IF(COUNTIFS($A$2:A728,A728, $O$2:O728,O728)= 1,1,0)</f>
        <v>1</v>
      </c>
    </row>
    <row r="729" spans="1:29" x14ac:dyDescent="0.25">
      <c r="A729" t="s">
        <v>1231</v>
      </c>
      <c r="B729" s="1">
        <v>45873</v>
      </c>
      <c r="C729" t="s">
        <v>1188</v>
      </c>
      <c r="D729" t="s">
        <v>67</v>
      </c>
      <c r="E729" t="s">
        <v>46</v>
      </c>
      <c r="F729" t="s">
        <v>47</v>
      </c>
      <c r="G729" t="s">
        <v>48</v>
      </c>
      <c r="H729">
        <v>1</v>
      </c>
      <c r="I729">
        <v>50037</v>
      </c>
      <c r="J729">
        <v>10</v>
      </c>
      <c r="K729">
        <v>5003.7</v>
      </c>
      <c r="L729">
        <v>45033.3</v>
      </c>
      <c r="M729">
        <v>31471.25</v>
      </c>
      <c r="N729">
        <v>13562.05</v>
      </c>
      <c r="O729" t="s">
        <v>60</v>
      </c>
      <c r="P729">
        <v>1519.4</v>
      </c>
      <c r="Q729" t="s">
        <v>73</v>
      </c>
      <c r="R729" t="s">
        <v>31</v>
      </c>
      <c r="S729">
        <v>5</v>
      </c>
      <c r="T729">
        <v>5</v>
      </c>
      <c r="U729" t="s">
        <v>32</v>
      </c>
      <c r="V729" t="s">
        <v>33</v>
      </c>
      <c r="W729">
        <v>5</v>
      </c>
      <c r="X729">
        <f t="shared" si="22"/>
        <v>0</v>
      </c>
      <c r="Y729">
        <f t="shared" si="23"/>
        <v>12042.65</v>
      </c>
      <c r="Z729" s="2">
        <f>IF(BoyCodeAfrica_Ecommerce_Datasets3[Marketing_Cost] = 0, "N/A", L729/P729)</f>
        <v>29.638870606818482</v>
      </c>
      <c r="AA729" s="3">
        <f>BoyCodeAfrica_Ecommerce_Datasets3[Marketing_Cost]/BoyCodeAfrica_Ecommerce_Datasets3[Revenue]</f>
        <v>3.3739477231293287E-2</v>
      </c>
      <c r="AB729">
        <f>IF(COUNTIFS($C$2:C729,C729, $O$2:O729,O729)= 1,1,0)</f>
        <v>1</v>
      </c>
      <c r="AC729" s="6">
        <f>IF(COUNTIFS($A$2:A729,A729, $O$2:O729,O729)= 1,1,0)</f>
        <v>1</v>
      </c>
    </row>
    <row r="730" spans="1:29" x14ac:dyDescent="0.25">
      <c r="A730" t="s">
        <v>1232</v>
      </c>
      <c r="B730" s="1">
        <v>45787</v>
      </c>
      <c r="C730" t="s">
        <v>126</v>
      </c>
      <c r="D730" t="s">
        <v>71</v>
      </c>
      <c r="E730" t="s">
        <v>46</v>
      </c>
      <c r="F730" t="s">
        <v>27</v>
      </c>
      <c r="G730" t="s">
        <v>76</v>
      </c>
      <c r="H730">
        <v>2</v>
      </c>
      <c r="I730">
        <v>15519</v>
      </c>
      <c r="J730">
        <v>15</v>
      </c>
      <c r="K730">
        <v>4655.7</v>
      </c>
      <c r="L730">
        <v>26382.3</v>
      </c>
      <c r="M730">
        <v>17410.810000000001</v>
      </c>
      <c r="N730">
        <v>8971.49</v>
      </c>
      <c r="O730" t="s">
        <v>60</v>
      </c>
      <c r="P730">
        <v>1853.97</v>
      </c>
      <c r="Q730" t="s">
        <v>40</v>
      </c>
      <c r="R730" t="s">
        <v>31</v>
      </c>
      <c r="S730">
        <v>5</v>
      </c>
      <c r="T730">
        <v>3</v>
      </c>
      <c r="U730" t="s">
        <v>32</v>
      </c>
      <c r="V730" t="s">
        <v>33</v>
      </c>
      <c r="W730">
        <v>3</v>
      </c>
      <c r="X730">
        <f t="shared" si="22"/>
        <v>0</v>
      </c>
      <c r="Y730">
        <f t="shared" si="23"/>
        <v>7117.5199999999995</v>
      </c>
      <c r="Z730" s="2">
        <f>IF(BoyCodeAfrica_Ecommerce_Datasets3[Marketing_Cost] = 0, "N/A", L730/P730)</f>
        <v>14.230165536659168</v>
      </c>
      <c r="AA730" s="3">
        <f>BoyCodeAfrica_Ecommerce_Datasets3[Marketing_Cost]/BoyCodeAfrica_Ecommerce_Datasets3[Revenue]</f>
        <v>7.0273251384450938E-2</v>
      </c>
      <c r="AB730">
        <f>IF(COUNTIFS($C$2:C730,C730, $O$2:O730,O730)= 1,1,0)</f>
        <v>1</v>
      </c>
      <c r="AC730" s="6">
        <f>IF(COUNTIFS($A$2:A730,A730, $O$2:O730,O730)= 1,1,0)</f>
        <v>1</v>
      </c>
    </row>
    <row r="731" spans="1:29" x14ac:dyDescent="0.25">
      <c r="A731" t="s">
        <v>1233</v>
      </c>
      <c r="B731" s="1">
        <v>45699</v>
      </c>
      <c r="C731" t="s">
        <v>1234</v>
      </c>
      <c r="D731" t="s">
        <v>63</v>
      </c>
      <c r="E731" t="s">
        <v>36</v>
      </c>
      <c r="F731" t="s">
        <v>47</v>
      </c>
      <c r="G731" t="s">
        <v>105</v>
      </c>
      <c r="H731">
        <v>3</v>
      </c>
      <c r="I731">
        <v>50661</v>
      </c>
      <c r="J731">
        <v>0</v>
      </c>
      <c r="K731">
        <v>0</v>
      </c>
      <c r="L731">
        <v>151983</v>
      </c>
      <c r="M731">
        <v>116860.32</v>
      </c>
      <c r="N731">
        <v>35122.68</v>
      </c>
      <c r="O731" t="s">
        <v>55</v>
      </c>
      <c r="P731">
        <v>607.35</v>
      </c>
      <c r="Q731" t="s">
        <v>83</v>
      </c>
      <c r="R731" t="s">
        <v>31</v>
      </c>
      <c r="S731">
        <v>5</v>
      </c>
      <c r="T731">
        <v>3</v>
      </c>
      <c r="U731" t="s">
        <v>32</v>
      </c>
      <c r="V731" t="s">
        <v>33</v>
      </c>
      <c r="W731">
        <v>1</v>
      </c>
      <c r="X731">
        <f t="shared" si="22"/>
        <v>0</v>
      </c>
      <c r="Y731">
        <f t="shared" si="23"/>
        <v>34515.33</v>
      </c>
      <c r="Z731" s="2">
        <f>IF(BoyCodeAfrica_Ecommerce_Datasets3[Marketing_Cost] = 0, "N/A", L731/P731)</f>
        <v>250.23956532477155</v>
      </c>
      <c r="AA731" s="3">
        <f>BoyCodeAfrica_Ecommerce_Datasets3[Marketing_Cost]/BoyCodeAfrica_Ecommerce_Datasets3[Revenue]</f>
        <v>3.9961706243461445E-3</v>
      </c>
      <c r="AB731">
        <f>IF(COUNTIFS($C$2:C731,C731, $O$2:O731,O731)= 1,1,0)</f>
        <v>1</v>
      </c>
      <c r="AC731" s="6">
        <f>IF(COUNTIFS($A$2:A731,A731, $O$2:O731,O731)= 1,1,0)</f>
        <v>1</v>
      </c>
    </row>
    <row r="732" spans="1:29" x14ac:dyDescent="0.25">
      <c r="A732" t="s">
        <v>1235</v>
      </c>
      <c r="B732" s="1">
        <v>45898</v>
      </c>
      <c r="C732" t="s">
        <v>671</v>
      </c>
      <c r="D732" t="s">
        <v>79</v>
      </c>
      <c r="E732" t="s">
        <v>46</v>
      </c>
      <c r="F732" t="s">
        <v>47</v>
      </c>
      <c r="G732" t="s">
        <v>64</v>
      </c>
      <c r="H732">
        <v>1</v>
      </c>
      <c r="I732">
        <v>29356</v>
      </c>
      <c r="J732">
        <v>10</v>
      </c>
      <c r="K732">
        <v>2935.6</v>
      </c>
      <c r="L732">
        <v>26420.400000000001</v>
      </c>
      <c r="M732">
        <v>20139.099999999999</v>
      </c>
      <c r="N732">
        <v>6281.3</v>
      </c>
      <c r="O732" t="s">
        <v>55</v>
      </c>
      <c r="P732">
        <v>1819.54</v>
      </c>
      <c r="Q732" t="s">
        <v>68</v>
      </c>
      <c r="R732" t="s">
        <v>31</v>
      </c>
      <c r="S732">
        <v>5</v>
      </c>
      <c r="T732">
        <v>5</v>
      </c>
      <c r="U732" t="s">
        <v>32</v>
      </c>
      <c r="V732" t="s">
        <v>33</v>
      </c>
      <c r="W732">
        <v>1</v>
      </c>
      <c r="X732">
        <f t="shared" si="22"/>
        <v>0</v>
      </c>
      <c r="Y732">
        <f t="shared" si="23"/>
        <v>4461.76</v>
      </c>
      <c r="Z732" s="2">
        <f>IF(BoyCodeAfrica_Ecommerce_Datasets3[Marketing_Cost] = 0, "N/A", L732/P732)</f>
        <v>14.520373281158975</v>
      </c>
      <c r="AA732" s="3">
        <f>BoyCodeAfrica_Ecommerce_Datasets3[Marketing_Cost]/BoyCodeAfrica_Ecommerce_Datasets3[Revenue]</f>
        <v>6.8868752933339383E-2</v>
      </c>
      <c r="AB732">
        <f>IF(COUNTIFS($C$2:C732,C732, $O$2:O732,O732)= 1,1,0)</f>
        <v>1</v>
      </c>
      <c r="AC732" s="6">
        <f>IF(COUNTIFS($A$2:A732,A732, $O$2:O732,O732)= 1,1,0)</f>
        <v>1</v>
      </c>
    </row>
    <row r="733" spans="1:29" x14ac:dyDescent="0.25">
      <c r="A733" t="s">
        <v>1236</v>
      </c>
      <c r="B733" s="1">
        <v>45667</v>
      </c>
      <c r="C733" t="s">
        <v>1116</v>
      </c>
      <c r="D733" t="s">
        <v>79</v>
      </c>
      <c r="E733" t="s">
        <v>46</v>
      </c>
      <c r="F733" t="s">
        <v>53</v>
      </c>
      <c r="G733" t="s">
        <v>268</v>
      </c>
      <c r="H733">
        <v>2</v>
      </c>
      <c r="I733">
        <v>36553</v>
      </c>
      <c r="J733">
        <v>25</v>
      </c>
      <c r="K733">
        <v>18276.5</v>
      </c>
      <c r="L733">
        <v>54829.5</v>
      </c>
      <c r="M733">
        <v>33008.04</v>
      </c>
      <c r="N733">
        <v>21821.46</v>
      </c>
      <c r="O733" t="s">
        <v>55</v>
      </c>
      <c r="P733">
        <v>1824.43</v>
      </c>
      <c r="Q733" t="s">
        <v>30</v>
      </c>
      <c r="R733" t="s">
        <v>41</v>
      </c>
      <c r="S733">
        <v>2</v>
      </c>
      <c r="T733">
        <v>1</v>
      </c>
      <c r="U733" t="s">
        <v>32</v>
      </c>
      <c r="V733" t="s">
        <v>33</v>
      </c>
      <c r="W733">
        <v>5</v>
      </c>
      <c r="X733">
        <f t="shared" si="22"/>
        <v>0</v>
      </c>
      <c r="Y733">
        <f t="shared" si="23"/>
        <v>19997.03</v>
      </c>
      <c r="Z733" s="2">
        <f>IF(BoyCodeAfrica_Ecommerce_Datasets3[Marketing_Cost] = 0, "N/A", L733/P733)</f>
        <v>30.052948044046634</v>
      </c>
      <c r="AA733" s="3">
        <f>BoyCodeAfrica_Ecommerce_Datasets3[Marketing_Cost]/BoyCodeAfrica_Ecommerce_Datasets3[Revenue]</f>
        <v>3.3274605823507421E-2</v>
      </c>
      <c r="AB733">
        <f>IF(COUNTIFS($C$2:C733,C733, $O$2:O733,O733)= 1,1,0)</f>
        <v>0</v>
      </c>
      <c r="AC733" s="6">
        <f>IF(COUNTIFS($A$2:A733,A733, $O$2:O733,O733)= 1,1,0)</f>
        <v>1</v>
      </c>
    </row>
    <row r="734" spans="1:29" x14ac:dyDescent="0.25">
      <c r="A734" t="s">
        <v>1237</v>
      </c>
      <c r="B734" s="1">
        <v>45934</v>
      </c>
      <c r="C734" t="s">
        <v>1238</v>
      </c>
      <c r="D734" t="s">
        <v>67</v>
      </c>
      <c r="E734" t="s">
        <v>26</v>
      </c>
      <c r="F734" t="s">
        <v>86</v>
      </c>
      <c r="G734" t="s">
        <v>110</v>
      </c>
      <c r="H734">
        <v>1</v>
      </c>
      <c r="I734">
        <v>24860</v>
      </c>
      <c r="J734">
        <v>0</v>
      </c>
      <c r="K734">
        <v>0</v>
      </c>
      <c r="L734">
        <v>24860</v>
      </c>
      <c r="M734">
        <v>18390.79</v>
      </c>
      <c r="N734">
        <v>6469.21</v>
      </c>
      <c r="O734" t="s">
        <v>91</v>
      </c>
      <c r="P734">
        <v>2151.8200000000002</v>
      </c>
      <c r="Q734" t="s">
        <v>68</v>
      </c>
      <c r="R734" t="s">
        <v>31</v>
      </c>
      <c r="S734">
        <v>5</v>
      </c>
      <c r="T734">
        <v>5</v>
      </c>
      <c r="U734" t="s">
        <v>32</v>
      </c>
      <c r="V734" t="s">
        <v>33</v>
      </c>
      <c r="W734">
        <v>2</v>
      </c>
      <c r="X734">
        <f t="shared" si="22"/>
        <v>0</v>
      </c>
      <c r="Y734">
        <f t="shared" si="23"/>
        <v>4317.3899999999994</v>
      </c>
      <c r="Z734" s="2">
        <f>IF(BoyCodeAfrica_Ecommerce_Datasets3[Marketing_Cost] = 0, "N/A", L734/P734)</f>
        <v>11.55301093957673</v>
      </c>
      <c r="AA734" s="3">
        <f>BoyCodeAfrica_Ecommerce_Datasets3[Marketing_Cost]/BoyCodeAfrica_Ecommerce_Datasets3[Revenue]</f>
        <v>8.655752212389381E-2</v>
      </c>
      <c r="AB734">
        <f>IF(COUNTIFS($C$2:C734,C734, $O$2:O734,O734)= 1,1,0)</f>
        <v>1</v>
      </c>
      <c r="AC734" s="6">
        <f>IF(COUNTIFS($A$2:A734,A734, $O$2:O734,O734)= 1,1,0)</f>
        <v>1</v>
      </c>
    </row>
    <row r="735" spans="1:29" x14ac:dyDescent="0.25">
      <c r="A735" t="s">
        <v>1239</v>
      </c>
      <c r="B735" s="1">
        <v>45684</v>
      </c>
      <c r="C735" t="s">
        <v>1186</v>
      </c>
      <c r="D735" t="s">
        <v>45</v>
      </c>
      <c r="E735" t="s">
        <v>26</v>
      </c>
      <c r="F735" t="s">
        <v>47</v>
      </c>
      <c r="G735" t="s">
        <v>105</v>
      </c>
      <c r="H735">
        <v>1</v>
      </c>
      <c r="I735">
        <v>23446</v>
      </c>
      <c r="J735">
        <v>25</v>
      </c>
      <c r="K735">
        <v>5861.5</v>
      </c>
      <c r="L735">
        <v>17584.5</v>
      </c>
      <c r="M735">
        <v>9704.6299999999992</v>
      </c>
      <c r="N735">
        <v>7879.87</v>
      </c>
      <c r="O735" t="s">
        <v>60</v>
      </c>
      <c r="P735">
        <v>570.91</v>
      </c>
      <c r="Q735" t="s">
        <v>83</v>
      </c>
      <c r="R735" t="s">
        <v>41</v>
      </c>
      <c r="S735">
        <v>2</v>
      </c>
      <c r="T735">
        <v>2</v>
      </c>
      <c r="U735" t="s">
        <v>32</v>
      </c>
      <c r="V735" t="s">
        <v>50</v>
      </c>
      <c r="W735">
        <v>5</v>
      </c>
      <c r="X735">
        <f t="shared" si="22"/>
        <v>0</v>
      </c>
      <c r="Y735">
        <f t="shared" si="23"/>
        <v>7308.96</v>
      </c>
      <c r="Z735" s="2">
        <f>IF(BoyCodeAfrica_Ecommerce_Datasets3[Marketing_Cost] = 0, "N/A", L735/P735)</f>
        <v>30.800826750275878</v>
      </c>
      <c r="AA735" s="3">
        <f>BoyCodeAfrica_Ecommerce_Datasets3[Marketing_Cost]/BoyCodeAfrica_Ecommerce_Datasets3[Revenue]</f>
        <v>3.2466660979840196E-2</v>
      </c>
      <c r="AB735">
        <f>IF(COUNTIFS($C$2:C735,C735, $O$2:O735,O735)= 1,1,0)</f>
        <v>1</v>
      </c>
      <c r="AC735" s="6">
        <f>IF(COUNTIFS($A$2:A735,A735, $O$2:O735,O735)= 1,1,0)</f>
        <v>1</v>
      </c>
    </row>
    <row r="736" spans="1:29" x14ac:dyDescent="0.25">
      <c r="A736" t="s">
        <v>1240</v>
      </c>
      <c r="B736" s="1">
        <v>45837</v>
      </c>
      <c r="C736" t="s">
        <v>390</v>
      </c>
      <c r="D736" t="s">
        <v>90</v>
      </c>
      <c r="E736" t="s">
        <v>26</v>
      </c>
      <c r="F736" t="s">
        <v>53</v>
      </c>
      <c r="G736" t="s">
        <v>54</v>
      </c>
      <c r="H736">
        <v>1</v>
      </c>
      <c r="I736">
        <v>97347</v>
      </c>
      <c r="J736">
        <v>10</v>
      </c>
      <c r="K736">
        <v>9734.7000000000007</v>
      </c>
      <c r="L736">
        <v>87612.3</v>
      </c>
      <c r="M736">
        <v>62099.37</v>
      </c>
      <c r="N736">
        <v>25512.93</v>
      </c>
      <c r="O736" t="s">
        <v>29</v>
      </c>
      <c r="P736">
        <v>803.61</v>
      </c>
      <c r="Q736" t="s">
        <v>73</v>
      </c>
      <c r="R736" t="s">
        <v>31</v>
      </c>
      <c r="S736">
        <v>5</v>
      </c>
      <c r="T736">
        <v>7</v>
      </c>
      <c r="U736" t="s">
        <v>56</v>
      </c>
      <c r="V736" t="s">
        <v>33</v>
      </c>
      <c r="W736">
        <v>5</v>
      </c>
      <c r="X736">
        <f t="shared" si="22"/>
        <v>0</v>
      </c>
      <c r="Y736">
        <f t="shared" si="23"/>
        <v>24709.32</v>
      </c>
      <c r="Z736" s="2">
        <f>IF(BoyCodeAfrica_Ecommerce_Datasets3[Marketing_Cost] = 0, "N/A", L736/P736)</f>
        <v>109.02340687646993</v>
      </c>
      <c r="AA736" s="3">
        <f>BoyCodeAfrica_Ecommerce_Datasets3[Marketing_Cost]/BoyCodeAfrica_Ecommerce_Datasets3[Revenue]</f>
        <v>9.1723422396170397E-3</v>
      </c>
      <c r="AB736">
        <f>IF(COUNTIFS($C$2:C736,C736, $O$2:O736,O736)= 1,1,0)</f>
        <v>1</v>
      </c>
      <c r="AC736" s="6">
        <f>IF(COUNTIFS($A$2:A736,A736, $O$2:O736,O736)= 1,1,0)</f>
        <v>1</v>
      </c>
    </row>
    <row r="737" spans="1:29" x14ac:dyDescent="0.25">
      <c r="A737" t="s">
        <v>1241</v>
      </c>
      <c r="B737" s="1">
        <v>45772</v>
      </c>
      <c r="C737" t="s">
        <v>1202</v>
      </c>
      <c r="D737" t="s">
        <v>25</v>
      </c>
      <c r="E737" t="s">
        <v>46</v>
      </c>
      <c r="F737" t="s">
        <v>27</v>
      </c>
      <c r="G737" t="s">
        <v>72</v>
      </c>
      <c r="H737">
        <v>1</v>
      </c>
      <c r="I737">
        <v>22742</v>
      </c>
      <c r="J737">
        <v>0</v>
      </c>
      <c r="K737">
        <v>0</v>
      </c>
      <c r="L737">
        <v>22742</v>
      </c>
      <c r="M737">
        <v>16750.240000000002</v>
      </c>
      <c r="N737">
        <v>5991.76</v>
      </c>
      <c r="O737" t="s">
        <v>60</v>
      </c>
      <c r="P737">
        <v>946.05</v>
      </c>
      <c r="Q737" t="s">
        <v>30</v>
      </c>
      <c r="R737" t="s">
        <v>41</v>
      </c>
      <c r="S737">
        <v>2</v>
      </c>
      <c r="T737">
        <v>2</v>
      </c>
      <c r="U737" t="s">
        <v>32</v>
      </c>
      <c r="V737" t="s">
        <v>33</v>
      </c>
      <c r="W737">
        <v>4</v>
      </c>
      <c r="X737">
        <f t="shared" si="22"/>
        <v>0</v>
      </c>
      <c r="Y737">
        <f t="shared" si="23"/>
        <v>5045.71</v>
      </c>
      <c r="Z737" s="2">
        <f>IF(BoyCodeAfrica_Ecommerce_Datasets3[Marketing_Cost] = 0, "N/A", L737/P737)</f>
        <v>24.038898578299246</v>
      </c>
      <c r="AA737" s="3">
        <f>BoyCodeAfrica_Ecommerce_Datasets3[Marketing_Cost]/BoyCodeAfrica_Ecommerce_Datasets3[Revenue]</f>
        <v>4.159924369008882E-2</v>
      </c>
      <c r="AB737">
        <f>IF(COUNTIFS($C$2:C737,C737, $O$2:O737,O737)= 1,1,0)</f>
        <v>1</v>
      </c>
      <c r="AC737" s="6">
        <f>IF(COUNTIFS($A$2:A737,A737, $O$2:O737,O737)= 1,1,0)</f>
        <v>1</v>
      </c>
    </row>
    <row r="738" spans="1:29" x14ac:dyDescent="0.25">
      <c r="A738" t="s">
        <v>1242</v>
      </c>
      <c r="B738" s="1">
        <v>45990</v>
      </c>
      <c r="C738" t="s">
        <v>747</v>
      </c>
      <c r="D738" t="s">
        <v>154</v>
      </c>
      <c r="E738" t="s">
        <v>26</v>
      </c>
      <c r="F738" t="s">
        <v>27</v>
      </c>
      <c r="G738" t="s">
        <v>113</v>
      </c>
      <c r="H738">
        <v>1</v>
      </c>
      <c r="I738">
        <v>15999</v>
      </c>
      <c r="J738">
        <v>15</v>
      </c>
      <c r="K738">
        <v>2399.85</v>
      </c>
      <c r="L738">
        <v>13599.15</v>
      </c>
      <c r="M738">
        <v>8822.34</v>
      </c>
      <c r="N738">
        <v>4776.8100000000004</v>
      </c>
      <c r="O738" t="s">
        <v>91</v>
      </c>
      <c r="P738">
        <v>1563.76</v>
      </c>
      <c r="Q738" t="s">
        <v>68</v>
      </c>
      <c r="R738" t="s">
        <v>31</v>
      </c>
      <c r="S738">
        <v>5</v>
      </c>
      <c r="T738">
        <v>5</v>
      </c>
      <c r="U738" t="s">
        <v>32</v>
      </c>
      <c r="V738" t="s">
        <v>33</v>
      </c>
      <c r="W738">
        <v>2</v>
      </c>
      <c r="X738">
        <f t="shared" si="22"/>
        <v>0</v>
      </c>
      <c r="Y738">
        <f t="shared" si="23"/>
        <v>3213.05</v>
      </c>
      <c r="Z738" s="2">
        <f>IF(BoyCodeAfrica_Ecommerce_Datasets3[Marketing_Cost] = 0, "N/A", L738/P738)</f>
        <v>8.6964431882130242</v>
      </c>
      <c r="AA738" s="3">
        <f>BoyCodeAfrica_Ecommerce_Datasets3[Marketing_Cost]/BoyCodeAfrica_Ecommerce_Datasets3[Revenue]</f>
        <v>0.11498953978741319</v>
      </c>
      <c r="AB738">
        <f>IF(COUNTIFS($C$2:C738,C738, $O$2:O738,O738)= 1,1,0)</f>
        <v>0</v>
      </c>
      <c r="AC738" s="6">
        <f>IF(COUNTIFS($A$2:A738,A738, $O$2:O738,O738)= 1,1,0)</f>
        <v>1</v>
      </c>
    </row>
    <row r="739" spans="1:29" x14ac:dyDescent="0.25">
      <c r="A739" t="s">
        <v>1243</v>
      </c>
      <c r="B739" s="1">
        <v>45693</v>
      </c>
      <c r="C739" t="s">
        <v>195</v>
      </c>
      <c r="D739" t="s">
        <v>71</v>
      </c>
      <c r="E739" t="s">
        <v>46</v>
      </c>
      <c r="F739" t="s">
        <v>47</v>
      </c>
      <c r="G739" t="s">
        <v>138</v>
      </c>
      <c r="H739">
        <v>1</v>
      </c>
      <c r="I739">
        <v>39592</v>
      </c>
      <c r="J739">
        <v>25</v>
      </c>
      <c r="K739">
        <v>9898</v>
      </c>
      <c r="L739">
        <v>29694</v>
      </c>
      <c r="M739">
        <v>18557.88</v>
      </c>
      <c r="N739">
        <v>11136.12</v>
      </c>
      <c r="O739" t="s">
        <v>60</v>
      </c>
      <c r="P739">
        <v>1864.58</v>
      </c>
      <c r="Q739" t="s">
        <v>30</v>
      </c>
      <c r="R739" t="s">
        <v>41</v>
      </c>
      <c r="S739">
        <v>2</v>
      </c>
      <c r="T739">
        <v>3</v>
      </c>
      <c r="U739" t="s">
        <v>56</v>
      </c>
      <c r="V739" t="s">
        <v>33</v>
      </c>
      <c r="W739">
        <v>5</v>
      </c>
      <c r="X739">
        <f t="shared" si="22"/>
        <v>0</v>
      </c>
      <c r="Y739">
        <f t="shared" si="23"/>
        <v>9271.5400000000009</v>
      </c>
      <c r="Z739" s="2">
        <f>IF(BoyCodeAfrica_Ecommerce_Datasets3[Marketing_Cost] = 0, "N/A", L739/P739)</f>
        <v>15.925302212830772</v>
      </c>
      <c r="AA739" s="3">
        <f>BoyCodeAfrica_Ecommerce_Datasets3[Marketing_Cost]/BoyCodeAfrica_Ecommerce_Datasets3[Revenue]</f>
        <v>6.279315686670707E-2</v>
      </c>
      <c r="AB739">
        <f>IF(COUNTIFS($C$2:C739,C739, $O$2:O739,O739)= 1,1,0)</f>
        <v>1</v>
      </c>
      <c r="AC739" s="6">
        <f>IF(COUNTIFS($A$2:A739,A739, $O$2:O739,O739)= 1,1,0)</f>
        <v>1</v>
      </c>
    </row>
    <row r="740" spans="1:29" x14ac:dyDescent="0.25">
      <c r="A740" t="s">
        <v>1244</v>
      </c>
      <c r="B740" s="1">
        <v>45991</v>
      </c>
      <c r="C740" t="s">
        <v>462</v>
      </c>
      <c r="D740" t="s">
        <v>90</v>
      </c>
      <c r="E740" t="s">
        <v>36</v>
      </c>
      <c r="F740" t="s">
        <v>27</v>
      </c>
      <c r="G740" t="s">
        <v>76</v>
      </c>
      <c r="H740">
        <v>1</v>
      </c>
      <c r="I740">
        <v>23416</v>
      </c>
      <c r="J740">
        <v>0</v>
      </c>
      <c r="K740">
        <v>0</v>
      </c>
      <c r="L740">
        <v>23416</v>
      </c>
      <c r="M740">
        <v>14365.51</v>
      </c>
      <c r="N740">
        <v>9050.49</v>
      </c>
      <c r="O740" t="s">
        <v>39</v>
      </c>
      <c r="P740">
        <v>1328.17</v>
      </c>
      <c r="Q740" t="s">
        <v>73</v>
      </c>
      <c r="R740" t="s">
        <v>31</v>
      </c>
      <c r="S740">
        <v>5</v>
      </c>
      <c r="T740">
        <v>8</v>
      </c>
      <c r="U740" t="s">
        <v>56</v>
      </c>
      <c r="V740" t="s">
        <v>33</v>
      </c>
      <c r="W740">
        <v>4</v>
      </c>
      <c r="X740">
        <f t="shared" si="22"/>
        <v>0</v>
      </c>
      <c r="Y740">
        <f t="shared" si="23"/>
        <v>7722.32</v>
      </c>
      <c r="Z740" s="2">
        <f>IF(BoyCodeAfrica_Ecommerce_Datasets3[Marketing_Cost] = 0, "N/A", L740/P740)</f>
        <v>17.63027323309516</v>
      </c>
      <c r="AA740" s="3">
        <f>BoyCodeAfrica_Ecommerce_Datasets3[Marketing_Cost]/BoyCodeAfrica_Ecommerce_Datasets3[Revenue]</f>
        <v>5.6720618380594466E-2</v>
      </c>
      <c r="AB740">
        <f>IF(COUNTIFS($C$2:C740,C740, $O$2:O740,O740)= 1,1,0)</f>
        <v>0</v>
      </c>
      <c r="AC740" s="6">
        <f>IF(COUNTIFS($A$2:A740,A740, $O$2:O740,O740)= 1,1,0)</f>
        <v>1</v>
      </c>
    </row>
    <row r="741" spans="1:29" x14ac:dyDescent="0.25">
      <c r="A741" t="s">
        <v>1245</v>
      </c>
      <c r="B741" s="1">
        <v>45678</v>
      </c>
      <c r="C741" t="s">
        <v>977</v>
      </c>
      <c r="D741" t="s">
        <v>45</v>
      </c>
      <c r="E741" t="s">
        <v>26</v>
      </c>
      <c r="F741" t="s">
        <v>47</v>
      </c>
      <c r="G741" t="s">
        <v>48</v>
      </c>
      <c r="H741">
        <v>2</v>
      </c>
      <c r="I741">
        <v>25474</v>
      </c>
      <c r="J741">
        <v>0</v>
      </c>
      <c r="K741">
        <v>0</v>
      </c>
      <c r="L741">
        <v>50948</v>
      </c>
      <c r="M741">
        <v>33105.160000000003</v>
      </c>
      <c r="N741">
        <v>17842.84</v>
      </c>
      <c r="O741" t="s">
        <v>60</v>
      </c>
      <c r="P741">
        <v>1228.28</v>
      </c>
      <c r="Q741" t="s">
        <v>30</v>
      </c>
      <c r="R741" t="s">
        <v>31</v>
      </c>
      <c r="S741">
        <v>5</v>
      </c>
      <c r="T741">
        <v>7</v>
      </c>
      <c r="U741" t="s">
        <v>56</v>
      </c>
      <c r="V741" t="s">
        <v>33</v>
      </c>
      <c r="W741">
        <v>1</v>
      </c>
      <c r="X741">
        <f t="shared" si="22"/>
        <v>0</v>
      </c>
      <c r="Y741">
        <f t="shared" si="23"/>
        <v>16614.560000000001</v>
      </c>
      <c r="Z741" s="2">
        <f>IF(BoyCodeAfrica_Ecommerce_Datasets3[Marketing_Cost] = 0, "N/A", L741/P741)</f>
        <v>41.47914156381281</v>
      </c>
      <c r="AA741" s="3">
        <f>BoyCodeAfrica_Ecommerce_Datasets3[Marketing_Cost]/BoyCodeAfrica_Ecommerce_Datasets3[Revenue]</f>
        <v>2.4108502787155532E-2</v>
      </c>
      <c r="AB741">
        <f>IF(COUNTIFS($C$2:C741,C741, $O$2:O741,O741)= 1,1,0)</f>
        <v>1</v>
      </c>
      <c r="AC741" s="6">
        <f>IF(COUNTIFS($A$2:A741,A741, $O$2:O741,O741)= 1,1,0)</f>
        <v>1</v>
      </c>
    </row>
    <row r="742" spans="1:29" x14ac:dyDescent="0.25">
      <c r="A742" t="s">
        <v>1246</v>
      </c>
      <c r="B742" s="1">
        <v>45673</v>
      </c>
      <c r="C742" t="s">
        <v>797</v>
      </c>
      <c r="D742" t="s">
        <v>124</v>
      </c>
      <c r="E742" t="s">
        <v>26</v>
      </c>
      <c r="F742" t="s">
        <v>47</v>
      </c>
      <c r="G742" t="s">
        <v>146</v>
      </c>
      <c r="H742">
        <v>3</v>
      </c>
      <c r="I742">
        <v>25384</v>
      </c>
      <c r="J742">
        <v>5</v>
      </c>
      <c r="K742">
        <v>3807.6</v>
      </c>
      <c r="L742">
        <v>72344.399999999994</v>
      </c>
      <c r="M742">
        <v>57405.36</v>
      </c>
      <c r="N742">
        <v>14939.04</v>
      </c>
      <c r="O742" t="s">
        <v>39</v>
      </c>
      <c r="P742">
        <v>1563.52</v>
      </c>
      <c r="Q742" t="s">
        <v>68</v>
      </c>
      <c r="R742" t="s">
        <v>31</v>
      </c>
      <c r="S742">
        <v>5</v>
      </c>
      <c r="T742">
        <v>1</v>
      </c>
      <c r="U742" t="s">
        <v>32</v>
      </c>
      <c r="V742" t="s">
        <v>33</v>
      </c>
      <c r="W742">
        <v>5</v>
      </c>
      <c r="X742">
        <f t="shared" si="22"/>
        <v>0</v>
      </c>
      <c r="Y742">
        <f t="shared" si="23"/>
        <v>13375.52</v>
      </c>
      <c r="Z742" s="2">
        <f>IF(BoyCodeAfrica_Ecommerce_Datasets3[Marketing_Cost] = 0, "N/A", L742/P742)</f>
        <v>46.270210806385592</v>
      </c>
      <c r="AA742" s="3">
        <f>BoyCodeAfrica_Ecommerce_Datasets3[Marketing_Cost]/BoyCodeAfrica_Ecommerce_Datasets3[Revenue]</f>
        <v>2.1612177307434994E-2</v>
      </c>
      <c r="AB742">
        <f>IF(COUNTIFS($C$2:C742,C742, $O$2:O742,O742)= 1,1,0)</f>
        <v>1</v>
      </c>
      <c r="AC742" s="6">
        <f>IF(COUNTIFS($A$2:A742,A742, $O$2:O742,O742)= 1,1,0)</f>
        <v>1</v>
      </c>
    </row>
    <row r="743" spans="1:29" x14ac:dyDescent="0.25">
      <c r="A743" t="s">
        <v>1247</v>
      </c>
      <c r="B743" s="1">
        <v>45784</v>
      </c>
      <c r="C743" t="s">
        <v>1198</v>
      </c>
      <c r="D743" t="s">
        <v>67</v>
      </c>
      <c r="E743" t="s">
        <v>46</v>
      </c>
      <c r="F743" t="s">
        <v>47</v>
      </c>
      <c r="G743" t="s">
        <v>105</v>
      </c>
      <c r="H743">
        <v>3</v>
      </c>
      <c r="I743">
        <v>16722</v>
      </c>
      <c r="J743">
        <v>20</v>
      </c>
      <c r="K743">
        <v>10033.200000000001</v>
      </c>
      <c r="L743">
        <v>40132.800000000003</v>
      </c>
      <c r="M743">
        <v>27086.67</v>
      </c>
      <c r="N743">
        <v>13046.13</v>
      </c>
      <c r="O743" t="s">
        <v>55</v>
      </c>
      <c r="P743">
        <v>1096.03</v>
      </c>
      <c r="Q743" t="s">
        <v>68</v>
      </c>
      <c r="R743" t="s">
        <v>41</v>
      </c>
      <c r="S743">
        <v>2</v>
      </c>
      <c r="T743">
        <v>0</v>
      </c>
      <c r="U743" t="s">
        <v>32</v>
      </c>
      <c r="V743" t="s">
        <v>50</v>
      </c>
      <c r="W743">
        <v>4</v>
      </c>
      <c r="X743">
        <f t="shared" si="22"/>
        <v>0</v>
      </c>
      <c r="Y743">
        <f t="shared" si="23"/>
        <v>11950.099999999999</v>
      </c>
      <c r="Z743" s="2">
        <f>IF(BoyCodeAfrica_Ecommerce_Datasets3[Marketing_Cost] = 0, "N/A", L743/P743)</f>
        <v>36.616515971278162</v>
      </c>
      <c r="AA743" s="3">
        <f>BoyCodeAfrica_Ecommerce_Datasets3[Marketing_Cost]/BoyCodeAfrica_Ecommerce_Datasets3[Revenue]</f>
        <v>2.7310080532631661E-2</v>
      </c>
      <c r="AB743">
        <f>IF(COUNTIFS($C$2:C743,C743, $O$2:O743,O743)= 1,1,0)</f>
        <v>0</v>
      </c>
      <c r="AC743" s="6">
        <f>IF(COUNTIFS($A$2:A743,A743, $O$2:O743,O743)= 1,1,0)</f>
        <v>1</v>
      </c>
    </row>
    <row r="744" spans="1:29" x14ac:dyDescent="0.25">
      <c r="A744" t="s">
        <v>1248</v>
      </c>
      <c r="B744" s="1">
        <v>45760</v>
      </c>
      <c r="C744" t="s">
        <v>1249</v>
      </c>
      <c r="D744" t="s">
        <v>90</v>
      </c>
      <c r="E744" t="s">
        <v>46</v>
      </c>
      <c r="F744" t="s">
        <v>86</v>
      </c>
      <c r="G744" t="s">
        <v>87</v>
      </c>
      <c r="H744">
        <v>2</v>
      </c>
      <c r="I744">
        <v>69249</v>
      </c>
      <c r="J744">
        <v>10</v>
      </c>
      <c r="K744">
        <v>13849.8</v>
      </c>
      <c r="L744">
        <v>124648.2</v>
      </c>
      <c r="M744">
        <v>100753.17</v>
      </c>
      <c r="N744">
        <v>23895.03</v>
      </c>
      <c r="O744" t="s">
        <v>60</v>
      </c>
      <c r="P744">
        <v>2231.39</v>
      </c>
      <c r="Q744" t="s">
        <v>68</v>
      </c>
      <c r="R744" t="s">
        <v>41</v>
      </c>
      <c r="S744">
        <v>2</v>
      </c>
      <c r="T744">
        <v>1</v>
      </c>
      <c r="U744" t="s">
        <v>32</v>
      </c>
      <c r="V744" t="s">
        <v>33</v>
      </c>
      <c r="W744">
        <v>5</v>
      </c>
      <c r="X744">
        <f t="shared" si="22"/>
        <v>0</v>
      </c>
      <c r="Y744">
        <f t="shared" si="23"/>
        <v>21663.64</v>
      </c>
      <c r="Z744" s="2">
        <f>IF(BoyCodeAfrica_Ecommerce_Datasets3[Marketing_Cost] = 0, "N/A", L744/P744)</f>
        <v>55.861234477164459</v>
      </c>
      <c r="AA744" s="3">
        <f>BoyCodeAfrica_Ecommerce_Datasets3[Marketing_Cost]/BoyCodeAfrica_Ecommerce_Datasets3[Revenue]</f>
        <v>1.7901501987192755E-2</v>
      </c>
      <c r="AB744">
        <f>IF(COUNTIFS($C$2:C744,C744, $O$2:O744,O744)= 1,1,0)</f>
        <v>1</v>
      </c>
      <c r="AC744" s="6">
        <f>IF(COUNTIFS($A$2:A744,A744, $O$2:O744,O744)= 1,1,0)</f>
        <v>1</v>
      </c>
    </row>
    <row r="745" spans="1:29" x14ac:dyDescent="0.25">
      <c r="A745" t="s">
        <v>1250</v>
      </c>
      <c r="B745" s="1">
        <v>45668</v>
      </c>
      <c r="C745" t="s">
        <v>737</v>
      </c>
      <c r="D745" t="s">
        <v>63</v>
      </c>
      <c r="E745" t="s">
        <v>46</v>
      </c>
      <c r="F745" t="s">
        <v>47</v>
      </c>
      <c r="G745" t="s">
        <v>64</v>
      </c>
      <c r="H745">
        <v>3</v>
      </c>
      <c r="I745">
        <v>40038</v>
      </c>
      <c r="J745">
        <v>15</v>
      </c>
      <c r="K745">
        <v>18017.099999999999</v>
      </c>
      <c r="L745">
        <v>102096.9</v>
      </c>
      <c r="M745">
        <v>75467.42</v>
      </c>
      <c r="N745">
        <v>26629.48</v>
      </c>
      <c r="O745" t="s">
        <v>49</v>
      </c>
      <c r="P745">
        <v>141.91</v>
      </c>
      <c r="Q745" t="s">
        <v>73</v>
      </c>
      <c r="R745" t="s">
        <v>41</v>
      </c>
      <c r="S745">
        <v>2</v>
      </c>
      <c r="T745">
        <v>2</v>
      </c>
      <c r="U745" t="s">
        <v>32</v>
      </c>
      <c r="V745" t="s">
        <v>33</v>
      </c>
      <c r="W745">
        <v>3</v>
      </c>
      <c r="X745">
        <f t="shared" si="22"/>
        <v>0</v>
      </c>
      <c r="Y745">
        <f t="shared" si="23"/>
        <v>26487.57</v>
      </c>
      <c r="Z745" s="2">
        <f>IF(BoyCodeAfrica_Ecommerce_Datasets3[Marketing_Cost] = 0, "N/A", L745/P745)</f>
        <v>719.4482418434219</v>
      </c>
      <c r="AA745" s="3">
        <f>BoyCodeAfrica_Ecommerce_Datasets3[Marketing_Cost]/BoyCodeAfrica_Ecommerce_Datasets3[Revenue]</f>
        <v>1.3899540534531411E-3</v>
      </c>
      <c r="AB745">
        <f>IF(COUNTIFS($C$2:C745,C745, $O$2:O745,O745)= 1,1,0)</f>
        <v>1</v>
      </c>
      <c r="AC745" s="6">
        <f>IF(COUNTIFS($A$2:A745,A745, $O$2:O745,O745)= 1,1,0)</f>
        <v>1</v>
      </c>
    </row>
    <row r="746" spans="1:29" x14ac:dyDescent="0.25">
      <c r="A746" t="s">
        <v>1251</v>
      </c>
      <c r="B746" s="1">
        <v>45976</v>
      </c>
      <c r="C746" t="s">
        <v>1252</v>
      </c>
      <c r="D746" t="s">
        <v>79</v>
      </c>
      <c r="E746" t="s">
        <v>26</v>
      </c>
      <c r="F746" t="s">
        <v>53</v>
      </c>
      <c r="G746" t="s">
        <v>151</v>
      </c>
      <c r="H746">
        <v>3</v>
      </c>
      <c r="I746">
        <v>28348</v>
      </c>
      <c r="J746">
        <v>20</v>
      </c>
      <c r="K746">
        <v>17008.8</v>
      </c>
      <c r="L746">
        <v>68035.199999999997</v>
      </c>
      <c r="M746">
        <v>51351.92</v>
      </c>
      <c r="N746">
        <v>16683.28</v>
      </c>
      <c r="O746" t="s">
        <v>39</v>
      </c>
      <c r="P746">
        <v>834.68</v>
      </c>
      <c r="Q746" t="s">
        <v>40</v>
      </c>
      <c r="R746" t="s">
        <v>41</v>
      </c>
      <c r="S746">
        <v>2</v>
      </c>
      <c r="T746">
        <v>3</v>
      </c>
      <c r="U746" t="s">
        <v>56</v>
      </c>
      <c r="V746" t="s">
        <v>33</v>
      </c>
      <c r="W746">
        <v>4</v>
      </c>
      <c r="X746">
        <f t="shared" si="22"/>
        <v>0</v>
      </c>
      <c r="Y746">
        <f t="shared" si="23"/>
        <v>15848.599999999999</v>
      </c>
      <c r="Z746" s="2">
        <f>IF(BoyCodeAfrica_Ecommerce_Datasets3[Marketing_Cost] = 0, "N/A", L746/P746)</f>
        <v>81.510519001293915</v>
      </c>
      <c r="AA746" s="3">
        <f>BoyCodeAfrica_Ecommerce_Datasets3[Marketing_Cost]/BoyCodeAfrica_Ecommerce_Datasets3[Revenue]</f>
        <v>1.2268355204364799E-2</v>
      </c>
      <c r="AB746">
        <f>IF(COUNTIFS($C$2:C746,C746, $O$2:O746,O746)= 1,1,0)</f>
        <v>1</v>
      </c>
      <c r="AC746" s="6">
        <f>IF(COUNTIFS($A$2:A746,A746, $O$2:O746,O746)= 1,1,0)</f>
        <v>1</v>
      </c>
    </row>
    <row r="747" spans="1:29" x14ac:dyDescent="0.25">
      <c r="A747" t="s">
        <v>1253</v>
      </c>
      <c r="B747" s="1">
        <v>45736</v>
      </c>
      <c r="C747" t="s">
        <v>1254</v>
      </c>
      <c r="D747" t="s">
        <v>45</v>
      </c>
      <c r="E747" t="s">
        <v>46</v>
      </c>
      <c r="F747" t="s">
        <v>27</v>
      </c>
      <c r="G747" t="s">
        <v>72</v>
      </c>
      <c r="H747">
        <v>1</v>
      </c>
      <c r="I747">
        <v>19133</v>
      </c>
      <c r="J747">
        <v>0</v>
      </c>
      <c r="K747">
        <v>0</v>
      </c>
      <c r="L747">
        <v>19133</v>
      </c>
      <c r="M747">
        <v>12151.8</v>
      </c>
      <c r="N747">
        <v>6981.2</v>
      </c>
      <c r="O747" t="s">
        <v>91</v>
      </c>
      <c r="P747">
        <v>1646.45</v>
      </c>
      <c r="Q747" t="s">
        <v>73</v>
      </c>
      <c r="R747" t="s">
        <v>41</v>
      </c>
      <c r="S747">
        <v>2</v>
      </c>
      <c r="T747">
        <v>4</v>
      </c>
      <c r="U747" t="s">
        <v>32</v>
      </c>
      <c r="V747" t="s">
        <v>50</v>
      </c>
      <c r="W747">
        <v>1</v>
      </c>
      <c r="X747">
        <f t="shared" si="22"/>
        <v>0</v>
      </c>
      <c r="Y747">
        <f t="shared" si="23"/>
        <v>5334.75</v>
      </c>
      <c r="Z747" s="2">
        <f>IF(BoyCodeAfrica_Ecommerce_Datasets3[Marketing_Cost] = 0, "N/A", L747/P747)</f>
        <v>11.620759816575054</v>
      </c>
      <c r="AA747" s="3">
        <f>BoyCodeAfrica_Ecommerce_Datasets3[Marketing_Cost]/BoyCodeAfrica_Ecommerce_Datasets3[Revenue]</f>
        <v>8.605289290754195E-2</v>
      </c>
      <c r="AB747">
        <f>IF(COUNTIFS($C$2:C747,C747, $O$2:O747,O747)= 1,1,0)</f>
        <v>1</v>
      </c>
      <c r="AC747" s="6">
        <f>IF(COUNTIFS($A$2:A747,A747, $O$2:O747,O747)= 1,1,0)</f>
        <v>1</v>
      </c>
    </row>
    <row r="748" spans="1:29" x14ac:dyDescent="0.25">
      <c r="A748" t="s">
        <v>1255</v>
      </c>
      <c r="B748" s="1">
        <v>45780</v>
      </c>
      <c r="C748" t="s">
        <v>797</v>
      </c>
      <c r="D748" t="s">
        <v>45</v>
      </c>
      <c r="E748" t="s">
        <v>26</v>
      </c>
      <c r="F748" t="s">
        <v>27</v>
      </c>
      <c r="G748" t="s">
        <v>76</v>
      </c>
      <c r="H748">
        <v>1</v>
      </c>
      <c r="I748">
        <v>20267</v>
      </c>
      <c r="J748">
        <v>0</v>
      </c>
      <c r="K748">
        <v>0</v>
      </c>
      <c r="L748">
        <v>20267</v>
      </c>
      <c r="M748">
        <v>13864.71</v>
      </c>
      <c r="N748">
        <v>6402.29</v>
      </c>
      <c r="O748" t="s">
        <v>55</v>
      </c>
      <c r="P748">
        <v>435.18</v>
      </c>
      <c r="Q748" t="s">
        <v>68</v>
      </c>
      <c r="R748" t="s">
        <v>31</v>
      </c>
      <c r="S748">
        <v>5</v>
      </c>
      <c r="T748">
        <v>5</v>
      </c>
      <c r="U748" t="s">
        <v>32</v>
      </c>
      <c r="V748" t="s">
        <v>33</v>
      </c>
      <c r="W748">
        <v>2</v>
      </c>
      <c r="X748">
        <f t="shared" si="22"/>
        <v>0</v>
      </c>
      <c r="Y748">
        <f t="shared" si="23"/>
        <v>5967.11</v>
      </c>
      <c r="Z748" s="2">
        <f>IF(BoyCodeAfrica_Ecommerce_Datasets3[Marketing_Cost] = 0, "N/A", L748/P748)</f>
        <v>46.571533618272895</v>
      </c>
      <c r="AA748" s="3">
        <f>BoyCodeAfrica_Ecommerce_Datasets3[Marketing_Cost]/BoyCodeAfrica_Ecommerce_Datasets3[Revenue]</f>
        <v>2.1472344204865053E-2</v>
      </c>
      <c r="AB748">
        <f>IF(COUNTIFS($C$2:C748,C748, $O$2:O748,O748)= 1,1,0)</f>
        <v>1</v>
      </c>
      <c r="AC748" s="6">
        <f>IF(COUNTIFS($A$2:A748,A748, $O$2:O748,O748)= 1,1,0)</f>
        <v>1</v>
      </c>
    </row>
    <row r="749" spans="1:29" x14ac:dyDescent="0.25">
      <c r="A749" t="s">
        <v>1256</v>
      </c>
      <c r="B749" s="1">
        <v>45722</v>
      </c>
      <c r="C749" t="s">
        <v>1257</v>
      </c>
      <c r="D749" t="s">
        <v>25</v>
      </c>
      <c r="E749" t="s">
        <v>46</v>
      </c>
      <c r="F749" t="s">
        <v>47</v>
      </c>
      <c r="G749" t="s">
        <v>138</v>
      </c>
      <c r="H749">
        <v>1</v>
      </c>
      <c r="I749">
        <v>39273</v>
      </c>
      <c r="J749">
        <v>25</v>
      </c>
      <c r="K749">
        <v>9818.25</v>
      </c>
      <c r="L749">
        <v>29454.75</v>
      </c>
      <c r="M749">
        <v>19511.28</v>
      </c>
      <c r="N749">
        <v>9943.4699999999993</v>
      </c>
      <c r="O749" t="s">
        <v>39</v>
      </c>
      <c r="P749">
        <v>2092.5500000000002</v>
      </c>
      <c r="Q749" t="s">
        <v>68</v>
      </c>
      <c r="R749" t="s">
        <v>31</v>
      </c>
      <c r="S749">
        <v>5</v>
      </c>
      <c r="T749">
        <v>3</v>
      </c>
      <c r="U749" t="s">
        <v>32</v>
      </c>
      <c r="V749" t="s">
        <v>33</v>
      </c>
      <c r="W749">
        <v>5</v>
      </c>
      <c r="X749">
        <f t="shared" si="22"/>
        <v>0</v>
      </c>
      <c r="Y749">
        <f t="shared" si="23"/>
        <v>7850.9199999999992</v>
      </c>
      <c r="Z749" s="2">
        <f>IF(BoyCodeAfrica_Ecommerce_Datasets3[Marketing_Cost] = 0, "N/A", L749/P749)</f>
        <v>14.076007741750495</v>
      </c>
      <c r="AA749" s="3">
        <f>BoyCodeAfrica_Ecommerce_Datasets3[Marketing_Cost]/BoyCodeAfrica_Ecommerce_Datasets3[Revenue]</f>
        <v>7.1042870844261113E-2</v>
      </c>
      <c r="AB749">
        <f>IF(COUNTIFS($C$2:C749,C749, $O$2:O749,O749)= 1,1,0)</f>
        <v>1</v>
      </c>
      <c r="AC749" s="6">
        <f>IF(COUNTIFS($A$2:A749,A749, $O$2:O749,O749)= 1,1,0)</f>
        <v>1</v>
      </c>
    </row>
    <row r="750" spans="1:29" x14ac:dyDescent="0.25">
      <c r="A750" t="s">
        <v>1258</v>
      </c>
      <c r="B750" s="1">
        <v>45900</v>
      </c>
      <c r="C750" t="s">
        <v>643</v>
      </c>
      <c r="D750" t="s">
        <v>63</v>
      </c>
      <c r="E750" t="s">
        <v>46</v>
      </c>
      <c r="F750" t="s">
        <v>27</v>
      </c>
      <c r="G750" t="s">
        <v>76</v>
      </c>
      <c r="H750">
        <v>2</v>
      </c>
      <c r="I750">
        <v>24566</v>
      </c>
      <c r="J750">
        <v>20</v>
      </c>
      <c r="K750">
        <v>9826.4</v>
      </c>
      <c r="L750">
        <v>39305.599999999999</v>
      </c>
      <c r="M750">
        <v>22068</v>
      </c>
      <c r="N750">
        <v>17237.599999999999</v>
      </c>
      <c r="O750" t="s">
        <v>91</v>
      </c>
      <c r="P750">
        <v>2395.17</v>
      </c>
      <c r="Q750" t="s">
        <v>68</v>
      </c>
      <c r="R750" t="s">
        <v>31</v>
      </c>
      <c r="S750">
        <v>5</v>
      </c>
      <c r="T750">
        <v>3</v>
      </c>
      <c r="U750" t="s">
        <v>32</v>
      </c>
      <c r="V750" t="s">
        <v>33</v>
      </c>
      <c r="W750">
        <v>2</v>
      </c>
      <c r="X750">
        <f t="shared" si="22"/>
        <v>0</v>
      </c>
      <c r="Y750">
        <f t="shared" si="23"/>
        <v>14842.429999999998</v>
      </c>
      <c r="Z750" s="2">
        <f>IF(BoyCodeAfrica_Ecommerce_Datasets3[Marketing_Cost] = 0, "N/A", L750/P750)</f>
        <v>16.410359181185466</v>
      </c>
      <c r="AA750" s="3">
        <f>BoyCodeAfrica_Ecommerce_Datasets3[Marketing_Cost]/BoyCodeAfrica_Ecommerce_Datasets3[Revenue]</f>
        <v>6.0937118374989829E-2</v>
      </c>
      <c r="AB750">
        <f>IF(COUNTIFS($C$2:C750,C750, $O$2:O750,O750)= 1,1,0)</f>
        <v>1</v>
      </c>
      <c r="AC750" s="6">
        <f>IF(COUNTIFS($A$2:A750,A750, $O$2:O750,O750)= 1,1,0)</f>
        <v>1</v>
      </c>
    </row>
    <row r="751" spans="1:29" x14ac:dyDescent="0.25">
      <c r="A751" t="s">
        <v>1259</v>
      </c>
      <c r="B751" s="1">
        <v>46000</v>
      </c>
      <c r="C751" t="s">
        <v>1260</v>
      </c>
      <c r="D751" t="s">
        <v>71</v>
      </c>
      <c r="E751" t="s">
        <v>26</v>
      </c>
      <c r="F751" t="s">
        <v>37</v>
      </c>
      <c r="G751" t="s">
        <v>313</v>
      </c>
      <c r="H751">
        <v>1</v>
      </c>
      <c r="I751">
        <v>31193</v>
      </c>
      <c r="J751">
        <v>25</v>
      </c>
      <c r="K751">
        <v>7798.25</v>
      </c>
      <c r="L751">
        <v>23394.75</v>
      </c>
      <c r="M751">
        <v>13296.4</v>
      </c>
      <c r="N751">
        <v>10098.35</v>
      </c>
      <c r="O751" t="s">
        <v>49</v>
      </c>
      <c r="P751">
        <v>153.28</v>
      </c>
      <c r="Q751" t="s">
        <v>30</v>
      </c>
      <c r="R751" t="s">
        <v>31</v>
      </c>
      <c r="S751">
        <v>5</v>
      </c>
      <c r="T751">
        <v>2</v>
      </c>
      <c r="U751" t="s">
        <v>32</v>
      </c>
      <c r="V751" t="s">
        <v>33</v>
      </c>
      <c r="W751">
        <v>2</v>
      </c>
      <c r="X751">
        <f t="shared" si="22"/>
        <v>0</v>
      </c>
      <c r="Y751">
        <f t="shared" si="23"/>
        <v>9945.07</v>
      </c>
      <c r="Z751" s="2">
        <f>IF(BoyCodeAfrica_Ecommerce_Datasets3[Marketing_Cost] = 0, "N/A", L751/P751)</f>
        <v>152.62754436325679</v>
      </c>
      <c r="AA751" s="3">
        <f>BoyCodeAfrica_Ecommerce_Datasets3[Marketing_Cost]/BoyCodeAfrica_Ecommerce_Datasets3[Revenue]</f>
        <v>6.551897327391829E-3</v>
      </c>
      <c r="AB751">
        <f>IF(COUNTIFS($C$2:C751,C751, $O$2:O751,O751)= 1,1,0)</f>
        <v>1</v>
      </c>
      <c r="AC751" s="6">
        <f>IF(COUNTIFS($A$2:A751,A751, $O$2:O751,O751)= 1,1,0)</f>
        <v>1</v>
      </c>
    </row>
    <row r="752" spans="1:29" x14ac:dyDescent="0.25">
      <c r="A752" t="s">
        <v>1261</v>
      </c>
      <c r="B752" s="1">
        <v>45716</v>
      </c>
      <c r="C752" t="s">
        <v>673</v>
      </c>
      <c r="D752" t="s">
        <v>45</v>
      </c>
      <c r="E752" t="s">
        <v>26</v>
      </c>
      <c r="F752" t="s">
        <v>53</v>
      </c>
      <c r="G752" t="s">
        <v>59</v>
      </c>
      <c r="H752">
        <v>2</v>
      </c>
      <c r="I752">
        <v>61059</v>
      </c>
      <c r="J752">
        <v>10</v>
      </c>
      <c r="K752">
        <v>12211.8</v>
      </c>
      <c r="L752">
        <v>109906.2</v>
      </c>
      <c r="M752">
        <v>68331.39</v>
      </c>
      <c r="N752">
        <v>41574.81</v>
      </c>
      <c r="O752" t="s">
        <v>39</v>
      </c>
      <c r="P752">
        <v>2120.09</v>
      </c>
      <c r="Q752" t="s">
        <v>40</v>
      </c>
      <c r="R752" t="s">
        <v>41</v>
      </c>
      <c r="S752">
        <v>2</v>
      </c>
      <c r="T752">
        <v>1</v>
      </c>
      <c r="U752" t="s">
        <v>32</v>
      </c>
      <c r="V752" t="s">
        <v>33</v>
      </c>
      <c r="W752">
        <v>2</v>
      </c>
      <c r="X752">
        <f t="shared" si="22"/>
        <v>0</v>
      </c>
      <c r="Y752">
        <f t="shared" si="23"/>
        <v>39454.720000000001</v>
      </c>
      <c r="Z752" s="2">
        <f>IF(BoyCodeAfrica_Ecommerce_Datasets3[Marketing_Cost] = 0, "N/A", L752/P752)</f>
        <v>51.840346400388661</v>
      </c>
      <c r="AA752" s="3">
        <f>BoyCodeAfrica_Ecommerce_Datasets3[Marketing_Cost]/BoyCodeAfrica_Ecommerce_Datasets3[Revenue]</f>
        <v>1.9289994558996673E-2</v>
      </c>
      <c r="AB752">
        <f>IF(COUNTIFS($C$2:C752,C752, $O$2:O752,O752)= 1,1,0)</f>
        <v>1</v>
      </c>
      <c r="AC752" s="6">
        <f>IF(COUNTIFS($A$2:A752,A752, $O$2:O752,O752)= 1,1,0)</f>
        <v>1</v>
      </c>
    </row>
    <row r="753" spans="1:29" x14ac:dyDescent="0.25">
      <c r="A753" t="s">
        <v>1262</v>
      </c>
      <c r="B753" s="1">
        <v>45946</v>
      </c>
      <c r="C753" t="s">
        <v>1263</v>
      </c>
      <c r="D753" t="s">
        <v>25</v>
      </c>
      <c r="E753" t="s">
        <v>46</v>
      </c>
      <c r="F753" t="s">
        <v>86</v>
      </c>
      <c r="G753" t="s">
        <v>94</v>
      </c>
      <c r="H753">
        <v>2</v>
      </c>
      <c r="I753">
        <v>64398</v>
      </c>
      <c r="J753">
        <v>15</v>
      </c>
      <c r="K753">
        <v>19319.400000000001</v>
      </c>
      <c r="L753">
        <v>109476.6</v>
      </c>
      <c r="M753">
        <v>66259.539999999994</v>
      </c>
      <c r="N753">
        <v>43217.06</v>
      </c>
      <c r="O753" t="s">
        <v>39</v>
      </c>
      <c r="P753">
        <v>2050.66</v>
      </c>
      <c r="Q753" t="s">
        <v>68</v>
      </c>
      <c r="R753" t="s">
        <v>31</v>
      </c>
      <c r="S753">
        <v>5</v>
      </c>
      <c r="T753">
        <v>2</v>
      </c>
      <c r="U753" t="s">
        <v>32</v>
      </c>
      <c r="V753" t="s">
        <v>33</v>
      </c>
      <c r="W753">
        <v>4</v>
      </c>
      <c r="X753">
        <f t="shared" si="22"/>
        <v>0</v>
      </c>
      <c r="Y753">
        <f t="shared" si="23"/>
        <v>41166.399999999994</v>
      </c>
      <c r="Z753" s="2">
        <f>IF(BoyCodeAfrica_Ecommerce_Datasets3[Marketing_Cost] = 0, "N/A", L753/P753)</f>
        <v>53.38603181414765</v>
      </c>
      <c r="AA753" s="3">
        <f>BoyCodeAfrica_Ecommerce_Datasets3[Marketing_Cost]/BoyCodeAfrica_Ecommerce_Datasets3[Revenue]</f>
        <v>1.873149147854427E-2</v>
      </c>
      <c r="AB753">
        <f>IF(COUNTIFS($C$2:C753,C753, $O$2:O753,O753)= 1,1,0)</f>
        <v>1</v>
      </c>
      <c r="AC753" s="6">
        <f>IF(COUNTIFS($A$2:A753,A753, $O$2:O753,O753)= 1,1,0)</f>
        <v>1</v>
      </c>
    </row>
    <row r="754" spans="1:29" x14ac:dyDescent="0.25">
      <c r="A754" t="s">
        <v>1264</v>
      </c>
      <c r="B754" s="1">
        <v>45769</v>
      </c>
      <c r="C754" t="s">
        <v>150</v>
      </c>
      <c r="D754" t="s">
        <v>124</v>
      </c>
      <c r="E754" t="s">
        <v>36</v>
      </c>
      <c r="F754" t="s">
        <v>47</v>
      </c>
      <c r="G754" t="s">
        <v>64</v>
      </c>
      <c r="H754">
        <v>1</v>
      </c>
      <c r="I754">
        <v>49456</v>
      </c>
      <c r="J754">
        <v>5</v>
      </c>
      <c r="K754">
        <v>2472.8000000000002</v>
      </c>
      <c r="L754">
        <v>46983.199999999997</v>
      </c>
      <c r="M754">
        <v>32324.29</v>
      </c>
      <c r="N754">
        <v>14658.91</v>
      </c>
      <c r="O754" t="s">
        <v>29</v>
      </c>
      <c r="P754">
        <v>2108.0500000000002</v>
      </c>
      <c r="Q754" t="s">
        <v>73</v>
      </c>
      <c r="R754" t="s">
        <v>31</v>
      </c>
      <c r="S754">
        <v>5</v>
      </c>
      <c r="T754">
        <v>3</v>
      </c>
      <c r="U754" t="s">
        <v>32</v>
      </c>
      <c r="V754" t="s">
        <v>33</v>
      </c>
      <c r="W754">
        <v>2</v>
      </c>
      <c r="X754">
        <f t="shared" si="22"/>
        <v>0</v>
      </c>
      <c r="Y754">
        <f t="shared" si="23"/>
        <v>12550.86</v>
      </c>
      <c r="Z754" s="2">
        <f>IF(BoyCodeAfrica_Ecommerce_Datasets3[Marketing_Cost] = 0, "N/A", L754/P754)</f>
        <v>22.287516899504279</v>
      </c>
      <c r="AA754" s="3">
        <f>BoyCodeAfrica_Ecommerce_Datasets3[Marketing_Cost]/BoyCodeAfrica_Ecommerce_Datasets3[Revenue]</f>
        <v>4.4868165642187E-2</v>
      </c>
      <c r="AB754">
        <f>IF(COUNTIFS($C$2:C754,C754, $O$2:O754,O754)= 1,1,0)</f>
        <v>0</v>
      </c>
      <c r="AC754" s="6">
        <f>IF(COUNTIFS($A$2:A754,A754, $O$2:O754,O754)= 1,1,0)</f>
        <v>1</v>
      </c>
    </row>
    <row r="755" spans="1:29" x14ac:dyDescent="0.25">
      <c r="A755" t="s">
        <v>1265</v>
      </c>
      <c r="B755" s="1">
        <v>45896</v>
      </c>
      <c r="C755" t="s">
        <v>1266</v>
      </c>
      <c r="D755" t="s">
        <v>25</v>
      </c>
      <c r="E755" t="s">
        <v>36</v>
      </c>
      <c r="F755" t="s">
        <v>47</v>
      </c>
      <c r="G755" t="s">
        <v>105</v>
      </c>
      <c r="H755">
        <v>2</v>
      </c>
      <c r="I755">
        <v>39222</v>
      </c>
      <c r="J755">
        <v>5</v>
      </c>
      <c r="K755">
        <v>3922.2</v>
      </c>
      <c r="L755">
        <v>74521.8</v>
      </c>
      <c r="M755">
        <v>42549.86</v>
      </c>
      <c r="N755">
        <v>31971.94</v>
      </c>
      <c r="O755" t="s">
        <v>60</v>
      </c>
      <c r="P755">
        <v>271.76</v>
      </c>
      <c r="Q755" t="s">
        <v>83</v>
      </c>
      <c r="R755" t="s">
        <v>31</v>
      </c>
      <c r="S755">
        <v>5</v>
      </c>
      <c r="T755">
        <v>7</v>
      </c>
      <c r="U755" t="s">
        <v>56</v>
      </c>
      <c r="V755" t="s">
        <v>33</v>
      </c>
      <c r="W755">
        <v>5</v>
      </c>
      <c r="X755">
        <f t="shared" si="22"/>
        <v>0</v>
      </c>
      <c r="Y755">
        <f t="shared" si="23"/>
        <v>31700.18</v>
      </c>
      <c r="Z755" s="2">
        <f>IF(BoyCodeAfrica_Ecommerce_Datasets3[Marketing_Cost] = 0, "N/A", L755/P755)</f>
        <v>274.21916396820728</v>
      </c>
      <c r="AA755" s="3">
        <f>BoyCodeAfrica_Ecommerce_Datasets3[Marketing_Cost]/BoyCodeAfrica_Ecommerce_Datasets3[Revenue]</f>
        <v>3.6467181415371069E-3</v>
      </c>
      <c r="AB755">
        <f>IF(COUNTIFS($C$2:C755,C755, $O$2:O755,O755)= 1,1,0)</f>
        <v>1</v>
      </c>
      <c r="AC755" s="6">
        <f>IF(COUNTIFS($A$2:A755,A755, $O$2:O755,O755)= 1,1,0)</f>
        <v>1</v>
      </c>
    </row>
    <row r="756" spans="1:29" x14ac:dyDescent="0.25">
      <c r="A756" t="s">
        <v>1267</v>
      </c>
      <c r="B756" s="1">
        <v>46016</v>
      </c>
      <c r="C756" t="s">
        <v>360</v>
      </c>
      <c r="D756" t="s">
        <v>63</v>
      </c>
      <c r="E756" t="s">
        <v>46</v>
      </c>
      <c r="F756" t="s">
        <v>53</v>
      </c>
      <c r="G756" t="s">
        <v>59</v>
      </c>
      <c r="H756">
        <v>2</v>
      </c>
      <c r="I756">
        <v>29904</v>
      </c>
      <c r="J756">
        <v>5</v>
      </c>
      <c r="K756">
        <v>2990.4</v>
      </c>
      <c r="L756">
        <v>56817.599999999999</v>
      </c>
      <c r="M756">
        <v>46144.63</v>
      </c>
      <c r="N756">
        <v>10672.97</v>
      </c>
      <c r="O756" t="s">
        <v>60</v>
      </c>
      <c r="P756">
        <v>1160.22</v>
      </c>
      <c r="Q756" t="s">
        <v>83</v>
      </c>
      <c r="R756" t="s">
        <v>41</v>
      </c>
      <c r="S756">
        <v>2</v>
      </c>
      <c r="T756">
        <v>0</v>
      </c>
      <c r="U756" t="s">
        <v>32</v>
      </c>
      <c r="V756" t="s">
        <v>50</v>
      </c>
      <c r="W756">
        <v>3</v>
      </c>
      <c r="X756">
        <f t="shared" si="22"/>
        <v>0</v>
      </c>
      <c r="Y756">
        <f t="shared" si="23"/>
        <v>9512.75</v>
      </c>
      <c r="Z756" s="2">
        <f>IF(BoyCodeAfrica_Ecommerce_Datasets3[Marketing_Cost] = 0, "N/A", L756/P756)</f>
        <v>48.971401975487403</v>
      </c>
      <c r="AA756" s="3">
        <f>BoyCodeAfrica_Ecommerce_Datasets3[Marketing_Cost]/BoyCodeAfrica_Ecommerce_Datasets3[Revenue]</f>
        <v>2.0420081101630481E-2</v>
      </c>
      <c r="AB756">
        <f>IF(COUNTIFS($C$2:C756,C756, $O$2:O756,O756)= 1,1,0)</f>
        <v>1</v>
      </c>
      <c r="AC756" s="6">
        <f>IF(COUNTIFS($A$2:A756,A756, $O$2:O756,O756)= 1,1,0)</f>
        <v>1</v>
      </c>
    </row>
    <row r="757" spans="1:29" x14ac:dyDescent="0.25">
      <c r="A757" t="s">
        <v>1268</v>
      </c>
      <c r="B757" s="1">
        <v>45789</v>
      </c>
      <c r="C757" t="s">
        <v>629</v>
      </c>
      <c r="D757" t="s">
        <v>63</v>
      </c>
      <c r="E757" t="s">
        <v>46</v>
      </c>
      <c r="F757" t="s">
        <v>86</v>
      </c>
      <c r="G757" t="s">
        <v>180</v>
      </c>
      <c r="H757">
        <v>3</v>
      </c>
      <c r="I757">
        <v>21771</v>
      </c>
      <c r="J757">
        <v>20</v>
      </c>
      <c r="K757">
        <v>13062.6</v>
      </c>
      <c r="L757">
        <v>52250.400000000001</v>
      </c>
      <c r="M757">
        <v>31200.639999999999</v>
      </c>
      <c r="N757">
        <v>21049.759999999998</v>
      </c>
      <c r="O757" t="s">
        <v>91</v>
      </c>
      <c r="P757">
        <v>740.05</v>
      </c>
      <c r="Q757" t="s">
        <v>40</v>
      </c>
      <c r="R757" t="s">
        <v>31</v>
      </c>
      <c r="S757">
        <v>5</v>
      </c>
      <c r="T757">
        <v>10</v>
      </c>
      <c r="U757" t="s">
        <v>56</v>
      </c>
      <c r="V757" t="s">
        <v>33</v>
      </c>
      <c r="W757">
        <v>5</v>
      </c>
      <c r="X757">
        <f t="shared" si="22"/>
        <v>0</v>
      </c>
      <c r="Y757">
        <f t="shared" si="23"/>
        <v>20309.71</v>
      </c>
      <c r="Z757" s="2">
        <f>IF(BoyCodeAfrica_Ecommerce_Datasets3[Marketing_Cost] = 0, "N/A", L757/P757)</f>
        <v>70.603878116343495</v>
      </c>
      <c r="AA757" s="3">
        <f>BoyCodeAfrica_Ecommerce_Datasets3[Marketing_Cost]/BoyCodeAfrica_Ecommerce_Datasets3[Revenue]</f>
        <v>1.4163527934714374E-2</v>
      </c>
      <c r="AB757">
        <f>IF(COUNTIFS($C$2:C757,C757, $O$2:O757,O757)= 1,1,0)</f>
        <v>1</v>
      </c>
      <c r="AC757" s="6">
        <f>IF(COUNTIFS($A$2:A757,A757, $O$2:O757,O757)= 1,1,0)</f>
        <v>1</v>
      </c>
    </row>
    <row r="758" spans="1:29" x14ac:dyDescent="0.25">
      <c r="A758" t="s">
        <v>1269</v>
      </c>
      <c r="B758" s="1">
        <v>45846</v>
      </c>
      <c r="C758" t="s">
        <v>908</v>
      </c>
      <c r="D758" t="s">
        <v>90</v>
      </c>
      <c r="E758" t="s">
        <v>26</v>
      </c>
      <c r="F758" t="s">
        <v>37</v>
      </c>
      <c r="G758" t="s">
        <v>313</v>
      </c>
      <c r="H758">
        <v>1</v>
      </c>
      <c r="I758">
        <v>30053</v>
      </c>
      <c r="J758">
        <v>15</v>
      </c>
      <c r="K758">
        <v>4507.95</v>
      </c>
      <c r="L758">
        <v>25545.05</v>
      </c>
      <c r="M758">
        <v>14255.99</v>
      </c>
      <c r="N758">
        <v>11289.06</v>
      </c>
      <c r="O758" t="s">
        <v>49</v>
      </c>
      <c r="P758">
        <v>259.57</v>
      </c>
      <c r="Q758" t="s">
        <v>68</v>
      </c>
      <c r="R758" t="s">
        <v>41</v>
      </c>
      <c r="S758">
        <v>2</v>
      </c>
      <c r="T758">
        <v>2</v>
      </c>
      <c r="U758" t="s">
        <v>32</v>
      </c>
      <c r="V758" t="s">
        <v>33</v>
      </c>
      <c r="W758">
        <v>5</v>
      </c>
      <c r="X758">
        <f t="shared" si="22"/>
        <v>0</v>
      </c>
      <c r="Y758">
        <f t="shared" si="23"/>
        <v>11029.49</v>
      </c>
      <c r="Z758" s="2">
        <f>IF(BoyCodeAfrica_Ecommerce_Datasets3[Marketing_Cost] = 0, "N/A", L758/P758)</f>
        <v>98.412952190160652</v>
      </c>
      <c r="AA758" s="3">
        <f>BoyCodeAfrica_Ecommerce_Datasets3[Marketing_Cost]/BoyCodeAfrica_Ecommerce_Datasets3[Revenue]</f>
        <v>1.0161264119663106E-2</v>
      </c>
      <c r="AB758">
        <f>IF(COUNTIFS($C$2:C758,C758, $O$2:O758,O758)= 1,1,0)</f>
        <v>1</v>
      </c>
      <c r="AC758" s="6">
        <f>IF(COUNTIFS($A$2:A758,A758, $O$2:O758,O758)= 1,1,0)</f>
        <v>1</v>
      </c>
    </row>
    <row r="759" spans="1:29" x14ac:dyDescent="0.25">
      <c r="A759" t="s">
        <v>1270</v>
      </c>
      <c r="B759" s="1">
        <v>45743</v>
      </c>
      <c r="C759" t="s">
        <v>1271</v>
      </c>
      <c r="D759" t="s">
        <v>79</v>
      </c>
      <c r="E759" t="s">
        <v>26</v>
      </c>
      <c r="F759" t="s">
        <v>53</v>
      </c>
      <c r="G759" t="s">
        <v>82</v>
      </c>
      <c r="H759">
        <v>2</v>
      </c>
      <c r="I759">
        <v>35568</v>
      </c>
      <c r="J759">
        <v>5</v>
      </c>
      <c r="K759">
        <v>3556.8</v>
      </c>
      <c r="L759">
        <v>67579.199999999997</v>
      </c>
      <c r="M759">
        <v>41453.15</v>
      </c>
      <c r="N759">
        <v>26126.05</v>
      </c>
      <c r="O759" t="s">
        <v>39</v>
      </c>
      <c r="P759">
        <v>301.48</v>
      </c>
      <c r="Q759" t="s">
        <v>40</v>
      </c>
      <c r="R759" t="s">
        <v>31</v>
      </c>
      <c r="S759">
        <v>5</v>
      </c>
      <c r="T759">
        <v>5</v>
      </c>
      <c r="U759" t="s">
        <v>32</v>
      </c>
      <c r="V759" t="s">
        <v>33</v>
      </c>
      <c r="W759">
        <v>5</v>
      </c>
      <c r="X759">
        <f t="shared" si="22"/>
        <v>0</v>
      </c>
      <c r="Y759">
        <f t="shared" si="23"/>
        <v>25824.57</v>
      </c>
      <c r="Z759" s="2">
        <f>IF(BoyCodeAfrica_Ecommerce_Datasets3[Marketing_Cost] = 0, "N/A", L759/P759)</f>
        <v>224.15815311131749</v>
      </c>
      <c r="AA759" s="3">
        <f>BoyCodeAfrica_Ecommerce_Datasets3[Marketing_Cost]/BoyCodeAfrica_Ecommerce_Datasets3[Revenue]</f>
        <v>4.4611359708312624E-3</v>
      </c>
      <c r="AB759">
        <f>IF(COUNTIFS($C$2:C759,C759, $O$2:O759,O759)= 1,1,0)</f>
        <v>1</v>
      </c>
      <c r="AC759" s="6">
        <f>IF(COUNTIFS($A$2:A759,A759, $O$2:O759,O759)= 1,1,0)</f>
        <v>1</v>
      </c>
    </row>
    <row r="760" spans="1:29" x14ac:dyDescent="0.25">
      <c r="A760" t="s">
        <v>1272</v>
      </c>
      <c r="B760" s="1">
        <v>45968</v>
      </c>
      <c r="C760" t="s">
        <v>142</v>
      </c>
      <c r="D760" t="s">
        <v>124</v>
      </c>
      <c r="E760" t="s">
        <v>36</v>
      </c>
      <c r="F760" t="s">
        <v>27</v>
      </c>
      <c r="G760" t="s">
        <v>28</v>
      </c>
      <c r="H760">
        <v>1</v>
      </c>
      <c r="I760">
        <v>15535</v>
      </c>
      <c r="J760">
        <v>20</v>
      </c>
      <c r="K760">
        <v>3107</v>
      </c>
      <c r="L760">
        <v>12428</v>
      </c>
      <c r="M760">
        <v>8662.81</v>
      </c>
      <c r="N760">
        <v>3765.19</v>
      </c>
      <c r="O760" t="s">
        <v>49</v>
      </c>
      <c r="P760">
        <v>297.95999999999998</v>
      </c>
      <c r="Q760" t="s">
        <v>68</v>
      </c>
      <c r="R760" t="s">
        <v>41</v>
      </c>
      <c r="S760">
        <v>2</v>
      </c>
      <c r="T760">
        <v>1</v>
      </c>
      <c r="U760" t="s">
        <v>32</v>
      </c>
      <c r="V760" t="s">
        <v>33</v>
      </c>
      <c r="W760">
        <v>5</v>
      </c>
      <c r="X760">
        <f t="shared" si="22"/>
        <v>0</v>
      </c>
      <c r="Y760">
        <f t="shared" si="23"/>
        <v>3467.23</v>
      </c>
      <c r="Z760" s="2">
        <f>IF(BoyCodeAfrica_Ecommerce_Datasets3[Marketing_Cost] = 0, "N/A", L760/P760)</f>
        <v>41.710296684118674</v>
      </c>
      <c r="AA760" s="3">
        <f>BoyCodeAfrica_Ecommerce_Datasets3[Marketing_Cost]/BoyCodeAfrica_Ecommerce_Datasets3[Revenue]</f>
        <v>2.3974895397489537E-2</v>
      </c>
      <c r="AB760">
        <f>IF(COUNTIFS($C$2:C760,C760, $O$2:O760,O760)= 1,1,0)</f>
        <v>1</v>
      </c>
      <c r="AC760" s="6">
        <f>IF(COUNTIFS($A$2:A760,A760, $O$2:O760,O760)= 1,1,0)</f>
        <v>1</v>
      </c>
    </row>
    <row r="761" spans="1:29" x14ac:dyDescent="0.25">
      <c r="A761" t="s">
        <v>1273</v>
      </c>
      <c r="B761" s="1">
        <v>45968</v>
      </c>
      <c r="C761" t="s">
        <v>753</v>
      </c>
      <c r="D761" t="s">
        <v>154</v>
      </c>
      <c r="E761" t="s">
        <v>46</v>
      </c>
      <c r="F761" t="s">
        <v>86</v>
      </c>
      <c r="G761" t="s">
        <v>94</v>
      </c>
      <c r="H761">
        <v>1</v>
      </c>
      <c r="I761">
        <v>25350</v>
      </c>
      <c r="J761">
        <v>25</v>
      </c>
      <c r="K761">
        <v>6337.5</v>
      </c>
      <c r="L761">
        <v>19012.5</v>
      </c>
      <c r="M761">
        <v>12550.4</v>
      </c>
      <c r="N761">
        <v>6462.1</v>
      </c>
      <c r="O761" t="s">
        <v>29</v>
      </c>
      <c r="P761">
        <v>782.36</v>
      </c>
      <c r="Q761" t="s">
        <v>68</v>
      </c>
      <c r="R761" t="s">
        <v>31</v>
      </c>
      <c r="S761">
        <v>5</v>
      </c>
      <c r="T761">
        <v>6</v>
      </c>
      <c r="U761" t="s">
        <v>56</v>
      </c>
      <c r="V761" t="s">
        <v>33</v>
      </c>
      <c r="W761">
        <v>5</v>
      </c>
      <c r="X761">
        <f t="shared" si="22"/>
        <v>0</v>
      </c>
      <c r="Y761">
        <f t="shared" si="23"/>
        <v>5679.7400000000007</v>
      </c>
      <c r="Z761" s="2">
        <f>IF(BoyCodeAfrica_Ecommerce_Datasets3[Marketing_Cost] = 0, "N/A", L761/P761)</f>
        <v>24.301472467917581</v>
      </c>
      <c r="AA761" s="3">
        <f>BoyCodeAfrica_Ecommerce_Datasets3[Marketing_Cost]/BoyCodeAfrica_Ecommerce_Datasets3[Revenue]</f>
        <v>4.1149769888231429E-2</v>
      </c>
      <c r="AB761">
        <f>IF(COUNTIFS($C$2:C761,C761, $O$2:O761,O761)= 1,1,0)</f>
        <v>1</v>
      </c>
      <c r="AC761" s="6">
        <f>IF(COUNTIFS($A$2:A761,A761, $O$2:O761,O761)= 1,1,0)</f>
        <v>1</v>
      </c>
    </row>
    <row r="762" spans="1:29" x14ac:dyDescent="0.25">
      <c r="A762" t="s">
        <v>1274</v>
      </c>
      <c r="B762" s="1">
        <v>45716</v>
      </c>
      <c r="C762" t="s">
        <v>376</v>
      </c>
      <c r="D762" t="s">
        <v>67</v>
      </c>
      <c r="E762" t="s">
        <v>36</v>
      </c>
      <c r="F762" t="s">
        <v>86</v>
      </c>
      <c r="G762" t="s">
        <v>94</v>
      </c>
      <c r="H762">
        <v>1</v>
      </c>
      <c r="I762">
        <v>72368</v>
      </c>
      <c r="J762">
        <v>10</v>
      </c>
      <c r="K762">
        <v>7236.8</v>
      </c>
      <c r="L762">
        <v>65131.199999999997</v>
      </c>
      <c r="M762">
        <v>45322</v>
      </c>
      <c r="N762">
        <v>19809.2</v>
      </c>
      <c r="O762" t="s">
        <v>29</v>
      </c>
      <c r="P762">
        <v>1519.49</v>
      </c>
      <c r="Q762" t="s">
        <v>68</v>
      </c>
      <c r="R762" t="s">
        <v>31</v>
      </c>
      <c r="S762">
        <v>5</v>
      </c>
      <c r="T762">
        <v>6</v>
      </c>
      <c r="U762" t="s">
        <v>32</v>
      </c>
      <c r="V762" t="s">
        <v>50</v>
      </c>
      <c r="W762">
        <v>5</v>
      </c>
      <c r="X762">
        <f t="shared" si="22"/>
        <v>0</v>
      </c>
      <c r="Y762">
        <f t="shared" si="23"/>
        <v>18289.71</v>
      </c>
      <c r="Z762" s="2">
        <f>IF(BoyCodeAfrica_Ecommerce_Datasets3[Marketing_Cost] = 0, "N/A", L762/P762)</f>
        <v>42.863855635772524</v>
      </c>
      <c r="AA762" s="3">
        <f>BoyCodeAfrica_Ecommerce_Datasets3[Marketing_Cost]/BoyCodeAfrica_Ecommerce_Datasets3[Revenue]</f>
        <v>2.3329679170658611E-2</v>
      </c>
      <c r="AB762">
        <f>IF(COUNTIFS($C$2:C762,C762, $O$2:O762,O762)= 1,1,0)</f>
        <v>1</v>
      </c>
      <c r="AC762" s="6">
        <f>IF(COUNTIFS($A$2:A762,A762, $O$2:O762,O762)= 1,1,0)</f>
        <v>1</v>
      </c>
    </row>
    <row r="763" spans="1:29" x14ac:dyDescent="0.25">
      <c r="A763" t="s">
        <v>1275</v>
      </c>
      <c r="B763" s="1">
        <v>45741</v>
      </c>
      <c r="C763" t="s">
        <v>785</v>
      </c>
      <c r="D763" t="s">
        <v>79</v>
      </c>
      <c r="E763" t="s">
        <v>26</v>
      </c>
      <c r="F763" t="s">
        <v>27</v>
      </c>
      <c r="G763" t="s">
        <v>164</v>
      </c>
      <c r="H763">
        <v>1</v>
      </c>
      <c r="I763">
        <v>21537</v>
      </c>
      <c r="J763">
        <v>5</v>
      </c>
      <c r="K763">
        <v>1076.8499999999999</v>
      </c>
      <c r="L763">
        <v>20460.150000000001</v>
      </c>
      <c r="M763">
        <v>15031.72</v>
      </c>
      <c r="N763">
        <v>5428.43</v>
      </c>
      <c r="O763" t="s">
        <v>29</v>
      </c>
      <c r="P763">
        <v>948.62</v>
      </c>
      <c r="Q763" t="s">
        <v>73</v>
      </c>
      <c r="R763" t="s">
        <v>41</v>
      </c>
      <c r="S763">
        <v>2</v>
      </c>
      <c r="T763">
        <v>2</v>
      </c>
      <c r="U763" t="s">
        <v>32</v>
      </c>
      <c r="V763" t="s">
        <v>33</v>
      </c>
      <c r="W763">
        <v>1</v>
      </c>
      <c r="X763">
        <f t="shared" si="22"/>
        <v>0</v>
      </c>
      <c r="Y763">
        <f t="shared" si="23"/>
        <v>4479.8100000000004</v>
      </c>
      <c r="Z763" s="2">
        <f>IF(BoyCodeAfrica_Ecommerce_Datasets3[Marketing_Cost] = 0, "N/A", L763/P763)</f>
        <v>21.568330838481163</v>
      </c>
      <c r="AA763" s="3">
        <f>BoyCodeAfrica_Ecommerce_Datasets3[Marketing_Cost]/BoyCodeAfrica_Ecommerce_Datasets3[Revenue]</f>
        <v>4.6364273966710896E-2</v>
      </c>
      <c r="AB763">
        <f>IF(COUNTIFS($C$2:C763,C763, $O$2:O763,O763)= 1,1,0)</f>
        <v>1</v>
      </c>
      <c r="AC763" s="6">
        <f>IF(COUNTIFS($A$2:A763,A763, $O$2:O763,O763)= 1,1,0)</f>
        <v>1</v>
      </c>
    </row>
    <row r="764" spans="1:29" x14ac:dyDescent="0.25">
      <c r="A764" t="s">
        <v>1276</v>
      </c>
      <c r="B764" s="1">
        <v>45817</v>
      </c>
      <c r="C764" t="s">
        <v>1277</v>
      </c>
      <c r="D764" t="s">
        <v>71</v>
      </c>
      <c r="E764" t="s">
        <v>26</v>
      </c>
      <c r="F764" t="s">
        <v>37</v>
      </c>
      <c r="G764" t="s">
        <v>100</v>
      </c>
      <c r="H764">
        <v>2</v>
      </c>
      <c r="I764">
        <v>33730</v>
      </c>
      <c r="J764">
        <v>0</v>
      </c>
      <c r="K764">
        <v>0</v>
      </c>
      <c r="L764">
        <v>67460</v>
      </c>
      <c r="M764">
        <v>52300</v>
      </c>
      <c r="N764">
        <v>15160</v>
      </c>
      <c r="O764" t="s">
        <v>91</v>
      </c>
      <c r="P764">
        <v>2429.35</v>
      </c>
      <c r="Q764" t="s">
        <v>83</v>
      </c>
      <c r="R764" t="s">
        <v>31</v>
      </c>
      <c r="S764">
        <v>5</v>
      </c>
      <c r="T764">
        <v>10</v>
      </c>
      <c r="U764" t="s">
        <v>56</v>
      </c>
      <c r="V764" t="s">
        <v>33</v>
      </c>
      <c r="W764">
        <v>5</v>
      </c>
      <c r="X764">
        <f t="shared" si="22"/>
        <v>0</v>
      </c>
      <c r="Y764">
        <f t="shared" si="23"/>
        <v>12730.65</v>
      </c>
      <c r="Z764" s="2">
        <f>IF(BoyCodeAfrica_Ecommerce_Datasets3[Marketing_Cost] = 0, "N/A", L764/P764)</f>
        <v>27.768744725955504</v>
      </c>
      <c r="AA764" s="3">
        <f>BoyCodeAfrica_Ecommerce_Datasets3[Marketing_Cost]/BoyCodeAfrica_Ecommerce_Datasets3[Revenue]</f>
        <v>3.60117106433442E-2</v>
      </c>
      <c r="AB764">
        <f>IF(COUNTIFS($C$2:C764,C764, $O$2:O764,O764)= 1,1,0)</f>
        <v>1</v>
      </c>
      <c r="AC764" s="6">
        <f>IF(COUNTIFS($A$2:A764,A764, $O$2:O764,O764)= 1,1,0)</f>
        <v>1</v>
      </c>
    </row>
    <row r="765" spans="1:29" x14ac:dyDescent="0.25">
      <c r="A765" t="s">
        <v>1278</v>
      </c>
      <c r="B765" s="1">
        <v>45713</v>
      </c>
      <c r="C765" t="s">
        <v>550</v>
      </c>
      <c r="D765" t="s">
        <v>63</v>
      </c>
      <c r="E765" t="s">
        <v>26</v>
      </c>
      <c r="F765" t="s">
        <v>27</v>
      </c>
      <c r="G765" t="s">
        <v>76</v>
      </c>
      <c r="H765">
        <v>1</v>
      </c>
      <c r="I765">
        <v>9758</v>
      </c>
      <c r="J765">
        <v>0</v>
      </c>
      <c r="K765">
        <v>0</v>
      </c>
      <c r="L765">
        <v>9758</v>
      </c>
      <c r="M765">
        <v>5448.83</v>
      </c>
      <c r="N765">
        <v>4309.17</v>
      </c>
      <c r="O765" t="s">
        <v>91</v>
      </c>
      <c r="P765">
        <v>2103.61</v>
      </c>
      <c r="Q765" t="s">
        <v>83</v>
      </c>
      <c r="R765" t="s">
        <v>31</v>
      </c>
      <c r="S765">
        <v>5</v>
      </c>
      <c r="T765">
        <v>4</v>
      </c>
      <c r="U765" t="s">
        <v>32</v>
      </c>
      <c r="V765" t="s">
        <v>33</v>
      </c>
      <c r="W765">
        <v>2</v>
      </c>
      <c r="X765">
        <f t="shared" si="22"/>
        <v>0</v>
      </c>
      <c r="Y765">
        <f t="shared" si="23"/>
        <v>2205.56</v>
      </c>
      <c r="Z765" s="2">
        <f>IF(BoyCodeAfrica_Ecommerce_Datasets3[Marketing_Cost] = 0, "N/A", L765/P765)</f>
        <v>4.638692533311783</v>
      </c>
      <c r="AA765" s="3">
        <f>BoyCodeAfrica_Ecommerce_Datasets3[Marketing_Cost]/BoyCodeAfrica_Ecommerce_Datasets3[Revenue]</f>
        <v>0.21557798729247798</v>
      </c>
      <c r="AB765">
        <f>IF(COUNTIFS($C$2:C765,C765, $O$2:O765,O765)= 1,1,0)</f>
        <v>0</v>
      </c>
      <c r="AC765" s="6">
        <f>IF(COUNTIFS($A$2:A765,A765, $O$2:O765,O765)= 1,1,0)</f>
        <v>1</v>
      </c>
    </row>
    <row r="766" spans="1:29" x14ac:dyDescent="0.25">
      <c r="A766" t="s">
        <v>1279</v>
      </c>
      <c r="B766" s="1">
        <v>45954</v>
      </c>
      <c r="C766" t="s">
        <v>747</v>
      </c>
      <c r="D766" t="s">
        <v>79</v>
      </c>
      <c r="E766" t="s">
        <v>36</v>
      </c>
      <c r="F766" t="s">
        <v>53</v>
      </c>
      <c r="G766" t="s">
        <v>59</v>
      </c>
      <c r="H766">
        <v>2</v>
      </c>
      <c r="I766">
        <v>10385</v>
      </c>
      <c r="J766">
        <v>15</v>
      </c>
      <c r="K766">
        <v>3115.5</v>
      </c>
      <c r="L766">
        <v>17654.5</v>
      </c>
      <c r="M766">
        <v>11497.09</v>
      </c>
      <c r="N766">
        <v>6157.41</v>
      </c>
      <c r="O766" t="s">
        <v>60</v>
      </c>
      <c r="P766">
        <v>1556.29</v>
      </c>
      <c r="Q766" t="s">
        <v>30</v>
      </c>
      <c r="R766" t="s">
        <v>41</v>
      </c>
      <c r="S766">
        <v>2</v>
      </c>
      <c r="T766">
        <v>4</v>
      </c>
      <c r="U766" t="s">
        <v>56</v>
      </c>
      <c r="V766" t="s">
        <v>33</v>
      </c>
      <c r="W766">
        <v>5</v>
      </c>
      <c r="X766">
        <f t="shared" si="22"/>
        <v>0</v>
      </c>
      <c r="Y766">
        <f t="shared" si="23"/>
        <v>4601.12</v>
      </c>
      <c r="Z766" s="2">
        <f>IF(BoyCodeAfrica_Ecommerce_Datasets3[Marketing_Cost] = 0, "N/A", L766/P766)</f>
        <v>11.343965456309556</v>
      </c>
      <c r="AA766" s="3">
        <f>BoyCodeAfrica_Ecommerce_Datasets3[Marketing_Cost]/BoyCodeAfrica_Ecommerce_Datasets3[Revenue]</f>
        <v>8.81525956554986E-2</v>
      </c>
      <c r="AB766">
        <f>IF(COUNTIFS($C$2:C766,C766, $O$2:O766,O766)= 1,1,0)</f>
        <v>1</v>
      </c>
      <c r="AC766" s="6">
        <f>IF(COUNTIFS($A$2:A766,A766, $O$2:O766,O766)= 1,1,0)</f>
        <v>1</v>
      </c>
    </row>
    <row r="767" spans="1:29" x14ac:dyDescent="0.25">
      <c r="A767" t="s">
        <v>1280</v>
      </c>
      <c r="B767" s="1">
        <v>45671</v>
      </c>
      <c r="C767" t="s">
        <v>1281</v>
      </c>
      <c r="D767" t="s">
        <v>67</v>
      </c>
      <c r="E767" t="s">
        <v>26</v>
      </c>
      <c r="F767" t="s">
        <v>37</v>
      </c>
      <c r="G767" t="s">
        <v>38</v>
      </c>
      <c r="H767">
        <v>1</v>
      </c>
      <c r="I767">
        <v>29149</v>
      </c>
      <c r="J767">
        <v>25</v>
      </c>
      <c r="K767">
        <v>7287.25</v>
      </c>
      <c r="L767">
        <v>21861.75</v>
      </c>
      <c r="M767">
        <v>16567.77</v>
      </c>
      <c r="N767">
        <v>5293.98</v>
      </c>
      <c r="O767" t="s">
        <v>55</v>
      </c>
      <c r="P767">
        <v>1327.71</v>
      </c>
      <c r="Q767" t="s">
        <v>83</v>
      </c>
      <c r="R767" t="s">
        <v>41</v>
      </c>
      <c r="S767">
        <v>2</v>
      </c>
      <c r="T767">
        <v>1</v>
      </c>
      <c r="U767" t="s">
        <v>32</v>
      </c>
      <c r="V767" t="s">
        <v>33</v>
      </c>
      <c r="W767">
        <v>5</v>
      </c>
      <c r="X767">
        <f t="shared" si="22"/>
        <v>0</v>
      </c>
      <c r="Y767">
        <f t="shared" si="23"/>
        <v>3966.2699999999995</v>
      </c>
      <c r="Z767" s="2">
        <f>IF(BoyCodeAfrica_Ecommerce_Datasets3[Marketing_Cost] = 0, "N/A", L767/P767)</f>
        <v>16.465756829428113</v>
      </c>
      <c r="AA767" s="3">
        <f>BoyCodeAfrica_Ecommerce_Datasets3[Marketing_Cost]/BoyCodeAfrica_Ecommerce_Datasets3[Revenue]</f>
        <v>6.0732100586641052E-2</v>
      </c>
      <c r="AB767">
        <f>IF(COUNTIFS($C$2:C767,C767, $O$2:O767,O767)= 1,1,0)</f>
        <v>1</v>
      </c>
      <c r="AC767" s="6">
        <f>IF(COUNTIFS($A$2:A767,A767, $O$2:O767,O767)= 1,1,0)</f>
        <v>1</v>
      </c>
    </row>
    <row r="768" spans="1:29" x14ac:dyDescent="0.25">
      <c r="A768" t="s">
        <v>1282</v>
      </c>
      <c r="B768" s="1">
        <v>45817</v>
      </c>
      <c r="C768" t="s">
        <v>462</v>
      </c>
      <c r="D768" t="s">
        <v>79</v>
      </c>
      <c r="E768" t="s">
        <v>46</v>
      </c>
      <c r="F768" t="s">
        <v>27</v>
      </c>
      <c r="G768" t="s">
        <v>164</v>
      </c>
      <c r="H768">
        <v>1</v>
      </c>
      <c r="I768">
        <v>18399</v>
      </c>
      <c r="J768">
        <v>10</v>
      </c>
      <c r="K768">
        <v>1839.9</v>
      </c>
      <c r="L768">
        <v>16559.099999999999</v>
      </c>
      <c r="M768">
        <v>10186.700000000001</v>
      </c>
      <c r="N768">
        <v>6372.4</v>
      </c>
      <c r="O768" t="s">
        <v>60</v>
      </c>
      <c r="P768">
        <v>912.57</v>
      </c>
      <c r="Q768" t="s">
        <v>30</v>
      </c>
      <c r="R768" t="s">
        <v>31</v>
      </c>
      <c r="S768">
        <v>5</v>
      </c>
      <c r="T768">
        <v>4</v>
      </c>
      <c r="U768" t="s">
        <v>32</v>
      </c>
      <c r="V768" t="s">
        <v>33</v>
      </c>
      <c r="W768">
        <v>3</v>
      </c>
      <c r="X768">
        <f t="shared" si="22"/>
        <v>0</v>
      </c>
      <c r="Y768">
        <f t="shared" si="23"/>
        <v>5459.83</v>
      </c>
      <c r="Z768" s="2">
        <f>IF(BoyCodeAfrica_Ecommerce_Datasets3[Marketing_Cost] = 0, "N/A", L768/P768)</f>
        <v>18.145566915414705</v>
      </c>
      <c r="AA768" s="3">
        <f>BoyCodeAfrica_Ecommerce_Datasets3[Marketing_Cost]/BoyCodeAfrica_Ecommerce_Datasets3[Revenue]</f>
        <v>5.5109879160099288E-2</v>
      </c>
      <c r="AB768">
        <f>IF(COUNTIFS($C$2:C768,C768, $O$2:O768,O768)= 1,1,0)</f>
        <v>1</v>
      </c>
      <c r="AC768" s="6">
        <f>IF(COUNTIFS($A$2:A768,A768, $O$2:O768,O768)= 1,1,0)</f>
        <v>1</v>
      </c>
    </row>
    <row r="769" spans="1:29" x14ac:dyDescent="0.25">
      <c r="A769" t="s">
        <v>1283</v>
      </c>
      <c r="B769" s="1">
        <v>45952</v>
      </c>
      <c r="C769" t="s">
        <v>677</v>
      </c>
      <c r="D769" t="s">
        <v>79</v>
      </c>
      <c r="E769" t="s">
        <v>26</v>
      </c>
      <c r="F769" t="s">
        <v>47</v>
      </c>
      <c r="G769" t="s">
        <v>64</v>
      </c>
      <c r="H769">
        <v>2</v>
      </c>
      <c r="I769">
        <v>8850</v>
      </c>
      <c r="J769">
        <v>25</v>
      </c>
      <c r="K769">
        <v>4425</v>
      </c>
      <c r="L769">
        <v>13275</v>
      </c>
      <c r="M769">
        <v>7950.84</v>
      </c>
      <c r="N769">
        <v>5324.16</v>
      </c>
      <c r="O769" t="s">
        <v>55</v>
      </c>
      <c r="P769">
        <v>2327.46</v>
      </c>
      <c r="Q769" t="s">
        <v>83</v>
      </c>
      <c r="R769" t="s">
        <v>41</v>
      </c>
      <c r="S769">
        <v>2</v>
      </c>
      <c r="T769">
        <v>5</v>
      </c>
      <c r="U769" t="s">
        <v>56</v>
      </c>
      <c r="V769" t="s">
        <v>33</v>
      </c>
      <c r="W769">
        <v>5</v>
      </c>
      <c r="X769">
        <f t="shared" si="22"/>
        <v>0</v>
      </c>
      <c r="Y769">
        <f t="shared" si="23"/>
        <v>2996.7</v>
      </c>
      <c r="Z769" s="2">
        <f>IF(BoyCodeAfrica_Ecommerce_Datasets3[Marketing_Cost] = 0, "N/A", L769/P769)</f>
        <v>5.7036425975097318</v>
      </c>
      <c r="AA769" s="3">
        <f>BoyCodeAfrica_Ecommerce_Datasets3[Marketing_Cost]/BoyCodeAfrica_Ecommerce_Datasets3[Revenue]</f>
        <v>0.17532655367231639</v>
      </c>
      <c r="AB769">
        <f>IF(COUNTIFS($C$2:C769,C769, $O$2:O769,O769)= 1,1,0)</f>
        <v>1</v>
      </c>
      <c r="AC769" s="6">
        <f>IF(COUNTIFS($A$2:A769,A769, $O$2:O769,O769)= 1,1,0)</f>
        <v>1</v>
      </c>
    </row>
    <row r="770" spans="1:29" x14ac:dyDescent="0.25">
      <c r="A770" t="s">
        <v>1284</v>
      </c>
      <c r="B770" s="1">
        <v>46004</v>
      </c>
      <c r="C770" t="s">
        <v>345</v>
      </c>
      <c r="D770" t="s">
        <v>97</v>
      </c>
      <c r="E770" t="s">
        <v>46</v>
      </c>
      <c r="F770" t="s">
        <v>86</v>
      </c>
      <c r="G770" t="s">
        <v>110</v>
      </c>
      <c r="H770">
        <v>1</v>
      </c>
      <c r="I770">
        <v>44048</v>
      </c>
      <c r="J770">
        <v>15</v>
      </c>
      <c r="K770">
        <v>6607.2</v>
      </c>
      <c r="L770">
        <v>37440.800000000003</v>
      </c>
      <c r="M770">
        <v>21701.14</v>
      </c>
      <c r="N770">
        <v>15739.66</v>
      </c>
      <c r="O770" t="s">
        <v>60</v>
      </c>
      <c r="P770">
        <v>1308.94</v>
      </c>
      <c r="Q770" t="s">
        <v>68</v>
      </c>
      <c r="R770" t="s">
        <v>31</v>
      </c>
      <c r="S770">
        <v>5</v>
      </c>
      <c r="T770">
        <v>3</v>
      </c>
      <c r="U770" t="s">
        <v>32</v>
      </c>
      <c r="V770" t="s">
        <v>33</v>
      </c>
      <c r="W770">
        <v>2</v>
      </c>
      <c r="X770">
        <f t="shared" ref="X770:X833" si="24">L770-M770-N770</f>
        <v>0</v>
      </c>
      <c r="Y770">
        <f t="shared" ref="Y770:Y833" si="25">N770-P770</f>
        <v>14430.72</v>
      </c>
      <c r="Z770" s="2">
        <f>IF(BoyCodeAfrica_Ecommerce_Datasets3[Marketing_Cost] = 0, "N/A", L770/P770)</f>
        <v>28.603908506119456</v>
      </c>
      <c r="AA770" s="3">
        <f>BoyCodeAfrica_Ecommerce_Datasets3[Marketing_Cost]/BoyCodeAfrica_Ecommerce_Datasets3[Revenue]</f>
        <v>3.4960257259460267E-2</v>
      </c>
      <c r="AB770">
        <f>IF(COUNTIFS($C$2:C770,C770, $O$2:O770,O770)= 1,1,0)</f>
        <v>1</v>
      </c>
      <c r="AC770" s="6">
        <f>IF(COUNTIFS($A$2:A770,A770, $O$2:O770,O770)= 1,1,0)</f>
        <v>1</v>
      </c>
    </row>
    <row r="771" spans="1:29" x14ac:dyDescent="0.25">
      <c r="A771" t="s">
        <v>1285</v>
      </c>
      <c r="B771" s="1">
        <v>45850</v>
      </c>
      <c r="C771" t="s">
        <v>822</v>
      </c>
      <c r="D771" t="s">
        <v>71</v>
      </c>
      <c r="E771" t="s">
        <v>46</v>
      </c>
      <c r="F771" t="s">
        <v>53</v>
      </c>
      <c r="G771" t="s">
        <v>54</v>
      </c>
      <c r="H771">
        <v>1</v>
      </c>
      <c r="I771">
        <v>98526</v>
      </c>
      <c r="J771">
        <v>0</v>
      </c>
      <c r="K771">
        <v>0</v>
      </c>
      <c r="L771">
        <v>98526</v>
      </c>
      <c r="M771">
        <v>56890.41</v>
      </c>
      <c r="N771">
        <v>41635.589999999997</v>
      </c>
      <c r="O771" t="s">
        <v>55</v>
      </c>
      <c r="P771">
        <v>2451.23</v>
      </c>
      <c r="Q771" t="s">
        <v>40</v>
      </c>
      <c r="R771" t="s">
        <v>31</v>
      </c>
      <c r="S771">
        <v>5</v>
      </c>
      <c r="T771">
        <v>8</v>
      </c>
      <c r="U771" t="s">
        <v>56</v>
      </c>
      <c r="V771" t="s">
        <v>33</v>
      </c>
      <c r="W771">
        <v>5</v>
      </c>
      <c r="X771">
        <f t="shared" si="24"/>
        <v>0</v>
      </c>
      <c r="Y771">
        <f t="shared" si="25"/>
        <v>39184.359999999993</v>
      </c>
      <c r="Z771" s="2">
        <f>IF(BoyCodeAfrica_Ecommerce_Datasets3[Marketing_Cost] = 0, "N/A", L771/P771)</f>
        <v>40.194514590634093</v>
      </c>
      <c r="AA771" s="3">
        <f>BoyCodeAfrica_Ecommerce_Datasets3[Marketing_Cost]/BoyCodeAfrica_Ecommerce_Datasets3[Revenue]</f>
        <v>2.4879016706250128E-2</v>
      </c>
      <c r="AB771">
        <f>IF(COUNTIFS($C$2:C771,C771, $O$2:O771,O771)= 1,1,0)</f>
        <v>1</v>
      </c>
      <c r="AC771" s="6">
        <f>IF(COUNTIFS($A$2:A771,A771, $O$2:O771,O771)= 1,1,0)</f>
        <v>1</v>
      </c>
    </row>
    <row r="772" spans="1:29" x14ac:dyDescent="0.25">
      <c r="A772" t="s">
        <v>1286</v>
      </c>
      <c r="B772" s="1">
        <v>45861</v>
      </c>
      <c r="C772" t="s">
        <v>351</v>
      </c>
      <c r="D772" t="s">
        <v>67</v>
      </c>
      <c r="E772" t="s">
        <v>26</v>
      </c>
      <c r="F772" t="s">
        <v>37</v>
      </c>
      <c r="G772" t="s">
        <v>224</v>
      </c>
      <c r="H772">
        <v>1</v>
      </c>
      <c r="I772">
        <v>39617</v>
      </c>
      <c r="J772">
        <v>0</v>
      </c>
      <c r="K772">
        <v>0</v>
      </c>
      <c r="L772">
        <v>39617</v>
      </c>
      <c r="M772">
        <v>26267.21</v>
      </c>
      <c r="N772">
        <v>13349.79</v>
      </c>
      <c r="O772" t="s">
        <v>39</v>
      </c>
      <c r="P772">
        <v>1481.75</v>
      </c>
      <c r="Q772" t="s">
        <v>30</v>
      </c>
      <c r="R772" t="s">
        <v>41</v>
      </c>
      <c r="S772">
        <v>2</v>
      </c>
      <c r="T772">
        <v>3</v>
      </c>
      <c r="U772" t="s">
        <v>56</v>
      </c>
      <c r="V772" t="s">
        <v>33</v>
      </c>
      <c r="W772">
        <v>4</v>
      </c>
      <c r="X772">
        <f t="shared" si="24"/>
        <v>0</v>
      </c>
      <c r="Y772">
        <f t="shared" si="25"/>
        <v>11868.04</v>
      </c>
      <c r="Z772" s="2">
        <f>IF(BoyCodeAfrica_Ecommerce_Datasets3[Marketing_Cost] = 0, "N/A", L772/P772)</f>
        <v>26.736628985996287</v>
      </c>
      <c r="AA772" s="3">
        <f>BoyCodeAfrica_Ecommerce_Datasets3[Marketing_Cost]/BoyCodeAfrica_Ecommerce_Datasets3[Revenue]</f>
        <v>3.7401872933336702E-2</v>
      </c>
      <c r="AB772">
        <f>IF(COUNTIFS($C$2:C772,C772, $O$2:O772,O772)= 1,1,0)</f>
        <v>0</v>
      </c>
      <c r="AC772" s="6">
        <f>IF(COUNTIFS($A$2:A772,A772, $O$2:O772,O772)= 1,1,0)</f>
        <v>1</v>
      </c>
    </row>
    <row r="773" spans="1:29" x14ac:dyDescent="0.25">
      <c r="A773" t="s">
        <v>1287</v>
      </c>
      <c r="B773" s="1">
        <v>45759</v>
      </c>
      <c r="C773" t="s">
        <v>1288</v>
      </c>
      <c r="D773" t="s">
        <v>63</v>
      </c>
      <c r="E773" t="s">
        <v>46</v>
      </c>
      <c r="F773" t="s">
        <v>53</v>
      </c>
      <c r="G773" t="s">
        <v>151</v>
      </c>
      <c r="H773">
        <v>1</v>
      </c>
      <c r="I773">
        <v>40880</v>
      </c>
      <c r="J773">
        <v>0</v>
      </c>
      <c r="K773">
        <v>0</v>
      </c>
      <c r="L773">
        <v>40880</v>
      </c>
      <c r="M773">
        <v>28780.07</v>
      </c>
      <c r="N773">
        <v>12099.93</v>
      </c>
      <c r="O773" t="s">
        <v>49</v>
      </c>
      <c r="P773">
        <v>498.43</v>
      </c>
      <c r="Q773" t="s">
        <v>73</v>
      </c>
      <c r="R773" t="s">
        <v>31</v>
      </c>
      <c r="S773">
        <v>5</v>
      </c>
      <c r="T773">
        <v>3</v>
      </c>
      <c r="U773" t="s">
        <v>32</v>
      </c>
      <c r="V773" t="s">
        <v>50</v>
      </c>
      <c r="W773">
        <v>5</v>
      </c>
      <c r="X773">
        <f t="shared" si="24"/>
        <v>0</v>
      </c>
      <c r="Y773">
        <f t="shared" si="25"/>
        <v>11601.5</v>
      </c>
      <c r="Z773" s="2">
        <f>IF(BoyCodeAfrica_Ecommerce_Datasets3[Marketing_Cost] = 0, "N/A", L773/P773)</f>
        <v>82.017535060088676</v>
      </c>
      <c r="AA773" s="3">
        <f>BoyCodeAfrica_Ecommerce_Datasets3[Marketing_Cost]/BoyCodeAfrica_Ecommerce_Datasets3[Revenue]</f>
        <v>1.2192514677103718E-2</v>
      </c>
      <c r="AB773">
        <f>IF(COUNTIFS($C$2:C773,C773, $O$2:O773,O773)= 1,1,0)</f>
        <v>1</v>
      </c>
      <c r="AC773" s="6">
        <f>IF(COUNTIFS($A$2:A773,A773, $O$2:O773,O773)= 1,1,0)</f>
        <v>1</v>
      </c>
    </row>
    <row r="774" spans="1:29" x14ac:dyDescent="0.25">
      <c r="A774" t="s">
        <v>1289</v>
      </c>
      <c r="B774" s="1">
        <v>45696</v>
      </c>
      <c r="C774" t="s">
        <v>1162</v>
      </c>
      <c r="D774" t="s">
        <v>79</v>
      </c>
      <c r="E774" t="s">
        <v>46</v>
      </c>
      <c r="F774" t="s">
        <v>37</v>
      </c>
      <c r="G774" t="s">
        <v>313</v>
      </c>
      <c r="H774">
        <v>1</v>
      </c>
      <c r="I774">
        <v>13659</v>
      </c>
      <c r="J774">
        <v>10</v>
      </c>
      <c r="K774">
        <v>1365.9</v>
      </c>
      <c r="L774">
        <v>12293.1</v>
      </c>
      <c r="M774">
        <v>7203.36</v>
      </c>
      <c r="N774">
        <v>5089.74</v>
      </c>
      <c r="O774" t="s">
        <v>49</v>
      </c>
      <c r="P774">
        <v>77</v>
      </c>
      <c r="Q774" t="s">
        <v>83</v>
      </c>
      <c r="R774" t="s">
        <v>41</v>
      </c>
      <c r="S774">
        <v>2</v>
      </c>
      <c r="T774">
        <v>0</v>
      </c>
      <c r="U774" t="s">
        <v>32</v>
      </c>
      <c r="V774" t="s">
        <v>50</v>
      </c>
      <c r="W774">
        <v>3</v>
      </c>
      <c r="X774">
        <f t="shared" si="24"/>
        <v>0</v>
      </c>
      <c r="Y774">
        <f t="shared" si="25"/>
        <v>5012.74</v>
      </c>
      <c r="Z774" s="2">
        <f>IF(BoyCodeAfrica_Ecommerce_Datasets3[Marketing_Cost] = 0, "N/A", L774/P774)</f>
        <v>159.65064935064936</v>
      </c>
      <c r="AA774" s="3">
        <f>BoyCodeAfrica_Ecommerce_Datasets3[Marketing_Cost]/BoyCodeAfrica_Ecommerce_Datasets3[Revenue]</f>
        <v>6.2636763712977193E-3</v>
      </c>
      <c r="AB774">
        <f>IF(COUNTIFS($C$2:C774,C774, $O$2:O774,O774)= 1,1,0)</f>
        <v>0</v>
      </c>
      <c r="AC774" s="6">
        <f>IF(COUNTIFS($A$2:A774,A774, $O$2:O774,O774)= 1,1,0)</f>
        <v>1</v>
      </c>
    </row>
    <row r="775" spans="1:29" x14ac:dyDescent="0.25">
      <c r="A775" t="s">
        <v>1290</v>
      </c>
      <c r="B775" s="1">
        <v>45961</v>
      </c>
      <c r="C775" t="s">
        <v>1291</v>
      </c>
      <c r="D775" t="s">
        <v>45</v>
      </c>
      <c r="E775" t="s">
        <v>46</v>
      </c>
      <c r="F775" t="s">
        <v>53</v>
      </c>
      <c r="G775" t="s">
        <v>82</v>
      </c>
      <c r="H775">
        <v>3</v>
      </c>
      <c r="I775">
        <v>26964</v>
      </c>
      <c r="J775">
        <v>5</v>
      </c>
      <c r="K775">
        <v>4044.6</v>
      </c>
      <c r="L775">
        <v>76847.399999999994</v>
      </c>
      <c r="M775">
        <v>56044.03</v>
      </c>
      <c r="N775">
        <v>20803.37</v>
      </c>
      <c r="O775" t="s">
        <v>29</v>
      </c>
      <c r="P775">
        <v>427.81</v>
      </c>
      <c r="Q775" t="s">
        <v>30</v>
      </c>
      <c r="R775" t="s">
        <v>41</v>
      </c>
      <c r="S775">
        <v>2</v>
      </c>
      <c r="T775">
        <v>3</v>
      </c>
      <c r="U775" t="s">
        <v>56</v>
      </c>
      <c r="V775" t="s">
        <v>33</v>
      </c>
      <c r="W775">
        <v>2</v>
      </c>
      <c r="X775">
        <f t="shared" si="24"/>
        <v>0</v>
      </c>
      <c r="Y775">
        <f t="shared" si="25"/>
        <v>20375.559999999998</v>
      </c>
      <c r="Z775" s="2">
        <f>IF(BoyCodeAfrica_Ecommerce_Datasets3[Marketing_Cost] = 0, "N/A", L775/P775)</f>
        <v>179.62974217526471</v>
      </c>
      <c r="AA775" s="3">
        <f>BoyCodeAfrica_Ecommerce_Datasets3[Marketing_Cost]/BoyCodeAfrica_Ecommerce_Datasets3[Revenue]</f>
        <v>5.567006821310806E-3</v>
      </c>
      <c r="AB775">
        <f>IF(COUNTIFS($C$2:C775,C775, $O$2:O775,O775)= 1,1,0)</f>
        <v>1</v>
      </c>
      <c r="AC775" s="6">
        <f>IF(COUNTIFS($A$2:A775,A775, $O$2:O775,O775)= 1,1,0)</f>
        <v>1</v>
      </c>
    </row>
    <row r="776" spans="1:29" x14ac:dyDescent="0.25">
      <c r="A776" t="s">
        <v>1292</v>
      </c>
      <c r="B776" s="1">
        <v>46011</v>
      </c>
      <c r="C776" t="s">
        <v>384</v>
      </c>
      <c r="D776" t="s">
        <v>154</v>
      </c>
      <c r="E776" t="s">
        <v>46</v>
      </c>
      <c r="F776" t="s">
        <v>37</v>
      </c>
      <c r="G776" t="s">
        <v>38</v>
      </c>
      <c r="H776">
        <v>1</v>
      </c>
      <c r="I776">
        <v>8757</v>
      </c>
      <c r="J776">
        <v>0</v>
      </c>
      <c r="K776">
        <v>0</v>
      </c>
      <c r="L776">
        <v>8757</v>
      </c>
      <c r="M776">
        <v>5400.51</v>
      </c>
      <c r="N776">
        <v>3356.49</v>
      </c>
      <c r="O776" t="s">
        <v>49</v>
      </c>
      <c r="P776">
        <v>422.59</v>
      </c>
      <c r="Q776" t="s">
        <v>30</v>
      </c>
      <c r="R776" t="s">
        <v>41</v>
      </c>
      <c r="S776">
        <v>2</v>
      </c>
      <c r="T776">
        <v>3</v>
      </c>
      <c r="U776" t="s">
        <v>56</v>
      </c>
      <c r="V776" t="s">
        <v>33</v>
      </c>
      <c r="X776">
        <f t="shared" si="24"/>
        <v>0</v>
      </c>
      <c r="Y776">
        <f t="shared" si="25"/>
        <v>2933.8999999999996</v>
      </c>
      <c r="Z776" s="2">
        <f>IF(BoyCodeAfrica_Ecommerce_Datasets3[Marketing_Cost] = 0, "N/A", L776/P776)</f>
        <v>20.722213019711777</v>
      </c>
      <c r="AA776" s="3">
        <f>BoyCodeAfrica_Ecommerce_Datasets3[Marketing_Cost]/BoyCodeAfrica_Ecommerce_Datasets3[Revenue]</f>
        <v>4.8257394084732209E-2</v>
      </c>
      <c r="AB776">
        <f>IF(COUNTIFS($C$2:C776,C776, $O$2:O776,O776)= 1,1,0)</f>
        <v>1</v>
      </c>
      <c r="AC776" s="6">
        <f>IF(COUNTIFS($A$2:A776,A776, $O$2:O776,O776)= 1,1,0)</f>
        <v>1</v>
      </c>
    </row>
    <row r="777" spans="1:29" x14ac:dyDescent="0.25">
      <c r="A777" t="s">
        <v>1293</v>
      </c>
      <c r="B777" s="1">
        <v>45979</v>
      </c>
      <c r="C777" t="s">
        <v>860</v>
      </c>
      <c r="D777" t="s">
        <v>25</v>
      </c>
      <c r="E777" t="s">
        <v>46</v>
      </c>
      <c r="F777" t="s">
        <v>53</v>
      </c>
      <c r="G777" t="s">
        <v>54</v>
      </c>
      <c r="H777">
        <v>2</v>
      </c>
      <c r="I777">
        <v>57979</v>
      </c>
      <c r="J777">
        <v>0</v>
      </c>
      <c r="K777">
        <v>0</v>
      </c>
      <c r="L777">
        <v>115958</v>
      </c>
      <c r="M777">
        <v>78785.2</v>
      </c>
      <c r="N777">
        <v>37172.800000000003</v>
      </c>
      <c r="O777" t="s">
        <v>60</v>
      </c>
      <c r="P777">
        <v>2205.3000000000002</v>
      </c>
      <c r="Q777" t="s">
        <v>68</v>
      </c>
      <c r="R777" t="s">
        <v>41</v>
      </c>
      <c r="S777">
        <v>2</v>
      </c>
      <c r="T777">
        <v>5</v>
      </c>
      <c r="U777" t="s">
        <v>32</v>
      </c>
      <c r="V777" t="s">
        <v>42</v>
      </c>
      <c r="X777">
        <f t="shared" si="24"/>
        <v>0</v>
      </c>
      <c r="Y777">
        <f t="shared" si="25"/>
        <v>34967.5</v>
      </c>
      <c r="Z777" s="2">
        <f>IF(BoyCodeAfrica_Ecommerce_Datasets3[Marketing_Cost] = 0, "N/A", L777/P777)</f>
        <v>52.581508184827456</v>
      </c>
      <c r="AA777" s="3">
        <f>BoyCodeAfrica_Ecommerce_Datasets3[Marketing_Cost]/BoyCodeAfrica_Ecommerce_Datasets3[Revenue]</f>
        <v>1.9018092757722625E-2</v>
      </c>
      <c r="AB777">
        <f>IF(COUNTIFS($C$2:C777,C777, $O$2:O777,O777)= 1,1,0)</f>
        <v>0</v>
      </c>
      <c r="AC777" s="6">
        <f>IF(COUNTIFS($A$2:A777,A777, $O$2:O777,O777)= 1,1,0)</f>
        <v>1</v>
      </c>
    </row>
    <row r="778" spans="1:29" x14ac:dyDescent="0.25">
      <c r="A778" t="s">
        <v>1294</v>
      </c>
      <c r="B778" s="1">
        <v>45782</v>
      </c>
      <c r="C778" t="s">
        <v>1295</v>
      </c>
      <c r="D778" t="s">
        <v>63</v>
      </c>
      <c r="E778" t="s">
        <v>26</v>
      </c>
      <c r="F778" t="s">
        <v>47</v>
      </c>
      <c r="G778" t="s">
        <v>64</v>
      </c>
      <c r="H778">
        <v>1</v>
      </c>
      <c r="I778">
        <v>34349</v>
      </c>
      <c r="J778">
        <v>0</v>
      </c>
      <c r="K778">
        <v>0</v>
      </c>
      <c r="L778">
        <v>34349</v>
      </c>
      <c r="M778">
        <v>26060.17</v>
      </c>
      <c r="N778">
        <v>8288.83</v>
      </c>
      <c r="O778" t="s">
        <v>60</v>
      </c>
      <c r="P778">
        <v>1104.51</v>
      </c>
      <c r="Q778" t="s">
        <v>30</v>
      </c>
      <c r="R778" t="s">
        <v>41</v>
      </c>
      <c r="S778">
        <v>2</v>
      </c>
      <c r="T778">
        <v>1</v>
      </c>
      <c r="U778" t="s">
        <v>32</v>
      </c>
      <c r="V778" t="s">
        <v>33</v>
      </c>
      <c r="W778">
        <v>3</v>
      </c>
      <c r="X778">
        <f t="shared" si="24"/>
        <v>0</v>
      </c>
      <c r="Y778">
        <f t="shared" si="25"/>
        <v>7184.32</v>
      </c>
      <c r="Z778" s="2">
        <f>IF(BoyCodeAfrica_Ecommerce_Datasets3[Marketing_Cost] = 0, "N/A", L778/P778)</f>
        <v>31.098858317262859</v>
      </c>
      <c r="AA778" s="3">
        <f>BoyCodeAfrica_Ecommerce_Datasets3[Marketing_Cost]/BoyCodeAfrica_Ecommerce_Datasets3[Revenue]</f>
        <v>3.2155521266994669E-2</v>
      </c>
      <c r="AB778">
        <f>IF(COUNTIFS($C$2:C778,C778, $O$2:O778,O778)= 1,1,0)</f>
        <v>1</v>
      </c>
      <c r="AC778" s="6">
        <f>IF(COUNTIFS($A$2:A778,A778, $O$2:O778,O778)= 1,1,0)</f>
        <v>1</v>
      </c>
    </row>
    <row r="779" spans="1:29" x14ac:dyDescent="0.25">
      <c r="A779" t="s">
        <v>1296</v>
      </c>
      <c r="B779" s="1">
        <v>45710</v>
      </c>
      <c r="C779" t="s">
        <v>179</v>
      </c>
      <c r="D779" t="s">
        <v>45</v>
      </c>
      <c r="E779" t="s">
        <v>36</v>
      </c>
      <c r="F779" t="s">
        <v>86</v>
      </c>
      <c r="G779" t="s">
        <v>94</v>
      </c>
      <c r="H779">
        <v>3</v>
      </c>
      <c r="I779">
        <v>69935</v>
      </c>
      <c r="J779">
        <v>20</v>
      </c>
      <c r="K779">
        <v>41961</v>
      </c>
      <c r="L779">
        <v>167844</v>
      </c>
      <c r="M779">
        <v>107589.74</v>
      </c>
      <c r="N779">
        <v>60254.26</v>
      </c>
      <c r="O779" t="s">
        <v>39</v>
      </c>
      <c r="P779">
        <v>1389.09</v>
      </c>
      <c r="Q779" t="s">
        <v>83</v>
      </c>
      <c r="R779" t="s">
        <v>41</v>
      </c>
      <c r="S779">
        <v>2</v>
      </c>
      <c r="T779">
        <v>2</v>
      </c>
      <c r="U779" t="s">
        <v>32</v>
      </c>
      <c r="V779" t="s">
        <v>50</v>
      </c>
      <c r="W779">
        <v>5</v>
      </c>
      <c r="X779">
        <f t="shared" si="24"/>
        <v>0</v>
      </c>
      <c r="Y779">
        <f t="shared" si="25"/>
        <v>58865.170000000006</v>
      </c>
      <c r="Z779" s="2">
        <f>IF(BoyCodeAfrica_Ecommerce_Datasets3[Marketing_Cost] = 0, "N/A", L779/P779)</f>
        <v>120.83018378938731</v>
      </c>
      <c r="AA779" s="3">
        <f>BoyCodeAfrica_Ecommerce_Datasets3[Marketing_Cost]/BoyCodeAfrica_Ecommerce_Datasets3[Revenue]</f>
        <v>8.2760777865160499E-3</v>
      </c>
      <c r="AB779">
        <f>IF(COUNTIFS($C$2:C779,C779, $O$2:O779,O779)= 1,1,0)</f>
        <v>1</v>
      </c>
      <c r="AC779" s="6">
        <f>IF(COUNTIFS($A$2:A779,A779, $O$2:O779,O779)= 1,1,0)</f>
        <v>1</v>
      </c>
    </row>
    <row r="780" spans="1:29" x14ac:dyDescent="0.25">
      <c r="A780" t="s">
        <v>1297</v>
      </c>
      <c r="B780" s="1">
        <v>46014</v>
      </c>
      <c r="C780" t="s">
        <v>1298</v>
      </c>
      <c r="D780" t="s">
        <v>63</v>
      </c>
      <c r="E780" t="s">
        <v>26</v>
      </c>
      <c r="F780" t="s">
        <v>86</v>
      </c>
      <c r="G780" t="s">
        <v>94</v>
      </c>
      <c r="H780">
        <v>1</v>
      </c>
      <c r="I780">
        <v>80188</v>
      </c>
      <c r="J780">
        <v>10</v>
      </c>
      <c r="K780">
        <v>8018.8</v>
      </c>
      <c r="L780">
        <v>72169.2</v>
      </c>
      <c r="M780">
        <v>43431.32</v>
      </c>
      <c r="N780">
        <v>28737.88</v>
      </c>
      <c r="O780" t="s">
        <v>29</v>
      </c>
      <c r="P780">
        <v>806.99</v>
      </c>
      <c r="Q780" t="s">
        <v>30</v>
      </c>
      <c r="R780" t="s">
        <v>41</v>
      </c>
      <c r="S780">
        <v>2</v>
      </c>
      <c r="T780">
        <v>1</v>
      </c>
      <c r="U780" t="s">
        <v>32</v>
      </c>
      <c r="V780" t="s">
        <v>33</v>
      </c>
      <c r="W780">
        <v>3</v>
      </c>
      <c r="X780">
        <f t="shared" si="24"/>
        <v>0</v>
      </c>
      <c r="Y780">
        <f t="shared" si="25"/>
        <v>27930.89</v>
      </c>
      <c r="Z780" s="2">
        <f>IF(BoyCodeAfrica_Ecommerce_Datasets3[Marketing_Cost] = 0, "N/A", L780/P780)</f>
        <v>89.430104462260985</v>
      </c>
      <c r="AA780" s="3">
        <f>BoyCodeAfrica_Ecommerce_Datasets3[Marketing_Cost]/BoyCodeAfrica_Ecommerce_Datasets3[Revenue]</f>
        <v>1.1181916939636299E-2</v>
      </c>
      <c r="AB780">
        <f>IF(COUNTIFS($C$2:C780,C780, $O$2:O780,O780)= 1,1,0)</f>
        <v>1</v>
      </c>
      <c r="AC780" s="6">
        <f>IF(COUNTIFS($A$2:A780,A780, $O$2:O780,O780)= 1,1,0)</f>
        <v>1</v>
      </c>
    </row>
    <row r="781" spans="1:29" x14ac:dyDescent="0.25">
      <c r="A781" t="s">
        <v>1299</v>
      </c>
      <c r="B781" s="1">
        <v>45812</v>
      </c>
      <c r="C781" t="s">
        <v>1300</v>
      </c>
      <c r="D781" t="s">
        <v>63</v>
      </c>
      <c r="E781" t="s">
        <v>26</v>
      </c>
      <c r="F781" t="s">
        <v>47</v>
      </c>
      <c r="G781" t="s">
        <v>64</v>
      </c>
      <c r="H781">
        <v>1</v>
      </c>
      <c r="I781">
        <v>43235</v>
      </c>
      <c r="J781">
        <v>25</v>
      </c>
      <c r="K781">
        <v>10808.75</v>
      </c>
      <c r="L781">
        <v>32426.25</v>
      </c>
      <c r="M781">
        <v>19352.71</v>
      </c>
      <c r="N781">
        <v>13073.54</v>
      </c>
      <c r="O781" t="s">
        <v>91</v>
      </c>
      <c r="P781">
        <v>673.19</v>
      </c>
      <c r="Q781" t="s">
        <v>73</v>
      </c>
      <c r="R781" t="s">
        <v>41</v>
      </c>
      <c r="S781">
        <v>2</v>
      </c>
      <c r="T781">
        <v>5</v>
      </c>
      <c r="U781" t="s">
        <v>32</v>
      </c>
      <c r="V781" t="s">
        <v>50</v>
      </c>
      <c r="W781">
        <v>2</v>
      </c>
      <c r="X781">
        <f t="shared" si="24"/>
        <v>0</v>
      </c>
      <c r="Y781">
        <f t="shared" si="25"/>
        <v>12400.35</v>
      </c>
      <c r="Z781" s="2">
        <f>IF(BoyCodeAfrica_Ecommerce_Datasets3[Marketing_Cost] = 0, "N/A", L781/P781)</f>
        <v>48.168050624637914</v>
      </c>
      <c r="AA781" s="3">
        <f>BoyCodeAfrica_Ecommerce_Datasets3[Marketing_Cost]/BoyCodeAfrica_Ecommerce_Datasets3[Revenue]</f>
        <v>2.0760649165413824E-2</v>
      </c>
      <c r="AB781">
        <f>IF(COUNTIFS($C$2:C781,C781, $O$2:O781,O781)= 1,1,0)</f>
        <v>1</v>
      </c>
      <c r="AC781" s="6">
        <f>IF(COUNTIFS($A$2:A781,A781, $O$2:O781,O781)= 1,1,0)</f>
        <v>1</v>
      </c>
    </row>
    <row r="782" spans="1:29" x14ac:dyDescent="0.25">
      <c r="A782" t="s">
        <v>1301</v>
      </c>
      <c r="B782" s="1">
        <v>46008</v>
      </c>
      <c r="C782" t="s">
        <v>1106</v>
      </c>
      <c r="D782" t="s">
        <v>124</v>
      </c>
      <c r="E782" t="s">
        <v>26</v>
      </c>
      <c r="F782" t="s">
        <v>47</v>
      </c>
      <c r="G782" t="s">
        <v>105</v>
      </c>
      <c r="H782">
        <v>1</v>
      </c>
      <c r="I782">
        <v>37086</v>
      </c>
      <c r="J782">
        <v>10</v>
      </c>
      <c r="K782">
        <v>3708.6</v>
      </c>
      <c r="L782">
        <v>33377.4</v>
      </c>
      <c r="M782">
        <v>23818.63</v>
      </c>
      <c r="N782">
        <v>9558.77</v>
      </c>
      <c r="O782" t="s">
        <v>60</v>
      </c>
      <c r="P782">
        <v>2070.16</v>
      </c>
      <c r="Q782" t="s">
        <v>30</v>
      </c>
      <c r="R782" t="s">
        <v>31</v>
      </c>
      <c r="S782">
        <v>5</v>
      </c>
      <c r="T782">
        <v>5</v>
      </c>
      <c r="U782" t="s">
        <v>32</v>
      </c>
      <c r="V782" t="s">
        <v>33</v>
      </c>
      <c r="W782">
        <v>4</v>
      </c>
      <c r="X782">
        <f t="shared" si="24"/>
        <v>0</v>
      </c>
      <c r="Y782">
        <f t="shared" si="25"/>
        <v>7488.6100000000006</v>
      </c>
      <c r="Z782" s="2">
        <f>IF(BoyCodeAfrica_Ecommerce_Datasets3[Marketing_Cost] = 0, "N/A", L782/P782)</f>
        <v>16.123101596011903</v>
      </c>
      <c r="AA782" s="3">
        <f>BoyCodeAfrica_Ecommerce_Datasets3[Marketing_Cost]/BoyCodeAfrica_Ecommerce_Datasets3[Revenue]</f>
        <v>6.2022805850665413E-2</v>
      </c>
      <c r="AB782">
        <f>IF(COUNTIFS($C$2:C782,C782, $O$2:O782,O782)= 1,1,0)</f>
        <v>0</v>
      </c>
      <c r="AC782" s="6">
        <f>IF(COUNTIFS($A$2:A782,A782, $O$2:O782,O782)= 1,1,0)</f>
        <v>1</v>
      </c>
    </row>
    <row r="783" spans="1:29" x14ac:dyDescent="0.25">
      <c r="A783" t="s">
        <v>1302</v>
      </c>
      <c r="B783" s="1">
        <v>45965</v>
      </c>
      <c r="C783" t="s">
        <v>1303</v>
      </c>
      <c r="D783" t="s">
        <v>63</v>
      </c>
      <c r="E783" t="s">
        <v>26</v>
      </c>
      <c r="F783" t="s">
        <v>53</v>
      </c>
      <c r="G783" t="s">
        <v>151</v>
      </c>
      <c r="H783">
        <v>4</v>
      </c>
      <c r="I783">
        <v>85491</v>
      </c>
      <c r="J783">
        <v>5</v>
      </c>
      <c r="K783">
        <v>17098.2</v>
      </c>
      <c r="L783">
        <v>324865.8</v>
      </c>
      <c r="M783">
        <v>201981.84</v>
      </c>
      <c r="N783">
        <v>122883.96</v>
      </c>
      <c r="O783" t="s">
        <v>60</v>
      </c>
      <c r="P783">
        <v>448.58</v>
      </c>
      <c r="Q783" t="s">
        <v>30</v>
      </c>
      <c r="R783" t="s">
        <v>41</v>
      </c>
      <c r="S783">
        <v>2</v>
      </c>
      <c r="T783">
        <v>1</v>
      </c>
      <c r="U783" t="s">
        <v>32</v>
      </c>
      <c r="V783" t="s">
        <v>33</v>
      </c>
      <c r="W783">
        <v>5</v>
      </c>
      <c r="X783">
        <f t="shared" si="24"/>
        <v>0</v>
      </c>
      <c r="Y783">
        <f t="shared" si="25"/>
        <v>122435.38</v>
      </c>
      <c r="Z783" s="2">
        <f>IF(BoyCodeAfrica_Ecommerce_Datasets3[Marketing_Cost] = 0, "N/A", L783/P783)</f>
        <v>724.20928262517282</v>
      </c>
      <c r="AA783" s="3">
        <f>BoyCodeAfrica_Ecommerce_Datasets3[Marketing_Cost]/BoyCodeAfrica_Ecommerce_Datasets3[Revenue]</f>
        <v>1.3808163247716442E-3</v>
      </c>
      <c r="AB783">
        <f>IF(COUNTIFS($C$2:C783,C783, $O$2:O783,O783)= 1,1,0)</f>
        <v>1</v>
      </c>
      <c r="AC783" s="6">
        <f>IF(COUNTIFS($A$2:A783,A783, $O$2:O783,O783)= 1,1,0)</f>
        <v>1</v>
      </c>
    </row>
    <row r="784" spans="1:29" x14ac:dyDescent="0.25">
      <c r="A784" t="s">
        <v>1304</v>
      </c>
      <c r="B784" s="1">
        <v>45719</v>
      </c>
      <c r="C784" t="s">
        <v>629</v>
      </c>
      <c r="D784" t="s">
        <v>154</v>
      </c>
      <c r="E784" t="s">
        <v>46</v>
      </c>
      <c r="F784" t="s">
        <v>27</v>
      </c>
      <c r="G784" t="s">
        <v>72</v>
      </c>
      <c r="H784">
        <v>2</v>
      </c>
      <c r="I784">
        <v>12588</v>
      </c>
      <c r="J784">
        <v>25</v>
      </c>
      <c r="K784">
        <v>6294</v>
      </c>
      <c r="L784">
        <v>18882</v>
      </c>
      <c r="M784">
        <v>13113.74</v>
      </c>
      <c r="N784">
        <v>5768.26</v>
      </c>
      <c r="O784" t="s">
        <v>91</v>
      </c>
      <c r="P784">
        <v>1779.47</v>
      </c>
      <c r="Q784" t="s">
        <v>68</v>
      </c>
      <c r="R784" t="s">
        <v>31</v>
      </c>
      <c r="S784">
        <v>5</v>
      </c>
      <c r="T784">
        <v>5</v>
      </c>
      <c r="U784" t="s">
        <v>32</v>
      </c>
      <c r="V784" t="s">
        <v>33</v>
      </c>
      <c r="W784">
        <v>5</v>
      </c>
      <c r="X784">
        <f t="shared" si="24"/>
        <v>0</v>
      </c>
      <c r="Y784">
        <f t="shared" si="25"/>
        <v>3988.79</v>
      </c>
      <c r="Z784" s="2">
        <f>IF(BoyCodeAfrica_Ecommerce_Datasets3[Marketing_Cost] = 0, "N/A", L784/P784)</f>
        <v>10.611024630929434</v>
      </c>
      <c r="AA784" s="3">
        <f>BoyCodeAfrica_Ecommerce_Datasets3[Marketing_Cost]/BoyCodeAfrica_Ecommerce_Datasets3[Revenue]</f>
        <v>9.4241605762101471E-2</v>
      </c>
      <c r="AB784">
        <f>IF(COUNTIFS($C$2:C784,C784, $O$2:O784,O784)= 1,1,0)</f>
        <v>0</v>
      </c>
      <c r="AC784" s="6">
        <f>IF(COUNTIFS($A$2:A784,A784, $O$2:O784,O784)= 1,1,0)</f>
        <v>1</v>
      </c>
    </row>
    <row r="785" spans="1:29" x14ac:dyDescent="0.25">
      <c r="A785" t="s">
        <v>1305</v>
      </c>
      <c r="B785" s="1">
        <v>45947</v>
      </c>
      <c r="C785" t="s">
        <v>1306</v>
      </c>
      <c r="D785" t="s">
        <v>90</v>
      </c>
      <c r="E785" t="s">
        <v>46</v>
      </c>
      <c r="F785" t="s">
        <v>53</v>
      </c>
      <c r="G785" t="s">
        <v>82</v>
      </c>
      <c r="H785">
        <v>2</v>
      </c>
      <c r="I785">
        <v>45329</v>
      </c>
      <c r="J785">
        <v>5</v>
      </c>
      <c r="K785">
        <v>4532.8999999999996</v>
      </c>
      <c r="L785">
        <v>86125.1</v>
      </c>
      <c r="M785">
        <v>61746.89</v>
      </c>
      <c r="N785">
        <v>24378.21</v>
      </c>
      <c r="O785" t="s">
        <v>55</v>
      </c>
      <c r="P785">
        <v>1013.17</v>
      </c>
      <c r="Q785" t="s">
        <v>68</v>
      </c>
      <c r="R785" t="s">
        <v>41</v>
      </c>
      <c r="S785">
        <v>2</v>
      </c>
      <c r="T785">
        <v>4</v>
      </c>
      <c r="U785" t="s">
        <v>32</v>
      </c>
      <c r="V785" t="s">
        <v>42</v>
      </c>
      <c r="X785">
        <f t="shared" si="24"/>
        <v>0</v>
      </c>
      <c r="Y785">
        <f t="shared" si="25"/>
        <v>23365.040000000001</v>
      </c>
      <c r="Z785" s="2">
        <f>IF(BoyCodeAfrica_Ecommerce_Datasets3[Marketing_Cost] = 0, "N/A", L785/P785)</f>
        <v>85.005576556747641</v>
      </c>
      <c r="AA785" s="3">
        <f>BoyCodeAfrica_Ecommerce_Datasets3[Marketing_Cost]/BoyCodeAfrica_Ecommerce_Datasets3[Revenue]</f>
        <v>1.1763934091223114E-2</v>
      </c>
      <c r="AB785">
        <f>IF(COUNTIFS($C$2:C785,C785, $O$2:O785,O785)= 1,1,0)</f>
        <v>1</v>
      </c>
      <c r="AC785" s="6">
        <f>IF(COUNTIFS($A$2:A785,A785, $O$2:O785,O785)= 1,1,0)</f>
        <v>1</v>
      </c>
    </row>
    <row r="786" spans="1:29" x14ac:dyDescent="0.25">
      <c r="A786" t="s">
        <v>1307</v>
      </c>
      <c r="B786" s="1">
        <v>45679</v>
      </c>
      <c r="C786" t="s">
        <v>265</v>
      </c>
      <c r="D786" t="s">
        <v>45</v>
      </c>
      <c r="E786" t="s">
        <v>26</v>
      </c>
      <c r="F786" t="s">
        <v>47</v>
      </c>
      <c r="G786" t="s">
        <v>138</v>
      </c>
      <c r="H786">
        <v>1</v>
      </c>
      <c r="I786">
        <v>32118</v>
      </c>
      <c r="J786">
        <v>0</v>
      </c>
      <c r="K786">
        <v>0</v>
      </c>
      <c r="L786">
        <v>32118</v>
      </c>
      <c r="M786">
        <v>18455.580000000002</v>
      </c>
      <c r="N786">
        <v>13662.42</v>
      </c>
      <c r="O786" t="s">
        <v>39</v>
      </c>
      <c r="P786">
        <v>486.5</v>
      </c>
      <c r="Q786" t="s">
        <v>68</v>
      </c>
      <c r="R786" t="s">
        <v>41</v>
      </c>
      <c r="S786">
        <v>2</v>
      </c>
      <c r="T786">
        <v>6</v>
      </c>
      <c r="U786" t="s">
        <v>32</v>
      </c>
      <c r="V786" t="s">
        <v>50</v>
      </c>
      <c r="W786">
        <v>4</v>
      </c>
      <c r="X786">
        <f t="shared" si="24"/>
        <v>0</v>
      </c>
      <c r="Y786">
        <f t="shared" si="25"/>
        <v>13175.92</v>
      </c>
      <c r="Z786" s="2">
        <f>IF(BoyCodeAfrica_Ecommerce_Datasets3[Marketing_Cost] = 0, "N/A", L786/P786)</f>
        <v>66.018499486125378</v>
      </c>
      <c r="AA786" s="3">
        <f>BoyCodeAfrica_Ecommerce_Datasets3[Marketing_Cost]/BoyCodeAfrica_Ecommerce_Datasets3[Revenue]</f>
        <v>1.5147269443925524E-2</v>
      </c>
      <c r="AB786">
        <f>IF(COUNTIFS($C$2:C786,C786, $O$2:O786,O786)= 1,1,0)</f>
        <v>1</v>
      </c>
      <c r="AC786" s="6">
        <f>IF(COUNTIFS($A$2:A786,A786, $O$2:O786,O786)= 1,1,0)</f>
        <v>1</v>
      </c>
    </row>
    <row r="787" spans="1:29" x14ac:dyDescent="0.25">
      <c r="A787" t="s">
        <v>1308</v>
      </c>
      <c r="B787" s="1">
        <v>45835</v>
      </c>
      <c r="C787" t="s">
        <v>933</v>
      </c>
      <c r="D787" t="s">
        <v>67</v>
      </c>
      <c r="E787" t="s">
        <v>46</v>
      </c>
      <c r="F787" t="s">
        <v>27</v>
      </c>
      <c r="G787" t="s">
        <v>76</v>
      </c>
      <c r="H787">
        <v>1</v>
      </c>
      <c r="I787">
        <v>3603</v>
      </c>
      <c r="J787">
        <v>10</v>
      </c>
      <c r="K787">
        <v>360.3</v>
      </c>
      <c r="L787">
        <v>3242.7</v>
      </c>
      <c r="M787">
        <v>2164.5100000000002</v>
      </c>
      <c r="N787">
        <v>1078.19</v>
      </c>
      <c r="O787" t="s">
        <v>29</v>
      </c>
      <c r="P787">
        <v>690.79</v>
      </c>
      <c r="Q787" t="s">
        <v>83</v>
      </c>
      <c r="R787" t="s">
        <v>41</v>
      </c>
      <c r="S787">
        <v>2</v>
      </c>
      <c r="T787">
        <v>3</v>
      </c>
      <c r="U787" t="s">
        <v>32</v>
      </c>
      <c r="V787" t="s">
        <v>42</v>
      </c>
      <c r="X787">
        <f t="shared" si="24"/>
        <v>0</v>
      </c>
      <c r="Y787">
        <f t="shared" si="25"/>
        <v>387.40000000000009</v>
      </c>
      <c r="Z787" s="2">
        <f>IF(BoyCodeAfrica_Ecommerce_Datasets3[Marketing_Cost] = 0, "N/A", L787/P787)</f>
        <v>4.6941907091880308</v>
      </c>
      <c r="AA787" s="3">
        <f>BoyCodeAfrica_Ecommerce_Datasets3[Marketing_Cost]/BoyCodeAfrica_Ecommerce_Datasets3[Revenue]</f>
        <v>0.213029265735344</v>
      </c>
      <c r="AB787">
        <f>IF(COUNTIFS($C$2:C787,C787, $O$2:O787,O787)= 1,1,0)</f>
        <v>1</v>
      </c>
      <c r="AC787" s="6">
        <f>IF(COUNTIFS($A$2:A787,A787, $O$2:O787,O787)= 1,1,0)</f>
        <v>1</v>
      </c>
    </row>
    <row r="788" spans="1:29" x14ac:dyDescent="0.25">
      <c r="A788" t="s">
        <v>1309</v>
      </c>
      <c r="B788" s="1">
        <v>45930</v>
      </c>
      <c r="C788" t="s">
        <v>343</v>
      </c>
      <c r="D788" t="s">
        <v>67</v>
      </c>
      <c r="E788" t="s">
        <v>26</v>
      </c>
      <c r="F788" t="s">
        <v>53</v>
      </c>
      <c r="G788" t="s">
        <v>54</v>
      </c>
      <c r="H788">
        <v>1</v>
      </c>
      <c r="I788">
        <v>89616</v>
      </c>
      <c r="J788">
        <v>5</v>
      </c>
      <c r="K788">
        <v>4480.8</v>
      </c>
      <c r="L788">
        <v>85135.2</v>
      </c>
      <c r="M788">
        <v>67094</v>
      </c>
      <c r="N788">
        <v>18041.2</v>
      </c>
      <c r="O788" t="s">
        <v>91</v>
      </c>
      <c r="P788">
        <v>2212.84</v>
      </c>
      <c r="Q788" t="s">
        <v>73</v>
      </c>
      <c r="R788" t="s">
        <v>41</v>
      </c>
      <c r="S788">
        <v>2</v>
      </c>
      <c r="T788">
        <v>3</v>
      </c>
      <c r="U788" t="s">
        <v>56</v>
      </c>
      <c r="V788" t="s">
        <v>33</v>
      </c>
      <c r="W788">
        <v>5</v>
      </c>
      <c r="X788">
        <f t="shared" si="24"/>
        <v>0</v>
      </c>
      <c r="Y788">
        <f t="shared" si="25"/>
        <v>15828.36</v>
      </c>
      <c r="Z788" s="2">
        <f>IF(BoyCodeAfrica_Ecommerce_Datasets3[Marketing_Cost] = 0, "N/A", L788/P788)</f>
        <v>38.473274163518369</v>
      </c>
      <c r="AA788" s="3">
        <f>BoyCodeAfrica_Ecommerce_Datasets3[Marketing_Cost]/BoyCodeAfrica_Ecommerce_Datasets3[Revenue]</f>
        <v>2.5992069085407684E-2</v>
      </c>
      <c r="AB788">
        <f>IF(COUNTIFS($C$2:C788,C788, $O$2:O788,O788)= 1,1,0)</f>
        <v>1</v>
      </c>
      <c r="AC788" s="6">
        <f>IF(COUNTIFS($A$2:A788,A788, $O$2:O788,O788)= 1,1,0)</f>
        <v>1</v>
      </c>
    </row>
    <row r="789" spans="1:29" x14ac:dyDescent="0.25">
      <c r="A789" t="s">
        <v>1310</v>
      </c>
      <c r="B789" s="1">
        <v>45877</v>
      </c>
      <c r="C789" t="s">
        <v>1311</v>
      </c>
      <c r="D789" t="s">
        <v>97</v>
      </c>
      <c r="E789" t="s">
        <v>46</v>
      </c>
      <c r="F789" t="s">
        <v>86</v>
      </c>
      <c r="G789" t="s">
        <v>180</v>
      </c>
      <c r="H789">
        <v>1</v>
      </c>
      <c r="I789">
        <v>24941</v>
      </c>
      <c r="J789">
        <v>15</v>
      </c>
      <c r="K789">
        <v>3741.15</v>
      </c>
      <c r="L789">
        <v>21199.85</v>
      </c>
      <c r="M789">
        <v>12623.73</v>
      </c>
      <c r="N789">
        <v>8576.1200000000008</v>
      </c>
      <c r="O789" t="s">
        <v>29</v>
      </c>
      <c r="P789">
        <v>922.69</v>
      </c>
      <c r="Q789" t="s">
        <v>30</v>
      </c>
      <c r="R789" t="s">
        <v>31</v>
      </c>
      <c r="S789">
        <v>5</v>
      </c>
      <c r="T789">
        <v>5</v>
      </c>
      <c r="U789" t="s">
        <v>32</v>
      </c>
      <c r="V789" t="s">
        <v>33</v>
      </c>
      <c r="W789">
        <v>2</v>
      </c>
      <c r="X789">
        <f t="shared" si="24"/>
        <v>0</v>
      </c>
      <c r="Y789">
        <f t="shared" si="25"/>
        <v>7653.43</v>
      </c>
      <c r="Z789" s="2">
        <f>IF(BoyCodeAfrica_Ecommerce_Datasets3[Marketing_Cost] = 0, "N/A", L789/P789)</f>
        <v>22.976134996586065</v>
      </c>
      <c r="AA789" s="3">
        <f>BoyCodeAfrica_Ecommerce_Datasets3[Marketing_Cost]/BoyCodeAfrica_Ecommerce_Datasets3[Revenue]</f>
        <v>4.3523421156281772E-2</v>
      </c>
      <c r="AB789">
        <f>IF(COUNTIFS($C$2:C789,C789, $O$2:O789,O789)= 1,1,0)</f>
        <v>1</v>
      </c>
      <c r="AC789" s="6">
        <f>IF(COUNTIFS($A$2:A789,A789, $O$2:O789,O789)= 1,1,0)</f>
        <v>1</v>
      </c>
    </row>
    <row r="790" spans="1:29" x14ac:dyDescent="0.25">
      <c r="A790" t="s">
        <v>1312</v>
      </c>
      <c r="B790" s="1">
        <v>45996</v>
      </c>
      <c r="C790" t="s">
        <v>912</v>
      </c>
      <c r="D790" t="s">
        <v>124</v>
      </c>
      <c r="E790" t="s">
        <v>26</v>
      </c>
      <c r="F790" t="s">
        <v>86</v>
      </c>
      <c r="G790" t="s">
        <v>87</v>
      </c>
      <c r="H790">
        <v>1</v>
      </c>
      <c r="I790">
        <v>79834</v>
      </c>
      <c r="J790">
        <v>20</v>
      </c>
      <c r="K790">
        <v>15966.8</v>
      </c>
      <c r="L790">
        <v>63867.199999999997</v>
      </c>
      <c r="M790">
        <v>47423.24</v>
      </c>
      <c r="N790">
        <v>16443.96</v>
      </c>
      <c r="O790" t="s">
        <v>60</v>
      </c>
      <c r="P790">
        <v>993.92</v>
      </c>
      <c r="Q790" t="s">
        <v>30</v>
      </c>
      <c r="R790" t="s">
        <v>41</v>
      </c>
      <c r="S790">
        <v>2</v>
      </c>
      <c r="T790">
        <v>1</v>
      </c>
      <c r="U790" t="s">
        <v>32</v>
      </c>
      <c r="V790" t="s">
        <v>33</v>
      </c>
      <c r="W790">
        <v>5</v>
      </c>
      <c r="X790">
        <f t="shared" si="24"/>
        <v>0</v>
      </c>
      <c r="Y790">
        <f t="shared" si="25"/>
        <v>15450.039999999999</v>
      </c>
      <c r="Z790" s="2">
        <f>IF(BoyCodeAfrica_Ecommerce_Datasets3[Marketing_Cost] = 0, "N/A", L790/P790)</f>
        <v>64.257887958789439</v>
      </c>
      <c r="AA790" s="3">
        <f>BoyCodeAfrica_Ecommerce_Datasets3[Marketing_Cost]/BoyCodeAfrica_Ecommerce_Datasets3[Revenue]</f>
        <v>1.556229175539244E-2</v>
      </c>
      <c r="AB790">
        <f>IF(COUNTIFS($C$2:C790,C790, $O$2:O790,O790)= 1,1,0)</f>
        <v>1</v>
      </c>
      <c r="AC790" s="6">
        <f>IF(COUNTIFS($A$2:A790,A790, $O$2:O790,O790)= 1,1,0)</f>
        <v>1</v>
      </c>
    </row>
    <row r="791" spans="1:29" x14ac:dyDescent="0.25">
      <c r="A791" t="s">
        <v>1313</v>
      </c>
      <c r="B791" s="1">
        <v>45847</v>
      </c>
      <c r="C791" t="s">
        <v>1314</v>
      </c>
      <c r="D791" t="s">
        <v>67</v>
      </c>
      <c r="E791" t="s">
        <v>46</v>
      </c>
      <c r="F791" t="s">
        <v>53</v>
      </c>
      <c r="G791" t="s">
        <v>54</v>
      </c>
      <c r="H791">
        <v>1</v>
      </c>
      <c r="I791">
        <v>38957</v>
      </c>
      <c r="J791">
        <v>0</v>
      </c>
      <c r="K791">
        <v>0</v>
      </c>
      <c r="L791">
        <v>38957</v>
      </c>
      <c r="M791">
        <v>23199.14</v>
      </c>
      <c r="N791">
        <v>15757.86</v>
      </c>
      <c r="O791" t="s">
        <v>60</v>
      </c>
      <c r="P791">
        <v>283.47000000000003</v>
      </c>
      <c r="Q791" t="s">
        <v>30</v>
      </c>
      <c r="R791" t="s">
        <v>31</v>
      </c>
      <c r="S791">
        <v>5</v>
      </c>
      <c r="T791">
        <v>6</v>
      </c>
      <c r="U791" t="s">
        <v>32</v>
      </c>
      <c r="V791" t="s">
        <v>42</v>
      </c>
      <c r="X791">
        <f t="shared" si="24"/>
        <v>0</v>
      </c>
      <c r="Y791">
        <f t="shared" si="25"/>
        <v>15474.390000000001</v>
      </c>
      <c r="Z791" s="2">
        <f>IF(BoyCodeAfrica_Ecommerce_Datasets3[Marketing_Cost] = 0, "N/A", L791/P791)</f>
        <v>137.4290048329629</v>
      </c>
      <c r="AA791" s="3">
        <f>BoyCodeAfrica_Ecommerce_Datasets3[Marketing_Cost]/BoyCodeAfrica_Ecommerce_Datasets3[Revenue]</f>
        <v>7.2764843288754275E-3</v>
      </c>
      <c r="AB791">
        <f>IF(COUNTIFS($C$2:C791,C791, $O$2:O791,O791)= 1,1,0)</f>
        <v>1</v>
      </c>
      <c r="AC791" s="6">
        <f>IF(COUNTIFS($A$2:A791,A791, $O$2:O791,O791)= 1,1,0)</f>
        <v>1</v>
      </c>
    </row>
    <row r="792" spans="1:29" x14ac:dyDescent="0.25">
      <c r="A792" t="s">
        <v>1315</v>
      </c>
      <c r="B792" s="1">
        <v>45693</v>
      </c>
      <c r="C792" t="s">
        <v>1316</v>
      </c>
      <c r="D792" t="s">
        <v>79</v>
      </c>
      <c r="E792" t="s">
        <v>36</v>
      </c>
      <c r="F792" t="s">
        <v>86</v>
      </c>
      <c r="G792" t="s">
        <v>180</v>
      </c>
      <c r="H792">
        <v>1</v>
      </c>
      <c r="I792">
        <v>12562</v>
      </c>
      <c r="J792">
        <v>25</v>
      </c>
      <c r="K792">
        <v>3140.5</v>
      </c>
      <c r="L792">
        <v>9421.5</v>
      </c>
      <c r="M792">
        <v>7552.68</v>
      </c>
      <c r="N792">
        <v>1868.82</v>
      </c>
      <c r="O792" t="s">
        <v>49</v>
      </c>
      <c r="P792">
        <v>113.74</v>
      </c>
      <c r="Q792" t="s">
        <v>30</v>
      </c>
      <c r="R792" t="s">
        <v>31</v>
      </c>
      <c r="S792">
        <v>5</v>
      </c>
      <c r="T792">
        <v>5</v>
      </c>
      <c r="U792" t="s">
        <v>32</v>
      </c>
      <c r="V792" t="s">
        <v>33</v>
      </c>
      <c r="W792">
        <v>3</v>
      </c>
      <c r="X792">
        <f t="shared" si="24"/>
        <v>0</v>
      </c>
      <c r="Y792">
        <f t="shared" si="25"/>
        <v>1755.08</v>
      </c>
      <c r="Z792" s="2">
        <f>IF(BoyCodeAfrica_Ecommerce_Datasets3[Marketing_Cost] = 0, "N/A", L792/P792)</f>
        <v>82.833655705996136</v>
      </c>
      <c r="AA792" s="3">
        <f>BoyCodeAfrica_Ecommerce_Datasets3[Marketing_Cost]/BoyCodeAfrica_Ecommerce_Datasets3[Revenue]</f>
        <v>1.2072387624051372E-2</v>
      </c>
      <c r="AB792">
        <f>IF(COUNTIFS($C$2:C792,C792, $O$2:O792,O792)= 1,1,0)</f>
        <v>1</v>
      </c>
      <c r="AC792" s="6">
        <f>IF(COUNTIFS($A$2:A792,A792, $O$2:O792,O792)= 1,1,0)</f>
        <v>1</v>
      </c>
    </row>
    <row r="793" spans="1:29" x14ac:dyDescent="0.25">
      <c r="A793" t="s">
        <v>1317</v>
      </c>
      <c r="B793" s="1">
        <v>45917</v>
      </c>
      <c r="C793" t="s">
        <v>1316</v>
      </c>
      <c r="D793" t="s">
        <v>71</v>
      </c>
      <c r="E793" t="s">
        <v>46</v>
      </c>
      <c r="F793" t="s">
        <v>86</v>
      </c>
      <c r="G793" t="s">
        <v>87</v>
      </c>
      <c r="H793">
        <v>1</v>
      </c>
      <c r="I793">
        <v>12834</v>
      </c>
      <c r="J793">
        <v>10</v>
      </c>
      <c r="K793">
        <v>1283.4000000000001</v>
      </c>
      <c r="L793">
        <v>11550.6</v>
      </c>
      <c r="M793">
        <v>8061.67</v>
      </c>
      <c r="N793">
        <v>3488.93</v>
      </c>
      <c r="O793" t="s">
        <v>39</v>
      </c>
      <c r="P793">
        <v>239.52</v>
      </c>
      <c r="Q793" t="s">
        <v>68</v>
      </c>
      <c r="R793" t="s">
        <v>31</v>
      </c>
      <c r="S793">
        <v>5</v>
      </c>
      <c r="T793">
        <v>5</v>
      </c>
      <c r="U793" t="s">
        <v>32</v>
      </c>
      <c r="V793" t="s">
        <v>33</v>
      </c>
      <c r="W793">
        <v>2</v>
      </c>
      <c r="X793">
        <f t="shared" si="24"/>
        <v>0</v>
      </c>
      <c r="Y793">
        <f t="shared" si="25"/>
        <v>3249.41</v>
      </c>
      <c r="Z793" s="2">
        <f>IF(BoyCodeAfrica_Ecommerce_Datasets3[Marketing_Cost] = 0, "N/A", L793/P793)</f>
        <v>48.223947895791582</v>
      </c>
      <c r="AA793" s="3">
        <f>BoyCodeAfrica_Ecommerce_Datasets3[Marketing_Cost]/BoyCodeAfrica_Ecommerce_Datasets3[Revenue]</f>
        <v>2.0736585112461691E-2</v>
      </c>
      <c r="AB793">
        <f>IF(COUNTIFS($C$2:C793,C793, $O$2:O793,O793)= 1,1,0)</f>
        <v>1</v>
      </c>
      <c r="AC793" s="6">
        <f>IF(COUNTIFS($A$2:A793,A793, $O$2:O793,O793)= 1,1,0)</f>
        <v>1</v>
      </c>
    </row>
    <row r="794" spans="1:29" x14ac:dyDescent="0.25">
      <c r="A794" t="s">
        <v>1318</v>
      </c>
      <c r="B794" s="1">
        <v>45989</v>
      </c>
      <c r="C794" t="s">
        <v>172</v>
      </c>
      <c r="D794" t="s">
        <v>79</v>
      </c>
      <c r="E794" t="s">
        <v>36</v>
      </c>
      <c r="F794" t="s">
        <v>37</v>
      </c>
      <c r="G794" t="s">
        <v>224</v>
      </c>
      <c r="H794">
        <v>1</v>
      </c>
      <c r="I794">
        <v>28178</v>
      </c>
      <c r="J794">
        <v>0</v>
      </c>
      <c r="K794">
        <v>0</v>
      </c>
      <c r="L794">
        <v>28178</v>
      </c>
      <c r="M794">
        <v>16659.79</v>
      </c>
      <c r="N794">
        <v>11518.21</v>
      </c>
      <c r="O794" t="s">
        <v>39</v>
      </c>
      <c r="P794">
        <v>220.12</v>
      </c>
      <c r="Q794" t="s">
        <v>68</v>
      </c>
      <c r="R794" t="s">
        <v>31</v>
      </c>
      <c r="S794">
        <v>5</v>
      </c>
      <c r="T794">
        <v>5</v>
      </c>
      <c r="U794" t="s">
        <v>32</v>
      </c>
      <c r="V794" t="s">
        <v>33</v>
      </c>
      <c r="W794">
        <v>5</v>
      </c>
      <c r="X794">
        <f t="shared" si="24"/>
        <v>0</v>
      </c>
      <c r="Y794">
        <f t="shared" si="25"/>
        <v>11298.089999999998</v>
      </c>
      <c r="Z794" s="2">
        <f>IF(BoyCodeAfrica_Ecommerce_Datasets3[Marketing_Cost] = 0, "N/A", L794/P794)</f>
        <v>128.01199345811375</v>
      </c>
      <c r="AA794" s="3">
        <f>BoyCodeAfrica_Ecommerce_Datasets3[Marketing_Cost]/BoyCodeAfrica_Ecommerce_Datasets3[Revenue]</f>
        <v>7.8117680459933283E-3</v>
      </c>
      <c r="AB794">
        <f>IF(COUNTIFS($C$2:C794,C794, $O$2:O794,O794)= 1,1,0)</f>
        <v>1</v>
      </c>
      <c r="AC794" s="6">
        <f>IF(COUNTIFS($A$2:A794,A794, $O$2:O794,O794)= 1,1,0)</f>
        <v>1</v>
      </c>
    </row>
    <row r="795" spans="1:29" x14ac:dyDescent="0.25">
      <c r="A795" t="s">
        <v>1319</v>
      </c>
      <c r="B795" s="1">
        <v>45832</v>
      </c>
      <c r="C795" t="s">
        <v>1050</v>
      </c>
      <c r="D795" t="s">
        <v>97</v>
      </c>
      <c r="E795" t="s">
        <v>36</v>
      </c>
      <c r="F795" t="s">
        <v>86</v>
      </c>
      <c r="G795" t="s">
        <v>110</v>
      </c>
      <c r="H795">
        <v>1</v>
      </c>
      <c r="I795">
        <v>67481</v>
      </c>
      <c r="J795">
        <v>5</v>
      </c>
      <c r="K795">
        <v>3374.05</v>
      </c>
      <c r="L795">
        <v>64106.95</v>
      </c>
      <c r="M795">
        <v>50173.68</v>
      </c>
      <c r="N795">
        <v>13933.27</v>
      </c>
      <c r="O795" t="s">
        <v>2482</v>
      </c>
      <c r="P795">
        <v>765.31</v>
      </c>
      <c r="Q795" t="s">
        <v>68</v>
      </c>
      <c r="R795" t="s">
        <v>41</v>
      </c>
      <c r="S795">
        <v>2</v>
      </c>
      <c r="T795">
        <v>1</v>
      </c>
      <c r="U795" t="s">
        <v>32</v>
      </c>
      <c r="V795" t="s">
        <v>33</v>
      </c>
      <c r="W795">
        <v>4</v>
      </c>
      <c r="X795">
        <f t="shared" si="24"/>
        <v>0</v>
      </c>
      <c r="Y795">
        <f t="shared" si="25"/>
        <v>13167.960000000001</v>
      </c>
      <c r="Z795" s="2">
        <f>IF(BoyCodeAfrica_Ecommerce_Datasets3[Marketing_Cost] = 0, "N/A", L795/P795)</f>
        <v>83.765990252316058</v>
      </c>
      <c r="AA795" s="3">
        <f>BoyCodeAfrica_Ecommerce_Datasets3[Marketing_Cost]/BoyCodeAfrica_Ecommerce_Datasets3[Revenue]</f>
        <v>1.1938019200726286E-2</v>
      </c>
      <c r="AB795">
        <f>IF(COUNTIFS($C$2:C795,C795, $O$2:O795,O795)= 1,1,0)</f>
        <v>1</v>
      </c>
      <c r="AC795" s="6">
        <f>IF(COUNTIFS($A$2:A795,A795, $O$2:O795,O795)= 1,1,0)</f>
        <v>1</v>
      </c>
    </row>
    <row r="796" spans="1:29" x14ac:dyDescent="0.25">
      <c r="A796" t="s">
        <v>1320</v>
      </c>
      <c r="B796" s="1">
        <v>45664</v>
      </c>
      <c r="C796" t="s">
        <v>1052</v>
      </c>
      <c r="D796" t="s">
        <v>45</v>
      </c>
      <c r="E796" t="s">
        <v>46</v>
      </c>
      <c r="F796" t="s">
        <v>53</v>
      </c>
      <c r="G796" t="s">
        <v>268</v>
      </c>
      <c r="H796">
        <v>1</v>
      </c>
      <c r="I796">
        <v>9075</v>
      </c>
      <c r="J796">
        <v>15</v>
      </c>
      <c r="K796">
        <v>1361.25</v>
      </c>
      <c r="L796">
        <v>7713.75</v>
      </c>
      <c r="M796">
        <v>5388.71</v>
      </c>
      <c r="N796">
        <v>2325.04</v>
      </c>
      <c r="O796" t="s">
        <v>55</v>
      </c>
      <c r="P796">
        <v>2412.84</v>
      </c>
      <c r="Q796" t="s">
        <v>40</v>
      </c>
      <c r="R796" t="s">
        <v>41</v>
      </c>
      <c r="S796">
        <v>2</v>
      </c>
      <c r="T796">
        <v>4</v>
      </c>
      <c r="U796" t="s">
        <v>32</v>
      </c>
      <c r="V796" t="s">
        <v>50</v>
      </c>
      <c r="W796">
        <v>4</v>
      </c>
      <c r="X796">
        <f t="shared" si="24"/>
        <v>0</v>
      </c>
      <c r="Y796">
        <f t="shared" si="25"/>
        <v>-87.800000000000182</v>
      </c>
      <c r="Z796" s="2">
        <f>IF(BoyCodeAfrica_Ecommerce_Datasets3[Marketing_Cost] = 0, "N/A", L796/P796)</f>
        <v>3.1969587705774107</v>
      </c>
      <c r="AA796" s="3">
        <f>BoyCodeAfrica_Ecommerce_Datasets3[Marketing_Cost]/BoyCodeAfrica_Ecommerce_Datasets3[Revenue]</f>
        <v>0.31279727758872145</v>
      </c>
      <c r="AB796">
        <f>IF(COUNTIFS($C$2:C796,C796, $O$2:O796,O796)= 1,1,0)</f>
        <v>1</v>
      </c>
      <c r="AC796" s="6">
        <f>IF(COUNTIFS($A$2:A796,A796, $O$2:O796,O796)= 1,1,0)</f>
        <v>1</v>
      </c>
    </row>
    <row r="797" spans="1:29" x14ac:dyDescent="0.25">
      <c r="A797" t="s">
        <v>1321</v>
      </c>
      <c r="B797" s="1">
        <v>45873</v>
      </c>
      <c r="C797" t="s">
        <v>239</v>
      </c>
      <c r="D797" t="s">
        <v>71</v>
      </c>
      <c r="E797" t="s">
        <v>26</v>
      </c>
      <c r="F797" t="s">
        <v>86</v>
      </c>
      <c r="G797" t="s">
        <v>110</v>
      </c>
      <c r="H797">
        <v>1</v>
      </c>
      <c r="I797">
        <v>22546</v>
      </c>
      <c r="J797">
        <v>5</v>
      </c>
      <c r="K797">
        <v>1127.3</v>
      </c>
      <c r="L797">
        <v>21418.7</v>
      </c>
      <c r="M797">
        <v>12204.86</v>
      </c>
      <c r="N797">
        <v>9213.84</v>
      </c>
      <c r="O797" t="s">
        <v>39</v>
      </c>
      <c r="P797">
        <v>1590.11</v>
      </c>
      <c r="Q797" t="s">
        <v>30</v>
      </c>
      <c r="R797" t="s">
        <v>41</v>
      </c>
      <c r="S797">
        <v>2</v>
      </c>
      <c r="T797">
        <v>4</v>
      </c>
      <c r="U797" t="s">
        <v>56</v>
      </c>
      <c r="V797" t="s">
        <v>33</v>
      </c>
      <c r="W797">
        <v>1</v>
      </c>
      <c r="X797">
        <f t="shared" si="24"/>
        <v>0</v>
      </c>
      <c r="Y797">
        <f t="shared" si="25"/>
        <v>7623.7300000000005</v>
      </c>
      <c r="Z797" s="2">
        <f>IF(BoyCodeAfrica_Ecommerce_Datasets3[Marketing_Cost] = 0, "N/A", L797/P797)</f>
        <v>13.4699486199068</v>
      </c>
      <c r="AA797" s="3">
        <f>BoyCodeAfrica_Ecommerce_Datasets3[Marketing_Cost]/BoyCodeAfrica_Ecommerce_Datasets3[Revenue]</f>
        <v>7.4239332919364853E-2</v>
      </c>
      <c r="AB797">
        <f>IF(COUNTIFS($C$2:C797,C797, $O$2:O797,O797)= 1,1,0)</f>
        <v>1</v>
      </c>
      <c r="AC797" s="6">
        <f>IF(COUNTIFS($A$2:A797,A797, $O$2:O797,O797)= 1,1,0)</f>
        <v>1</v>
      </c>
    </row>
    <row r="798" spans="1:29" x14ac:dyDescent="0.25">
      <c r="A798" t="s">
        <v>1322</v>
      </c>
      <c r="B798" s="1">
        <v>45908</v>
      </c>
      <c r="C798" t="s">
        <v>903</v>
      </c>
      <c r="D798" t="s">
        <v>25</v>
      </c>
      <c r="E798" t="s">
        <v>46</v>
      </c>
      <c r="F798" t="s">
        <v>27</v>
      </c>
      <c r="G798" t="s">
        <v>113</v>
      </c>
      <c r="H798">
        <v>1</v>
      </c>
      <c r="I798">
        <v>28897</v>
      </c>
      <c r="J798">
        <v>20</v>
      </c>
      <c r="K798">
        <v>5779.4</v>
      </c>
      <c r="L798">
        <v>23117.599999999999</v>
      </c>
      <c r="M798">
        <v>18115.03</v>
      </c>
      <c r="N798">
        <v>5002.57</v>
      </c>
      <c r="O798" t="s">
        <v>55</v>
      </c>
      <c r="P798">
        <v>894.54</v>
      </c>
      <c r="Q798" t="s">
        <v>68</v>
      </c>
      <c r="R798" t="s">
        <v>31</v>
      </c>
      <c r="S798">
        <v>5</v>
      </c>
      <c r="T798">
        <v>5</v>
      </c>
      <c r="U798" t="s">
        <v>32</v>
      </c>
      <c r="V798" t="s">
        <v>50</v>
      </c>
      <c r="W798">
        <v>5</v>
      </c>
      <c r="X798">
        <f t="shared" si="24"/>
        <v>0</v>
      </c>
      <c r="Y798">
        <f t="shared" si="25"/>
        <v>4108.03</v>
      </c>
      <c r="Z798" s="2">
        <f>IF(BoyCodeAfrica_Ecommerce_Datasets3[Marketing_Cost] = 0, "N/A", L798/P798)</f>
        <v>25.843003107742526</v>
      </c>
      <c r="AA798" s="3">
        <f>BoyCodeAfrica_Ecommerce_Datasets3[Marketing_Cost]/BoyCodeAfrica_Ecommerce_Datasets3[Revenue]</f>
        <v>3.8695193272658066E-2</v>
      </c>
      <c r="AB798">
        <f>IF(COUNTIFS($C$2:C798,C798, $O$2:O798,O798)= 1,1,0)</f>
        <v>1</v>
      </c>
      <c r="AC798" s="6">
        <f>IF(COUNTIFS($A$2:A798,A798, $O$2:O798,O798)= 1,1,0)</f>
        <v>1</v>
      </c>
    </row>
    <row r="799" spans="1:29" x14ac:dyDescent="0.25">
      <c r="A799" t="s">
        <v>1323</v>
      </c>
      <c r="B799" s="1">
        <v>45712</v>
      </c>
      <c r="C799" t="s">
        <v>1324</v>
      </c>
      <c r="D799" t="s">
        <v>67</v>
      </c>
      <c r="E799" t="s">
        <v>26</v>
      </c>
      <c r="F799" t="s">
        <v>47</v>
      </c>
      <c r="G799" t="s">
        <v>138</v>
      </c>
      <c r="H799">
        <v>1</v>
      </c>
      <c r="I799">
        <v>31351</v>
      </c>
      <c r="J799">
        <v>15</v>
      </c>
      <c r="K799">
        <v>4702.6499999999996</v>
      </c>
      <c r="L799">
        <v>26648.35</v>
      </c>
      <c r="M799">
        <v>21561.1</v>
      </c>
      <c r="N799">
        <v>5087.25</v>
      </c>
      <c r="O799" t="s">
        <v>39</v>
      </c>
      <c r="P799">
        <v>2322.3200000000002</v>
      </c>
      <c r="Q799" t="s">
        <v>73</v>
      </c>
      <c r="R799" t="s">
        <v>31</v>
      </c>
      <c r="S799">
        <v>5</v>
      </c>
      <c r="T799">
        <v>6</v>
      </c>
      <c r="U799" t="s">
        <v>56</v>
      </c>
      <c r="V799" t="s">
        <v>33</v>
      </c>
      <c r="W799">
        <v>5</v>
      </c>
      <c r="X799">
        <f t="shared" si="24"/>
        <v>0</v>
      </c>
      <c r="Y799">
        <f t="shared" si="25"/>
        <v>2764.93</v>
      </c>
      <c r="Z799" s="2">
        <f>IF(BoyCodeAfrica_Ecommerce_Datasets3[Marketing_Cost] = 0, "N/A", L799/P799)</f>
        <v>11.474882875744944</v>
      </c>
      <c r="AA799" s="3">
        <f>BoyCodeAfrica_Ecommerce_Datasets3[Marketing_Cost]/BoyCodeAfrica_Ecommerce_Datasets3[Revenue]</f>
        <v>8.7146858998774793E-2</v>
      </c>
      <c r="AB799">
        <f>IF(COUNTIFS($C$2:C799,C799, $O$2:O799,O799)= 1,1,0)</f>
        <v>1</v>
      </c>
      <c r="AC799" s="6">
        <f>IF(COUNTIFS($A$2:A799,A799, $O$2:O799,O799)= 1,1,0)</f>
        <v>1</v>
      </c>
    </row>
    <row r="800" spans="1:29" x14ac:dyDescent="0.25">
      <c r="A800" t="s">
        <v>1325</v>
      </c>
      <c r="B800" s="1">
        <v>45879</v>
      </c>
      <c r="C800" t="s">
        <v>1326</v>
      </c>
      <c r="D800" t="s">
        <v>67</v>
      </c>
      <c r="E800" t="s">
        <v>36</v>
      </c>
      <c r="F800" t="s">
        <v>86</v>
      </c>
      <c r="G800" t="s">
        <v>180</v>
      </c>
      <c r="H800">
        <v>3</v>
      </c>
      <c r="I800">
        <v>44528</v>
      </c>
      <c r="J800">
        <v>25</v>
      </c>
      <c r="K800">
        <v>33396</v>
      </c>
      <c r="L800">
        <v>100188</v>
      </c>
      <c r="M800">
        <v>68009.539999999994</v>
      </c>
      <c r="N800">
        <v>32178.46</v>
      </c>
      <c r="O800" t="s">
        <v>60</v>
      </c>
      <c r="P800">
        <v>962.34</v>
      </c>
      <c r="Q800" t="s">
        <v>73</v>
      </c>
      <c r="R800" t="s">
        <v>31</v>
      </c>
      <c r="S800">
        <v>5</v>
      </c>
      <c r="T800">
        <v>5</v>
      </c>
      <c r="U800" t="s">
        <v>32</v>
      </c>
      <c r="V800" t="s">
        <v>33</v>
      </c>
      <c r="W800">
        <v>3</v>
      </c>
      <c r="X800">
        <f t="shared" si="24"/>
        <v>0</v>
      </c>
      <c r="Y800">
        <f t="shared" si="25"/>
        <v>31216.12</v>
      </c>
      <c r="Z800" s="2">
        <f>IF(BoyCodeAfrica_Ecommerce_Datasets3[Marketing_Cost] = 0, "N/A", L800/P800)</f>
        <v>104.10873495853856</v>
      </c>
      <c r="AA800" s="3">
        <f>BoyCodeAfrica_Ecommerce_Datasets3[Marketing_Cost]/BoyCodeAfrica_Ecommerce_Datasets3[Revenue]</f>
        <v>9.6053419571206135E-3</v>
      </c>
      <c r="AB800">
        <f>IF(COUNTIFS($C$2:C800,C800, $O$2:O800,O800)= 1,1,0)</f>
        <v>1</v>
      </c>
      <c r="AC800" s="6">
        <f>IF(COUNTIFS($A$2:A800,A800, $O$2:O800,O800)= 1,1,0)</f>
        <v>1</v>
      </c>
    </row>
    <row r="801" spans="1:29" x14ac:dyDescent="0.25">
      <c r="A801" t="s">
        <v>1327</v>
      </c>
      <c r="B801" s="1">
        <v>45843</v>
      </c>
      <c r="C801" t="s">
        <v>1328</v>
      </c>
      <c r="D801" t="s">
        <v>79</v>
      </c>
      <c r="E801" t="s">
        <v>26</v>
      </c>
      <c r="F801" t="s">
        <v>37</v>
      </c>
      <c r="G801" t="s">
        <v>161</v>
      </c>
      <c r="H801">
        <v>2</v>
      </c>
      <c r="I801">
        <v>38150</v>
      </c>
      <c r="J801">
        <v>10</v>
      </c>
      <c r="K801">
        <v>7630</v>
      </c>
      <c r="L801">
        <v>68670</v>
      </c>
      <c r="M801">
        <v>38216.07</v>
      </c>
      <c r="N801">
        <v>30453.93</v>
      </c>
      <c r="O801" t="s">
        <v>91</v>
      </c>
      <c r="P801">
        <v>1609.73</v>
      </c>
      <c r="Q801" t="s">
        <v>73</v>
      </c>
      <c r="R801" t="s">
        <v>41</v>
      </c>
      <c r="S801">
        <v>2</v>
      </c>
      <c r="T801">
        <v>2</v>
      </c>
      <c r="U801" t="s">
        <v>32</v>
      </c>
      <c r="V801" t="s">
        <v>33</v>
      </c>
      <c r="W801">
        <v>5</v>
      </c>
      <c r="X801">
        <f t="shared" si="24"/>
        <v>0</v>
      </c>
      <c r="Y801">
        <f t="shared" si="25"/>
        <v>28844.2</v>
      </c>
      <c r="Z801" s="2">
        <f>IF(BoyCodeAfrica_Ecommerce_Datasets3[Marketing_Cost] = 0, "N/A", L801/P801)</f>
        <v>42.659327961832105</v>
      </c>
      <c r="AA801" s="3">
        <f>BoyCodeAfrica_Ecommerce_Datasets3[Marketing_Cost]/BoyCodeAfrica_Ecommerce_Datasets3[Revenue]</f>
        <v>2.3441531964467743E-2</v>
      </c>
      <c r="AB801">
        <f>IF(COUNTIFS($C$2:C801,C801, $O$2:O801,O801)= 1,1,0)</f>
        <v>1</v>
      </c>
      <c r="AC801" s="6">
        <f>IF(COUNTIFS($A$2:A801,A801, $O$2:O801,O801)= 1,1,0)</f>
        <v>1</v>
      </c>
    </row>
    <row r="802" spans="1:29" x14ac:dyDescent="0.25">
      <c r="A802" t="s">
        <v>1329</v>
      </c>
      <c r="B802" s="1">
        <v>45983</v>
      </c>
      <c r="C802" t="s">
        <v>695</v>
      </c>
      <c r="D802" t="s">
        <v>25</v>
      </c>
      <c r="E802" t="s">
        <v>36</v>
      </c>
      <c r="F802" t="s">
        <v>37</v>
      </c>
      <c r="G802" t="s">
        <v>313</v>
      </c>
      <c r="H802">
        <v>2</v>
      </c>
      <c r="I802">
        <v>37683</v>
      </c>
      <c r="J802">
        <v>0</v>
      </c>
      <c r="K802">
        <v>0</v>
      </c>
      <c r="L802">
        <v>75366</v>
      </c>
      <c r="M802">
        <v>55010.13</v>
      </c>
      <c r="N802">
        <v>20355.87</v>
      </c>
      <c r="O802" t="s">
        <v>55</v>
      </c>
      <c r="P802">
        <v>2345.7800000000002</v>
      </c>
      <c r="Q802" t="s">
        <v>30</v>
      </c>
      <c r="R802" t="s">
        <v>31</v>
      </c>
      <c r="S802">
        <v>5</v>
      </c>
      <c r="T802">
        <v>1</v>
      </c>
      <c r="U802" t="s">
        <v>32</v>
      </c>
      <c r="V802" t="s">
        <v>42</v>
      </c>
      <c r="X802">
        <f t="shared" si="24"/>
        <v>0</v>
      </c>
      <c r="Y802">
        <f t="shared" si="25"/>
        <v>18010.09</v>
      </c>
      <c r="Z802" s="2">
        <f>IF(BoyCodeAfrica_Ecommerce_Datasets3[Marketing_Cost] = 0, "N/A", L802/P802)</f>
        <v>32.128332580207861</v>
      </c>
      <c r="AA802" s="3">
        <f>BoyCodeAfrica_Ecommerce_Datasets3[Marketing_Cost]/BoyCodeAfrica_Ecommerce_Datasets3[Revenue]</f>
        <v>3.1125175808720117E-2</v>
      </c>
      <c r="AB802">
        <f>IF(COUNTIFS($C$2:C802,C802, $O$2:O802,O802)= 1,1,0)</f>
        <v>0</v>
      </c>
      <c r="AC802" s="6">
        <f>IF(COUNTIFS($A$2:A802,A802, $O$2:O802,O802)= 1,1,0)</f>
        <v>1</v>
      </c>
    </row>
    <row r="803" spans="1:29" x14ac:dyDescent="0.25">
      <c r="A803" t="s">
        <v>1330</v>
      </c>
      <c r="B803" s="1">
        <v>45893</v>
      </c>
      <c r="C803" t="s">
        <v>237</v>
      </c>
      <c r="D803" t="s">
        <v>154</v>
      </c>
      <c r="E803" t="s">
        <v>26</v>
      </c>
      <c r="F803" t="s">
        <v>86</v>
      </c>
      <c r="G803" t="s">
        <v>127</v>
      </c>
      <c r="H803">
        <v>1</v>
      </c>
      <c r="I803">
        <v>42144</v>
      </c>
      <c r="J803">
        <v>0</v>
      </c>
      <c r="K803">
        <v>0</v>
      </c>
      <c r="L803">
        <v>42144</v>
      </c>
      <c r="M803">
        <v>23680.02</v>
      </c>
      <c r="N803">
        <v>18463.98</v>
      </c>
      <c r="O803" t="s">
        <v>91</v>
      </c>
      <c r="P803">
        <v>1162.26</v>
      </c>
      <c r="Q803" t="s">
        <v>68</v>
      </c>
      <c r="R803" t="s">
        <v>31</v>
      </c>
      <c r="S803">
        <v>5</v>
      </c>
      <c r="T803">
        <v>3</v>
      </c>
      <c r="U803" t="s">
        <v>32</v>
      </c>
      <c r="V803" t="s">
        <v>33</v>
      </c>
      <c r="W803">
        <v>2</v>
      </c>
      <c r="X803">
        <f t="shared" si="24"/>
        <v>0</v>
      </c>
      <c r="Y803">
        <f t="shared" si="25"/>
        <v>17301.72</v>
      </c>
      <c r="Z803" s="2">
        <f>IF(BoyCodeAfrica_Ecommerce_Datasets3[Marketing_Cost] = 0, "N/A", L803/P803)</f>
        <v>36.260389241649889</v>
      </c>
      <c r="AA803" s="3">
        <f>BoyCodeAfrica_Ecommerce_Datasets3[Marketing_Cost]/BoyCodeAfrica_Ecommerce_Datasets3[Revenue]</f>
        <v>2.7578302961275628E-2</v>
      </c>
      <c r="AB803">
        <f>IF(COUNTIFS($C$2:C803,C803, $O$2:O803,O803)= 1,1,0)</f>
        <v>1</v>
      </c>
      <c r="AC803" s="6">
        <f>IF(COUNTIFS($A$2:A803,A803, $O$2:O803,O803)= 1,1,0)</f>
        <v>1</v>
      </c>
    </row>
    <row r="804" spans="1:29" x14ac:dyDescent="0.25">
      <c r="A804" t="s">
        <v>1331</v>
      </c>
      <c r="B804" s="1">
        <v>46020</v>
      </c>
      <c r="C804" t="s">
        <v>1332</v>
      </c>
      <c r="D804" t="s">
        <v>97</v>
      </c>
      <c r="E804" t="s">
        <v>46</v>
      </c>
      <c r="F804" t="s">
        <v>27</v>
      </c>
      <c r="G804" t="s">
        <v>76</v>
      </c>
      <c r="H804">
        <v>3</v>
      </c>
      <c r="I804">
        <v>4727</v>
      </c>
      <c r="J804">
        <v>20</v>
      </c>
      <c r="K804">
        <v>2836.2</v>
      </c>
      <c r="L804">
        <v>11344.8</v>
      </c>
      <c r="M804">
        <v>8650.33</v>
      </c>
      <c r="N804">
        <v>2694.47</v>
      </c>
      <c r="O804" t="s">
        <v>29</v>
      </c>
      <c r="P804">
        <v>2327.09</v>
      </c>
      <c r="Q804" t="s">
        <v>30</v>
      </c>
      <c r="R804" t="s">
        <v>41</v>
      </c>
      <c r="S804">
        <v>2</v>
      </c>
      <c r="T804">
        <v>2</v>
      </c>
      <c r="U804" t="s">
        <v>32</v>
      </c>
      <c r="V804" t="s">
        <v>33</v>
      </c>
      <c r="W804">
        <v>2</v>
      </c>
      <c r="X804">
        <f t="shared" si="24"/>
        <v>0</v>
      </c>
      <c r="Y804">
        <f t="shared" si="25"/>
        <v>367.37999999999965</v>
      </c>
      <c r="Z804" s="2">
        <f>IF(BoyCodeAfrica_Ecommerce_Datasets3[Marketing_Cost] = 0, "N/A", L804/P804)</f>
        <v>4.8751015216429092</v>
      </c>
      <c r="AA804" s="3">
        <f>BoyCodeAfrica_Ecommerce_Datasets3[Marketing_Cost]/BoyCodeAfrica_Ecommerce_Datasets3[Revenue]</f>
        <v>0.20512393343205701</v>
      </c>
      <c r="AB804">
        <f>IF(COUNTIFS($C$2:C804,C804, $O$2:O804,O804)= 1,1,0)</f>
        <v>1</v>
      </c>
      <c r="AC804" s="6">
        <f>IF(COUNTIFS($A$2:A804,A804, $O$2:O804,O804)= 1,1,0)</f>
        <v>1</v>
      </c>
    </row>
    <row r="805" spans="1:29" x14ac:dyDescent="0.25">
      <c r="A805" t="s">
        <v>1333</v>
      </c>
      <c r="B805" s="1">
        <v>45736</v>
      </c>
      <c r="C805" t="s">
        <v>140</v>
      </c>
      <c r="D805" t="s">
        <v>25</v>
      </c>
      <c r="E805" t="s">
        <v>26</v>
      </c>
      <c r="F805" t="s">
        <v>53</v>
      </c>
      <c r="G805" t="s">
        <v>151</v>
      </c>
      <c r="H805">
        <v>1</v>
      </c>
      <c r="I805">
        <v>70463</v>
      </c>
      <c r="J805">
        <v>10</v>
      </c>
      <c r="K805">
        <v>7046.3</v>
      </c>
      <c r="L805">
        <v>63416.7</v>
      </c>
      <c r="M805">
        <v>45692.47</v>
      </c>
      <c r="N805">
        <v>17724.23</v>
      </c>
      <c r="O805" t="s">
        <v>29</v>
      </c>
      <c r="P805">
        <v>1768.5</v>
      </c>
      <c r="Q805" t="s">
        <v>40</v>
      </c>
      <c r="R805" t="s">
        <v>31</v>
      </c>
      <c r="S805">
        <v>5</v>
      </c>
      <c r="T805">
        <v>4</v>
      </c>
      <c r="U805" t="s">
        <v>32</v>
      </c>
      <c r="V805" t="s">
        <v>33</v>
      </c>
      <c r="W805">
        <v>5</v>
      </c>
      <c r="X805">
        <f t="shared" si="24"/>
        <v>0</v>
      </c>
      <c r="Y805">
        <f t="shared" si="25"/>
        <v>15955.73</v>
      </c>
      <c r="Z805" s="2">
        <f>IF(BoyCodeAfrica_Ecommerce_Datasets3[Marketing_Cost] = 0, "N/A", L805/P805)</f>
        <v>35.859033078880408</v>
      </c>
      <c r="AA805" s="3">
        <f>BoyCodeAfrica_Ecommerce_Datasets3[Marketing_Cost]/BoyCodeAfrica_Ecommerce_Datasets3[Revenue]</f>
        <v>2.7886976143507942E-2</v>
      </c>
      <c r="AB805">
        <f>IF(COUNTIFS($C$2:C805,C805, $O$2:O805,O805)= 1,1,0)</f>
        <v>1</v>
      </c>
      <c r="AC805" s="6">
        <f>IF(COUNTIFS($A$2:A805,A805, $O$2:O805,O805)= 1,1,0)</f>
        <v>1</v>
      </c>
    </row>
    <row r="806" spans="1:29" x14ac:dyDescent="0.25">
      <c r="A806" t="s">
        <v>1334</v>
      </c>
      <c r="B806" s="1">
        <v>45880</v>
      </c>
      <c r="C806" t="s">
        <v>948</v>
      </c>
      <c r="D806" t="s">
        <v>124</v>
      </c>
      <c r="E806" t="s">
        <v>46</v>
      </c>
      <c r="F806" t="s">
        <v>37</v>
      </c>
      <c r="G806" t="s">
        <v>313</v>
      </c>
      <c r="H806">
        <v>1</v>
      </c>
      <c r="I806">
        <v>30523</v>
      </c>
      <c r="J806">
        <v>0</v>
      </c>
      <c r="K806">
        <v>0</v>
      </c>
      <c r="L806">
        <v>30523</v>
      </c>
      <c r="M806">
        <v>24634.11</v>
      </c>
      <c r="N806">
        <v>5888.89</v>
      </c>
      <c r="O806" t="s">
        <v>55</v>
      </c>
      <c r="P806">
        <v>2095.36</v>
      </c>
      <c r="Q806" t="s">
        <v>40</v>
      </c>
      <c r="R806" t="s">
        <v>41</v>
      </c>
      <c r="S806">
        <v>2</v>
      </c>
      <c r="T806">
        <v>1</v>
      </c>
      <c r="U806" t="s">
        <v>32</v>
      </c>
      <c r="V806" t="s">
        <v>33</v>
      </c>
      <c r="W806">
        <v>1</v>
      </c>
      <c r="X806">
        <f t="shared" si="24"/>
        <v>0</v>
      </c>
      <c r="Y806">
        <f t="shared" si="25"/>
        <v>3793.53</v>
      </c>
      <c r="Z806" s="2">
        <f>IF(BoyCodeAfrica_Ecommerce_Datasets3[Marketing_Cost] = 0, "N/A", L806/P806)</f>
        <v>14.566947923029932</v>
      </c>
      <c r="AA806" s="3">
        <f>BoyCodeAfrica_Ecommerce_Datasets3[Marketing_Cost]/BoyCodeAfrica_Ecommerce_Datasets3[Revenue]</f>
        <v>6.8648560102218009E-2</v>
      </c>
      <c r="AB806">
        <f>IF(COUNTIFS($C$2:C806,C806, $O$2:O806,O806)= 1,1,0)</f>
        <v>1</v>
      </c>
      <c r="AC806" s="6">
        <f>IF(COUNTIFS($A$2:A806,A806, $O$2:O806,O806)= 1,1,0)</f>
        <v>1</v>
      </c>
    </row>
    <row r="807" spans="1:29" x14ac:dyDescent="0.25">
      <c r="A807" t="s">
        <v>1335</v>
      </c>
      <c r="B807" s="1">
        <v>45748</v>
      </c>
      <c r="C807" t="s">
        <v>156</v>
      </c>
      <c r="D807" t="s">
        <v>67</v>
      </c>
      <c r="E807" t="s">
        <v>36</v>
      </c>
      <c r="F807" t="s">
        <v>47</v>
      </c>
      <c r="G807" t="s">
        <v>146</v>
      </c>
      <c r="H807">
        <v>2</v>
      </c>
      <c r="I807">
        <v>30789</v>
      </c>
      <c r="J807">
        <v>15</v>
      </c>
      <c r="K807">
        <v>9236.7000000000007</v>
      </c>
      <c r="L807">
        <v>52341.3</v>
      </c>
      <c r="M807">
        <v>36794.61</v>
      </c>
      <c r="N807">
        <v>15546.69</v>
      </c>
      <c r="O807" t="s">
        <v>91</v>
      </c>
      <c r="P807">
        <v>573.62</v>
      </c>
      <c r="Q807" t="s">
        <v>30</v>
      </c>
      <c r="R807" t="s">
        <v>31</v>
      </c>
      <c r="S807">
        <v>5</v>
      </c>
      <c r="T807">
        <v>4</v>
      </c>
      <c r="U807" t="s">
        <v>32</v>
      </c>
      <c r="V807" t="s">
        <v>33</v>
      </c>
      <c r="W807">
        <v>2</v>
      </c>
      <c r="X807">
        <f t="shared" si="24"/>
        <v>0</v>
      </c>
      <c r="Y807">
        <f t="shared" si="25"/>
        <v>14973.07</v>
      </c>
      <c r="Z807" s="2">
        <f>IF(BoyCodeAfrica_Ecommerce_Datasets3[Marketing_Cost] = 0, "N/A", L807/P807)</f>
        <v>91.247341445556302</v>
      </c>
      <c r="AA807" s="3">
        <f>BoyCodeAfrica_Ecommerce_Datasets3[Marketing_Cost]/BoyCodeAfrica_Ecommerce_Datasets3[Revenue]</f>
        <v>1.095922340484474E-2</v>
      </c>
      <c r="AB807">
        <f>IF(COUNTIFS($C$2:C807,C807, $O$2:O807,O807)= 1,1,0)</f>
        <v>1</v>
      </c>
      <c r="AC807" s="6">
        <f>IF(COUNTIFS($A$2:A807,A807, $O$2:O807,O807)= 1,1,0)</f>
        <v>1</v>
      </c>
    </row>
    <row r="808" spans="1:29" x14ac:dyDescent="0.25">
      <c r="A808" t="s">
        <v>1336</v>
      </c>
      <c r="B808" s="1">
        <v>45925</v>
      </c>
      <c r="C808" t="s">
        <v>828</v>
      </c>
      <c r="D808" t="s">
        <v>71</v>
      </c>
      <c r="E808" t="s">
        <v>36</v>
      </c>
      <c r="F808" t="s">
        <v>53</v>
      </c>
      <c r="G808" t="s">
        <v>59</v>
      </c>
      <c r="H808">
        <v>1</v>
      </c>
      <c r="I808">
        <v>71019</v>
      </c>
      <c r="J808">
        <v>10</v>
      </c>
      <c r="K808">
        <v>7101.9</v>
      </c>
      <c r="L808">
        <v>63917.1</v>
      </c>
      <c r="M808">
        <v>39221.72</v>
      </c>
      <c r="N808">
        <v>24695.38</v>
      </c>
      <c r="O808" t="s">
        <v>60</v>
      </c>
      <c r="P808">
        <v>692.27</v>
      </c>
      <c r="Q808" t="s">
        <v>30</v>
      </c>
      <c r="R808" t="s">
        <v>41</v>
      </c>
      <c r="S808">
        <v>2</v>
      </c>
      <c r="T808">
        <v>2</v>
      </c>
      <c r="U808" t="s">
        <v>32</v>
      </c>
      <c r="V808" t="s">
        <v>33</v>
      </c>
      <c r="W808">
        <v>5</v>
      </c>
      <c r="X808">
        <f t="shared" si="24"/>
        <v>0</v>
      </c>
      <c r="Y808">
        <f t="shared" si="25"/>
        <v>24003.11</v>
      </c>
      <c r="Z808" s="2">
        <f>IF(BoyCodeAfrica_Ecommerce_Datasets3[Marketing_Cost] = 0, "N/A", L808/P808)</f>
        <v>92.329726840683549</v>
      </c>
      <c r="AA808" s="3">
        <f>BoyCodeAfrica_Ecommerce_Datasets3[Marketing_Cost]/BoyCodeAfrica_Ecommerce_Datasets3[Revenue]</f>
        <v>1.0830747953208139E-2</v>
      </c>
      <c r="AB808">
        <f>IF(COUNTIFS($C$2:C808,C808, $O$2:O808,O808)= 1,1,0)</f>
        <v>1</v>
      </c>
      <c r="AC808" s="6">
        <f>IF(COUNTIFS($A$2:A808,A808, $O$2:O808,O808)= 1,1,0)</f>
        <v>1</v>
      </c>
    </row>
    <row r="809" spans="1:29" x14ac:dyDescent="0.25">
      <c r="A809" t="s">
        <v>1337</v>
      </c>
      <c r="B809" s="1">
        <v>45991</v>
      </c>
      <c r="C809" t="s">
        <v>191</v>
      </c>
      <c r="D809" t="s">
        <v>45</v>
      </c>
      <c r="E809" t="s">
        <v>46</v>
      </c>
      <c r="F809" t="s">
        <v>47</v>
      </c>
      <c r="G809" t="s">
        <v>48</v>
      </c>
      <c r="H809">
        <v>2</v>
      </c>
      <c r="I809">
        <v>31697</v>
      </c>
      <c r="J809">
        <v>0</v>
      </c>
      <c r="K809">
        <v>0</v>
      </c>
      <c r="L809">
        <v>63394</v>
      </c>
      <c r="M809">
        <v>48494.66</v>
      </c>
      <c r="N809">
        <v>14899.34</v>
      </c>
      <c r="O809" t="s">
        <v>91</v>
      </c>
      <c r="P809">
        <v>1185.6500000000001</v>
      </c>
      <c r="Q809" t="s">
        <v>83</v>
      </c>
      <c r="R809" t="s">
        <v>31</v>
      </c>
      <c r="S809">
        <v>5</v>
      </c>
      <c r="T809">
        <v>4</v>
      </c>
      <c r="U809" t="s">
        <v>32</v>
      </c>
      <c r="V809" t="s">
        <v>33</v>
      </c>
      <c r="W809">
        <v>5</v>
      </c>
      <c r="X809">
        <f t="shared" si="24"/>
        <v>0</v>
      </c>
      <c r="Y809">
        <f t="shared" si="25"/>
        <v>13713.69</v>
      </c>
      <c r="Z809" s="2">
        <f>IF(BoyCodeAfrica_Ecommerce_Datasets3[Marketing_Cost] = 0, "N/A", L809/P809)</f>
        <v>53.467718129296159</v>
      </c>
      <c r="AA809" s="3">
        <f>BoyCodeAfrica_Ecommerce_Datasets3[Marketing_Cost]/BoyCodeAfrica_Ecommerce_Datasets3[Revenue]</f>
        <v>1.870287408903051E-2</v>
      </c>
      <c r="AB809">
        <f>IF(COUNTIFS($C$2:C809,C809, $O$2:O809,O809)= 1,1,0)</f>
        <v>1</v>
      </c>
      <c r="AC809" s="6">
        <f>IF(COUNTIFS($A$2:A809,A809, $O$2:O809,O809)= 1,1,0)</f>
        <v>1</v>
      </c>
    </row>
    <row r="810" spans="1:29" x14ac:dyDescent="0.25">
      <c r="A810" t="s">
        <v>1338</v>
      </c>
      <c r="B810" s="1">
        <v>45796</v>
      </c>
      <c r="C810" t="s">
        <v>1339</v>
      </c>
      <c r="D810" t="s">
        <v>67</v>
      </c>
      <c r="E810" t="s">
        <v>46</v>
      </c>
      <c r="F810" t="s">
        <v>47</v>
      </c>
      <c r="G810" t="s">
        <v>138</v>
      </c>
      <c r="H810">
        <v>1</v>
      </c>
      <c r="I810">
        <v>31036</v>
      </c>
      <c r="J810">
        <v>0</v>
      </c>
      <c r="K810">
        <v>0</v>
      </c>
      <c r="L810">
        <v>31036</v>
      </c>
      <c r="M810">
        <v>18454.310000000001</v>
      </c>
      <c r="N810">
        <v>12581.69</v>
      </c>
      <c r="O810" t="s">
        <v>91</v>
      </c>
      <c r="P810">
        <v>289.57</v>
      </c>
      <c r="Q810" t="s">
        <v>40</v>
      </c>
      <c r="R810" t="s">
        <v>41</v>
      </c>
      <c r="S810">
        <v>2</v>
      </c>
      <c r="T810">
        <v>4</v>
      </c>
      <c r="U810" t="s">
        <v>56</v>
      </c>
      <c r="V810" t="s">
        <v>33</v>
      </c>
      <c r="W810">
        <v>1</v>
      </c>
      <c r="X810">
        <f t="shared" si="24"/>
        <v>0</v>
      </c>
      <c r="Y810">
        <f t="shared" si="25"/>
        <v>12292.12</v>
      </c>
      <c r="Z810" s="2">
        <f>IF(BoyCodeAfrica_Ecommerce_Datasets3[Marketing_Cost] = 0, "N/A", L810/P810)</f>
        <v>107.17961114756363</v>
      </c>
      <c r="AA810" s="3">
        <f>BoyCodeAfrica_Ecommerce_Datasets3[Marketing_Cost]/BoyCodeAfrica_Ecommerce_Datasets3[Revenue]</f>
        <v>9.3301327490656009E-3</v>
      </c>
      <c r="AB810">
        <f>IF(COUNTIFS($C$2:C810,C810, $O$2:O810,O810)= 1,1,0)</f>
        <v>1</v>
      </c>
      <c r="AC810" s="6">
        <f>IF(COUNTIFS($A$2:A810,A810, $O$2:O810,O810)= 1,1,0)</f>
        <v>1</v>
      </c>
    </row>
    <row r="811" spans="1:29" x14ac:dyDescent="0.25">
      <c r="A811" t="s">
        <v>1340</v>
      </c>
      <c r="B811" s="1">
        <v>45973</v>
      </c>
      <c r="C811" t="s">
        <v>360</v>
      </c>
      <c r="D811" t="s">
        <v>124</v>
      </c>
      <c r="E811" t="s">
        <v>36</v>
      </c>
      <c r="F811" t="s">
        <v>53</v>
      </c>
      <c r="G811" t="s">
        <v>151</v>
      </c>
      <c r="H811">
        <v>2</v>
      </c>
      <c r="I811">
        <v>73272</v>
      </c>
      <c r="J811">
        <v>25</v>
      </c>
      <c r="K811">
        <v>36636</v>
      </c>
      <c r="L811">
        <v>109908</v>
      </c>
      <c r="M811">
        <v>62576.61</v>
      </c>
      <c r="N811">
        <v>47331.39</v>
      </c>
      <c r="O811" t="s">
        <v>91</v>
      </c>
      <c r="P811">
        <v>349.37</v>
      </c>
      <c r="Q811" t="s">
        <v>40</v>
      </c>
      <c r="R811" t="s">
        <v>41</v>
      </c>
      <c r="S811">
        <v>2</v>
      </c>
      <c r="T811">
        <v>1</v>
      </c>
      <c r="U811" t="s">
        <v>32</v>
      </c>
      <c r="V811" t="s">
        <v>42</v>
      </c>
      <c r="X811">
        <f t="shared" si="24"/>
        <v>0</v>
      </c>
      <c r="Y811">
        <f t="shared" si="25"/>
        <v>46982.02</v>
      </c>
      <c r="Z811" s="2">
        <f>IF(BoyCodeAfrica_Ecommerce_Datasets3[Marketing_Cost] = 0, "N/A", L811/P811)</f>
        <v>314.58911755445519</v>
      </c>
      <c r="AA811" s="3">
        <f>BoyCodeAfrica_Ecommerce_Datasets3[Marketing_Cost]/BoyCodeAfrica_Ecommerce_Datasets3[Revenue]</f>
        <v>3.178749499581468E-3</v>
      </c>
      <c r="AB811">
        <f>IF(COUNTIFS($C$2:C811,C811, $O$2:O811,O811)= 1,1,0)</f>
        <v>1</v>
      </c>
      <c r="AC811" s="6">
        <f>IF(COUNTIFS($A$2:A811,A811, $O$2:O811,O811)= 1,1,0)</f>
        <v>1</v>
      </c>
    </row>
    <row r="812" spans="1:29" x14ac:dyDescent="0.25">
      <c r="A812" t="s">
        <v>1341</v>
      </c>
      <c r="B812" s="1">
        <v>45933</v>
      </c>
      <c r="C812" t="s">
        <v>574</v>
      </c>
      <c r="D812" t="s">
        <v>79</v>
      </c>
      <c r="E812" t="s">
        <v>26</v>
      </c>
      <c r="F812" t="s">
        <v>86</v>
      </c>
      <c r="G812" t="s">
        <v>87</v>
      </c>
      <c r="H812">
        <v>2</v>
      </c>
      <c r="I812">
        <v>50388</v>
      </c>
      <c r="J812">
        <v>20</v>
      </c>
      <c r="K812">
        <v>20155.2</v>
      </c>
      <c r="L812">
        <v>80620.800000000003</v>
      </c>
      <c r="M812">
        <v>61979.1</v>
      </c>
      <c r="N812">
        <v>18641.7</v>
      </c>
      <c r="O812" t="s">
        <v>60</v>
      </c>
      <c r="P812">
        <v>1703.03</v>
      </c>
      <c r="Q812" t="s">
        <v>30</v>
      </c>
      <c r="R812" t="s">
        <v>41</v>
      </c>
      <c r="S812">
        <v>2</v>
      </c>
      <c r="T812">
        <v>1</v>
      </c>
      <c r="U812" t="s">
        <v>32</v>
      </c>
      <c r="V812" t="s">
        <v>33</v>
      </c>
      <c r="W812">
        <v>3</v>
      </c>
      <c r="X812">
        <f t="shared" si="24"/>
        <v>0</v>
      </c>
      <c r="Y812">
        <f t="shared" si="25"/>
        <v>16938.670000000002</v>
      </c>
      <c r="Z812" s="2">
        <f>IF(BoyCodeAfrica_Ecommerce_Datasets3[Marketing_Cost] = 0, "N/A", L812/P812)</f>
        <v>47.339624081783647</v>
      </c>
      <c r="AA812" s="3">
        <f>BoyCodeAfrica_Ecommerce_Datasets3[Marketing_Cost]/BoyCodeAfrica_Ecommerce_Datasets3[Revenue]</f>
        <v>2.1123953123759625E-2</v>
      </c>
      <c r="AB812">
        <f>IF(COUNTIFS($C$2:C812,C812, $O$2:O812,O812)= 1,1,0)</f>
        <v>0</v>
      </c>
      <c r="AC812" s="6">
        <f>IF(COUNTIFS($A$2:A812,A812, $O$2:O812,O812)= 1,1,0)</f>
        <v>1</v>
      </c>
    </row>
    <row r="813" spans="1:29" x14ac:dyDescent="0.25">
      <c r="A813" t="s">
        <v>1342</v>
      </c>
      <c r="B813" s="1">
        <v>45905</v>
      </c>
      <c r="C813" t="s">
        <v>1343</v>
      </c>
      <c r="D813" t="s">
        <v>25</v>
      </c>
      <c r="E813" t="s">
        <v>46</v>
      </c>
      <c r="F813" t="s">
        <v>27</v>
      </c>
      <c r="G813" t="s">
        <v>76</v>
      </c>
      <c r="H813">
        <v>1</v>
      </c>
      <c r="I813">
        <v>5425</v>
      </c>
      <c r="J813">
        <v>0</v>
      </c>
      <c r="K813">
        <v>0</v>
      </c>
      <c r="L813">
        <v>5425</v>
      </c>
      <c r="M813">
        <v>3141.47</v>
      </c>
      <c r="N813">
        <v>2283.5300000000002</v>
      </c>
      <c r="O813" t="s">
        <v>91</v>
      </c>
      <c r="P813">
        <v>1862.37</v>
      </c>
      <c r="Q813" t="s">
        <v>73</v>
      </c>
      <c r="R813" t="s">
        <v>31</v>
      </c>
      <c r="S813">
        <v>5</v>
      </c>
      <c r="T813">
        <v>4</v>
      </c>
      <c r="U813" t="s">
        <v>32</v>
      </c>
      <c r="V813" t="s">
        <v>33</v>
      </c>
      <c r="W813">
        <v>2</v>
      </c>
      <c r="X813">
        <f t="shared" si="24"/>
        <v>0</v>
      </c>
      <c r="Y813">
        <f t="shared" si="25"/>
        <v>421.16000000000031</v>
      </c>
      <c r="Z813" s="2">
        <f>IF(BoyCodeAfrica_Ecommerce_Datasets3[Marketing_Cost] = 0, "N/A", L813/P813)</f>
        <v>2.9129549982012168</v>
      </c>
      <c r="AA813" s="3">
        <f>BoyCodeAfrica_Ecommerce_Datasets3[Marketing_Cost]/BoyCodeAfrica_Ecommerce_Datasets3[Revenue]</f>
        <v>0.34329400921658987</v>
      </c>
      <c r="AB813">
        <f>IF(COUNTIFS($C$2:C813,C813, $O$2:O813,O813)= 1,1,0)</f>
        <v>1</v>
      </c>
      <c r="AC813" s="6">
        <f>IF(COUNTIFS($A$2:A813,A813, $O$2:O813,O813)= 1,1,0)</f>
        <v>1</v>
      </c>
    </row>
    <row r="814" spans="1:29" x14ac:dyDescent="0.25">
      <c r="A814" t="s">
        <v>1344</v>
      </c>
      <c r="B814" s="1">
        <v>45896</v>
      </c>
      <c r="C814" t="s">
        <v>633</v>
      </c>
      <c r="D814" t="s">
        <v>124</v>
      </c>
      <c r="E814" t="s">
        <v>26</v>
      </c>
      <c r="F814" t="s">
        <v>86</v>
      </c>
      <c r="G814" t="s">
        <v>94</v>
      </c>
      <c r="H814">
        <v>1</v>
      </c>
      <c r="I814">
        <v>78367</v>
      </c>
      <c r="J814">
        <v>5</v>
      </c>
      <c r="K814">
        <v>3918.35</v>
      </c>
      <c r="L814">
        <v>74448.649999999994</v>
      </c>
      <c r="M814">
        <v>58949.13</v>
      </c>
      <c r="N814">
        <v>15499.52</v>
      </c>
      <c r="O814" t="s">
        <v>49</v>
      </c>
      <c r="P814">
        <v>225.86</v>
      </c>
      <c r="Q814" t="s">
        <v>73</v>
      </c>
      <c r="R814" t="s">
        <v>31</v>
      </c>
      <c r="S814">
        <v>5</v>
      </c>
      <c r="T814">
        <v>2</v>
      </c>
      <c r="U814" t="s">
        <v>32</v>
      </c>
      <c r="V814" t="s">
        <v>50</v>
      </c>
      <c r="W814">
        <v>2</v>
      </c>
      <c r="X814">
        <f t="shared" si="24"/>
        <v>0</v>
      </c>
      <c r="Y814">
        <f t="shared" si="25"/>
        <v>15273.66</v>
      </c>
      <c r="Z814" s="2">
        <f>IF(BoyCodeAfrica_Ecommerce_Datasets3[Marketing_Cost] = 0, "N/A", L814/P814)</f>
        <v>329.62299654653322</v>
      </c>
      <c r="AA814" s="3">
        <f>BoyCodeAfrica_Ecommerce_Datasets3[Marketing_Cost]/BoyCodeAfrica_Ecommerce_Datasets3[Revenue]</f>
        <v>3.0337689132039335E-3</v>
      </c>
      <c r="AB814">
        <f>IF(COUNTIFS($C$2:C814,C814, $O$2:O814,O814)= 1,1,0)</f>
        <v>1</v>
      </c>
      <c r="AC814" s="6">
        <f>IF(COUNTIFS($A$2:A814,A814, $O$2:O814,O814)= 1,1,0)</f>
        <v>1</v>
      </c>
    </row>
    <row r="815" spans="1:29" x14ac:dyDescent="0.25">
      <c r="A815" t="s">
        <v>1345</v>
      </c>
      <c r="B815" s="1">
        <v>45881</v>
      </c>
      <c r="C815" t="s">
        <v>1346</v>
      </c>
      <c r="D815" t="s">
        <v>63</v>
      </c>
      <c r="E815" t="s">
        <v>46</v>
      </c>
      <c r="F815" t="s">
        <v>53</v>
      </c>
      <c r="G815" t="s">
        <v>151</v>
      </c>
      <c r="H815">
        <v>1</v>
      </c>
      <c r="I815">
        <v>95288</v>
      </c>
      <c r="J815">
        <v>10</v>
      </c>
      <c r="K815">
        <v>9528.7999999999993</v>
      </c>
      <c r="L815">
        <v>85759.2</v>
      </c>
      <c r="M815">
        <v>64424.54</v>
      </c>
      <c r="N815">
        <v>21334.66</v>
      </c>
      <c r="O815" t="s">
        <v>60</v>
      </c>
      <c r="P815">
        <v>2403.5500000000002</v>
      </c>
      <c r="Q815" t="s">
        <v>40</v>
      </c>
      <c r="R815" t="s">
        <v>41</v>
      </c>
      <c r="S815">
        <v>2</v>
      </c>
      <c r="T815">
        <v>5</v>
      </c>
      <c r="U815" t="s">
        <v>32</v>
      </c>
      <c r="V815" t="s">
        <v>50</v>
      </c>
      <c r="W815">
        <v>3</v>
      </c>
      <c r="X815">
        <f t="shared" si="24"/>
        <v>0</v>
      </c>
      <c r="Y815">
        <f t="shared" si="25"/>
        <v>18931.11</v>
      </c>
      <c r="Z815" s="2">
        <f>IF(BoyCodeAfrica_Ecommerce_Datasets3[Marketing_Cost] = 0, "N/A", L815/P815)</f>
        <v>35.680223003474026</v>
      </c>
      <c r="AA815" s="3">
        <f>BoyCodeAfrica_Ecommerce_Datasets3[Marketing_Cost]/BoyCodeAfrica_Ecommerce_Datasets3[Revenue]</f>
        <v>2.8026730659800932E-2</v>
      </c>
      <c r="AB815">
        <f>IF(COUNTIFS($C$2:C815,C815, $O$2:O815,O815)= 1,1,0)</f>
        <v>1</v>
      </c>
      <c r="AC815" s="6">
        <f>IF(COUNTIFS($A$2:A815,A815, $O$2:O815,O815)= 1,1,0)</f>
        <v>1</v>
      </c>
    </row>
    <row r="816" spans="1:29" x14ac:dyDescent="0.25">
      <c r="A816" t="s">
        <v>1347</v>
      </c>
      <c r="B816" s="1">
        <v>45961</v>
      </c>
      <c r="C816" t="s">
        <v>274</v>
      </c>
      <c r="D816" t="s">
        <v>63</v>
      </c>
      <c r="E816" t="s">
        <v>46</v>
      </c>
      <c r="F816" t="s">
        <v>47</v>
      </c>
      <c r="G816" t="s">
        <v>138</v>
      </c>
      <c r="H816">
        <v>3</v>
      </c>
      <c r="I816">
        <v>16710</v>
      </c>
      <c r="J816">
        <v>25</v>
      </c>
      <c r="K816">
        <v>12532.5</v>
      </c>
      <c r="L816">
        <v>37597.5</v>
      </c>
      <c r="M816">
        <v>26809.23</v>
      </c>
      <c r="N816">
        <v>10788.27</v>
      </c>
      <c r="O816" t="s">
        <v>60</v>
      </c>
      <c r="P816">
        <v>615.17999999999995</v>
      </c>
      <c r="Q816" t="s">
        <v>83</v>
      </c>
      <c r="R816" t="s">
        <v>31</v>
      </c>
      <c r="S816">
        <v>5</v>
      </c>
      <c r="T816">
        <v>7</v>
      </c>
      <c r="U816" t="s">
        <v>56</v>
      </c>
      <c r="V816" t="s">
        <v>33</v>
      </c>
      <c r="W816">
        <v>5</v>
      </c>
      <c r="X816">
        <f t="shared" si="24"/>
        <v>0</v>
      </c>
      <c r="Y816">
        <f t="shared" si="25"/>
        <v>10173.09</v>
      </c>
      <c r="Z816" s="2">
        <f>IF(BoyCodeAfrica_Ecommerce_Datasets3[Marketing_Cost] = 0, "N/A", L816/P816)</f>
        <v>61.116258656003126</v>
      </c>
      <c r="AA816" s="3">
        <f>BoyCodeAfrica_Ecommerce_Datasets3[Marketing_Cost]/BoyCodeAfrica_Ecommerce_Datasets3[Revenue]</f>
        <v>1.6362258128864951E-2</v>
      </c>
      <c r="AB816">
        <f>IF(COUNTIFS($C$2:C816,C816, $O$2:O816,O816)= 1,1,0)</f>
        <v>0</v>
      </c>
      <c r="AC816" s="6">
        <f>IF(COUNTIFS($A$2:A816,A816, $O$2:O816,O816)= 1,1,0)</f>
        <v>1</v>
      </c>
    </row>
    <row r="817" spans="1:29" x14ac:dyDescent="0.25">
      <c r="A817" t="s">
        <v>1348</v>
      </c>
      <c r="B817" s="1">
        <v>45795</v>
      </c>
      <c r="C817" t="s">
        <v>245</v>
      </c>
      <c r="D817" t="s">
        <v>45</v>
      </c>
      <c r="E817" t="s">
        <v>46</v>
      </c>
      <c r="F817" t="s">
        <v>53</v>
      </c>
      <c r="G817" t="s">
        <v>59</v>
      </c>
      <c r="H817">
        <v>1</v>
      </c>
      <c r="I817">
        <v>110130</v>
      </c>
      <c r="J817">
        <v>10</v>
      </c>
      <c r="K817">
        <v>11013</v>
      </c>
      <c r="L817">
        <v>99117</v>
      </c>
      <c r="M817">
        <v>72721.75</v>
      </c>
      <c r="N817">
        <v>26395.25</v>
      </c>
      <c r="O817" t="s">
        <v>39</v>
      </c>
      <c r="P817">
        <v>2246.0500000000002</v>
      </c>
      <c r="Q817" t="s">
        <v>40</v>
      </c>
      <c r="R817" t="s">
        <v>41</v>
      </c>
      <c r="S817">
        <v>2</v>
      </c>
      <c r="T817">
        <v>4</v>
      </c>
      <c r="U817" t="s">
        <v>32</v>
      </c>
      <c r="V817" t="s">
        <v>50</v>
      </c>
      <c r="W817">
        <v>4</v>
      </c>
      <c r="X817">
        <f t="shared" si="24"/>
        <v>0</v>
      </c>
      <c r="Y817">
        <f t="shared" si="25"/>
        <v>24149.200000000001</v>
      </c>
      <c r="Z817" s="2">
        <f>IF(BoyCodeAfrica_Ecommerce_Datasets3[Marketing_Cost] = 0, "N/A", L817/P817)</f>
        <v>44.129471739275616</v>
      </c>
      <c r="AA817" s="3">
        <f>BoyCodeAfrica_Ecommerce_Datasets3[Marketing_Cost]/BoyCodeAfrica_Ecommerce_Datasets3[Revenue]</f>
        <v>2.2660593036512407E-2</v>
      </c>
      <c r="AB817">
        <f>IF(COUNTIFS($C$2:C817,C817, $O$2:O817,O817)= 1,1,0)</f>
        <v>1</v>
      </c>
      <c r="AC817" s="6">
        <f>IF(COUNTIFS($A$2:A817,A817, $O$2:O817,O817)= 1,1,0)</f>
        <v>1</v>
      </c>
    </row>
    <row r="818" spans="1:29" x14ac:dyDescent="0.25">
      <c r="A818" t="s">
        <v>1349</v>
      </c>
      <c r="B818" s="1">
        <v>45823</v>
      </c>
      <c r="C818" t="s">
        <v>1350</v>
      </c>
      <c r="D818" t="s">
        <v>71</v>
      </c>
      <c r="E818" t="s">
        <v>36</v>
      </c>
      <c r="F818" t="s">
        <v>37</v>
      </c>
      <c r="G818" t="s">
        <v>38</v>
      </c>
      <c r="H818">
        <v>1</v>
      </c>
      <c r="I818">
        <v>39310</v>
      </c>
      <c r="J818">
        <v>20</v>
      </c>
      <c r="K818">
        <v>7862</v>
      </c>
      <c r="L818">
        <v>31448</v>
      </c>
      <c r="M818">
        <v>17674.36</v>
      </c>
      <c r="N818">
        <v>13773.64</v>
      </c>
      <c r="O818" t="s">
        <v>49</v>
      </c>
      <c r="P818">
        <v>315.19</v>
      </c>
      <c r="Q818" t="s">
        <v>83</v>
      </c>
      <c r="R818" t="s">
        <v>31</v>
      </c>
      <c r="S818">
        <v>5</v>
      </c>
      <c r="T818">
        <v>5</v>
      </c>
      <c r="U818" t="s">
        <v>32</v>
      </c>
      <c r="V818" t="s">
        <v>33</v>
      </c>
      <c r="W818">
        <v>4</v>
      </c>
      <c r="X818">
        <f t="shared" si="24"/>
        <v>0</v>
      </c>
      <c r="Y818">
        <f t="shared" si="25"/>
        <v>13458.449999999999</v>
      </c>
      <c r="Z818" s="2">
        <f>IF(BoyCodeAfrica_Ecommerce_Datasets3[Marketing_Cost] = 0, "N/A", L818/P818)</f>
        <v>99.77473904628954</v>
      </c>
      <c r="AA818" s="3">
        <f>BoyCodeAfrica_Ecommerce_Datasets3[Marketing_Cost]/BoyCodeAfrica_Ecommerce_Datasets3[Revenue]</f>
        <v>1.0022576952429408E-2</v>
      </c>
      <c r="AB818">
        <f>IF(COUNTIFS($C$2:C818,C818, $O$2:O818,O818)= 1,1,0)</f>
        <v>1</v>
      </c>
      <c r="AC818" s="6">
        <f>IF(COUNTIFS($A$2:A818,A818, $O$2:O818,O818)= 1,1,0)</f>
        <v>1</v>
      </c>
    </row>
    <row r="819" spans="1:29" x14ac:dyDescent="0.25">
      <c r="A819" t="s">
        <v>1351</v>
      </c>
      <c r="B819" s="1">
        <v>45783</v>
      </c>
      <c r="C819" t="s">
        <v>543</v>
      </c>
      <c r="D819" t="s">
        <v>45</v>
      </c>
      <c r="E819" t="s">
        <v>46</v>
      </c>
      <c r="F819" t="s">
        <v>27</v>
      </c>
      <c r="G819" t="s">
        <v>113</v>
      </c>
      <c r="H819">
        <v>1</v>
      </c>
      <c r="I819">
        <v>12173</v>
      </c>
      <c r="J819">
        <v>0</v>
      </c>
      <c r="K819">
        <v>0</v>
      </c>
      <c r="L819">
        <v>12173</v>
      </c>
      <c r="M819">
        <v>9379.5300000000007</v>
      </c>
      <c r="N819">
        <v>2793.47</v>
      </c>
      <c r="O819" t="s">
        <v>29</v>
      </c>
      <c r="P819">
        <v>209.86</v>
      </c>
      <c r="Q819" t="s">
        <v>68</v>
      </c>
      <c r="R819" t="s">
        <v>41</v>
      </c>
      <c r="S819">
        <v>2</v>
      </c>
      <c r="T819">
        <v>3</v>
      </c>
      <c r="U819" t="s">
        <v>32</v>
      </c>
      <c r="V819" t="s">
        <v>50</v>
      </c>
      <c r="W819">
        <v>3</v>
      </c>
      <c r="X819">
        <f t="shared" si="24"/>
        <v>0</v>
      </c>
      <c r="Y819">
        <f t="shared" si="25"/>
        <v>2583.6099999999997</v>
      </c>
      <c r="Z819" s="2">
        <f>IF(BoyCodeAfrica_Ecommerce_Datasets3[Marketing_Cost] = 0, "N/A", L819/P819)</f>
        <v>58.005336891260839</v>
      </c>
      <c r="AA819" s="3">
        <f>BoyCodeAfrica_Ecommerce_Datasets3[Marketing_Cost]/BoyCodeAfrica_Ecommerce_Datasets3[Revenue]</f>
        <v>1.7239792984473836E-2</v>
      </c>
      <c r="AB819">
        <f>IF(COUNTIFS($C$2:C819,C819, $O$2:O819,O819)= 1,1,0)</f>
        <v>0</v>
      </c>
      <c r="AC819" s="6">
        <f>IF(COUNTIFS($A$2:A819,A819, $O$2:O819,O819)= 1,1,0)</f>
        <v>1</v>
      </c>
    </row>
    <row r="820" spans="1:29" x14ac:dyDescent="0.25">
      <c r="A820" t="s">
        <v>1352</v>
      </c>
      <c r="B820" s="1">
        <v>45702</v>
      </c>
      <c r="C820" t="s">
        <v>1353</v>
      </c>
      <c r="D820" t="s">
        <v>124</v>
      </c>
      <c r="E820" t="s">
        <v>46</v>
      </c>
      <c r="F820" t="s">
        <v>53</v>
      </c>
      <c r="G820" t="s">
        <v>268</v>
      </c>
      <c r="H820">
        <v>1</v>
      </c>
      <c r="I820">
        <v>18975</v>
      </c>
      <c r="J820">
        <v>0</v>
      </c>
      <c r="K820">
        <v>0</v>
      </c>
      <c r="L820">
        <v>18975</v>
      </c>
      <c r="M820">
        <v>13006.85</v>
      </c>
      <c r="N820">
        <v>5968.15</v>
      </c>
      <c r="O820" t="s">
        <v>60</v>
      </c>
      <c r="P820">
        <v>1725.62</v>
      </c>
      <c r="Q820" t="s">
        <v>30</v>
      </c>
      <c r="R820" t="s">
        <v>41</v>
      </c>
      <c r="S820">
        <v>2</v>
      </c>
      <c r="T820">
        <v>6</v>
      </c>
      <c r="U820" t="s">
        <v>32</v>
      </c>
      <c r="V820" t="s">
        <v>50</v>
      </c>
      <c r="W820">
        <v>5</v>
      </c>
      <c r="X820">
        <f t="shared" si="24"/>
        <v>0</v>
      </c>
      <c r="Y820">
        <f t="shared" si="25"/>
        <v>4242.53</v>
      </c>
      <c r="Z820" s="2">
        <f>IF(BoyCodeAfrica_Ecommerce_Datasets3[Marketing_Cost] = 0, "N/A", L820/P820)</f>
        <v>10.99604779731343</v>
      </c>
      <c r="AA820" s="3">
        <f>BoyCodeAfrica_Ecommerce_Datasets3[Marketing_Cost]/BoyCodeAfrica_Ecommerce_Datasets3[Revenue]</f>
        <v>9.0941765480895914E-2</v>
      </c>
      <c r="AB820">
        <f>IF(COUNTIFS($C$2:C820,C820, $O$2:O820,O820)= 1,1,0)</f>
        <v>1</v>
      </c>
      <c r="AC820" s="6">
        <f>IF(COUNTIFS($A$2:A820,A820, $O$2:O820,O820)= 1,1,0)</f>
        <v>1</v>
      </c>
    </row>
    <row r="821" spans="1:29" x14ac:dyDescent="0.25">
      <c r="A821" t="s">
        <v>1354</v>
      </c>
      <c r="B821" s="1">
        <v>45800</v>
      </c>
      <c r="C821" t="s">
        <v>1355</v>
      </c>
      <c r="D821" t="s">
        <v>97</v>
      </c>
      <c r="E821" t="s">
        <v>26</v>
      </c>
      <c r="F821" t="s">
        <v>37</v>
      </c>
      <c r="G821" t="s">
        <v>161</v>
      </c>
      <c r="H821">
        <v>3</v>
      </c>
      <c r="I821">
        <v>39721</v>
      </c>
      <c r="J821">
        <v>5</v>
      </c>
      <c r="K821">
        <v>5958.15</v>
      </c>
      <c r="L821">
        <v>113204.85</v>
      </c>
      <c r="M821">
        <v>62697.04</v>
      </c>
      <c r="N821">
        <v>50507.81</v>
      </c>
      <c r="O821" t="s">
        <v>39</v>
      </c>
      <c r="P821">
        <v>1687.74</v>
      </c>
      <c r="Q821" t="s">
        <v>30</v>
      </c>
      <c r="R821" t="s">
        <v>31</v>
      </c>
      <c r="S821">
        <v>5</v>
      </c>
      <c r="T821">
        <v>7</v>
      </c>
      <c r="U821" t="s">
        <v>56</v>
      </c>
      <c r="V821" t="s">
        <v>33</v>
      </c>
      <c r="W821">
        <v>3</v>
      </c>
      <c r="X821">
        <f t="shared" si="24"/>
        <v>0</v>
      </c>
      <c r="Y821">
        <f t="shared" si="25"/>
        <v>48820.07</v>
      </c>
      <c r="Z821" s="2">
        <f>IF(BoyCodeAfrica_Ecommerce_Datasets3[Marketing_Cost] = 0, "N/A", L821/P821)</f>
        <v>67.074816026165166</v>
      </c>
      <c r="AA821" s="3">
        <f>BoyCodeAfrica_Ecommerce_Datasets3[Marketing_Cost]/BoyCodeAfrica_Ecommerce_Datasets3[Revenue]</f>
        <v>1.4908725200377898E-2</v>
      </c>
      <c r="AB821">
        <f>IF(COUNTIFS($C$2:C821,C821, $O$2:O821,O821)= 1,1,0)</f>
        <v>1</v>
      </c>
      <c r="AC821" s="6">
        <f>IF(COUNTIFS($A$2:A821,A821, $O$2:O821,O821)= 1,1,0)</f>
        <v>1</v>
      </c>
    </row>
    <row r="822" spans="1:29" x14ac:dyDescent="0.25">
      <c r="A822" t="s">
        <v>1356</v>
      </c>
      <c r="B822" s="1">
        <v>45888</v>
      </c>
      <c r="C822" t="s">
        <v>990</v>
      </c>
      <c r="D822" t="s">
        <v>63</v>
      </c>
      <c r="E822" t="s">
        <v>26</v>
      </c>
      <c r="F822" t="s">
        <v>53</v>
      </c>
      <c r="G822" t="s">
        <v>151</v>
      </c>
      <c r="H822">
        <v>2</v>
      </c>
      <c r="I822">
        <v>63470</v>
      </c>
      <c r="J822">
        <v>10</v>
      </c>
      <c r="K822">
        <v>12694</v>
      </c>
      <c r="L822">
        <v>114246</v>
      </c>
      <c r="M822">
        <v>65846.039999999994</v>
      </c>
      <c r="N822">
        <v>48399.96</v>
      </c>
      <c r="O822" t="s">
        <v>91</v>
      </c>
      <c r="P822">
        <v>1790.58</v>
      </c>
      <c r="Q822" t="s">
        <v>83</v>
      </c>
      <c r="R822" t="s">
        <v>41</v>
      </c>
      <c r="S822">
        <v>2</v>
      </c>
      <c r="T822">
        <v>1</v>
      </c>
      <c r="U822" t="s">
        <v>32</v>
      </c>
      <c r="V822" t="s">
        <v>33</v>
      </c>
      <c r="W822">
        <v>5</v>
      </c>
      <c r="X822">
        <f t="shared" si="24"/>
        <v>0</v>
      </c>
      <c r="Y822">
        <f t="shared" si="25"/>
        <v>46609.38</v>
      </c>
      <c r="Z822" s="2">
        <f>IF(BoyCodeAfrica_Ecommerce_Datasets3[Marketing_Cost] = 0, "N/A", L822/P822)</f>
        <v>63.803907113896059</v>
      </c>
      <c r="AA822" s="3">
        <f>BoyCodeAfrica_Ecommerce_Datasets3[Marketing_Cost]/BoyCodeAfrica_Ecommerce_Datasets3[Revenue]</f>
        <v>1.5673021374927786E-2</v>
      </c>
      <c r="AB822">
        <f>IF(COUNTIFS($C$2:C822,C822, $O$2:O822,O822)= 1,1,0)</f>
        <v>1</v>
      </c>
      <c r="AC822" s="6">
        <f>IF(COUNTIFS($A$2:A822,A822, $O$2:O822,O822)= 1,1,0)</f>
        <v>1</v>
      </c>
    </row>
    <row r="823" spans="1:29" x14ac:dyDescent="0.25">
      <c r="A823" t="s">
        <v>1357</v>
      </c>
      <c r="B823" s="1">
        <v>45782</v>
      </c>
      <c r="C823" t="s">
        <v>1358</v>
      </c>
      <c r="D823" t="s">
        <v>90</v>
      </c>
      <c r="E823" t="s">
        <v>46</v>
      </c>
      <c r="F823" t="s">
        <v>53</v>
      </c>
      <c r="G823" t="s">
        <v>268</v>
      </c>
      <c r="H823">
        <v>2</v>
      </c>
      <c r="I823">
        <v>108411</v>
      </c>
      <c r="J823">
        <v>10</v>
      </c>
      <c r="K823">
        <v>21682.2</v>
      </c>
      <c r="L823">
        <v>195139.8</v>
      </c>
      <c r="M823">
        <v>113725.24</v>
      </c>
      <c r="N823">
        <v>81414.559999999998</v>
      </c>
      <c r="O823" t="s">
        <v>91</v>
      </c>
      <c r="P823">
        <v>480.82</v>
      </c>
      <c r="Q823" t="s">
        <v>40</v>
      </c>
      <c r="R823" t="s">
        <v>41</v>
      </c>
      <c r="S823">
        <v>2</v>
      </c>
      <c r="T823">
        <v>4</v>
      </c>
      <c r="U823" t="s">
        <v>32</v>
      </c>
      <c r="V823" t="s">
        <v>42</v>
      </c>
      <c r="X823">
        <f t="shared" si="24"/>
        <v>0</v>
      </c>
      <c r="Y823">
        <f t="shared" si="25"/>
        <v>80933.739999999991</v>
      </c>
      <c r="Z823" s="2">
        <f>IF(BoyCodeAfrica_Ecommerce_Datasets3[Marketing_Cost] = 0, "N/A", L823/P823)</f>
        <v>405.8479264589659</v>
      </c>
      <c r="AA823" s="3">
        <f>BoyCodeAfrica_Ecommerce_Datasets3[Marketing_Cost]/BoyCodeAfrica_Ecommerce_Datasets3[Revenue]</f>
        <v>2.4639771076940737E-3</v>
      </c>
      <c r="AB823">
        <f>IF(COUNTIFS($C$2:C823,C823, $O$2:O823,O823)= 1,1,0)</f>
        <v>1</v>
      </c>
      <c r="AC823" s="6">
        <f>IF(COUNTIFS($A$2:A823,A823, $O$2:O823,O823)= 1,1,0)</f>
        <v>1</v>
      </c>
    </row>
    <row r="824" spans="1:29" x14ac:dyDescent="0.25">
      <c r="A824" t="s">
        <v>1359</v>
      </c>
      <c r="B824" s="1">
        <v>45895</v>
      </c>
      <c r="C824" t="s">
        <v>1360</v>
      </c>
      <c r="D824" t="s">
        <v>79</v>
      </c>
      <c r="E824" t="s">
        <v>46</v>
      </c>
      <c r="F824" t="s">
        <v>86</v>
      </c>
      <c r="G824" t="s">
        <v>180</v>
      </c>
      <c r="H824">
        <v>2</v>
      </c>
      <c r="I824">
        <v>8389</v>
      </c>
      <c r="J824">
        <v>0</v>
      </c>
      <c r="K824">
        <v>0</v>
      </c>
      <c r="L824">
        <v>16778</v>
      </c>
      <c r="M824">
        <v>9963.09</v>
      </c>
      <c r="N824">
        <v>6814.91</v>
      </c>
      <c r="O824" t="s">
        <v>39</v>
      </c>
      <c r="P824">
        <v>2075</v>
      </c>
      <c r="Q824" t="s">
        <v>40</v>
      </c>
      <c r="R824" t="s">
        <v>31</v>
      </c>
      <c r="S824">
        <v>5</v>
      </c>
      <c r="T824">
        <v>9</v>
      </c>
      <c r="U824" t="s">
        <v>56</v>
      </c>
      <c r="V824" t="s">
        <v>33</v>
      </c>
      <c r="W824">
        <v>5</v>
      </c>
      <c r="X824">
        <f t="shared" si="24"/>
        <v>0</v>
      </c>
      <c r="Y824">
        <f t="shared" si="25"/>
        <v>4739.91</v>
      </c>
      <c r="Z824" s="2">
        <f>IF(BoyCodeAfrica_Ecommerce_Datasets3[Marketing_Cost] = 0, "N/A", L824/P824)</f>
        <v>8.0857831325301213</v>
      </c>
      <c r="AA824" s="3">
        <f>BoyCodeAfrica_Ecommerce_Datasets3[Marketing_Cost]/BoyCodeAfrica_Ecommerce_Datasets3[Revenue]</f>
        <v>0.12367385862438908</v>
      </c>
      <c r="AB824">
        <f>IF(COUNTIFS($C$2:C824,C824, $O$2:O824,O824)= 1,1,0)</f>
        <v>1</v>
      </c>
      <c r="AC824" s="6">
        <f>IF(COUNTIFS($A$2:A824,A824, $O$2:O824,O824)= 1,1,0)</f>
        <v>1</v>
      </c>
    </row>
    <row r="825" spans="1:29" x14ac:dyDescent="0.25">
      <c r="A825" t="s">
        <v>1361</v>
      </c>
      <c r="B825" s="1">
        <v>45949</v>
      </c>
      <c r="C825" t="s">
        <v>235</v>
      </c>
      <c r="D825" t="s">
        <v>90</v>
      </c>
      <c r="E825" t="s">
        <v>36</v>
      </c>
      <c r="F825" t="s">
        <v>47</v>
      </c>
      <c r="G825" t="s">
        <v>105</v>
      </c>
      <c r="H825">
        <v>2</v>
      </c>
      <c r="I825">
        <v>13787</v>
      </c>
      <c r="J825">
        <v>5</v>
      </c>
      <c r="K825">
        <v>1378.7</v>
      </c>
      <c r="L825">
        <v>26195.3</v>
      </c>
      <c r="M825">
        <v>15592.26</v>
      </c>
      <c r="N825">
        <v>10603.04</v>
      </c>
      <c r="O825" t="s">
        <v>39</v>
      </c>
      <c r="P825">
        <v>1548.62</v>
      </c>
      <c r="Q825" t="s">
        <v>83</v>
      </c>
      <c r="R825" t="s">
        <v>41</v>
      </c>
      <c r="S825">
        <v>2</v>
      </c>
      <c r="T825">
        <v>6</v>
      </c>
      <c r="U825" t="s">
        <v>32</v>
      </c>
      <c r="V825" t="s">
        <v>42</v>
      </c>
      <c r="X825">
        <f t="shared" si="24"/>
        <v>0</v>
      </c>
      <c r="Y825">
        <f t="shared" si="25"/>
        <v>9054.4200000000019</v>
      </c>
      <c r="Z825" s="2">
        <f>IF(BoyCodeAfrica_Ecommerce_Datasets3[Marketing_Cost] = 0, "N/A", L825/P825)</f>
        <v>16.915253580607253</v>
      </c>
      <c r="AA825" s="3">
        <f>BoyCodeAfrica_Ecommerce_Datasets3[Marketing_Cost]/BoyCodeAfrica_Ecommerce_Datasets3[Revenue]</f>
        <v>5.9118238768023267E-2</v>
      </c>
      <c r="AB825">
        <f>IF(COUNTIFS($C$2:C825,C825, $O$2:O825,O825)= 1,1,0)</f>
        <v>1</v>
      </c>
      <c r="AC825" s="6">
        <f>IF(COUNTIFS($A$2:A825,A825, $O$2:O825,O825)= 1,1,0)</f>
        <v>1</v>
      </c>
    </row>
    <row r="826" spans="1:29" x14ac:dyDescent="0.25">
      <c r="A826" t="s">
        <v>1362</v>
      </c>
      <c r="B826" s="1">
        <v>45970</v>
      </c>
      <c r="C826" t="s">
        <v>1363</v>
      </c>
      <c r="D826" t="s">
        <v>67</v>
      </c>
      <c r="E826" t="s">
        <v>46</v>
      </c>
      <c r="F826" t="s">
        <v>47</v>
      </c>
      <c r="G826" t="s">
        <v>105</v>
      </c>
      <c r="H826">
        <v>1</v>
      </c>
      <c r="I826">
        <v>9384</v>
      </c>
      <c r="J826">
        <v>10</v>
      </c>
      <c r="K826">
        <v>938.4</v>
      </c>
      <c r="L826">
        <v>8445.6</v>
      </c>
      <c r="M826">
        <v>4684.12</v>
      </c>
      <c r="N826">
        <v>3761.48</v>
      </c>
      <c r="O826" t="s">
        <v>60</v>
      </c>
      <c r="P826">
        <v>1155.73</v>
      </c>
      <c r="Q826" t="s">
        <v>83</v>
      </c>
      <c r="R826" t="s">
        <v>41</v>
      </c>
      <c r="S826">
        <v>2</v>
      </c>
      <c r="T826">
        <v>5</v>
      </c>
      <c r="U826" t="s">
        <v>32</v>
      </c>
      <c r="V826" t="s">
        <v>50</v>
      </c>
      <c r="W826">
        <v>3</v>
      </c>
      <c r="X826">
        <f t="shared" si="24"/>
        <v>0</v>
      </c>
      <c r="Y826">
        <f t="shared" si="25"/>
        <v>2605.75</v>
      </c>
      <c r="Z826" s="2">
        <f>IF(BoyCodeAfrica_Ecommerce_Datasets3[Marketing_Cost] = 0, "N/A", L826/P826)</f>
        <v>7.3075891427928674</v>
      </c>
      <c r="AA826" s="3">
        <f>BoyCodeAfrica_Ecommerce_Datasets3[Marketing_Cost]/BoyCodeAfrica_Ecommerce_Datasets3[Revenue]</f>
        <v>0.13684403713176091</v>
      </c>
      <c r="AB826">
        <f>IF(COUNTIFS($C$2:C826,C826, $O$2:O826,O826)= 1,1,0)</f>
        <v>1</v>
      </c>
      <c r="AC826" s="6">
        <f>IF(COUNTIFS($A$2:A826,A826, $O$2:O826,O826)= 1,1,0)</f>
        <v>1</v>
      </c>
    </row>
    <row r="827" spans="1:29" x14ac:dyDescent="0.25">
      <c r="A827" t="s">
        <v>1364</v>
      </c>
      <c r="B827" s="1">
        <v>46000</v>
      </c>
      <c r="C827" t="s">
        <v>758</v>
      </c>
      <c r="D827" t="s">
        <v>154</v>
      </c>
      <c r="E827" t="s">
        <v>26</v>
      </c>
      <c r="F827" t="s">
        <v>86</v>
      </c>
      <c r="G827" t="s">
        <v>127</v>
      </c>
      <c r="H827">
        <v>2</v>
      </c>
      <c r="I827">
        <v>23795</v>
      </c>
      <c r="J827">
        <v>25</v>
      </c>
      <c r="K827">
        <v>11897.5</v>
      </c>
      <c r="L827">
        <v>35692.5</v>
      </c>
      <c r="M827">
        <v>29230.61</v>
      </c>
      <c r="N827">
        <v>6461.89</v>
      </c>
      <c r="O827" t="s">
        <v>55</v>
      </c>
      <c r="P827">
        <v>2064.91</v>
      </c>
      <c r="Q827" t="s">
        <v>73</v>
      </c>
      <c r="R827" t="s">
        <v>41</v>
      </c>
      <c r="S827">
        <v>2</v>
      </c>
      <c r="T827">
        <v>0</v>
      </c>
      <c r="U827" t="s">
        <v>32</v>
      </c>
      <c r="V827" t="s">
        <v>50</v>
      </c>
      <c r="W827">
        <v>5</v>
      </c>
      <c r="X827">
        <f t="shared" si="24"/>
        <v>0</v>
      </c>
      <c r="Y827">
        <f t="shared" si="25"/>
        <v>4396.9800000000005</v>
      </c>
      <c r="Z827" s="2">
        <f>IF(BoyCodeAfrica_Ecommerce_Datasets3[Marketing_Cost] = 0, "N/A", L827/P827)</f>
        <v>17.285256984565915</v>
      </c>
      <c r="AA827" s="3">
        <f>BoyCodeAfrica_Ecommerce_Datasets3[Marketing_Cost]/BoyCodeAfrica_Ecommerce_Datasets3[Revenue]</f>
        <v>5.7852770189815786E-2</v>
      </c>
      <c r="AB827">
        <f>IF(COUNTIFS($C$2:C827,C827, $O$2:O827,O827)= 1,1,0)</f>
        <v>0</v>
      </c>
      <c r="AC827" s="6">
        <f>IF(COUNTIFS($A$2:A827,A827, $O$2:O827,O827)= 1,1,0)</f>
        <v>1</v>
      </c>
    </row>
    <row r="828" spans="1:29" x14ac:dyDescent="0.25">
      <c r="A828" t="s">
        <v>1365</v>
      </c>
      <c r="B828" s="1">
        <v>45852</v>
      </c>
      <c r="C828" t="s">
        <v>223</v>
      </c>
      <c r="D828" t="s">
        <v>71</v>
      </c>
      <c r="E828" t="s">
        <v>46</v>
      </c>
      <c r="F828" t="s">
        <v>47</v>
      </c>
      <c r="G828" t="s">
        <v>48</v>
      </c>
      <c r="H828">
        <v>1</v>
      </c>
      <c r="I828">
        <v>50569</v>
      </c>
      <c r="J828">
        <v>15</v>
      </c>
      <c r="K828">
        <v>7585.35</v>
      </c>
      <c r="L828">
        <v>42983.65</v>
      </c>
      <c r="M828">
        <v>35238.25</v>
      </c>
      <c r="N828">
        <v>7745.4</v>
      </c>
      <c r="O828" t="s">
        <v>39</v>
      </c>
      <c r="P828">
        <v>1147.67</v>
      </c>
      <c r="Q828" t="s">
        <v>83</v>
      </c>
      <c r="R828" t="s">
        <v>41</v>
      </c>
      <c r="S828">
        <v>2</v>
      </c>
      <c r="T828">
        <v>5</v>
      </c>
      <c r="U828" t="s">
        <v>56</v>
      </c>
      <c r="V828" t="s">
        <v>33</v>
      </c>
      <c r="W828">
        <v>5</v>
      </c>
      <c r="X828">
        <f t="shared" si="24"/>
        <v>0</v>
      </c>
      <c r="Y828">
        <f t="shared" si="25"/>
        <v>6597.73</v>
      </c>
      <c r="Z828" s="2">
        <f>IF(BoyCodeAfrica_Ecommerce_Datasets3[Marketing_Cost] = 0, "N/A", L828/P828)</f>
        <v>37.452969930380682</v>
      </c>
      <c r="AA828" s="3">
        <f>BoyCodeAfrica_Ecommerce_Datasets3[Marketing_Cost]/BoyCodeAfrica_Ecommerce_Datasets3[Revenue]</f>
        <v>2.6700152267199274E-2</v>
      </c>
      <c r="AB828">
        <f>IF(COUNTIFS($C$2:C828,C828, $O$2:O828,O828)= 1,1,0)</f>
        <v>0</v>
      </c>
      <c r="AC828" s="6">
        <f>IF(COUNTIFS($A$2:A828,A828, $O$2:O828,O828)= 1,1,0)</f>
        <v>1</v>
      </c>
    </row>
    <row r="829" spans="1:29" x14ac:dyDescent="0.25">
      <c r="A829" t="s">
        <v>1366</v>
      </c>
      <c r="B829" s="1">
        <v>45830</v>
      </c>
      <c r="C829" t="s">
        <v>958</v>
      </c>
      <c r="D829" t="s">
        <v>67</v>
      </c>
      <c r="E829" t="s">
        <v>26</v>
      </c>
      <c r="F829" t="s">
        <v>37</v>
      </c>
      <c r="G829" t="s">
        <v>313</v>
      </c>
      <c r="H829">
        <v>1</v>
      </c>
      <c r="I829">
        <v>10099</v>
      </c>
      <c r="J829">
        <v>0</v>
      </c>
      <c r="K829">
        <v>0</v>
      </c>
      <c r="L829">
        <v>10099</v>
      </c>
      <c r="M829">
        <v>8094.15</v>
      </c>
      <c r="N829">
        <v>2004.85</v>
      </c>
      <c r="O829" t="s">
        <v>39</v>
      </c>
      <c r="P829">
        <v>460.76</v>
      </c>
      <c r="Q829" t="s">
        <v>73</v>
      </c>
      <c r="R829" t="s">
        <v>31</v>
      </c>
      <c r="S829">
        <v>5</v>
      </c>
      <c r="T829">
        <v>2</v>
      </c>
      <c r="U829" t="s">
        <v>32</v>
      </c>
      <c r="V829" t="s">
        <v>42</v>
      </c>
      <c r="X829">
        <f t="shared" si="24"/>
        <v>0</v>
      </c>
      <c r="Y829">
        <f t="shared" si="25"/>
        <v>1544.09</v>
      </c>
      <c r="Z829" s="2">
        <f>IF(BoyCodeAfrica_Ecommerce_Datasets3[Marketing_Cost] = 0, "N/A", L829/P829)</f>
        <v>21.918135254796425</v>
      </c>
      <c r="AA829" s="3">
        <f>BoyCodeAfrica_Ecommerce_Datasets3[Marketing_Cost]/BoyCodeAfrica_Ecommerce_Datasets3[Revenue]</f>
        <v>4.5624319239528664E-2</v>
      </c>
      <c r="AB829">
        <f>IF(COUNTIFS($C$2:C829,C829, $O$2:O829,O829)= 1,1,0)</f>
        <v>1</v>
      </c>
      <c r="AC829" s="6">
        <f>IF(COUNTIFS($A$2:A829,A829, $O$2:O829,O829)= 1,1,0)</f>
        <v>1</v>
      </c>
    </row>
    <row r="830" spans="1:29" x14ac:dyDescent="0.25">
      <c r="A830" t="s">
        <v>1367</v>
      </c>
      <c r="B830" s="1">
        <v>45672</v>
      </c>
      <c r="C830" t="s">
        <v>1112</v>
      </c>
      <c r="D830" t="s">
        <v>154</v>
      </c>
      <c r="E830" t="s">
        <v>46</v>
      </c>
      <c r="F830" t="s">
        <v>86</v>
      </c>
      <c r="G830" t="s">
        <v>94</v>
      </c>
      <c r="H830">
        <v>2</v>
      </c>
      <c r="I830">
        <v>42243</v>
      </c>
      <c r="J830">
        <v>0</v>
      </c>
      <c r="K830">
        <v>0</v>
      </c>
      <c r="L830">
        <v>84486</v>
      </c>
      <c r="M830">
        <v>64980.36</v>
      </c>
      <c r="N830">
        <v>19505.64</v>
      </c>
      <c r="O830" t="s">
        <v>29</v>
      </c>
      <c r="P830">
        <v>1713.17</v>
      </c>
      <c r="Q830" t="s">
        <v>83</v>
      </c>
      <c r="R830" t="s">
        <v>41</v>
      </c>
      <c r="S830">
        <v>2</v>
      </c>
      <c r="T830">
        <v>4</v>
      </c>
      <c r="U830" t="s">
        <v>32</v>
      </c>
      <c r="V830" t="s">
        <v>42</v>
      </c>
      <c r="X830">
        <f t="shared" si="24"/>
        <v>0</v>
      </c>
      <c r="Y830">
        <f t="shared" si="25"/>
        <v>17792.47</v>
      </c>
      <c r="Z830" s="2">
        <f>IF(BoyCodeAfrica_Ecommerce_Datasets3[Marketing_Cost] = 0, "N/A", L830/P830)</f>
        <v>49.315596233882218</v>
      </c>
      <c r="AA830" s="3">
        <f>BoyCodeAfrica_Ecommerce_Datasets3[Marketing_Cost]/BoyCodeAfrica_Ecommerce_Datasets3[Revenue]</f>
        <v>2.0277560779300714E-2</v>
      </c>
      <c r="AB830">
        <f>IF(COUNTIFS($C$2:C830,C830, $O$2:O830,O830)= 1,1,0)</f>
        <v>1</v>
      </c>
      <c r="AC830" s="6">
        <f>IF(COUNTIFS($A$2:A830,A830, $O$2:O830,O830)= 1,1,0)</f>
        <v>1</v>
      </c>
    </row>
    <row r="831" spans="1:29" x14ac:dyDescent="0.25">
      <c r="A831" t="s">
        <v>1368</v>
      </c>
      <c r="B831" s="1">
        <v>45911</v>
      </c>
      <c r="C831" t="s">
        <v>555</v>
      </c>
      <c r="D831" t="s">
        <v>71</v>
      </c>
      <c r="E831" t="s">
        <v>26</v>
      </c>
      <c r="F831" t="s">
        <v>27</v>
      </c>
      <c r="G831" t="s">
        <v>164</v>
      </c>
      <c r="H831">
        <v>1</v>
      </c>
      <c r="I831">
        <v>6590</v>
      </c>
      <c r="J831">
        <v>0</v>
      </c>
      <c r="K831">
        <v>0</v>
      </c>
      <c r="L831">
        <v>6590</v>
      </c>
      <c r="M831">
        <v>5210.57</v>
      </c>
      <c r="N831">
        <v>1379.43</v>
      </c>
      <c r="O831" t="s">
        <v>55</v>
      </c>
      <c r="P831">
        <v>1030.5899999999999</v>
      </c>
      <c r="Q831" t="s">
        <v>40</v>
      </c>
      <c r="R831" t="s">
        <v>41</v>
      </c>
      <c r="S831">
        <v>2</v>
      </c>
      <c r="T831">
        <v>1</v>
      </c>
      <c r="U831" t="s">
        <v>32</v>
      </c>
      <c r="V831" t="s">
        <v>33</v>
      </c>
      <c r="W831">
        <v>5</v>
      </c>
      <c r="X831">
        <f t="shared" si="24"/>
        <v>0</v>
      </c>
      <c r="Y831">
        <f t="shared" si="25"/>
        <v>348.84000000000015</v>
      </c>
      <c r="Z831" s="2">
        <f>IF(BoyCodeAfrica_Ecommerce_Datasets3[Marketing_Cost] = 0, "N/A", L831/P831)</f>
        <v>6.3943954433867987</v>
      </c>
      <c r="AA831" s="3">
        <f>BoyCodeAfrica_Ecommerce_Datasets3[Marketing_Cost]/BoyCodeAfrica_Ecommerce_Datasets3[Revenue]</f>
        <v>0.15638694992412747</v>
      </c>
      <c r="AB831">
        <f>IF(COUNTIFS($C$2:C831,C831, $O$2:O831,O831)= 1,1,0)</f>
        <v>0</v>
      </c>
      <c r="AC831" s="6">
        <f>IF(COUNTIFS($A$2:A831,A831, $O$2:O831,O831)= 1,1,0)</f>
        <v>1</v>
      </c>
    </row>
    <row r="832" spans="1:29" x14ac:dyDescent="0.25">
      <c r="A832" t="s">
        <v>1369</v>
      </c>
      <c r="B832" s="1">
        <v>45824</v>
      </c>
      <c r="C832" t="s">
        <v>35</v>
      </c>
      <c r="D832" t="s">
        <v>45</v>
      </c>
      <c r="E832" t="s">
        <v>36</v>
      </c>
      <c r="F832" t="s">
        <v>53</v>
      </c>
      <c r="G832" t="s">
        <v>59</v>
      </c>
      <c r="H832">
        <v>1</v>
      </c>
      <c r="I832">
        <v>52786</v>
      </c>
      <c r="J832">
        <v>0</v>
      </c>
      <c r="K832">
        <v>0</v>
      </c>
      <c r="L832">
        <v>52786</v>
      </c>
      <c r="M832">
        <v>35735.339999999997</v>
      </c>
      <c r="N832">
        <v>17050.66</v>
      </c>
      <c r="O832" t="s">
        <v>29</v>
      </c>
      <c r="P832">
        <v>2401.77</v>
      </c>
      <c r="Q832" t="s">
        <v>40</v>
      </c>
      <c r="R832" t="s">
        <v>31</v>
      </c>
      <c r="S832">
        <v>5</v>
      </c>
      <c r="T832">
        <v>1</v>
      </c>
      <c r="U832" t="s">
        <v>32</v>
      </c>
      <c r="V832" t="s">
        <v>50</v>
      </c>
      <c r="W832">
        <v>5</v>
      </c>
      <c r="X832">
        <f t="shared" si="24"/>
        <v>0</v>
      </c>
      <c r="Y832">
        <f t="shared" si="25"/>
        <v>14648.89</v>
      </c>
      <c r="Z832" s="2">
        <f>IF(BoyCodeAfrica_Ecommerce_Datasets3[Marketing_Cost] = 0, "N/A", L832/P832)</f>
        <v>21.977957922698678</v>
      </c>
      <c r="AA832" s="3">
        <f>BoyCodeAfrica_Ecommerce_Datasets3[Marketing_Cost]/BoyCodeAfrica_Ecommerce_Datasets3[Revenue]</f>
        <v>4.5500132610919564E-2</v>
      </c>
      <c r="AB832">
        <f>IF(COUNTIFS($C$2:C832,C832, $O$2:O832,O832)= 1,1,0)</f>
        <v>1</v>
      </c>
      <c r="AC832" s="6">
        <f>IF(COUNTIFS($A$2:A832,A832, $O$2:O832,O832)= 1,1,0)</f>
        <v>1</v>
      </c>
    </row>
    <row r="833" spans="1:29" x14ac:dyDescent="0.25">
      <c r="A833" t="s">
        <v>1370</v>
      </c>
      <c r="B833" s="1">
        <v>45751</v>
      </c>
      <c r="C833" t="s">
        <v>1060</v>
      </c>
      <c r="D833" t="s">
        <v>97</v>
      </c>
      <c r="E833" t="s">
        <v>26</v>
      </c>
      <c r="F833" t="s">
        <v>47</v>
      </c>
      <c r="G833" t="s">
        <v>105</v>
      </c>
      <c r="H833">
        <v>2</v>
      </c>
      <c r="I833">
        <v>19291</v>
      </c>
      <c r="J833">
        <v>0</v>
      </c>
      <c r="K833">
        <v>0</v>
      </c>
      <c r="L833">
        <v>38582</v>
      </c>
      <c r="M833">
        <v>25696.59</v>
      </c>
      <c r="N833">
        <v>12885.41</v>
      </c>
      <c r="O833" t="s">
        <v>39</v>
      </c>
      <c r="P833">
        <v>2097.56</v>
      </c>
      <c r="Q833" t="s">
        <v>73</v>
      </c>
      <c r="R833" t="s">
        <v>41</v>
      </c>
      <c r="S833">
        <v>2</v>
      </c>
      <c r="T833">
        <v>1</v>
      </c>
      <c r="U833" t="s">
        <v>32</v>
      </c>
      <c r="V833" t="s">
        <v>42</v>
      </c>
      <c r="X833">
        <f t="shared" si="24"/>
        <v>0</v>
      </c>
      <c r="Y833">
        <f t="shared" si="25"/>
        <v>10787.85</v>
      </c>
      <c r="Z833" s="2">
        <f>IF(BoyCodeAfrica_Ecommerce_Datasets3[Marketing_Cost] = 0, "N/A", L833/P833)</f>
        <v>18.393752741280345</v>
      </c>
      <c r="AA833" s="3">
        <f>BoyCodeAfrica_Ecommerce_Datasets3[Marketing_Cost]/BoyCodeAfrica_Ecommerce_Datasets3[Revenue]</f>
        <v>5.436628479601887E-2</v>
      </c>
      <c r="AB833">
        <f>IF(COUNTIFS($C$2:C833,C833, $O$2:O833,O833)= 1,1,0)</f>
        <v>1</v>
      </c>
      <c r="AC833" s="6">
        <f>IF(COUNTIFS($A$2:A833,A833, $O$2:O833,O833)= 1,1,0)</f>
        <v>1</v>
      </c>
    </row>
    <row r="834" spans="1:29" x14ac:dyDescent="0.25">
      <c r="A834" t="s">
        <v>1371</v>
      </c>
      <c r="B834" s="1">
        <v>45907</v>
      </c>
      <c r="C834" t="s">
        <v>648</v>
      </c>
      <c r="D834" t="s">
        <v>45</v>
      </c>
      <c r="E834" t="s">
        <v>36</v>
      </c>
      <c r="F834" t="s">
        <v>86</v>
      </c>
      <c r="G834" t="s">
        <v>87</v>
      </c>
      <c r="H834">
        <v>1</v>
      </c>
      <c r="I834">
        <v>22337</v>
      </c>
      <c r="J834">
        <v>10</v>
      </c>
      <c r="K834">
        <v>2233.6999999999998</v>
      </c>
      <c r="L834">
        <v>20103.3</v>
      </c>
      <c r="M834">
        <v>14575.92</v>
      </c>
      <c r="N834">
        <v>5527.38</v>
      </c>
      <c r="O834" t="s">
        <v>60</v>
      </c>
      <c r="P834">
        <v>1132.75</v>
      </c>
      <c r="Q834" t="s">
        <v>68</v>
      </c>
      <c r="R834" t="s">
        <v>31</v>
      </c>
      <c r="S834">
        <v>5</v>
      </c>
      <c r="T834">
        <v>2</v>
      </c>
      <c r="U834" t="s">
        <v>32</v>
      </c>
      <c r="V834" t="s">
        <v>33</v>
      </c>
      <c r="W834">
        <v>1</v>
      </c>
      <c r="X834">
        <f t="shared" ref="X834:X897" si="26">L834-M834-N834</f>
        <v>0</v>
      </c>
      <c r="Y834">
        <f t="shared" ref="Y834:Y897" si="27">N834-P834</f>
        <v>4394.63</v>
      </c>
      <c r="Z834" s="2">
        <f>IF(BoyCodeAfrica_Ecommerce_Datasets3[Marketing_Cost] = 0, "N/A", L834/P834)</f>
        <v>17.747340542926505</v>
      </c>
      <c r="AA834" s="3">
        <f>BoyCodeAfrica_Ecommerce_Datasets3[Marketing_Cost]/BoyCodeAfrica_Ecommerce_Datasets3[Revenue]</f>
        <v>5.6346470479970955E-2</v>
      </c>
      <c r="AB834">
        <f>IF(COUNTIFS($C$2:C834,C834, $O$2:O834,O834)= 1,1,0)</f>
        <v>1</v>
      </c>
      <c r="AC834" s="6">
        <f>IF(COUNTIFS($A$2:A834,A834, $O$2:O834,O834)= 1,1,0)</f>
        <v>1</v>
      </c>
    </row>
    <row r="835" spans="1:29" x14ac:dyDescent="0.25">
      <c r="A835" t="s">
        <v>1372</v>
      </c>
      <c r="B835" s="1">
        <v>45766</v>
      </c>
      <c r="C835" t="s">
        <v>709</v>
      </c>
      <c r="D835" t="s">
        <v>2482</v>
      </c>
      <c r="E835" t="s">
        <v>26</v>
      </c>
      <c r="F835" t="s">
        <v>86</v>
      </c>
      <c r="G835" t="s">
        <v>87</v>
      </c>
      <c r="H835">
        <v>3</v>
      </c>
      <c r="I835">
        <v>11269</v>
      </c>
      <c r="J835">
        <v>0</v>
      </c>
      <c r="K835">
        <v>0</v>
      </c>
      <c r="L835">
        <v>33807</v>
      </c>
      <c r="M835">
        <v>25268.639999999999</v>
      </c>
      <c r="N835">
        <v>8538.36</v>
      </c>
      <c r="O835" t="s">
        <v>49</v>
      </c>
      <c r="P835">
        <v>174.45</v>
      </c>
      <c r="Q835" t="s">
        <v>83</v>
      </c>
      <c r="R835" t="s">
        <v>41</v>
      </c>
      <c r="S835">
        <v>2</v>
      </c>
      <c r="T835">
        <v>1</v>
      </c>
      <c r="U835" t="s">
        <v>32</v>
      </c>
      <c r="V835" t="s">
        <v>50</v>
      </c>
      <c r="W835">
        <v>2</v>
      </c>
      <c r="X835">
        <f t="shared" si="26"/>
        <v>0</v>
      </c>
      <c r="Y835">
        <f t="shared" si="27"/>
        <v>8363.91</v>
      </c>
      <c r="Z835" s="2">
        <f>IF(BoyCodeAfrica_Ecommerce_Datasets3[Marketing_Cost] = 0, "N/A", L835/P835)</f>
        <v>193.79191745485815</v>
      </c>
      <c r="AA835" s="3">
        <f>BoyCodeAfrica_Ecommerce_Datasets3[Marketing_Cost]/BoyCodeAfrica_Ecommerce_Datasets3[Revenue]</f>
        <v>5.160173928476351E-3</v>
      </c>
      <c r="AB835">
        <f>IF(COUNTIFS($C$2:C835,C835, $O$2:O835,O835)= 1,1,0)</f>
        <v>1</v>
      </c>
      <c r="AC835" s="6">
        <f>IF(COUNTIFS($A$2:A835,A835, $O$2:O835,O835)= 1,1,0)</f>
        <v>1</v>
      </c>
    </row>
    <row r="836" spans="1:29" x14ac:dyDescent="0.25">
      <c r="A836" t="s">
        <v>1373</v>
      </c>
      <c r="B836" s="1">
        <v>45839</v>
      </c>
      <c r="C836" t="s">
        <v>1374</v>
      </c>
      <c r="D836" t="s">
        <v>79</v>
      </c>
      <c r="E836" t="s">
        <v>46</v>
      </c>
      <c r="F836" t="s">
        <v>37</v>
      </c>
      <c r="G836" t="s">
        <v>224</v>
      </c>
      <c r="H836">
        <v>1</v>
      </c>
      <c r="I836">
        <v>12076</v>
      </c>
      <c r="J836">
        <v>10</v>
      </c>
      <c r="K836">
        <v>1207.5999999999999</v>
      </c>
      <c r="L836">
        <v>10868.4</v>
      </c>
      <c r="M836">
        <v>6931.65</v>
      </c>
      <c r="N836">
        <v>3936.75</v>
      </c>
      <c r="O836" t="s">
        <v>49</v>
      </c>
      <c r="P836">
        <v>283.49</v>
      </c>
      <c r="Q836" t="s">
        <v>73</v>
      </c>
      <c r="R836" t="s">
        <v>41</v>
      </c>
      <c r="S836">
        <v>2</v>
      </c>
      <c r="T836">
        <v>1</v>
      </c>
      <c r="U836" t="s">
        <v>32</v>
      </c>
      <c r="V836" t="s">
        <v>33</v>
      </c>
      <c r="W836">
        <v>5</v>
      </c>
      <c r="X836">
        <f t="shared" si="26"/>
        <v>0</v>
      </c>
      <c r="Y836">
        <f t="shared" si="27"/>
        <v>3653.26</v>
      </c>
      <c r="Z836" s="2">
        <f>IF(BoyCodeAfrica_Ecommerce_Datasets3[Marketing_Cost] = 0, "N/A", L836/P836)</f>
        <v>38.33786024198384</v>
      </c>
      <c r="AA836" s="3">
        <f>BoyCodeAfrica_Ecommerce_Datasets3[Marketing_Cost]/BoyCodeAfrica_Ecommerce_Datasets3[Revenue]</f>
        <v>2.6083876191527734E-2</v>
      </c>
      <c r="AB836">
        <f>IF(COUNTIFS($C$2:C836,C836, $O$2:O836,O836)= 1,1,0)</f>
        <v>1</v>
      </c>
      <c r="AC836" s="6">
        <f>IF(COUNTIFS($A$2:A836,A836, $O$2:O836,O836)= 1,1,0)</f>
        <v>1</v>
      </c>
    </row>
    <row r="837" spans="1:29" x14ac:dyDescent="0.25">
      <c r="A837" t="s">
        <v>1375</v>
      </c>
      <c r="B837" s="1">
        <v>45790</v>
      </c>
      <c r="C837" t="s">
        <v>372</v>
      </c>
      <c r="D837" t="s">
        <v>124</v>
      </c>
      <c r="E837" t="s">
        <v>46</v>
      </c>
      <c r="F837" t="s">
        <v>27</v>
      </c>
      <c r="G837" t="s">
        <v>76</v>
      </c>
      <c r="H837">
        <v>3</v>
      </c>
      <c r="I837">
        <v>19520</v>
      </c>
      <c r="J837">
        <v>15</v>
      </c>
      <c r="K837">
        <v>8784</v>
      </c>
      <c r="L837">
        <v>49776</v>
      </c>
      <c r="M837">
        <v>28034.44</v>
      </c>
      <c r="N837">
        <v>21741.56</v>
      </c>
      <c r="O837" t="s">
        <v>60</v>
      </c>
      <c r="P837">
        <v>564.79</v>
      </c>
      <c r="Q837" t="s">
        <v>83</v>
      </c>
      <c r="R837" t="s">
        <v>41</v>
      </c>
      <c r="S837">
        <v>2</v>
      </c>
      <c r="T837">
        <v>2</v>
      </c>
      <c r="U837" t="s">
        <v>32</v>
      </c>
      <c r="V837" t="s">
        <v>33</v>
      </c>
      <c r="W837">
        <v>4</v>
      </c>
      <c r="X837">
        <f t="shared" si="26"/>
        <v>0</v>
      </c>
      <c r="Y837">
        <f t="shared" si="27"/>
        <v>21176.77</v>
      </c>
      <c r="Z837" s="2">
        <f>IF(BoyCodeAfrica_Ecommerce_Datasets3[Marketing_Cost] = 0, "N/A", L837/P837)</f>
        <v>88.131872023229874</v>
      </c>
      <c r="AA837" s="3">
        <f>BoyCodeAfrica_Ecommerce_Datasets3[Marketing_Cost]/BoyCodeAfrica_Ecommerce_Datasets3[Revenue]</f>
        <v>1.1346632915461266E-2</v>
      </c>
      <c r="AB837">
        <f>IF(COUNTIFS($C$2:C837,C837, $O$2:O837,O837)= 1,1,0)</f>
        <v>1</v>
      </c>
      <c r="AC837" s="6">
        <f>IF(COUNTIFS($A$2:A837,A837, $O$2:O837,O837)= 1,1,0)</f>
        <v>1</v>
      </c>
    </row>
    <row r="838" spans="1:29" x14ac:dyDescent="0.25">
      <c r="A838" t="s">
        <v>1376</v>
      </c>
      <c r="B838" s="1">
        <v>45832</v>
      </c>
      <c r="C838" t="s">
        <v>174</v>
      </c>
      <c r="D838" t="s">
        <v>124</v>
      </c>
      <c r="E838" t="s">
        <v>46</v>
      </c>
      <c r="F838" t="s">
        <v>27</v>
      </c>
      <c r="G838" t="s">
        <v>28</v>
      </c>
      <c r="H838">
        <v>1</v>
      </c>
      <c r="I838">
        <v>17464</v>
      </c>
      <c r="J838">
        <v>20</v>
      </c>
      <c r="K838">
        <v>3492.8</v>
      </c>
      <c r="L838">
        <v>13971.2</v>
      </c>
      <c r="M838">
        <v>10647.98</v>
      </c>
      <c r="N838">
        <v>3323.22</v>
      </c>
      <c r="O838" t="s">
        <v>60</v>
      </c>
      <c r="P838">
        <v>1245.19</v>
      </c>
      <c r="Q838" t="s">
        <v>73</v>
      </c>
      <c r="R838" t="s">
        <v>31</v>
      </c>
      <c r="S838">
        <v>5</v>
      </c>
      <c r="T838">
        <v>4</v>
      </c>
      <c r="U838" t="s">
        <v>32</v>
      </c>
      <c r="V838" t="s">
        <v>42</v>
      </c>
      <c r="X838">
        <f t="shared" si="26"/>
        <v>0</v>
      </c>
      <c r="Y838">
        <f t="shared" si="27"/>
        <v>2078.0299999999997</v>
      </c>
      <c r="Z838" s="2">
        <f>IF(BoyCodeAfrica_Ecommerce_Datasets3[Marketing_Cost] = 0, "N/A", L838/P838)</f>
        <v>11.220135079787021</v>
      </c>
      <c r="AA838" s="3">
        <f>BoyCodeAfrica_Ecommerce_Datasets3[Marketing_Cost]/BoyCodeAfrica_Ecommerce_Datasets3[Revenue]</f>
        <v>8.9125486715529084E-2</v>
      </c>
      <c r="AB838">
        <f>IF(COUNTIFS($C$2:C838,C838, $O$2:O838,O838)= 1,1,0)</f>
        <v>0</v>
      </c>
      <c r="AC838" s="6">
        <f>IF(COUNTIFS($A$2:A838,A838, $O$2:O838,O838)= 1,1,0)</f>
        <v>1</v>
      </c>
    </row>
    <row r="839" spans="1:29" x14ac:dyDescent="0.25">
      <c r="A839" t="s">
        <v>1377</v>
      </c>
      <c r="B839" s="1">
        <v>45801</v>
      </c>
      <c r="C839" t="s">
        <v>1378</v>
      </c>
      <c r="D839" t="s">
        <v>63</v>
      </c>
      <c r="E839" t="s">
        <v>36</v>
      </c>
      <c r="F839" t="s">
        <v>47</v>
      </c>
      <c r="G839" t="s">
        <v>105</v>
      </c>
      <c r="H839">
        <v>1</v>
      </c>
      <c r="I839">
        <v>21454</v>
      </c>
      <c r="J839">
        <v>5</v>
      </c>
      <c r="K839">
        <v>1072.7</v>
      </c>
      <c r="L839">
        <v>20381.3</v>
      </c>
      <c r="M839">
        <v>14760.33</v>
      </c>
      <c r="N839">
        <v>5620.97</v>
      </c>
      <c r="O839" t="s">
        <v>60</v>
      </c>
      <c r="P839">
        <v>1372.3</v>
      </c>
      <c r="Q839" t="s">
        <v>68</v>
      </c>
      <c r="R839" t="s">
        <v>31</v>
      </c>
      <c r="S839">
        <v>5</v>
      </c>
      <c r="T839">
        <v>3</v>
      </c>
      <c r="U839" t="s">
        <v>32</v>
      </c>
      <c r="V839" t="s">
        <v>33</v>
      </c>
      <c r="W839">
        <v>5</v>
      </c>
      <c r="X839">
        <f t="shared" si="26"/>
        <v>0</v>
      </c>
      <c r="Y839">
        <f t="shared" si="27"/>
        <v>4248.67</v>
      </c>
      <c r="Z839" s="2">
        <f>IF(BoyCodeAfrica_Ecommerce_Datasets3[Marketing_Cost] = 0, "N/A", L839/P839)</f>
        <v>14.851927421117832</v>
      </c>
      <c r="AA839" s="3">
        <f>BoyCodeAfrica_Ecommerce_Datasets3[Marketing_Cost]/BoyCodeAfrica_Ecommerce_Datasets3[Revenue]</f>
        <v>6.7331328227345652E-2</v>
      </c>
      <c r="AB839">
        <f>IF(COUNTIFS($C$2:C839,C839, $O$2:O839,O839)= 1,1,0)</f>
        <v>1</v>
      </c>
      <c r="AC839" s="6">
        <f>IF(COUNTIFS($A$2:A839,A839, $O$2:O839,O839)= 1,1,0)</f>
        <v>1</v>
      </c>
    </row>
    <row r="840" spans="1:29" x14ac:dyDescent="0.25">
      <c r="A840" t="s">
        <v>1379</v>
      </c>
      <c r="B840" s="1">
        <v>45963</v>
      </c>
      <c r="C840" t="s">
        <v>121</v>
      </c>
      <c r="D840" t="s">
        <v>97</v>
      </c>
      <c r="E840" t="s">
        <v>26</v>
      </c>
      <c r="F840" t="s">
        <v>53</v>
      </c>
      <c r="G840" t="s">
        <v>59</v>
      </c>
      <c r="H840">
        <v>1</v>
      </c>
      <c r="I840">
        <v>95283</v>
      </c>
      <c r="J840">
        <v>0</v>
      </c>
      <c r="K840">
        <v>0</v>
      </c>
      <c r="L840">
        <v>95283</v>
      </c>
      <c r="M840">
        <v>54025.58</v>
      </c>
      <c r="N840">
        <v>41257.42</v>
      </c>
      <c r="O840" t="s">
        <v>39</v>
      </c>
      <c r="P840">
        <v>779.83</v>
      </c>
      <c r="Q840" t="s">
        <v>68</v>
      </c>
      <c r="R840" t="s">
        <v>31</v>
      </c>
      <c r="S840">
        <v>5</v>
      </c>
      <c r="T840">
        <v>6</v>
      </c>
      <c r="U840" t="s">
        <v>56</v>
      </c>
      <c r="V840" t="s">
        <v>33</v>
      </c>
      <c r="W840">
        <v>3</v>
      </c>
      <c r="X840">
        <f t="shared" si="26"/>
        <v>0</v>
      </c>
      <c r="Y840">
        <f t="shared" si="27"/>
        <v>40477.589999999997</v>
      </c>
      <c r="Z840" s="2">
        <f>IF(BoyCodeAfrica_Ecommerce_Datasets3[Marketing_Cost] = 0, "N/A", L840/P840)</f>
        <v>122.18432222407448</v>
      </c>
      <c r="AA840" s="3">
        <f>BoyCodeAfrica_Ecommerce_Datasets3[Marketing_Cost]/BoyCodeAfrica_Ecommerce_Datasets3[Revenue]</f>
        <v>8.184356076110115E-3</v>
      </c>
      <c r="AB840">
        <f>IF(COUNTIFS($C$2:C840,C840, $O$2:O840,O840)= 1,1,0)</f>
        <v>1</v>
      </c>
      <c r="AC840" s="6">
        <f>IF(COUNTIFS($A$2:A840,A840, $O$2:O840,O840)= 1,1,0)</f>
        <v>1</v>
      </c>
    </row>
    <row r="841" spans="1:29" x14ac:dyDescent="0.25">
      <c r="A841" t="s">
        <v>1380</v>
      </c>
      <c r="B841" s="1">
        <v>46017</v>
      </c>
      <c r="C841" t="s">
        <v>1381</v>
      </c>
      <c r="D841" t="s">
        <v>97</v>
      </c>
      <c r="E841" t="s">
        <v>26</v>
      </c>
      <c r="F841" t="s">
        <v>37</v>
      </c>
      <c r="G841" t="s">
        <v>38</v>
      </c>
      <c r="H841">
        <v>4</v>
      </c>
      <c r="I841">
        <v>31507</v>
      </c>
      <c r="J841">
        <v>10</v>
      </c>
      <c r="K841">
        <v>12602.8</v>
      </c>
      <c r="L841">
        <v>113425.2</v>
      </c>
      <c r="M841">
        <v>62428.59</v>
      </c>
      <c r="N841">
        <v>50996.61</v>
      </c>
      <c r="O841" t="s">
        <v>91</v>
      </c>
      <c r="P841">
        <v>1885.02</v>
      </c>
      <c r="Q841" t="s">
        <v>30</v>
      </c>
      <c r="R841" t="s">
        <v>31</v>
      </c>
      <c r="S841">
        <v>5</v>
      </c>
      <c r="T841">
        <v>4</v>
      </c>
      <c r="U841" t="s">
        <v>32</v>
      </c>
      <c r="V841" t="s">
        <v>33</v>
      </c>
      <c r="W841">
        <v>1</v>
      </c>
      <c r="X841">
        <f t="shared" si="26"/>
        <v>0</v>
      </c>
      <c r="Y841">
        <f t="shared" si="27"/>
        <v>49111.590000000004</v>
      </c>
      <c r="Z841" s="2">
        <f>IF(BoyCodeAfrica_Ecommerce_Datasets3[Marketing_Cost] = 0, "N/A", L841/P841)</f>
        <v>60.171881465448642</v>
      </c>
      <c r="AA841" s="3">
        <f>BoyCodeAfrica_Ecommerce_Datasets3[Marketing_Cost]/BoyCodeAfrica_Ecommerce_Datasets3[Revenue]</f>
        <v>1.6619058198707164E-2</v>
      </c>
      <c r="AB841">
        <f>IF(COUNTIFS($C$2:C841,C841, $O$2:O841,O841)= 1,1,0)</f>
        <v>1</v>
      </c>
      <c r="AC841" s="6">
        <f>IF(COUNTIFS($A$2:A841,A841, $O$2:O841,O841)= 1,1,0)</f>
        <v>1</v>
      </c>
    </row>
    <row r="842" spans="1:29" x14ac:dyDescent="0.25">
      <c r="A842" t="s">
        <v>1382</v>
      </c>
      <c r="B842" s="1">
        <v>45799</v>
      </c>
      <c r="C842" t="s">
        <v>284</v>
      </c>
      <c r="D842" t="s">
        <v>71</v>
      </c>
      <c r="E842" t="s">
        <v>36</v>
      </c>
      <c r="F842" t="s">
        <v>86</v>
      </c>
      <c r="G842" t="s">
        <v>94</v>
      </c>
      <c r="H842">
        <v>2</v>
      </c>
      <c r="I842">
        <v>18594</v>
      </c>
      <c r="J842">
        <v>5</v>
      </c>
      <c r="K842">
        <v>1859.4</v>
      </c>
      <c r="L842">
        <v>35328.6</v>
      </c>
      <c r="M842">
        <v>27922.639999999999</v>
      </c>
      <c r="N842">
        <v>7405.96</v>
      </c>
      <c r="O842" t="s">
        <v>49</v>
      </c>
      <c r="P842">
        <v>201.27</v>
      </c>
      <c r="Q842" t="s">
        <v>30</v>
      </c>
      <c r="R842" t="s">
        <v>31</v>
      </c>
      <c r="S842">
        <v>5</v>
      </c>
      <c r="T842">
        <v>4</v>
      </c>
      <c r="U842" t="s">
        <v>32</v>
      </c>
      <c r="V842" t="s">
        <v>33</v>
      </c>
      <c r="W842">
        <v>5</v>
      </c>
      <c r="X842">
        <f t="shared" si="26"/>
        <v>0</v>
      </c>
      <c r="Y842">
        <f t="shared" si="27"/>
        <v>7204.69</v>
      </c>
      <c r="Z842" s="2">
        <f>IF(BoyCodeAfrica_Ecommerce_Datasets3[Marketing_Cost] = 0, "N/A", L842/P842)</f>
        <v>175.52839469369502</v>
      </c>
      <c r="AA842" s="3">
        <f>BoyCodeAfrica_Ecommerce_Datasets3[Marketing_Cost]/BoyCodeAfrica_Ecommerce_Datasets3[Revenue]</f>
        <v>5.6970839489818449E-3</v>
      </c>
      <c r="AB842">
        <f>IF(COUNTIFS($C$2:C842,C842, $O$2:O842,O842)= 1,1,0)</f>
        <v>1</v>
      </c>
      <c r="AC842" s="6">
        <f>IF(COUNTIFS($A$2:A842,A842, $O$2:O842,O842)= 1,1,0)</f>
        <v>1</v>
      </c>
    </row>
    <row r="843" spans="1:29" x14ac:dyDescent="0.25">
      <c r="A843" t="s">
        <v>1383</v>
      </c>
      <c r="B843" s="1">
        <v>45942</v>
      </c>
      <c r="C843" t="s">
        <v>814</v>
      </c>
      <c r="D843" t="s">
        <v>67</v>
      </c>
      <c r="E843" t="s">
        <v>46</v>
      </c>
      <c r="F843" t="s">
        <v>47</v>
      </c>
      <c r="G843" t="s">
        <v>64</v>
      </c>
      <c r="H843">
        <v>2</v>
      </c>
      <c r="I843">
        <v>11998</v>
      </c>
      <c r="J843">
        <v>5</v>
      </c>
      <c r="K843">
        <v>1199.8</v>
      </c>
      <c r="L843">
        <v>22796.2</v>
      </c>
      <c r="M843">
        <v>15065.98</v>
      </c>
      <c r="N843">
        <v>7730.22</v>
      </c>
      <c r="O843" t="s">
        <v>91</v>
      </c>
      <c r="P843">
        <v>1148.43</v>
      </c>
      <c r="Q843" t="s">
        <v>83</v>
      </c>
      <c r="R843" t="s">
        <v>31</v>
      </c>
      <c r="S843">
        <v>5</v>
      </c>
      <c r="T843">
        <v>6</v>
      </c>
      <c r="U843" t="s">
        <v>56</v>
      </c>
      <c r="V843" t="s">
        <v>33</v>
      </c>
      <c r="W843">
        <v>4</v>
      </c>
      <c r="X843">
        <f t="shared" si="26"/>
        <v>0</v>
      </c>
      <c r="Y843">
        <f t="shared" si="27"/>
        <v>6581.79</v>
      </c>
      <c r="Z843" s="2">
        <f>IF(BoyCodeAfrica_Ecommerce_Datasets3[Marketing_Cost] = 0, "N/A", L843/P843)</f>
        <v>19.849882012834914</v>
      </c>
      <c r="AA843" s="3">
        <f>BoyCodeAfrica_Ecommerce_Datasets3[Marketing_Cost]/BoyCodeAfrica_Ecommerce_Datasets3[Revenue]</f>
        <v>5.0378133197638203E-2</v>
      </c>
      <c r="AB843">
        <f>IF(COUNTIFS($C$2:C843,C843, $O$2:O843,O843)= 1,1,0)</f>
        <v>1</v>
      </c>
      <c r="AC843" s="6">
        <f>IF(COUNTIFS($A$2:A843,A843, $O$2:O843,O843)= 1,1,0)</f>
        <v>1</v>
      </c>
    </row>
    <row r="844" spans="1:29" x14ac:dyDescent="0.25">
      <c r="A844" t="s">
        <v>1384</v>
      </c>
      <c r="B844" s="1">
        <v>45663</v>
      </c>
      <c r="C844" t="s">
        <v>137</v>
      </c>
      <c r="D844" t="s">
        <v>154</v>
      </c>
      <c r="E844" t="s">
        <v>26</v>
      </c>
      <c r="F844" t="s">
        <v>53</v>
      </c>
      <c r="G844" t="s">
        <v>82</v>
      </c>
      <c r="H844">
        <v>1</v>
      </c>
      <c r="I844">
        <v>21695</v>
      </c>
      <c r="J844">
        <v>0</v>
      </c>
      <c r="K844">
        <v>0</v>
      </c>
      <c r="L844">
        <v>21695</v>
      </c>
      <c r="M844">
        <v>17739.03</v>
      </c>
      <c r="N844">
        <v>3955.97</v>
      </c>
      <c r="O844" t="s">
        <v>91</v>
      </c>
      <c r="P844">
        <v>983.87</v>
      </c>
      <c r="Q844" t="s">
        <v>68</v>
      </c>
      <c r="R844" t="s">
        <v>41</v>
      </c>
      <c r="S844">
        <v>2</v>
      </c>
      <c r="T844">
        <v>1</v>
      </c>
      <c r="U844" t="s">
        <v>32</v>
      </c>
      <c r="V844" t="s">
        <v>50</v>
      </c>
      <c r="W844">
        <v>1</v>
      </c>
      <c r="X844">
        <f t="shared" si="26"/>
        <v>0</v>
      </c>
      <c r="Y844">
        <f t="shared" si="27"/>
        <v>2972.1</v>
      </c>
      <c r="Z844" s="2">
        <f>IF(BoyCodeAfrica_Ecommerce_Datasets3[Marketing_Cost] = 0, "N/A", L844/P844)</f>
        <v>22.050677426895831</v>
      </c>
      <c r="AA844" s="3">
        <f>BoyCodeAfrica_Ecommerce_Datasets3[Marketing_Cost]/BoyCodeAfrica_Ecommerce_Datasets3[Revenue]</f>
        <v>4.5350080663747405E-2</v>
      </c>
      <c r="AB844">
        <f>IF(COUNTIFS($C$2:C844,C844, $O$2:O844,O844)= 1,1,0)</f>
        <v>1</v>
      </c>
      <c r="AC844" s="6">
        <f>IF(COUNTIFS($A$2:A844,A844, $O$2:O844,O844)= 1,1,0)</f>
        <v>1</v>
      </c>
    </row>
    <row r="845" spans="1:29" x14ac:dyDescent="0.25">
      <c r="A845" t="s">
        <v>1385</v>
      </c>
      <c r="B845" s="1">
        <v>45922</v>
      </c>
      <c r="C845" t="s">
        <v>1386</v>
      </c>
      <c r="D845" t="s">
        <v>63</v>
      </c>
      <c r="E845" t="s">
        <v>26</v>
      </c>
      <c r="F845" t="s">
        <v>37</v>
      </c>
      <c r="G845" t="s">
        <v>224</v>
      </c>
      <c r="H845">
        <v>2</v>
      </c>
      <c r="I845">
        <v>22158</v>
      </c>
      <c r="J845">
        <v>25</v>
      </c>
      <c r="K845">
        <v>11079</v>
      </c>
      <c r="L845">
        <v>33237</v>
      </c>
      <c r="M845">
        <v>19779.34</v>
      </c>
      <c r="N845">
        <v>13457.66</v>
      </c>
      <c r="O845" t="s">
        <v>29</v>
      </c>
      <c r="P845">
        <v>2079.25</v>
      </c>
      <c r="Q845" t="s">
        <v>68</v>
      </c>
      <c r="R845" t="s">
        <v>31</v>
      </c>
      <c r="S845">
        <v>5</v>
      </c>
      <c r="T845">
        <v>6</v>
      </c>
      <c r="U845" t="s">
        <v>32</v>
      </c>
      <c r="V845" t="s">
        <v>50</v>
      </c>
      <c r="W845">
        <v>4</v>
      </c>
      <c r="X845">
        <f t="shared" si="26"/>
        <v>0</v>
      </c>
      <c r="Y845">
        <f t="shared" si="27"/>
        <v>11378.41</v>
      </c>
      <c r="Z845" s="2">
        <f>IF(BoyCodeAfrica_Ecommerce_Datasets3[Marketing_Cost] = 0, "N/A", L845/P845)</f>
        <v>15.985090777924732</v>
      </c>
      <c r="AA845" s="3">
        <f>BoyCodeAfrica_Ecommerce_Datasets3[Marketing_Cost]/BoyCodeAfrica_Ecommerce_Datasets3[Revenue]</f>
        <v>6.2558293468122875E-2</v>
      </c>
      <c r="AB845">
        <f>IF(COUNTIFS($C$2:C845,C845, $O$2:O845,O845)= 1,1,0)</f>
        <v>1</v>
      </c>
      <c r="AC845" s="6">
        <f>IF(COUNTIFS($A$2:A845,A845, $O$2:O845,O845)= 1,1,0)</f>
        <v>1</v>
      </c>
    </row>
    <row r="846" spans="1:29" x14ac:dyDescent="0.25">
      <c r="A846" t="s">
        <v>1387</v>
      </c>
      <c r="B846" s="1">
        <v>45755</v>
      </c>
      <c r="C846" t="s">
        <v>1131</v>
      </c>
      <c r="D846" t="s">
        <v>79</v>
      </c>
      <c r="E846" t="s">
        <v>26</v>
      </c>
      <c r="F846" t="s">
        <v>27</v>
      </c>
      <c r="G846" t="s">
        <v>72</v>
      </c>
      <c r="H846">
        <v>3</v>
      </c>
      <c r="I846">
        <v>26318</v>
      </c>
      <c r="J846">
        <v>10</v>
      </c>
      <c r="K846">
        <v>7895.4</v>
      </c>
      <c r="L846">
        <v>71058.600000000006</v>
      </c>
      <c r="M846">
        <v>53535.44</v>
      </c>
      <c r="N846">
        <v>17523.16</v>
      </c>
      <c r="O846" t="s">
        <v>29</v>
      </c>
      <c r="P846">
        <v>1899.47</v>
      </c>
      <c r="Q846" t="s">
        <v>40</v>
      </c>
      <c r="R846" t="s">
        <v>31</v>
      </c>
      <c r="S846">
        <v>5</v>
      </c>
      <c r="T846">
        <v>0</v>
      </c>
      <c r="U846" t="s">
        <v>32</v>
      </c>
      <c r="V846" t="s">
        <v>42</v>
      </c>
      <c r="X846">
        <f t="shared" si="26"/>
        <v>0</v>
      </c>
      <c r="Y846">
        <f t="shared" si="27"/>
        <v>15623.69</v>
      </c>
      <c r="Z846" s="2">
        <f>IF(BoyCodeAfrica_Ecommerce_Datasets3[Marketing_Cost] = 0, "N/A", L846/P846)</f>
        <v>37.409698494843298</v>
      </c>
      <c r="AA846" s="3">
        <f>BoyCodeAfrica_Ecommerce_Datasets3[Marketing_Cost]/BoyCodeAfrica_Ecommerce_Datasets3[Revenue]</f>
        <v>2.6731036074451226E-2</v>
      </c>
      <c r="AB846">
        <f>IF(COUNTIFS($C$2:C846,C846, $O$2:O846,O846)= 1,1,0)</f>
        <v>0</v>
      </c>
      <c r="AC846" s="6">
        <f>IF(COUNTIFS($A$2:A846,A846, $O$2:O846,O846)= 1,1,0)</f>
        <v>1</v>
      </c>
    </row>
    <row r="847" spans="1:29" x14ac:dyDescent="0.25">
      <c r="A847" t="s">
        <v>1388</v>
      </c>
      <c r="B847" s="1">
        <v>45701</v>
      </c>
      <c r="C847" t="s">
        <v>533</v>
      </c>
      <c r="D847" t="s">
        <v>154</v>
      </c>
      <c r="E847" t="s">
        <v>46</v>
      </c>
      <c r="F847" t="s">
        <v>53</v>
      </c>
      <c r="G847" t="s">
        <v>59</v>
      </c>
      <c r="H847">
        <v>1</v>
      </c>
      <c r="I847">
        <v>32513</v>
      </c>
      <c r="J847">
        <v>10</v>
      </c>
      <c r="K847">
        <v>3251.3</v>
      </c>
      <c r="L847">
        <v>29261.7</v>
      </c>
      <c r="M847">
        <v>19734.990000000002</v>
      </c>
      <c r="N847">
        <v>9526.7099999999991</v>
      </c>
      <c r="O847" t="s">
        <v>91</v>
      </c>
      <c r="P847">
        <v>509.38</v>
      </c>
      <c r="Q847" t="s">
        <v>83</v>
      </c>
      <c r="R847" t="s">
        <v>41</v>
      </c>
      <c r="S847">
        <v>2</v>
      </c>
      <c r="T847">
        <v>1</v>
      </c>
      <c r="U847" t="s">
        <v>32</v>
      </c>
      <c r="V847" t="s">
        <v>50</v>
      </c>
      <c r="W847">
        <v>5</v>
      </c>
      <c r="X847">
        <f t="shared" si="26"/>
        <v>0</v>
      </c>
      <c r="Y847">
        <f t="shared" si="27"/>
        <v>9017.33</v>
      </c>
      <c r="Z847" s="2">
        <f>IF(BoyCodeAfrica_Ecommerce_Datasets3[Marketing_Cost] = 0, "N/A", L847/P847)</f>
        <v>57.445718324237312</v>
      </c>
      <c r="AA847" s="3">
        <f>BoyCodeAfrica_Ecommerce_Datasets3[Marketing_Cost]/BoyCodeAfrica_Ecommerce_Datasets3[Revenue]</f>
        <v>1.7407737759597017E-2</v>
      </c>
      <c r="AB847">
        <f>IF(COUNTIFS($C$2:C847,C847, $O$2:O847,O847)= 1,1,0)</f>
        <v>1</v>
      </c>
      <c r="AC847" s="6">
        <f>IF(COUNTIFS($A$2:A847,A847, $O$2:O847,O847)= 1,1,0)</f>
        <v>1</v>
      </c>
    </row>
    <row r="848" spans="1:29" x14ac:dyDescent="0.25">
      <c r="A848" t="s">
        <v>1389</v>
      </c>
      <c r="B848" s="1">
        <v>45781</v>
      </c>
      <c r="C848" t="s">
        <v>903</v>
      </c>
      <c r="D848" t="s">
        <v>71</v>
      </c>
      <c r="E848" t="s">
        <v>26</v>
      </c>
      <c r="F848" t="s">
        <v>47</v>
      </c>
      <c r="G848" t="s">
        <v>48</v>
      </c>
      <c r="H848">
        <v>2</v>
      </c>
      <c r="I848">
        <v>38046</v>
      </c>
      <c r="J848">
        <v>10</v>
      </c>
      <c r="K848">
        <v>7609.2</v>
      </c>
      <c r="L848">
        <v>68482.8</v>
      </c>
      <c r="M848">
        <v>38315.1</v>
      </c>
      <c r="N848">
        <v>30167.7</v>
      </c>
      <c r="O848" t="s">
        <v>91</v>
      </c>
      <c r="P848">
        <v>395.1</v>
      </c>
      <c r="Q848" t="s">
        <v>68</v>
      </c>
      <c r="R848" t="s">
        <v>41</v>
      </c>
      <c r="S848">
        <v>2</v>
      </c>
      <c r="T848">
        <v>2</v>
      </c>
      <c r="U848" t="s">
        <v>32</v>
      </c>
      <c r="V848" t="s">
        <v>33</v>
      </c>
      <c r="W848">
        <v>1</v>
      </c>
      <c r="X848">
        <f t="shared" si="26"/>
        <v>0</v>
      </c>
      <c r="Y848">
        <f t="shared" si="27"/>
        <v>29772.600000000002</v>
      </c>
      <c r="Z848" s="2">
        <f>IF(BoyCodeAfrica_Ecommerce_Datasets3[Marketing_Cost] = 0, "N/A", L848/P848)</f>
        <v>173.33029612756263</v>
      </c>
      <c r="AA848" s="3">
        <f>BoyCodeAfrica_Ecommerce_Datasets3[Marketing_Cost]/BoyCodeAfrica_Ecommerce_Datasets3[Revenue]</f>
        <v>5.7693318614308996E-3</v>
      </c>
      <c r="AB848">
        <f>IF(COUNTIFS($C$2:C848,C848, $O$2:O848,O848)= 1,1,0)</f>
        <v>1</v>
      </c>
      <c r="AC848" s="6">
        <f>IF(COUNTIFS($A$2:A848,A848, $O$2:O848,O848)= 1,1,0)</f>
        <v>1</v>
      </c>
    </row>
    <row r="849" spans="1:29" x14ac:dyDescent="0.25">
      <c r="A849" t="s">
        <v>1390</v>
      </c>
      <c r="B849" s="1">
        <v>45866</v>
      </c>
      <c r="C849" t="s">
        <v>864</v>
      </c>
      <c r="D849" t="s">
        <v>71</v>
      </c>
      <c r="E849" t="s">
        <v>46</v>
      </c>
      <c r="F849" t="s">
        <v>47</v>
      </c>
      <c r="G849" t="s">
        <v>138</v>
      </c>
      <c r="H849">
        <v>2</v>
      </c>
      <c r="I849">
        <v>24441</v>
      </c>
      <c r="J849">
        <v>10</v>
      </c>
      <c r="K849">
        <v>4888.2</v>
      </c>
      <c r="L849">
        <v>43993.8</v>
      </c>
      <c r="M849">
        <v>34725.4</v>
      </c>
      <c r="N849">
        <v>9268.4</v>
      </c>
      <c r="O849" t="s">
        <v>55</v>
      </c>
      <c r="P849">
        <v>1177.24</v>
      </c>
      <c r="Q849" t="s">
        <v>40</v>
      </c>
      <c r="R849" t="s">
        <v>31</v>
      </c>
      <c r="S849">
        <v>5</v>
      </c>
      <c r="T849">
        <v>9</v>
      </c>
      <c r="U849" t="s">
        <v>56</v>
      </c>
      <c r="V849" t="s">
        <v>33</v>
      </c>
      <c r="W849">
        <v>4</v>
      </c>
      <c r="X849">
        <f t="shared" si="26"/>
        <v>0</v>
      </c>
      <c r="Y849">
        <f t="shared" si="27"/>
        <v>8091.16</v>
      </c>
      <c r="Z849" s="2">
        <f>IF(BoyCodeAfrica_Ecommerce_Datasets3[Marketing_Cost] = 0, "N/A", L849/P849)</f>
        <v>37.370289830450886</v>
      </c>
      <c r="AA849" s="3">
        <f>BoyCodeAfrica_Ecommerce_Datasets3[Marketing_Cost]/BoyCodeAfrica_Ecommerce_Datasets3[Revenue]</f>
        <v>2.6759225163545772E-2</v>
      </c>
      <c r="AB849">
        <f>IF(COUNTIFS($C$2:C849,C849, $O$2:O849,O849)= 1,1,0)</f>
        <v>0</v>
      </c>
      <c r="AC849" s="6">
        <f>IF(COUNTIFS($A$2:A849,A849, $O$2:O849,O849)= 1,1,0)</f>
        <v>1</v>
      </c>
    </row>
    <row r="850" spans="1:29" x14ac:dyDescent="0.25">
      <c r="A850" t="s">
        <v>1391</v>
      </c>
      <c r="B850" s="1">
        <v>45908</v>
      </c>
      <c r="C850" t="s">
        <v>1392</v>
      </c>
      <c r="D850" t="s">
        <v>63</v>
      </c>
      <c r="E850" t="s">
        <v>46</v>
      </c>
      <c r="F850" t="s">
        <v>27</v>
      </c>
      <c r="G850" t="s">
        <v>72</v>
      </c>
      <c r="H850">
        <v>2</v>
      </c>
      <c r="I850">
        <v>16797</v>
      </c>
      <c r="J850">
        <v>15</v>
      </c>
      <c r="K850">
        <v>5039.1000000000004</v>
      </c>
      <c r="L850">
        <v>28554.9</v>
      </c>
      <c r="M850">
        <v>21661.48</v>
      </c>
      <c r="N850">
        <v>6893.42</v>
      </c>
      <c r="O850" t="s">
        <v>29</v>
      </c>
      <c r="P850">
        <v>1537.23</v>
      </c>
      <c r="Q850" t="s">
        <v>68</v>
      </c>
      <c r="R850" t="s">
        <v>31</v>
      </c>
      <c r="S850">
        <v>5</v>
      </c>
      <c r="T850">
        <v>3</v>
      </c>
      <c r="U850" t="s">
        <v>32</v>
      </c>
      <c r="V850" t="s">
        <v>33</v>
      </c>
      <c r="W850">
        <v>5</v>
      </c>
      <c r="X850">
        <f t="shared" si="26"/>
        <v>0</v>
      </c>
      <c r="Y850">
        <f t="shared" si="27"/>
        <v>5356.1900000000005</v>
      </c>
      <c r="Z850" s="2">
        <f>IF(BoyCodeAfrica_Ecommerce_Datasets3[Marketing_Cost] = 0, "N/A", L850/P850)</f>
        <v>18.575554731562615</v>
      </c>
      <c r="AA850" s="3">
        <f>BoyCodeAfrica_Ecommerce_Datasets3[Marketing_Cost]/BoyCodeAfrica_Ecommerce_Datasets3[Revenue]</f>
        <v>5.3834193080697181E-2</v>
      </c>
      <c r="AB850">
        <f>IF(COUNTIFS($C$2:C850,C850, $O$2:O850,O850)= 1,1,0)</f>
        <v>1</v>
      </c>
      <c r="AC850" s="6">
        <f>IF(COUNTIFS($A$2:A850,A850, $O$2:O850,O850)= 1,1,0)</f>
        <v>1</v>
      </c>
    </row>
    <row r="851" spans="1:29" x14ac:dyDescent="0.25">
      <c r="A851" t="s">
        <v>1393</v>
      </c>
      <c r="B851" s="1">
        <v>45942</v>
      </c>
      <c r="C851" t="s">
        <v>1355</v>
      </c>
      <c r="D851" t="s">
        <v>79</v>
      </c>
      <c r="E851" t="s">
        <v>26</v>
      </c>
      <c r="F851" t="s">
        <v>53</v>
      </c>
      <c r="G851" t="s">
        <v>268</v>
      </c>
      <c r="H851">
        <v>3</v>
      </c>
      <c r="I851">
        <v>85108</v>
      </c>
      <c r="J851">
        <v>0</v>
      </c>
      <c r="K851">
        <v>0</v>
      </c>
      <c r="L851">
        <v>255324</v>
      </c>
      <c r="M851">
        <v>177587.25</v>
      </c>
      <c r="N851">
        <v>77736.75</v>
      </c>
      <c r="O851" t="s">
        <v>29</v>
      </c>
      <c r="P851">
        <v>2288.4</v>
      </c>
      <c r="Q851" t="s">
        <v>40</v>
      </c>
      <c r="R851" t="s">
        <v>31</v>
      </c>
      <c r="S851">
        <v>5</v>
      </c>
      <c r="T851">
        <v>3</v>
      </c>
      <c r="U851" t="s">
        <v>32</v>
      </c>
      <c r="V851" t="s">
        <v>33</v>
      </c>
      <c r="W851">
        <v>2</v>
      </c>
      <c r="X851">
        <f t="shared" si="26"/>
        <v>0</v>
      </c>
      <c r="Y851">
        <f t="shared" si="27"/>
        <v>75448.350000000006</v>
      </c>
      <c r="Z851" s="2">
        <f>IF(BoyCodeAfrica_Ecommerce_Datasets3[Marketing_Cost] = 0, "N/A", L851/P851)</f>
        <v>111.57315154693235</v>
      </c>
      <c r="AA851" s="3">
        <f>BoyCodeAfrica_Ecommerce_Datasets3[Marketing_Cost]/BoyCodeAfrica_Ecommerce_Datasets3[Revenue]</f>
        <v>8.9627297081355459E-3</v>
      </c>
      <c r="AB851">
        <f>IF(COUNTIFS($C$2:C851,C851, $O$2:O851,O851)= 1,1,0)</f>
        <v>1</v>
      </c>
      <c r="AC851" s="6">
        <f>IF(COUNTIFS($A$2:A851,A851, $O$2:O851,O851)= 1,1,0)</f>
        <v>1</v>
      </c>
    </row>
    <row r="852" spans="1:29" x14ac:dyDescent="0.25">
      <c r="A852" t="s">
        <v>1394</v>
      </c>
      <c r="B852" s="1">
        <v>45781</v>
      </c>
      <c r="C852" t="s">
        <v>1217</v>
      </c>
      <c r="D852" t="s">
        <v>124</v>
      </c>
      <c r="E852" t="s">
        <v>26</v>
      </c>
      <c r="F852" t="s">
        <v>37</v>
      </c>
      <c r="G852" t="s">
        <v>38</v>
      </c>
      <c r="H852">
        <v>1</v>
      </c>
      <c r="I852">
        <v>25762</v>
      </c>
      <c r="J852">
        <v>25</v>
      </c>
      <c r="K852">
        <v>6440.5</v>
      </c>
      <c r="L852">
        <v>19321.5</v>
      </c>
      <c r="M852">
        <v>11337.25</v>
      </c>
      <c r="N852">
        <v>7984.25</v>
      </c>
      <c r="O852" t="s">
        <v>29</v>
      </c>
      <c r="P852">
        <v>1328.17</v>
      </c>
      <c r="Q852" t="s">
        <v>68</v>
      </c>
      <c r="R852" t="s">
        <v>31</v>
      </c>
      <c r="S852">
        <v>5</v>
      </c>
      <c r="T852">
        <v>3</v>
      </c>
      <c r="U852" t="s">
        <v>32</v>
      </c>
      <c r="V852" t="s">
        <v>33</v>
      </c>
      <c r="W852">
        <v>4</v>
      </c>
      <c r="X852">
        <f t="shared" si="26"/>
        <v>0</v>
      </c>
      <c r="Y852">
        <f t="shared" si="27"/>
        <v>6656.08</v>
      </c>
      <c r="Z852" s="2">
        <f>IF(BoyCodeAfrica_Ecommerce_Datasets3[Marketing_Cost] = 0, "N/A", L852/P852)</f>
        <v>14.547460039001031</v>
      </c>
      <c r="AA852" s="3">
        <f>BoyCodeAfrica_Ecommerce_Datasets3[Marketing_Cost]/BoyCodeAfrica_Ecommerce_Datasets3[Revenue]</f>
        <v>6.8740522216184041E-2</v>
      </c>
      <c r="AB852">
        <f>IF(COUNTIFS($C$2:C852,C852, $O$2:O852,O852)= 1,1,0)</f>
        <v>1</v>
      </c>
      <c r="AC852" s="6">
        <f>IF(COUNTIFS($A$2:A852,A852, $O$2:O852,O852)= 1,1,0)</f>
        <v>1</v>
      </c>
    </row>
    <row r="853" spans="1:29" x14ac:dyDescent="0.25">
      <c r="A853" t="s">
        <v>1395</v>
      </c>
      <c r="B853" s="1">
        <v>46011</v>
      </c>
      <c r="C853" t="s">
        <v>1396</v>
      </c>
      <c r="D853" t="s">
        <v>97</v>
      </c>
      <c r="E853" t="s">
        <v>26</v>
      </c>
      <c r="F853" t="s">
        <v>47</v>
      </c>
      <c r="G853" t="s">
        <v>146</v>
      </c>
      <c r="H853">
        <v>1</v>
      </c>
      <c r="I853">
        <v>48540</v>
      </c>
      <c r="J853">
        <v>20</v>
      </c>
      <c r="K853">
        <v>9708</v>
      </c>
      <c r="L853">
        <v>38832</v>
      </c>
      <c r="M853">
        <v>23083.73</v>
      </c>
      <c r="N853">
        <v>15748.27</v>
      </c>
      <c r="O853" t="s">
        <v>91</v>
      </c>
      <c r="P853">
        <v>276.14</v>
      </c>
      <c r="Q853" t="s">
        <v>83</v>
      </c>
      <c r="R853" t="s">
        <v>41</v>
      </c>
      <c r="S853">
        <v>2</v>
      </c>
      <c r="T853">
        <v>1</v>
      </c>
      <c r="U853" t="s">
        <v>32</v>
      </c>
      <c r="V853" t="s">
        <v>33</v>
      </c>
      <c r="W853">
        <v>1</v>
      </c>
      <c r="X853">
        <f t="shared" si="26"/>
        <v>0</v>
      </c>
      <c r="Y853">
        <f t="shared" si="27"/>
        <v>15472.130000000001</v>
      </c>
      <c r="Z853" s="2">
        <f>IF(BoyCodeAfrica_Ecommerce_Datasets3[Marketing_Cost] = 0, "N/A", L853/P853)</f>
        <v>140.62432099659594</v>
      </c>
      <c r="AA853" s="3">
        <f>BoyCodeAfrica_Ecommerce_Datasets3[Marketing_Cost]/BoyCodeAfrica_Ecommerce_Datasets3[Revenue]</f>
        <v>7.1111454470539756E-3</v>
      </c>
      <c r="AB853">
        <f>IF(COUNTIFS($C$2:C853,C853, $O$2:O853,O853)= 1,1,0)</f>
        <v>1</v>
      </c>
      <c r="AC853" s="6">
        <f>IF(COUNTIFS($A$2:A853,A853, $O$2:O853,O853)= 1,1,0)</f>
        <v>1</v>
      </c>
    </row>
    <row r="854" spans="1:29" x14ac:dyDescent="0.25">
      <c r="A854" t="s">
        <v>1397</v>
      </c>
      <c r="B854" s="1">
        <v>45901</v>
      </c>
      <c r="C854" t="s">
        <v>322</v>
      </c>
      <c r="D854" t="s">
        <v>79</v>
      </c>
      <c r="E854" t="s">
        <v>46</v>
      </c>
      <c r="F854" t="s">
        <v>53</v>
      </c>
      <c r="G854" t="s">
        <v>151</v>
      </c>
      <c r="H854">
        <v>2</v>
      </c>
      <c r="I854">
        <v>92498</v>
      </c>
      <c r="J854">
        <v>20</v>
      </c>
      <c r="K854">
        <v>36999.199999999997</v>
      </c>
      <c r="L854">
        <v>147996.79999999999</v>
      </c>
      <c r="M854">
        <v>119482.84</v>
      </c>
      <c r="N854">
        <v>28513.96</v>
      </c>
      <c r="O854" t="s">
        <v>39</v>
      </c>
      <c r="P854">
        <v>2256.88</v>
      </c>
      <c r="Q854" t="s">
        <v>73</v>
      </c>
      <c r="R854" t="s">
        <v>41</v>
      </c>
      <c r="S854">
        <v>2</v>
      </c>
      <c r="T854">
        <v>1</v>
      </c>
      <c r="U854" t="s">
        <v>32</v>
      </c>
      <c r="V854" t="s">
        <v>33</v>
      </c>
      <c r="W854">
        <v>5</v>
      </c>
      <c r="X854">
        <f t="shared" si="26"/>
        <v>0</v>
      </c>
      <c r="Y854">
        <f t="shared" si="27"/>
        <v>26257.079999999998</v>
      </c>
      <c r="Z854" s="2">
        <f>IF(BoyCodeAfrica_Ecommerce_Datasets3[Marketing_Cost] = 0, "N/A", L854/P854)</f>
        <v>65.575839211655023</v>
      </c>
      <c r="AA854" s="3">
        <f>BoyCodeAfrica_Ecommerce_Datasets3[Marketing_Cost]/BoyCodeAfrica_Ecommerce_Datasets3[Revenue]</f>
        <v>1.5249518908516942E-2</v>
      </c>
      <c r="AB854">
        <f>IF(COUNTIFS($C$2:C854,C854, $O$2:O854,O854)= 1,1,0)</f>
        <v>0</v>
      </c>
      <c r="AC854" s="6">
        <f>IF(COUNTIFS($A$2:A854,A854, $O$2:O854,O854)= 1,1,0)</f>
        <v>1</v>
      </c>
    </row>
    <row r="855" spans="1:29" x14ac:dyDescent="0.25">
      <c r="A855" t="s">
        <v>1398</v>
      </c>
      <c r="B855" s="1">
        <v>45988</v>
      </c>
      <c r="C855" t="s">
        <v>286</v>
      </c>
      <c r="D855" t="s">
        <v>154</v>
      </c>
      <c r="E855" t="s">
        <v>46</v>
      </c>
      <c r="F855" t="s">
        <v>53</v>
      </c>
      <c r="G855" t="s">
        <v>82</v>
      </c>
      <c r="H855">
        <v>2</v>
      </c>
      <c r="I855">
        <v>113161</v>
      </c>
      <c r="J855">
        <v>10</v>
      </c>
      <c r="K855">
        <v>22632.2</v>
      </c>
      <c r="L855">
        <v>203689.8</v>
      </c>
      <c r="M855">
        <v>120788.89</v>
      </c>
      <c r="N855">
        <v>82900.91</v>
      </c>
      <c r="O855" t="s">
        <v>39</v>
      </c>
      <c r="P855">
        <v>1736.73</v>
      </c>
      <c r="Q855" t="s">
        <v>40</v>
      </c>
      <c r="R855" t="s">
        <v>31</v>
      </c>
      <c r="S855">
        <v>5</v>
      </c>
      <c r="T855">
        <v>4</v>
      </c>
      <c r="U855" t="s">
        <v>32</v>
      </c>
      <c r="V855" t="s">
        <v>42</v>
      </c>
      <c r="X855">
        <f t="shared" si="26"/>
        <v>0</v>
      </c>
      <c r="Y855">
        <f t="shared" si="27"/>
        <v>81164.180000000008</v>
      </c>
      <c r="Z855" s="2">
        <f>IF(BoyCodeAfrica_Ecommerce_Datasets3[Marketing_Cost] = 0, "N/A", L855/P855)</f>
        <v>117.28351557236876</v>
      </c>
      <c r="AA855" s="3">
        <f>BoyCodeAfrica_Ecommerce_Datasets3[Marketing_Cost]/BoyCodeAfrica_Ecommerce_Datasets3[Revenue]</f>
        <v>8.5263474165127567E-3</v>
      </c>
      <c r="AB855">
        <f>IF(COUNTIFS($C$2:C855,C855, $O$2:O855,O855)= 1,1,0)</f>
        <v>1</v>
      </c>
      <c r="AC855" s="6">
        <f>IF(COUNTIFS($A$2:A855,A855, $O$2:O855,O855)= 1,1,0)</f>
        <v>1</v>
      </c>
    </row>
    <row r="856" spans="1:29" x14ac:dyDescent="0.25">
      <c r="A856" t="s">
        <v>1399</v>
      </c>
      <c r="B856" s="1">
        <v>46022</v>
      </c>
      <c r="C856" t="s">
        <v>969</v>
      </c>
      <c r="D856" t="s">
        <v>97</v>
      </c>
      <c r="E856" t="s">
        <v>46</v>
      </c>
      <c r="F856" t="s">
        <v>27</v>
      </c>
      <c r="G856" t="s">
        <v>72</v>
      </c>
      <c r="H856">
        <v>2</v>
      </c>
      <c r="I856">
        <v>13792</v>
      </c>
      <c r="J856">
        <v>20</v>
      </c>
      <c r="K856">
        <v>5516.8</v>
      </c>
      <c r="L856">
        <v>22067.200000000001</v>
      </c>
      <c r="M856">
        <v>12377.57</v>
      </c>
      <c r="N856">
        <v>9689.6299999999992</v>
      </c>
      <c r="O856" t="s">
        <v>55</v>
      </c>
      <c r="P856">
        <v>301.54000000000002</v>
      </c>
      <c r="Q856" t="s">
        <v>83</v>
      </c>
      <c r="R856" t="s">
        <v>41</v>
      </c>
      <c r="S856">
        <v>2</v>
      </c>
      <c r="T856">
        <v>4</v>
      </c>
      <c r="U856" t="s">
        <v>56</v>
      </c>
      <c r="V856" t="s">
        <v>33</v>
      </c>
      <c r="W856">
        <v>1</v>
      </c>
      <c r="X856">
        <f t="shared" si="26"/>
        <v>0</v>
      </c>
      <c r="Y856">
        <f t="shared" si="27"/>
        <v>9388.0899999999983</v>
      </c>
      <c r="Z856" s="2">
        <f>IF(BoyCodeAfrica_Ecommerce_Datasets3[Marketing_Cost] = 0, "N/A", L856/P856)</f>
        <v>73.181667440472239</v>
      </c>
      <c r="AA856" s="3">
        <f>BoyCodeAfrica_Ecommerce_Datasets3[Marketing_Cost]/BoyCodeAfrica_Ecommerce_Datasets3[Revenue]</f>
        <v>1.3664624419953596E-2</v>
      </c>
      <c r="AB856">
        <f>IF(COUNTIFS($C$2:C856,C856, $O$2:O856,O856)= 1,1,0)</f>
        <v>1</v>
      </c>
      <c r="AC856" s="6">
        <f>IF(COUNTIFS($A$2:A856,A856, $O$2:O856,O856)= 1,1,0)</f>
        <v>1</v>
      </c>
    </row>
    <row r="857" spans="1:29" x14ac:dyDescent="0.25">
      <c r="A857" t="s">
        <v>1400</v>
      </c>
      <c r="B857" s="1">
        <v>45909</v>
      </c>
      <c r="C857" t="s">
        <v>948</v>
      </c>
      <c r="D857" t="s">
        <v>71</v>
      </c>
      <c r="E857" t="s">
        <v>26</v>
      </c>
      <c r="F857" t="s">
        <v>53</v>
      </c>
      <c r="G857" t="s">
        <v>59</v>
      </c>
      <c r="H857">
        <v>1</v>
      </c>
      <c r="I857">
        <v>103882</v>
      </c>
      <c r="J857">
        <v>15</v>
      </c>
      <c r="K857">
        <v>15582.3</v>
      </c>
      <c r="L857">
        <v>88299.7</v>
      </c>
      <c r="M857">
        <v>57570.05</v>
      </c>
      <c r="N857">
        <v>30729.65</v>
      </c>
      <c r="O857" t="s">
        <v>39</v>
      </c>
      <c r="P857">
        <v>543.33000000000004</v>
      </c>
      <c r="Q857" t="s">
        <v>73</v>
      </c>
      <c r="R857" t="s">
        <v>31</v>
      </c>
      <c r="S857">
        <v>5</v>
      </c>
      <c r="T857">
        <v>3</v>
      </c>
      <c r="U857" t="s">
        <v>32</v>
      </c>
      <c r="V857" t="s">
        <v>33</v>
      </c>
      <c r="W857">
        <v>4</v>
      </c>
      <c r="X857">
        <f t="shared" si="26"/>
        <v>0</v>
      </c>
      <c r="Y857">
        <f t="shared" si="27"/>
        <v>30186.32</v>
      </c>
      <c r="Z857" s="2">
        <f>IF(BoyCodeAfrica_Ecommerce_Datasets3[Marketing_Cost] = 0, "N/A", L857/P857)</f>
        <v>162.5157823054129</v>
      </c>
      <c r="AA857" s="3">
        <f>BoyCodeAfrica_Ecommerce_Datasets3[Marketing_Cost]/BoyCodeAfrica_Ecommerce_Datasets3[Revenue]</f>
        <v>6.1532485387832585E-3</v>
      </c>
      <c r="AB857">
        <f>IF(COUNTIFS($C$2:C857,C857, $O$2:O857,O857)= 1,1,0)</f>
        <v>1</v>
      </c>
      <c r="AC857" s="6">
        <f>IF(COUNTIFS($A$2:A857,A857, $O$2:O857,O857)= 1,1,0)</f>
        <v>1</v>
      </c>
    </row>
    <row r="858" spans="1:29" x14ac:dyDescent="0.25">
      <c r="A858" t="s">
        <v>1401</v>
      </c>
      <c r="B858" s="1">
        <v>45887</v>
      </c>
      <c r="C858" t="s">
        <v>337</v>
      </c>
      <c r="D858" t="s">
        <v>25</v>
      </c>
      <c r="E858" t="s">
        <v>46</v>
      </c>
      <c r="F858" t="s">
        <v>37</v>
      </c>
      <c r="G858" t="s">
        <v>161</v>
      </c>
      <c r="H858">
        <v>1</v>
      </c>
      <c r="I858">
        <v>6744</v>
      </c>
      <c r="J858">
        <v>25</v>
      </c>
      <c r="K858">
        <v>1686</v>
      </c>
      <c r="L858">
        <v>5058</v>
      </c>
      <c r="M858">
        <v>3757.37</v>
      </c>
      <c r="N858">
        <v>1300.6300000000001</v>
      </c>
      <c r="O858" t="s">
        <v>49</v>
      </c>
      <c r="P858">
        <v>143.56</v>
      </c>
      <c r="Q858" t="s">
        <v>30</v>
      </c>
      <c r="R858" t="s">
        <v>41</v>
      </c>
      <c r="S858">
        <v>2</v>
      </c>
      <c r="T858">
        <v>0</v>
      </c>
      <c r="U858" t="s">
        <v>32</v>
      </c>
      <c r="V858" t="s">
        <v>50</v>
      </c>
      <c r="W858">
        <v>4</v>
      </c>
      <c r="X858">
        <f t="shared" si="26"/>
        <v>0</v>
      </c>
      <c r="Y858">
        <f t="shared" si="27"/>
        <v>1157.0700000000002</v>
      </c>
      <c r="Z858" s="2">
        <f>IF(BoyCodeAfrica_Ecommerce_Datasets3[Marketing_Cost] = 0, "N/A", L858/P858)</f>
        <v>35.23265533574812</v>
      </c>
      <c r="AA858" s="3">
        <f>BoyCodeAfrica_Ecommerce_Datasets3[Marketing_Cost]/BoyCodeAfrica_Ecommerce_Datasets3[Revenue]</f>
        <v>2.8382759984183471E-2</v>
      </c>
      <c r="AB858">
        <f>IF(COUNTIFS($C$2:C858,C858, $O$2:O858,O858)= 1,1,0)</f>
        <v>1</v>
      </c>
      <c r="AC858" s="6">
        <f>IF(COUNTIFS($A$2:A858,A858, $O$2:O858,O858)= 1,1,0)</f>
        <v>1</v>
      </c>
    </row>
    <row r="859" spans="1:29" x14ac:dyDescent="0.25">
      <c r="A859" t="s">
        <v>1402</v>
      </c>
      <c r="B859" s="1">
        <v>45666</v>
      </c>
      <c r="C859" t="s">
        <v>472</v>
      </c>
      <c r="D859" t="s">
        <v>67</v>
      </c>
      <c r="E859" t="s">
        <v>46</v>
      </c>
      <c r="F859" t="s">
        <v>37</v>
      </c>
      <c r="G859" t="s">
        <v>38</v>
      </c>
      <c r="H859">
        <v>4</v>
      </c>
      <c r="I859">
        <v>12242</v>
      </c>
      <c r="J859">
        <v>0</v>
      </c>
      <c r="K859">
        <v>0</v>
      </c>
      <c r="L859">
        <v>48968</v>
      </c>
      <c r="M859">
        <v>27735.09</v>
      </c>
      <c r="N859">
        <v>21232.91</v>
      </c>
      <c r="O859" t="s">
        <v>29</v>
      </c>
      <c r="P859">
        <v>1100.8599999999999</v>
      </c>
      <c r="Q859" t="s">
        <v>40</v>
      </c>
      <c r="R859" t="s">
        <v>31</v>
      </c>
      <c r="S859">
        <v>5</v>
      </c>
      <c r="T859">
        <v>5</v>
      </c>
      <c r="U859" t="s">
        <v>32</v>
      </c>
      <c r="V859" t="s">
        <v>33</v>
      </c>
      <c r="W859">
        <v>5</v>
      </c>
      <c r="X859">
        <f t="shared" si="26"/>
        <v>0</v>
      </c>
      <c r="Y859">
        <f t="shared" si="27"/>
        <v>20132.05</v>
      </c>
      <c r="Z859" s="2">
        <f>IF(BoyCodeAfrica_Ecommerce_Datasets3[Marketing_Cost] = 0, "N/A", L859/P859)</f>
        <v>44.481587122794913</v>
      </c>
      <c r="AA859" s="3">
        <f>BoyCodeAfrica_Ecommerce_Datasets3[Marketing_Cost]/BoyCodeAfrica_Ecommerce_Datasets3[Revenue]</f>
        <v>2.2481212220225453E-2</v>
      </c>
      <c r="AB859">
        <f>IF(COUNTIFS($C$2:C859,C859, $O$2:O859,O859)= 1,1,0)</f>
        <v>1</v>
      </c>
      <c r="AC859" s="6">
        <f>IF(COUNTIFS($A$2:A859,A859, $O$2:O859,O859)= 1,1,0)</f>
        <v>1</v>
      </c>
    </row>
    <row r="860" spans="1:29" x14ac:dyDescent="0.25">
      <c r="A860" t="s">
        <v>1403</v>
      </c>
      <c r="B860" s="1">
        <v>45705</v>
      </c>
      <c r="C860" t="s">
        <v>640</v>
      </c>
      <c r="D860" t="s">
        <v>90</v>
      </c>
      <c r="E860" t="s">
        <v>26</v>
      </c>
      <c r="F860" t="s">
        <v>53</v>
      </c>
      <c r="G860" t="s">
        <v>82</v>
      </c>
      <c r="H860">
        <v>1</v>
      </c>
      <c r="I860">
        <v>93381</v>
      </c>
      <c r="J860">
        <v>5</v>
      </c>
      <c r="K860">
        <v>4669.05</v>
      </c>
      <c r="L860">
        <v>88711.95</v>
      </c>
      <c r="M860">
        <v>61142.86</v>
      </c>
      <c r="N860">
        <v>27569.09</v>
      </c>
      <c r="O860" t="s">
        <v>39</v>
      </c>
      <c r="P860">
        <v>1689.81</v>
      </c>
      <c r="Q860" t="s">
        <v>30</v>
      </c>
      <c r="R860" t="s">
        <v>31</v>
      </c>
      <c r="S860">
        <v>5</v>
      </c>
      <c r="T860">
        <v>3</v>
      </c>
      <c r="U860" t="s">
        <v>32</v>
      </c>
      <c r="V860" t="s">
        <v>33</v>
      </c>
      <c r="W860">
        <v>5</v>
      </c>
      <c r="X860">
        <f t="shared" si="26"/>
        <v>0</v>
      </c>
      <c r="Y860">
        <f t="shared" si="27"/>
        <v>25879.279999999999</v>
      </c>
      <c r="Z860" s="2">
        <f>IF(BoyCodeAfrica_Ecommerce_Datasets3[Marketing_Cost] = 0, "N/A", L860/P860)</f>
        <v>52.498180268787614</v>
      </c>
      <c r="AA860" s="3">
        <f>BoyCodeAfrica_Ecommerce_Datasets3[Marketing_Cost]/BoyCodeAfrica_Ecommerce_Datasets3[Revenue]</f>
        <v>1.9048279290445086E-2</v>
      </c>
      <c r="AB860">
        <f>IF(COUNTIFS($C$2:C860,C860, $O$2:O860,O860)= 1,1,0)</f>
        <v>1</v>
      </c>
      <c r="AC860" s="6">
        <f>IF(COUNTIFS($A$2:A860,A860, $O$2:O860,O860)= 1,1,0)</f>
        <v>1</v>
      </c>
    </row>
    <row r="861" spans="1:29" x14ac:dyDescent="0.25">
      <c r="A861" t="s">
        <v>1404</v>
      </c>
      <c r="B861" s="1">
        <v>45808</v>
      </c>
      <c r="C861" t="s">
        <v>1405</v>
      </c>
      <c r="D861" t="s">
        <v>79</v>
      </c>
      <c r="E861" t="s">
        <v>26</v>
      </c>
      <c r="F861" t="s">
        <v>86</v>
      </c>
      <c r="G861" t="s">
        <v>87</v>
      </c>
      <c r="H861">
        <v>2</v>
      </c>
      <c r="I861">
        <v>28396</v>
      </c>
      <c r="J861">
        <v>15</v>
      </c>
      <c r="K861">
        <v>8518.7999999999993</v>
      </c>
      <c r="L861">
        <v>48273.2</v>
      </c>
      <c r="M861">
        <v>30428.94</v>
      </c>
      <c r="N861">
        <v>17844.259999999998</v>
      </c>
      <c r="O861" t="s">
        <v>91</v>
      </c>
      <c r="P861">
        <v>1939.9</v>
      </c>
      <c r="Q861" t="s">
        <v>68</v>
      </c>
      <c r="R861" t="s">
        <v>31</v>
      </c>
      <c r="S861">
        <v>5</v>
      </c>
      <c r="T861">
        <v>6</v>
      </c>
      <c r="U861" t="s">
        <v>56</v>
      </c>
      <c r="V861" t="s">
        <v>33</v>
      </c>
      <c r="W861">
        <v>4</v>
      </c>
      <c r="X861">
        <f t="shared" si="26"/>
        <v>0</v>
      </c>
      <c r="Y861">
        <f t="shared" si="27"/>
        <v>15904.359999999999</v>
      </c>
      <c r="Z861" s="2">
        <f>IF(BoyCodeAfrica_Ecommerce_Datasets3[Marketing_Cost] = 0, "N/A", L861/P861)</f>
        <v>24.884375483272333</v>
      </c>
      <c r="AA861" s="3">
        <f>BoyCodeAfrica_Ecommerce_Datasets3[Marketing_Cost]/BoyCodeAfrica_Ecommerce_Datasets3[Revenue]</f>
        <v>4.0185858820214949E-2</v>
      </c>
      <c r="AB861">
        <f>IF(COUNTIFS($C$2:C861,C861, $O$2:O861,O861)= 1,1,0)</f>
        <v>1</v>
      </c>
      <c r="AC861" s="6">
        <f>IF(COUNTIFS($A$2:A861,A861, $O$2:O861,O861)= 1,1,0)</f>
        <v>1</v>
      </c>
    </row>
    <row r="862" spans="1:29" x14ac:dyDescent="0.25">
      <c r="A862" t="s">
        <v>1406</v>
      </c>
      <c r="B862" s="1">
        <v>45771</v>
      </c>
      <c r="C862" t="s">
        <v>914</v>
      </c>
      <c r="D862" t="s">
        <v>124</v>
      </c>
      <c r="E862" t="s">
        <v>46</v>
      </c>
      <c r="F862" t="s">
        <v>86</v>
      </c>
      <c r="G862" t="s">
        <v>110</v>
      </c>
      <c r="H862">
        <v>2</v>
      </c>
      <c r="I862">
        <v>11344</v>
      </c>
      <c r="J862">
        <v>15</v>
      </c>
      <c r="K862">
        <v>3403.2</v>
      </c>
      <c r="L862">
        <v>19284.8</v>
      </c>
      <c r="M862">
        <v>11422.41</v>
      </c>
      <c r="N862">
        <v>7862.39</v>
      </c>
      <c r="O862" t="s">
        <v>55</v>
      </c>
      <c r="P862">
        <v>2208.9699999999998</v>
      </c>
      <c r="Q862" t="s">
        <v>68</v>
      </c>
      <c r="R862" t="s">
        <v>41</v>
      </c>
      <c r="S862">
        <v>2</v>
      </c>
      <c r="T862">
        <v>2</v>
      </c>
      <c r="U862" t="s">
        <v>32</v>
      </c>
      <c r="V862" t="s">
        <v>33</v>
      </c>
      <c r="W862">
        <v>5</v>
      </c>
      <c r="X862">
        <f t="shared" si="26"/>
        <v>0</v>
      </c>
      <c r="Y862">
        <f t="shared" si="27"/>
        <v>5653.42</v>
      </c>
      <c r="Z862" s="2">
        <f>IF(BoyCodeAfrica_Ecommerce_Datasets3[Marketing_Cost] = 0, "N/A", L862/P862)</f>
        <v>8.7302226829698917</v>
      </c>
      <c r="AA862" s="3">
        <f>BoyCodeAfrica_Ecommerce_Datasets3[Marketing_Cost]/BoyCodeAfrica_Ecommerce_Datasets3[Revenue]</f>
        <v>0.11454461544843607</v>
      </c>
      <c r="AB862">
        <f>IF(COUNTIFS($C$2:C862,C862, $O$2:O862,O862)= 1,1,0)</f>
        <v>1</v>
      </c>
      <c r="AC862" s="6">
        <f>IF(COUNTIFS($A$2:A862,A862, $O$2:O862,O862)= 1,1,0)</f>
        <v>1</v>
      </c>
    </row>
    <row r="863" spans="1:29" x14ac:dyDescent="0.25">
      <c r="A863" t="s">
        <v>1407</v>
      </c>
      <c r="B863" s="1">
        <v>45865</v>
      </c>
      <c r="C863" t="s">
        <v>470</v>
      </c>
      <c r="D863" t="s">
        <v>25</v>
      </c>
      <c r="E863" t="s">
        <v>26</v>
      </c>
      <c r="F863" t="s">
        <v>27</v>
      </c>
      <c r="G863" t="s">
        <v>76</v>
      </c>
      <c r="H863">
        <v>1</v>
      </c>
      <c r="I863">
        <v>18895</v>
      </c>
      <c r="J863">
        <v>10</v>
      </c>
      <c r="K863">
        <v>1889.5</v>
      </c>
      <c r="L863">
        <v>17005.5</v>
      </c>
      <c r="M863">
        <v>11241.01</v>
      </c>
      <c r="N863">
        <v>5764.49</v>
      </c>
      <c r="O863" t="s">
        <v>29</v>
      </c>
      <c r="P863">
        <v>1524.13</v>
      </c>
      <c r="Q863" t="s">
        <v>40</v>
      </c>
      <c r="R863" t="s">
        <v>41</v>
      </c>
      <c r="S863">
        <v>2</v>
      </c>
      <c r="T863">
        <v>1</v>
      </c>
      <c r="U863" t="s">
        <v>32</v>
      </c>
      <c r="V863" t="s">
        <v>33</v>
      </c>
      <c r="W863">
        <v>5</v>
      </c>
      <c r="X863">
        <f t="shared" si="26"/>
        <v>0</v>
      </c>
      <c r="Y863">
        <f t="shared" si="27"/>
        <v>4240.3599999999997</v>
      </c>
      <c r="Z863" s="2">
        <f>IF(BoyCodeAfrica_Ecommerce_Datasets3[Marketing_Cost] = 0, "N/A", L863/P863)</f>
        <v>11.157512810587022</v>
      </c>
      <c r="AA863" s="3">
        <f>BoyCodeAfrica_Ecommerce_Datasets3[Marketing_Cost]/BoyCodeAfrica_Ecommerce_Datasets3[Revenue]</f>
        <v>8.9625709329334627E-2</v>
      </c>
      <c r="AB863">
        <f>IF(COUNTIFS($C$2:C863,C863, $O$2:O863,O863)= 1,1,0)</f>
        <v>0</v>
      </c>
      <c r="AC863" s="6">
        <f>IF(COUNTIFS($A$2:A863,A863, $O$2:O863,O863)= 1,1,0)</f>
        <v>1</v>
      </c>
    </row>
    <row r="864" spans="1:29" x14ac:dyDescent="0.25">
      <c r="A864" t="s">
        <v>1408</v>
      </c>
      <c r="B864" s="1">
        <v>46012</v>
      </c>
      <c r="C864" t="s">
        <v>661</v>
      </c>
      <c r="D864" t="s">
        <v>79</v>
      </c>
      <c r="E864" t="s">
        <v>46</v>
      </c>
      <c r="F864" t="s">
        <v>37</v>
      </c>
      <c r="G864" t="s">
        <v>224</v>
      </c>
      <c r="H864">
        <v>2</v>
      </c>
      <c r="I864">
        <v>12798</v>
      </c>
      <c r="J864">
        <v>20</v>
      </c>
      <c r="K864">
        <v>5119.2</v>
      </c>
      <c r="L864">
        <v>20476.8</v>
      </c>
      <c r="M864">
        <v>14635.3</v>
      </c>
      <c r="N864">
        <v>5841.5</v>
      </c>
      <c r="O864" t="s">
        <v>39</v>
      </c>
      <c r="P864">
        <v>981.84</v>
      </c>
      <c r="Q864" t="s">
        <v>73</v>
      </c>
      <c r="R864" t="s">
        <v>31</v>
      </c>
      <c r="S864">
        <v>5</v>
      </c>
      <c r="T864">
        <v>5</v>
      </c>
      <c r="U864" t="s">
        <v>32</v>
      </c>
      <c r="V864" t="s">
        <v>50</v>
      </c>
      <c r="W864">
        <v>5</v>
      </c>
      <c r="X864">
        <f t="shared" si="26"/>
        <v>0</v>
      </c>
      <c r="Y864">
        <f t="shared" si="27"/>
        <v>4859.66</v>
      </c>
      <c r="Z864" s="2">
        <f>IF(BoyCodeAfrica_Ecommerce_Datasets3[Marketing_Cost] = 0, "N/A", L864/P864)</f>
        <v>20.855536543632361</v>
      </c>
      <c r="AA864" s="3">
        <f>BoyCodeAfrica_Ecommerce_Datasets3[Marketing_Cost]/BoyCodeAfrica_Ecommerce_Datasets3[Revenue]</f>
        <v>4.7948898265353965E-2</v>
      </c>
      <c r="AB864">
        <f>IF(COUNTIFS($C$2:C864,C864, $O$2:O864,O864)= 1,1,0)</f>
        <v>1</v>
      </c>
      <c r="AC864" s="6">
        <f>IF(COUNTIFS($A$2:A864,A864, $O$2:O864,O864)= 1,1,0)</f>
        <v>1</v>
      </c>
    </row>
    <row r="865" spans="1:29" x14ac:dyDescent="0.25">
      <c r="A865" t="s">
        <v>1409</v>
      </c>
      <c r="B865" s="1">
        <v>45782</v>
      </c>
      <c r="C865" t="s">
        <v>62</v>
      </c>
      <c r="D865" t="s">
        <v>124</v>
      </c>
      <c r="E865" t="s">
        <v>46</v>
      </c>
      <c r="F865" t="s">
        <v>53</v>
      </c>
      <c r="G865" t="s">
        <v>59</v>
      </c>
      <c r="H865">
        <v>2</v>
      </c>
      <c r="I865">
        <v>55538</v>
      </c>
      <c r="J865">
        <v>0</v>
      </c>
      <c r="K865">
        <v>0</v>
      </c>
      <c r="L865">
        <v>111076</v>
      </c>
      <c r="M865">
        <v>72929.66</v>
      </c>
      <c r="N865">
        <v>38146.339999999997</v>
      </c>
      <c r="O865" t="s">
        <v>91</v>
      </c>
      <c r="P865">
        <v>435</v>
      </c>
      <c r="Q865" t="s">
        <v>83</v>
      </c>
      <c r="R865" t="s">
        <v>31</v>
      </c>
      <c r="S865">
        <v>5</v>
      </c>
      <c r="T865">
        <v>8</v>
      </c>
      <c r="U865" t="s">
        <v>56</v>
      </c>
      <c r="V865" t="s">
        <v>33</v>
      </c>
      <c r="W865">
        <v>5</v>
      </c>
      <c r="X865">
        <f t="shared" si="26"/>
        <v>0</v>
      </c>
      <c r="Y865">
        <f t="shared" si="27"/>
        <v>37711.339999999997</v>
      </c>
      <c r="Z865" s="2">
        <f>IF(BoyCodeAfrica_Ecommerce_Datasets3[Marketing_Cost] = 0, "N/A", L865/P865)</f>
        <v>255.34712643678162</v>
      </c>
      <c r="AA865" s="3">
        <f>BoyCodeAfrica_Ecommerce_Datasets3[Marketing_Cost]/BoyCodeAfrica_Ecommerce_Datasets3[Revenue]</f>
        <v>3.9162375310598145E-3</v>
      </c>
      <c r="AB865">
        <f>IF(COUNTIFS($C$2:C865,C865, $O$2:O865,O865)= 1,1,0)</f>
        <v>1</v>
      </c>
      <c r="AC865" s="6">
        <f>IF(COUNTIFS($A$2:A865,A865, $O$2:O865,O865)= 1,1,0)</f>
        <v>1</v>
      </c>
    </row>
    <row r="866" spans="1:29" x14ac:dyDescent="0.25">
      <c r="A866" t="s">
        <v>1410</v>
      </c>
      <c r="B866" s="1">
        <v>45814</v>
      </c>
      <c r="C866" t="s">
        <v>1411</v>
      </c>
      <c r="D866" t="s">
        <v>67</v>
      </c>
      <c r="E866" t="s">
        <v>36</v>
      </c>
      <c r="F866" t="s">
        <v>37</v>
      </c>
      <c r="G866" t="s">
        <v>100</v>
      </c>
      <c r="H866">
        <v>1</v>
      </c>
      <c r="I866">
        <v>9991</v>
      </c>
      <c r="J866">
        <v>5</v>
      </c>
      <c r="K866">
        <v>499.55</v>
      </c>
      <c r="L866">
        <v>9491.4500000000007</v>
      </c>
      <c r="M866">
        <v>6482.63</v>
      </c>
      <c r="N866">
        <v>3008.82</v>
      </c>
      <c r="O866" t="s">
        <v>49</v>
      </c>
      <c r="P866">
        <v>195.36</v>
      </c>
      <c r="Q866" t="s">
        <v>68</v>
      </c>
      <c r="R866" t="s">
        <v>41</v>
      </c>
      <c r="S866">
        <v>2</v>
      </c>
      <c r="T866">
        <v>1</v>
      </c>
      <c r="U866" t="s">
        <v>32</v>
      </c>
      <c r="V866" t="s">
        <v>33</v>
      </c>
      <c r="W866">
        <v>5</v>
      </c>
      <c r="X866">
        <f t="shared" si="26"/>
        <v>0</v>
      </c>
      <c r="Y866">
        <f t="shared" si="27"/>
        <v>2813.46</v>
      </c>
      <c r="Z866" s="2">
        <f>IF(BoyCodeAfrica_Ecommerce_Datasets3[Marketing_Cost] = 0, "N/A", L866/P866)</f>
        <v>48.584408271908273</v>
      </c>
      <c r="AA866" s="3">
        <f>BoyCodeAfrica_Ecommerce_Datasets3[Marketing_Cost]/BoyCodeAfrica_Ecommerce_Datasets3[Revenue]</f>
        <v>2.0582734987804812E-2</v>
      </c>
      <c r="AB866">
        <f>IF(COUNTIFS($C$2:C866,C866, $O$2:O866,O866)= 1,1,0)</f>
        <v>1</v>
      </c>
      <c r="AC866" s="6">
        <f>IF(COUNTIFS($A$2:A866,A866, $O$2:O866,O866)= 1,1,0)</f>
        <v>1</v>
      </c>
    </row>
    <row r="867" spans="1:29" x14ac:dyDescent="0.25">
      <c r="A867" t="s">
        <v>1412</v>
      </c>
      <c r="B867" s="1">
        <v>45997</v>
      </c>
      <c r="C867" t="s">
        <v>572</v>
      </c>
      <c r="D867" t="s">
        <v>79</v>
      </c>
      <c r="E867" t="s">
        <v>36</v>
      </c>
      <c r="F867" t="s">
        <v>53</v>
      </c>
      <c r="G867" t="s">
        <v>54</v>
      </c>
      <c r="H867">
        <v>2</v>
      </c>
      <c r="I867">
        <v>75176</v>
      </c>
      <c r="J867">
        <v>20</v>
      </c>
      <c r="K867">
        <v>30070.400000000001</v>
      </c>
      <c r="L867">
        <v>120281.60000000001</v>
      </c>
      <c r="M867">
        <v>97355.9</v>
      </c>
      <c r="N867">
        <v>22925.7</v>
      </c>
      <c r="O867" t="s">
        <v>55</v>
      </c>
      <c r="P867">
        <v>2296.48</v>
      </c>
      <c r="Q867" t="s">
        <v>68</v>
      </c>
      <c r="R867" t="s">
        <v>31</v>
      </c>
      <c r="S867">
        <v>5</v>
      </c>
      <c r="T867">
        <v>4</v>
      </c>
      <c r="U867" t="s">
        <v>32</v>
      </c>
      <c r="V867" t="s">
        <v>33</v>
      </c>
      <c r="W867">
        <v>1</v>
      </c>
      <c r="X867">
        <f t="shared" si="26"/>
        <v>0</v>
      </c>
      <c r="Y867">
        <f t="shared" si="27"/>
        <v>20629.22</v>
      </c>
      <c r="Z867" s="2">
        <f>IF(BoyCodeAfrica_Ecommerce_Datasets3[Marketing_Cost] = 0, "N/A", L867/P867)</f>
        <v>52.376506653661259</v>
      </c>
      <c r="AA867" s="3">
        <f>BoyCodeAfrica_Ecommerce_Datasets3[Marketing_Cost]/BoyCodeAfrica_Ecommerce_Datasets3[Revenue]</f>
        <v>1.9092529530701285E-2</v>
      </c>
      <c r="AB867">
        <f>IF(COUNTIFS($C$2:C867,C867, $O$2:O867,O867)= 1,1,0)</f>
        <v>0</v>
      </c>
      <c r="AC867" s="6">
        <f>IF(COUNTIFS($A$2:A867,A867, $O$2:O867,O867)= 1,1,0)</f>
        <v>1</v>
      </c>
    </row>
    <row r="868" spans="1:29" x14ac:dyDescent="0.25">
      <c r="A868" t="s">
        <v>1413</v>
      </c>
      <c r="B868" s="1">
        <v>45955</v>
      </c>
      <c r="C868" t="s">
        <v>364</v>
      </c>
      <c r="D868" t="s">
        <v>25</v>
      </c>
      <c r="E868" t="s">
        <v>46</v>
      </c>
      <c r="F868" t="s">
        <v>53</v>
      </c>
      <c r="G868" t="s">
        <v>151</v>
      </c>
      <c r="H868">
        <v>1</v>
      </c>
      <c r="I868">
        <v>87275</v>
      </c>
      <c r="J868">
        <v>10</v>
      </c>
      <c r="K868">
        <v>8727.5</v>
      </c>
      <c r="L868">
        <v>78547.5</v>
      </c>
      <c r="M868">
        <v>53217.01</v>
      </c>
      <c r="N868">
        <v>25330.49</v>
      </c>
      <c r="O868" t="s">
        <v>60</v>
      </c>
      <c r="P868">
        <v>852.39</v>
      </c>
      <c r="Q868" t="s">
        <v>40</v>
      </c>
      <c r="R868" t="s">
        <v>41</v>
      </c>
      <c r="S868">
        <v>2</v>
      </c>
      <c r="T868">
        <v>2</v>
      </c>
      <c r="U868" t="s">
        <v>32</v>
      </c>
      <c r="V868" t="s">
        <v>50</v>
      </c>
      <c r="W868">
        <v>5</v>
      </c>
      <c r="X868">
        <f t="shared" si="26"/>
        <v>0</v>
      </c>
      <c r="Y868">
        <f t="shared" si="27"/>
        <v>24478.100000000002</v>
      </c>
      <c r="Z868" s="2">
        <f>IF(BoyCodeAfrica_Ecommerce_Datasets3[Marketing_Cost] = 0, "N/A", L868/P868)</f>
        <v>92.149720198500688</v>
      </c>
      <c r="AA868" s="3">
        <f>BoyCodeAfrica_Ecommerce_Datasets3[Marketing_Cost]/BoyCodeAfrica_Ecommerce_Datasets3[Revenue]</f>
        <v>1.0851904898309939E-2</v>
      </c>
      <c r="AB868">
        <f>IF(COUNTIFS($C$2:C868,C868, $O$2:O868,O868)= 1,1,0)</f>
        <v>1</v>
      </c>
      <c r="AC868" s="6">
        <f>IF(COUNTIFS($A$2:A868,A868, $O$2:O868,O868)= 1,1,0)</f>
        <v>1</v>
      </c>
    </row>
    <row r="869" spans="1:29" x14ac:dyDescent="0.25">
      <c r="A869" t="s">
        <v>1414</v>
      </c>
      <c r="B869" s="1">
        <v>45846</v>
      </c>
      <c r="C869" t="s">
        <v>166</v>
      </c>
      <c r="D869" t="s">
        <v>45</v>
      </c>
      <c r="E869" t="s">
        <v>46</v>
      </c>
      <c r="F869" t="s">
        <v>53</v>
      </c>
      <c r="G869" t="s">
        <v>54</v>
      </c>
      <c r="H869">
        <v>1</v>
      </c>
      <c r="I869">
        <v>112819</v>
      </c>
      <c r="J869">
        <v>10</v>
      </c>
      <c r="K869">
        <v>11281.9</v>
      </c>
      <c r="L869">
        <v>101537.1</v>
      </c>
      <c r="M869">
        <v>72395.62</v>
      </c>
      <c r="N869">
        <v>29141.48</v>
      </c>
      <c r="O869" t="s">
        <v>49</v>
      </c>
      <c r="P869">
        <v>292.64999999999998</v>
      </c>
      <c r="Q869" t="s">
        <v>68</v>
      </c>
      <c r="R869" t="s">
        <v>41</v>
      </c>
      <c r="S869">
        <v>2</v>
      </c>
      <c r="T869">
        <v>2</v>
      </c>
      <c r="U869" t="s">
        <v>32</v>
      </c>
      <c r="V869" t="s">
        <v>33</v>
      </c>
      <c r="W869">
        <v>1</v>
      </c>
      <c r="X869">
        <f t="shared" si="26"/>
        <v>0</v>
      </c>
      <c r="Y869">
        <f t="shared" si="27"/>
        <v>28848.829999999998</v>
      </c>
      <c r="Z869" s="2">
        <f>IF(BoyCodeAfrica_Ecommerce_Datasets3[Marketing_Cost] = 0, "N/A", L869/P869)</f>
        <v>346.95745771399288</v>
      </c>
      <c r="AA869" s="3">
        <f>BoyCodeAfrica_Ecommerce_Datasets3[Marketing_Cost]/BoyCodeAfrica_Ecommerce_Datasets3[Revenue]</f>
        <v>2.8821977385605851E-3</v>
      </c>
      <c r="AB869">
        <f>IF(COUNTIFS($C$2:C869,C869, $O$2:O869,O869)= 1,1,0)</f>
        <v>1</v>
      </c>
      <c r="AC869" s="6">
        <f>IF(COUNTIFS($A$2:A869,A869, $O$2:O869,O869)= 1,1,0)</f>
        <v>1</v>
      </c>
    </row>
    <row r="870" spans="1:29" x14ac:dyDescent="0.25">
      <c r="A870" t="s">
        <v>1415</v>
      </c>
      <c r="B870" s="1">
        <v>45900</v>
      </c>
      <c r="C870" t="s">
        <v>563</v>
      </c>
      <c r="D870" t="s">
        <v>67</v>
      </c>
      <c r="E870" t="s">
        <v>36</v>
      </c>
      <c r="F870" t="s">
        <v>47</v>
      </c>
      <c r="G870" t="s">
        <v>105</v>
      </c>
      <c r="H870">
        <v>2</v>
      </c>
      <c r="I870">
        <v>33691</v>
      </c>
      <c r="J870">
        <v>5</v>
      </c>
      <c r="K870">
        <v>3369.1</v>
      </c>
      <c r="L870">
        <v>64012.9</v>
      </c>
      <c r="M870">
        <v>45690.71</v>
      </c>
      <c r="N870">
        <v>18322.189999999999</v>
      </c>
      <c r="O870" t="s">
        <v>39</v>
      </c>
      <c r="P870">
        <v>752.33</v>
      </c>
      <c r="Q870" t="s">
        <v>73</v>
      </c>
      <c r="R870" t="s">
        <v>31</v>
      </c>
      <c r="S870">
        <v>5</v>
      </c>
      <c r="T870">
        <v>0</v>
      </c>
      <c r="U870" t="s">
        <v>32</v>
      </c>
      <c r="V870" t="s">
        <v>42</v>
      </c>
      <c r="X870">
        <f t="shared" si="26"/>
        <v>0</v>
      </c>
      <c r="Y870">
        <f t="shared" si="27"/>
        <v>17569.859999999997</v>
      </c>
      <c r="Z870" s="2">
        <f>IF(BoyCodeAfrica_Ecommerce_Datasets3[Marketing_Cost] = 0, "N/A", L870/P870)</f>
        <v>85.086198875493466</v>
      </c>
      <c r="AA870" s="3">
        <f>BoyCodeAfrica_Ecommerce_Datasets3[Marketing_Cost]/BoyCodeAfrica_Ecommerce_Datasets3[Revenue]</f>
        <v>1.1752787328804038E-2</v>
      </c>
      <c r="AB870">
        <f>IF(COUNTIFS($C$2:C870,C870, $O$2:O870,O870)= 1,1,0)</f>
        <v>1</v>
      </c>
      <c r="AC870" s="6">
        <f>IF(COUNTIFS($A$2:A870,A870, $O$2:O870,O870)= 1,1,0)</f>
        <v>1</v>
      </c>
    </row>
    <row r="871" spans="1:29" x14ac:dyDescent="0.25">
      <c r="A871" t="s">
        <v>1416</v>
      </c>
      <c r="B871" s="1">
        <v>45941</v>
      </c>
      <c r="C871" t="s">
        <v>1026</v>
      </c>
      <c r="D871" t="s">
        <v>79</v>
      </c>
      <c r="E871" t="s">
        <v>46</v>
      </c>
      <c r="F871" t="s">
        <v>86</v>
      </c>
      <c r="G871" t="s">
        <v>94</v>
      </c>
      <c r="H871">
        <v>1</v>
      </c>
      <c r="I871">
        <v>44528</v>
      </c>
      <c r="J871">
        <v>25</v>
      </c>
      <c r="K871">
        <v>11132</v>
      </c>
      <c r="L871">
        <v>33396</v>
      </c>
      <c r="M871">
        <v>22039.919999999998</v>
      </c>
      <c r="N871">
        <v>11356.08</v>
      </c>
      <c r="O871" t="s">
        <v>55</v>
      </c>
      <c r="P871">
        <v>1650.1</v>
      </c>
      <c r="Q871" t="s">
        <v>73</v>
      </c>
      <c r="R871" t="s">
        <v>31</v>
      </c>
      <c r="S871">
        <v>5</v>
      </c>
      <c r="T871">
        <v>6</v>
      </c>
      <c r="U871" t="s">
        <v>32</v>
      </c>
      <c r="V871" t="s">
        <v>50</v>
      </c>
      <c r="W871">
        <v>3</v>
      </c>
      <c r="X871">
        <f t="shared" si="26"/>
        <v>0</v>
      </c>
      <c r="Y871">
        <f t="shared" si="27"/>
        <v>9705.98</v>
      </c>
      <c r="Z871" s="2">
        <f>IF(BoyCodeAfrica_Ecommerce_Datasets3[Marketing_Cost] = 0, "N/A", L871/P871)</f>
        <v>20.238773407672262</v>
      </c>
      <c r="AA871" s="3">
        <f>BoyCodeAfrica_Ecommerce_Datasets3[Marketing_Cost]/BoyCodeAfrica_Ecommerce_Datasets3[Revenue]</f>
        <v>4.9410108995089227E-2</v>
      </c>
      <c r="AB871">
        <f>IF(COUNTIFS($C$2:C871,C871, $O$2:O871,O871)= 1,1,0)</f>
        <v>1</v>
      </c>
      <c r="AC871" s="6">
        <f>IF(COUNTIFS($A$2:A871,A871, $O$2:O871,O871)= 1,1,0)</f>
        <v>1</v>
      </c>
    </row>
    <row r="872" spans="1:29" x14ac:dyDescent="0.25">
      <c r="A872" t="s">
        <v>1417</v>
      </c>
      <c r="B872" s="1">
        <v>45929</v>
      </c>
      <c r="C872" t="s">
        <v>702</v>
      </c>
      <c r="D872" t="s">
        <v>71</v>
      </c>
      <c r="E872" t="s">
        <v>36</v>
      </c>
      <c r="F872" t="s">
        <v>47</v>
      </c>
      <c r="G872" t="s">
        <v>105</v>
      </c>
      <c r="H872">
        <v>2</v>
      </c>
      <c r="I872">
        <v>52461</v>
      </c>
      <c r="J872">
        <v>15</v>
      </c>
      <c r="K872">
        <v>15738.3</v>
      </c>
      <c r="L872">
        <v>89183.7</v>
      </c>
      <c r="M872">
        <v>67840.509999999995</v>
      </c>
      <c r="N872">
        <v>21343.19</v>
      </c>
      <c r="O872" t="s">
        <v>60</v>
      </c>
      <c r="P872">
        <v>2212.11</v>
      </c>
      <c r="Q872" t="s">
        <v>83</v>
      </c>
      <c r="R872" t="s">
        <v>31</v>
      </c>
      <c r="S872">
        <v>5</v>
      </c>
      <c r="T872">
        <v>4</v>
      </c>
      <c r="U872" t="s">
        <v>32</v>
      </c>
      <c r="V872" t="s">
        <v>33</v>
      </c>
      <c r="W872">
        <v>2</v>
      </c>
      <c r="X872">
        <f t="shared" si="26"/>
        <v>0</v>
      </c>
      <c r="Y872">
        <f t="shared" si="27"/>
        <v>19131.079999999998</v>
      </c>
      <c r="Z872" s="2">
        <f>IF(BoyCodeAfrica_Ecommerce_Datasets3[Marketing_Cost] = 0, "N/A", L872/P872)</f>
        <v>40.316123520078115</v>
      </c>
      <c r="AA872" s="3">
        <f>BoyCodeAfrica_Ecommerce_Datasets3[Marketing_Cost]/BoyCodeAfrica_Ecommerce_Datasets3[Revenue]</f>
        <v>2.4803972026278348E-2</v>
      </c>
      <c r="AB872">
        <f>IF(COUNTIFS($C$2:C872,C872, $O$2:O872,O872)= 1,1,0)</f>
        <v>0</v>
      </c>
      <c r="AC872" s="6">
        <f>IF(COUNTIFS($A$2:A872,A872, $O$2:O872,O872)= 1,1,0)</f>
        <v>1</v>
      </c>
    </row>
    <row r="873" spans="1:29" x14ac:dyDescent="0.25">
      <c r="A873" t="s">
        <v>1418</v>
      </c>
      <c r="B873" s="1">
        <v>45834</v>
      </c>
      <c r="C873" t="s">
        <v>81</v>
      </c>
      <c r="D873" t="s">
        <v>71</v>
      </c>
      <c r="E873" t="s">
        <v>36</v>
      </c>
      <c r="F873" t="s">
        <v>37</v>
      </c>
      <c r="G873" t="s">
        <v>161</v>
      </c>
      <c r="H873">
        <v>1</v>
      </c>
      <c r="I873">
        <v>33860</v>
      </c>
      <c r="J873">
        <v>0</v>
      </c>
      <c r="K873">
        <v>0</v>
      </c>
      <c r="L873">
        <v>33860</v>
      </c>
      <c r="M873">
        <v>21551.96</v>
      </c>
      <c r="N873">
        <v>12308.04</v>
      </c>
      <c r="O873" t="s">
        <v>60</v>
      </c>
      <c r="P873">
        <v>1965.47</v>
      </c>
      <c r="Q873" t="s">
        <v>73</v>
      </c>
      <c r="R873" t="s">
        <v>31</v>
      </c>
      <c r="S873">
        <v>5</v>
      </c>
      <c r="T873">
        <v>0</v>
      </c>
      <c r="U873" t="s">
        <v>32</v>
      </c>
      <c r="V873" t="s">
        <v>50</v>
      </c>
      <c r="W873">
        <v>2</v>
      </c>
      <c r="X873">
        <f t="shared" si="26"/>
        <v>0</v>
      </c>
      <c r="Y873">
        <f t="shared" si="27"/>
        <v>10342.570000000002</v>
      </c>
      <c r="Z873" s="2">
        <f>IF(BoyCodeAfrica_Ecommerce_Datasets3[Marketing_Cost] = 0, "N/A", L873/P873)</f>
        <v>17.227431606689493</v>
      </c>
      <c r="AA873" s="3">
        <f>BoyCodeAfrica_Ecommerce_Datasets3[Marketing_Cost]/BoyCodeAfrica_Ecommerce_Datasets3[Revenue]</f>
        <v>5.8046958062610753E-2</v>
      </c>
      <c r="AB873">
        <f>IF(COUNTIFS($C$2:C873,C873, $O$2:O873,O873)= 1,1,0)</f>
        <v>1</v>
      </c>
      <c r="AC873" s="6">
        <f>IF(COUNTIFS($A$2:A873,A873, $O$2:O873,O873)= 1,1,0)</f>
        <v>1</v>
      </c>
    </row>
    <row r="874" spans="1:29" x14ac:dyDescent="0.25">
      <c r="A874" t="s">
        <v>1419</v>
      </c>
      <c r="B874" s="1">
        <v>45875</v>
      </c>
      <c r="C874" t="s">
        <v>66</v>
      </c>
      <c r="D874" t="s">
        <v>71</v>
      </c>
      <c r="E874" t="s">
        <v>26</v>
      </c>
      <c r="F874" t="s">
        <v>86</v>
      </c>
      <c r="G874" t="s">
        <v>94</v>
      </c>
      <c r="H874">
        <v>1</v>
      </c>
      <c r="I874">
        <v>69605</v>
      </c>
      <c r="J874">
        <v>5</v>
      </c>
      <c r="K874">
        <v>3480.25</v>
      </c>
      <c r="L874">
        <v>66124.75</v>
      </c>
      <c r="M874">
        <v>53935.21</v>
      </c>
      <c r="N874">
        <v>12189.54</v>
      </c>
      <c r="O874" t="s">
        <v>29</v>
      </c>
      <c r="P874">
        <v>2415.1999999999998</v>
      </c>
      <c r="Q874" t="s">
        <v>83</v>
      </c>
      <c r="R874" t="s">
        <v>41</v>
      </c>
      <c r="S874">
        <v>2</v>
      </c>
      <c r="T874">
        <v>1</v>
      </c>
      <c r="U874" t="s">
        <v>32</v>
      </c>
      <c r="V874" t="s">
        <v>33</v>
      </c>
      <c r="W874">
        <v>5</v>
      </c>
      <c r="X874">
        <f t="shared" si="26"/>
        <v>0</v>
      </c>
      <c r="Y874">
        <f t="shared" si="27"/>
        <v>9774.34</v>
      </c>
      <c r="Z874" s="2">
        <f>IF(BoyCodeAfrica_Ecommerce_Datasets3[Marketing_Cost] = 0, "N/A", L874/P874)</f>
        <v>27.378581483935079</v>
      </c>
      <c r="AA874" s="3">
        <f>BoyCodeAfrica_Ecommerce_Datasets3[Marketing_Cost]/BoyCodeAfrica_Ecommerce_Datasets3[Revenue]</f>
        <v>3.6524901795469925E-2</v>
      </c>
      <c r="AB874">
        <f>IF(COUNTIFS($C$2:C874,C874, $O$2:O874,O874)= 1,1,0)</f>
        <v>1</v>
      </c>
      <c r="AC874" s="6">
        <f>IF(COUNTIFS($A$2:A874,A874, $O$2:O874,O874)= 1,1,0)</f>
        <v>1</v>
      </c>
    </row>
    <row r="875" spans="1:29" x14ac:dyDescent="0.25">
      <c r="A875" t="s">
        <v>1420</v>
      </c>
      <c r="B875" s="1">
        <v>45939</v>
      </c>
      <c r="C875" t="s">
        <v>1421</v>
      </c>
      <c r="D875" t="s">
        <v>90</v>
      </c>
      <c r="E875" t="s">
        <v>36</v>
      </c>
      <c r="F875" t="s">
        <v>47</v>
      </c>
      <c r="G875" t="s">
        <v>48</v>
      </c>
      <c r="H875">
        <v>2</v>
      </c>
      <c r="I875">
        <v>26558</v>
      </c>
      <c r="J875">
        <v>0</v>
      </c>
      <c r="K875">
        <v>0</v>
      </c>
      <c r="L875">
        <v>53116</v>
      </c>
      <c r="M875">
        <v>35057.269999999997</v>
      </c>
      <c r="N875">
        <v>18058.73</v>
      </c>
      <c r="O875" t="s">
        <v>29</v>
      </c>
      <c r="P875">
        <v>1060.9000000000001</v>
      </c>
      <c r="Q875" t="s">
        <v>83</v>
      </c>
      <c r="R875" t="s">
        <v>31</v>
      </c>
      <c r="S875">
        <v>5</v>
      </c>
      <c r="T875">
        <v>3</v>
      </c>
      <c r="U875" t="s">
        <v>32</v>
      </c>
      <c r="V875" t="s">
        <v>33</v>
      </c>
      <c r="W875">
        <v>5</v>
      </c>
      <c r="X875">
        <f t="shared" si="26"/>
        <v>0</v>
      </c>
      <c r="Y875">
        <f t="shared" si="27"/>
        <v>16997.829999999998</v>
      </c>
      <c r="Z875" s="2">
        <f>IF(BoyCodeAfrica_Ecommerce_Datasets3[Marketing_Cost] = 0, "N/A", L875/P875)</f>
        <v>50.06692430954849</v>
      </c>
      <c r="AA875" s="3">
        <f>BoyCodeAfrica_Ecommerce_Datasets3[Marketing_Cost]/BoyCodeAfrica_Ecommerce_Datasets3[Revenue]</f>
        <v>1.9973266059191207E-2</v>
      </c>
      <c r="AB875">
        <f>IF(COUNTIFS($C$2:C875,C875, $O$2:O875,O875)= 1,1,0)</f>
        <v>1</v>
      </c>
      <c r="AC875" s="6">
        <f>IF(COUNTIFS($A$2:A875,A875, $O$2:O875,O875)= 1,1,0)</f>
        <v>1</v>
      </c>
    </row>
    <row r="876" spans="1:29" x14ac:dyDescent="0.25">
      <c r="A876" t="s">
        <v>1422</v>
      </c>
      <c r="B876" s="1">
        <v>45827</v>
      </c>
      <c r="C876" t="s">
        <v>121</v>
      </c>
      <c r="D876" t="s">
        <v>67</v>
      </c>
      <c r="E876" t="s">
        <v>26</v>
      </c>
      <c r="F876" t="s">
        <v>53</v>
      </c>
      <c r="G876" t="s">
        <v>151</v>
      </c>
      <c r="H876">
        <v>2</v>
      </c>
      <c r="I876">
        <v>15224</v>
      </c>
      <c r="J876">
        <v>10</v>
      </c>
      <c r="K876">
        <v>3044.8</v>
      </c>
      <c r="L876">
        <v>27403.200000000001</v>
      </c>
      <c r="M876">
        <v>17186.09</v>
      </c>
      <c r="N876">
        <v>10217.11</v>
      </c>
      <c r="O876" t="s">
        <v>49</v>
      </c>
      <c r="P876">
        <v>497.91</v>
      </c>
      <c r="Q876" t="s">
        <v>73</v>
      </c>
      <c r="R876" t="s">
        <v>31</v>
      </c>
      <c r="S876">
        <v>5</v>
      </c>
      <c r="T876">
        <v>4</v>
      </c>
      <c r="U876" t="s">
        <v>32</v>
      </c>
      <c r="V876" t="s">
        <v>33</v>
      </c>
      <c r="W876">
        <v>5</v>
      </c>
      <c r="X876">
        <f t="shared" si="26"/>
        <v>0</v>
      </c>
      <c r="Y876">
        <f t="shared" si="27"/>
        <v>9719.2000000000007</v>
      </c>
      <c r="Z876" s="2">
        <f>IF(BoyCodeAfrica_Ecommerce_Datasets3[Marketing_Cost] = 0, "N/A", L876/P876)</f>
        <v>55.036452370910403</v>
      </c>
      <c r="AA876" s="3">
        <f>BoyCodeAfrica_Ecommerce_Datasets3[Marketing_Cost]/BoyCodeAfrica_Ecommerce_Datasets3[Revenue]</f>
        <v>1.8169775792608162E-2</v>
      </c>
      <c r="AB876">
        <f>IF(COUNTIFS($C$2:C876,C876, $O$2:O876,O876)= 1,1,0)</f>
        <v>0</v>
      </c>
      <c r="AC876" s="6">
        <f>IF(COUNTIFS($A$2:A876,A876, $O$2:O876,O876)= 1,1,0)</f>
        <v>1</v>
      </c>
    </row>
    <row r="877" spans="1:29" x14ac:dyDescent="0.25">
      <c r="A877" t="s">
        <v>1423</v>
      </c>
      <c r="B877" s="1">
        <v>45838</v>
      </c>
      <c r="C877" t="s">
        <v>1424</v>
      </c>
      <c r="D877" t="s">
        <v>45</v>
      </c>
      <c r="E877" t="s">
        <v>26</v>
      </c>
      <c r="F877" t="s">
        <v>37</v>
      </c>
      <c r="G877" t="s">
        <v>161</v>
      </c>
      <c r="H877">
        <v>3</v>
      </c>
      <c r="I877">
        <v>28632</v>
      </c>
      <c r="J877">
        <v>10</v>
      </c>
      <c r="K877">
        <v>8589.6</v>
      </c>
      <c r="L877">
        <v>77306.399999999994</v>
      </c>
      <c r="M877">
        <v>59848.77</v>
      </c>
      <c r="N877">
        <v>17457.63</v>
      </c>
      <c r="O877" t="s">
        <v>49</v>
      </c>
      <c r="P877">
        <v>183</v>
      </c>
      <c r="Q877" t="s">
        <v>40</v>
      </c>
      <c r="R877" t="s">
        <v>41</v>
      </c>
      <c r="S877">
        <v>2</v>
      </c>
      <c r="T877">
        <v>0</v>
      </c>
      <c r="U877" t="s">
        <v>32</v>
      </c>
      <c r="V877" t="s">
        <v>50</v>
      </c>
      <c r="W877">
        <v>5</v>
      </c>
      <c r="X877">
        <f t="shared" si="26"/>
        <v>0</v>
      </c>
      <c r="Y877">
        <f t="shared" si="27"/>
        <v>17274.63</v>
      </c>
      <c r="Z877" s="2">
        <f>IF(BoyCodeAfrica_Ecommerce_Datasets3[Marketing_Cost] = 0, "N/A", L877/P877)</f>
        <v>422.43934426229504</v>
      </c>
      <c r="AA877" s="3">
        <f>BoyCodeAfrica_Ecommerce_Datasets3[Marketing_Cost]/BoyCodeAfrica_Ecommerce_Datasets3[Revenue]</f>
        <v>2.3672037502716465E-3</v>
      </c>
      <c r="AB877">
        <f>IF(COUNTIFS($C$2:C877,C877, $O$2:O877,O877)= 1,1,0)</f>
        <v>1</v>
      </c>
      <c r="AC877" s="6">
        <f>IF(COUNTIFS($A$2:A877,A877, $O$2:O877,O877)= 1,1,0)</f>
        <v>1</v>
      </c>
    </row>
    <row r="878" spans="1:29" x14ac:dyDescent="0.25">
      <c r="A878" t="s">
        <v>1425</v>
      </c>
      <c r="B878" s="1">
        <v>46017</v>
      </c>
      <c r="C878" t="s">
        <v>249</v>
      </c>
      <c r="D878" t="s">
        <v>45</v>
      </c>
      <c r="E878" t="s">
        <v>46</v>
      </c>
      <c r="F878" t="s">
        <v>86</v>
      </c>
      <c r="G878" t="s">
        <v>110</v>
      </c>
      <c r="H878">
        <v>2</v>
      </c>
      <c r="I878">
        <v>71593</v>
      </c>
      <c r="J878">
        <v>0</v>
      </c>
      <c r="K878">
        <v>0</v>
      </c>
      <c r="L878">
        <v>143186</v>
      </c>
      <c r="M878">
        <v>113180.76</v>
      </c>
      <c r="N878">
        <v>30005.24</v>
      </c>
      <c r="O878" t="s">
        <v>91</v>
      </c>
      <c r="P878">
        <v>1994.77</v>
      </c>
      <c r="Q878" t="s">
        <v>68</v>
      </c>
      <c r="R878" t="s">
        <v>31</v>
      </c>
      <c r="S878">
        <v>5</v>
      </c>
      <c r="T878">
        <v>3</v>
      </c>
      <c r="U878" t="s">
        <v>32</v>
      </c>
      <c r="V878" t="s">
        <v>33</v>
      </c>
      <c r="W878">
        <v>5</v>
      </c>
      <c r="X878">
        <f t="shared" si="26"/>
        <v>0</v>
      </c>
      <c r="Y878">
        <f t="shared" si="27"/>
        <v>28010.47</v>
      </c>
      <c r="Z878" s="2">
        <f>IF(BoyCodeAfrica_Ecommerce_Datasets3[Marketing_Cost] = 0, "N/A", L878/P878)</f>
        <v>71.780706547622032</v>
      </c>
      <c r="AA878" s="3">
        <f>BoyCodeAfrica_Ecommerce_Datasets3[Marketing_Cost]/BoyCodeAfrica_Ecommerce_Datasets3[Revenue]</f>
        <v>1.3931320101127204E-2</v>
      </c>
      <c r="AB878">
        <f>IF(COUNTIFS($C$2:C878,C878, $O$2:O878,O878)= 1,1,0)</f>
        <v>0</v>
      </c>
      <c r="AC878" s="6">
        <f>IF(COUNTIFS($A$2:A878,A878, $O$2:O878,O878)= 1,1,0)</f>
        <v>1</v>
      </c>
    </row>
    <row r="879" spans="1:29" x14ac:dyDescent="0.25">
      <c r="A879" t="s">
        <v>1426</v>
      </c>
      <c r="B879" s="1">
        <v>45890</v>
      </c>
      <c r="C879" t="s">
        <v>1001</v>
      </c>
      <c r="D879" t="s">
        <v>71</v>
      </c>
      <c r="E879" t="s">
        <v>26</v>
      </c>
      <c r="F879" t="s">
        <v>86</v>
      </c>
      <c r="G879" t="s">
        <v>87</v>
      </c>
      <c r="H879">
        <v>3</v>
      </c>
      <c r="I879">
        <v>9009</v>
      </c>
      <c r="J879">
        <v>0</v>
      </c>
      <c r="K879">
        <v>0</v>
      </c>
      <c r="L879">
        <v>27027</v>
      </c>
      <c r="M879">
        <v>17769.13</v>
      </c>
      <c r="N879">
        <v>9257.8700000000008</v>
      </c>
      <c r="O879" t="s">
        <v>29</v>
      </c>
      <c r="P879">
        <v>1160.72</v>
      </c>
      <c r="Q879" t="s">
        <v>83</v>
      </c>
      <c r="R879" t="s">
        <v>41</v>
      </c>
      <c r="S879">
        <v>2</v>
      </c>
      <c r="T879">
        <v>2</v>
      </c>
      <c r="U879" t="s">
        <v>32</v>
      </c>
      <c r="V879" t="s">
        <v>33</v>
      </c>
      <c r="W879">
        <v>5</v>
      </c>
      <c r="X879">
        <f t="shared" si="26"/>
        <v>0</v>
      </c>
      <c r="Y879">
        <f t="shared" si="27"/>
        <v>8097.1500000000005</v>
      </c>
      <c r="Z879" s="2">
        <f>IF(BoyCodeAfrica_Ecommerce_Datasets3[Marketing_Cost] = 0, "N/A", L879/P879)</f>
        <v>23.284685367702803</v>
      </c>
      <c r="AA879" s="3">
        <f>BoyCodeAfrica_Ecommerce_Datasets3[Marketing_Cost]/BoyCodeAfrica_Ecommerce_Datasets3[Revenue]</f>
        <v>4.2946682946682947E-2</v>
      </c>
      <c r="AB879">
        <f>IF(COUNTIFS($C$2:C879,C879, $O$2:O879,O879)= 1,1,0)</f>
        <v>0</v>
      </c>
      <c r="AC879" s="6">
        <f>IF(COUNTIFS($A$2:A879,A879, $O$2:O879,O879)= 1,1,0)</f>
        <v>1</v>
      </c>
    </row>
    <row r="880" spans="1:29" x14ac:dyDescent="0.25">
      <c r="A880" t="s">
        <v>1427</v>
      </c>
      <c r="B880" s="1">
        <v>45796</v>
      </c>
      <c r="C880" t="s">
        <v>927</v>
      </c>
      <c r="D880" t="s">
        <v>63</v>
      </c>
      <c r="E880" t="s">
        <v>36</v>
      </c>
      <c r="F880" t="s">
        <v>27</v>
      </c>
      <c r="G880" t="s">
        <v>76</v>
      </c>
      <c r="H880">
        <v>2</v>
      </c>
      <c r="I880">
        <v>14175</v>
      </c>
      <c r="J880">
        <v>5</v>
      </c>
      <c r="K880">
        <v>1417.5</v>
      </c>
      <c r="L880">
        <v>26932.5</v>
      </c>
      <c r="M880">
        <v>21346.720000000001</v>
      </c>
      <c r="N880">
        <v>5585.78</v>
      </c>
      <c r="O880" t="s">
        <v>29</v>
      </c>
      <c r="P880">
        <v>2263.25</v>
      </c>
      <c r="Q880" t="s">
        <v>83</v>
      </c>
      <c r="R880" t="s">
        <v>31</v>
      </c>
      <c r="S880">
        <v>5</v>
      </c>
      <c r="T880">
        <v>5</v>
      </c>
      <c r="U880" t="s">
        <v>32</v>
      </c>
      <c r="V880" t="s">
        <v>42</v>
      </c>
      <c r="X880">
        <f t="shared" si="26"/>
        <v>0</v>
      </c>
      <c r="Y880">
        <f t="shared" si="27"/>
        <v>3322.5299999999997</v>
      </c>
      <c r="Z880" s="2">
        <f>IF(BoyCodeAfrica_Ecommerce_Datasets3[Marketing_Cost] = 0, "N/A", L880/P880)</f>
        <v>11.899922677565447</v>
      </c>
      <c r="AA880" s="3">
        <f>BoyCodeAfrica_Ecommerce_Datasets3[Marketing_Cost]/BoyCodeAfrica_Ecommerce_Datasets3[Revenue]</f>
        <v>8.403415947275597E-2</v>
      </c>
      <c r="AB880">
        <f>IF(COUNTIFS($C$2:C880,C880, $O$2:O880,O880)= 1,1,0)</f>
        <v>1</v>
      </c>
      <c r="AC880" s="6">
        <f>IF(COUNTIFS($A$2:A880,A880, $O$2:O880,O880)= 1,1,0)</f>
        <v>1</v>
      </c>
    </row>
    <row r="881" spans="1:29" x14ac:dyDescent="0.25">
      <c r="A881" t="s">
        <v>1428</v>
      </c>
      <c r="B881" s="1">
        <v>45814</v>
      </c>
      <c r="C881" t="s">
        <v>390</v>
      </c>
      <c r="D881" t="s">
        <v>71</v>
      </c>
      <c r="E881" t="s">
        <v>46</v>
      </c>
      <c r="F881" t="s">
        <v>86</v>
      </c>
      <c r="G881" t="s">
        <v>180</v>
      </c>
      <c r="H881">
        <v>1</v>
      </c>
      <c r="I881">
        <v>62904</v>
      </c>
      <c r="J881">
        <v>25</v>
      </c>
      <c r="K881">
        <v>15726</v>
      </c>
      <c r="L881">
        <v>47178</v>
      </c>
      <c r="M881">
        <v>36196.76</v>
      </c>
      <c r="N881">
        <v>10981.24</v>
      </c>
      <c r="O881" t="s">
        <v>49</v>
      </c>
      <c r="P881">
        <v>393.4</v>
      </c>
      <c r="Q881" t="s">
        <v>40</v>
      </c>
      <c r="R881" t="s">
        <v>41</v>
      </c>
      <c r="S881">
        <v>2</v>
      </c>
      <c r="T881">
        <v>4</v>
      </c>
      <c r="U881" t="s">
        <v>56</v>
      </c>
      <c r="V881" t="s">
        <v>33</v>
      </c>
      <c r="W881">
        <v>5</v>
      </c>
      <c r="X881">
        <f t="shared" si="26"/>
        <v>0</v>
      </c>
      <c r="Y881">
        <f t="shared" si="27"/>
        <v>10587.84</v>
      </c>
      <c r="Z881" s="2">
        <f>IF(BoyCodeAfrica_Ecommerce_Datasets3[Marketing_Cost] = 0, "N/A", L881/P881)</f>
        <v>119.92374173868836</v>
      </c>
      <c r="AA881" s="3">
        <f>BoyCodeAfrica_Ecommerce_Datasets3[Marketing_Cost]/BoyCodeAfrica_Ecommerce_Datasets3[Revenue]</f>
        <v>8.3386324134130316E-3</v>
      </c>
      <c r="AB881">
        <f>IF(COUNTIFS($C$2:C881,C881, $O$2:O881,O881)= 1,1,0)</f>
        <v>1</v>
      </c>
      <c r="AC881" s="6">
        <f>IF(COUNTIFS($A$2:A881,A881, $O$2:O881,O881)= 1,1,0)</f>
        <v>1</v>
      </c>
    </row>
    <row r="882" spans="1:29" x14ac:dyDescent="0.25">
      <c r="A882" t="s">
        <v>1429</v>
      </c>
      <c r="B882" s="1">
        <v>45786</v>
      </c>
      <c r="C882" t="s">
        <v>1291</v>
      </c>
      <c r="D882" t="s">
        <v>79</v>
      </c>
      <c r="E882" t="s">
        <v>46</v>
      </c>
      <c r="F882" t="s">
        <v>47</v>
      </c>
      <c r="G882" t="s">
        <v>105</v>
      </c>
      <c r="H882">
        <v>1</v>
      </c>
      <c r="I882">
        <v>48310</v>
      </c>
      <c r="J882">
        <v>25</v>
      </c>
      <c r="K882">
        <v>12077.5</v>
      </c>
      <c r="L882">
        <v>36232.5</v>
      </c>
      <c r="M882">
        <v>24642.48</v>
      </c>
      <c r="N882">
        <v>11590.02</v>
      </c>
      <c r="O882" t="s">
        <v>29</v>
      </c>
      <c r="P882">
        <v>2110.41</v>
      </c>
      <c r="Q882" t="s">
        <v>68</v>
      </c>
      <c r="R882" t="s">
        <v>31</v>
      </c>
      <c r="S882">
        <v>5</v>
      </c>
      <c r="T882">
        <v>10</v>
      </c>
      <c r="U882" t="s">
        <v>56</v>
      </c>
      <c r="V882" t="s">
        <v>33</v>
      </c>
      <c r="W882">
        <v>5</v>
      </c>
      <c r="X882">
        <f t="shared" si="26"/>
        <v>0</v>
      </c>
      <c r="Y882">
        <f t="shared" si="27"/>
        <v>9479.61</v>
      </c>
      <c r="Z882" s="2">
        <f>IF(BoyCodeAfrica_Ecommerce_Datasets3[Marketing_Cost] = 0, "N/A", L882/P882)</f>
        <v>17.168464895446856</v>
      </c>
      <c r="AA882" s="3">
        <f>BoyCodeAfrica_Ecommerce_Datasets3[Marketing_Cost]/BoyCodeAfrica_Ecommerce_Datasets3[Revenue]</f>
        <v>5.8246325812461183E-2</v>
      </c>
      <c r="AB882">
        <f>IF(COUNTIFS($C$2:C882,C882, $O$2:O882,O882)= 1,1,0)</f>
        <v>0</v>
      </c>
      <c r="AC882" s="6">
        <f>IF(COUNTIFS($A$2:A882,A882, $O$2:O882,O882)= 1,1,0)</f>
        <v>1</v>
      </c>
    </row>
    <row r="883" spans="1:29" x14ac:dyDescent="0.25">
      <c r="A883" t="s">
        <v>1430</v>
      </c>
      <c r="B883" s="1">
        <v>45776</v>
      </c>
      <c r="C883" t="s">
        <v>368</v>
      </c>
      <c r="D883" t="s">
        <v>45</v>
      </c>
      <c r="E883" t="s">
        <v>36</v>
      </c>
      <c r="F883" t="s">
        <v>47</v>
      </c>
      <c r="G883" t="s">
        <v>64</v>
      </c>
      <c r="H883">
        <v>2</v>
      </c>
      <c r="I883">
        <v>19585</v>
      </c>
      <c r="J883">
        <v>0</v>
      </c>
      <c r="K883">
        <v>0</v>
      </c>
      <c r="L883">
        <v>39170</v>
      </c>
      <c r="M883">
        <v>24088.07</v>
      </c>
      <c r="N883">
        <v>15081.93</v>
      </c>
      <c r="O883" t="s">
        <v>39</v>
      </c>
      <c r="P883">
        <v>2267.69</v>
      </c>
      <c r="Q883" t="s">
        <v>83</v>
      </c>
      <c r="R883" t="s">
        <v>41</v>
      </c>
      <c r="S883">
        <v>2</v>
      </c>
      <c r="T883">
        <v>1</v>
      </c>
      <c r="U883" t="s">
        <v>32</v>
      </c>
      <c r="V883" t="s">
        <v>33</v>
      </c>
      <c r="W883">
        <v>5</v>
      </c>
      <c r="X883">
        <f t="shared" si="26"/>
        <v>0</v>
      </c>
      <c r="Y883">
        <f t="shared" si="27"/>
        <v>12814.24</v>
      </c>
      <c r="Z883" s="2">
        <f>IF(BoyCodeAfrica_Ecommerce_Datasets3[Marketing_Cost] = 0, "N/A", L883/P883)</f>
        <v>17.273084063518382</v>
      </c>
      <c r="AA883" s="3">
        <f>BoyCodeAfrica_Ecommerce_Datasets3[Marketing_Cost]/BoyCodeAfrica_Ecommerce_Datasets3[Revenue]</f>
        <v>5.7893540975236149E-2</v>
      </c>
      <c r="AB883">
        <f>IF(COUNTIFS($C$2:C883,C883, $O$2:O883,O883)= 1,1,0)</f>
        <v>1</v>
      </c>
      <c r="AC883" s="6">
        <f>IF(COUNTIFS($A$2:A883,A883, $O$2:O883,O883)= 1,1,0)</f>
        <v>1</v>
      </c>
    </row>
    <row r="884" spans="1:29" x14ac:dyDescent="0.25">
      <c r="A884" t="s">
        <v>1431</v>
      </c>
      <c r="B884" s="1">
        <v>45719</v>
      </c>
      <c r="C884" t="s">
        <v>538</v>
      </c>
      <c r="D884" t="s">
        <v>90</v>
      </c>
      <c r="E884" t="s">
        <v>26</v>
      </c>
      <c r="F884" t="s">
        <v>47</v>
      </c>
      <c r="G884" t="s">
        <v>105</v>
      </c>
      <c r="H884">
        <v>1</v>
      </c>
      <c r="I884">
        <v>32603</v>
      </c>
      <c r="J884">
        <v>0</v>
      </c>
      <c r="K884">
        <v>0</v>
      </c>
      <c r="L884">
        <v>32603</v>
      </c>
      <c r="M884">
        <v>25270.639999999999</v>
      </c>
      <c r="N884">
        <v>7332.36</v>
      </c>
      <c r="O884" t="s">
        <v>55</v>
      </c>
      <c r="P884">
        <v>386.79</v>
      </c>
      <c r="Q884" t="s">
        <v>68</v>
      </c>
      <c r="R884" t="s">
        <v>31</v>
      </c>
      <c r="S884">
        <v>5</v>
      </c>
      <c r="T884">
        <v>4</v>
      </c>
      <c r="U884" t="s">
        <v>32</v>
      </c>
      <c r="V884" t="s">
        <v>33</v>
      </c>
      <c r="W884">
        <v>1</v>
      </c>
      <c r="X884">
        <f t="shared" si="26"/>
        <v>0</v>
      </c>
      <c r="Y884">
        <f t="shared" si="27"/>
        <v>6945.57</v>
      </c>
      <c r="Z884" s="2">
        <f>IF(BoyCodeAfrica_Ecommerce_Datasets3[Marketing_Cost] = 0, "N/A", L884/P884)</f>
        <v>84.291217456500945</v>
      </c>
      <c r="AA884" s="3">
        <f>BoyCodeAfrica_Ecommerce_Datasets3[Marketing_Cost]/BoyCodeAfrica_Ecommerce_Datasets3[Revenue]</f>
        <v>1.186363218108763E-2</v>
      </c>
      <c r="AB884">
        <f>IF(COUNTIFS($C$2:C884,C884, $O$2:O884,O884)= 1,1,0)</f>
        <v>1</v>
      </c>
      <c r="AC884" s="6">
        <f>IF(COUNTIFS($A$2:A884,A884, $O$2:O884,O884)= 1,1,0)</f>
        <v>1</v>
      </c>
    </row>
    <row r="885" spans="1:29" x14ac:dyDescent="0.25">
      <c r="A885" t="s">
        <v>1432</v>
      </c>
      <c r="B885" s="1">
        <v>45756</v>
      </c>
      <c r="C885" t="s">
        <v>286</v>
      </c>
      <c r="D885" t="s">
        <v>90</v>
      </c>
      <c r="E885" t="s">
        <v>46</v>
      </c>
      <c r="F885" t="s">
        <v>37</v>
      </c>
      <c r="G885" t="s">
        <v>313</v>
      </c>
      <c r="H885">
        <v>1</v>
      </c>
      <c r="I885">
        <v>8794</v>
      </c>
      <c r="J885">
        <v>10</v>
      </c>
      <c r="K885">
        <v>879.4</v>
      </c>
      <c r="L885">
        <v>7914.6</v>
      </c>
      <c r="M885">
        <v>4469.12</v>
      </c>
      <c r="N885">
        <v>3445.48</v>
      </c>
      <c r="O885" t="s">
        <v>55</v>
      </c>
      <c r="P885">
        <v>1647.94</v>
      </c>
      <c r="Q885" t="s">
        <v>68</v>
      </c>
      <c r="R885" t="s">
        <v>31</v>
      </c>
      <c r="S885">
        <v>5</v>
      </c>
      <c r="T885">
        <v>7</v>
      </c>
      <c r="U885" t="s">
        <v>56</v>
      </c>
      <c r="V885" t="s">
        <v>33</v>
      </c>
      <c r="W885">
        <v>5</v>
      </c>
      <c r="X885">
        <f t="shared" si="26"/>
        <v>0</v>
      </c>
      <c r="Y885">
        <f t="shared" si="27"/>
        <v>1797.54</v>
      </c>
      <c r="Z885" s="2">
        <f>IF(BoyCodeAfrica_Ecommerce_Datasets3[Marketing_Cost] = 0, "N/A", L885/P885)</f>
        <v>4.8027234001237913</v>
      </c>
      <c r="AA885" s="3">
        <f>BoyCodeAfrica_Ecommerce_Datasets3[Marketing_Cost]/BoyCodeAfrica_Ecommerce_Datasets3[Revenue]</f>
        <v>0.20821519723043488</v>
      </c>
      <c r="AB885">
        <f>IF(COUNTIFS($C$2:C885,C885, $O$2:O885,O885)= 1,1,0)</f>
        <v>1</v>
      </c>
      <c r="AC885" s="6">
        <f>IF(COUNTIFS($A$2:A885,A885, $O$2:O885,O885)= 1,1,0)</f>
        <v>1</v>
      </c>
    </row>
    <row r="886" spans="1:29" x14ac:dyDescent="0.25">
      <c r="A886" t="s">
        <v>1433</v>
      </c>
      <c r="B886" s="1">
        <v>45819</v>
      </c>
      <c r="C886" t="s">
        <v>1046</v>
      </c>
      <c r="D886" t="s">
        <v>154</v>
      </c>
      <c r="E886" t="s">
        <v>26</v>
      </c>
      <c r="F886" t="s">
        <v>37</v>
      </c>
      <c r="G886" t="s">
        <v>100</v>
      </c>
      <c r="H886">
        <v>1</v>
      </c>
      <c r="I886">
        <v>32878</v>
      </c>
      <c r="J886">
        <v>20</v>
      </c>
      <c r="K886">
        <v>6575.6</v>
      </c>
      <c r="L886">
        <v>26302.400000000001</v>
      </c>
      <c r="M886">
        <v>18719.04</v>
      </c>
      <c r="N886">
        <v>7583.36</v>
      </c>
      <c r="O886" t="s">
        <v>55</v>
      </c>
      <c r="P886">
        <v>1842.93</v>
      </c>
      <c r="Q886" t="s">
        <v>30</v>
      </c>
      <c r="R886" t="s">
        <v>31</v>
      </c>
      <c r="S886">
        <v>5</v>
      </c>
      <c r="T886">
        <v>6</v>
      </c>
      <c r="U886" t="s">
        <v>56</v>
      </c>
      <c r="V886" t="s">
        <v>33</v>
      </c>
      <c r="W886">
        <v>1</v>
      </c>
      <c r="X886">
        <f t="shared" si="26"/>
        <v>0</v>
      </c>
      <c r="Y886">
        <f t="shared" si="27"/>
        <v>5740.4299999999994</v>
      </c>
      <c r="Z886" s="2">
        <f>IF(BoyCodeAfrica_Ecommerce_Datasets3[Marketing_Cost] = 0, "N/A", L886/P886)</f>
        <v>14.272055910967861</v>
      </c>
      <c r="AA886" s="3">
        <f>BoyCodeAfrica_Ecommerce_Datasets3[Marketing_Cost]/BoyCodeAfrica_Ecommerce_Datasets3[Revenue]</f>
        <v>7.0066990084555025E-2</v>
      </c>
      <c r="AB886">
        <f>IF(COUNTIFS($C$2:C886,C886, $O$2:O886,O886)= 1,1,0)</f>
        <v>0</v>
      </c>
      <c r="AC886" s="6">
        <f>IF(COUNTIFS($A$2:A886,A886, $O$2:O886,O886)= 1,1,0)</f>
        <v>1</v>
      </c>
    </row>
    <row r="887" spans="1:29" x14ac:dyDescent="0.25">
      <c r="A887" t="s">
        <v>1434</v>
      </c>
      <c r="B887" s="1">
        <v>45719</v>
      </c>
      <c r="C887" t="s">
        <v>1046</v>
      </c>
      <c r="D887" t="s">
        <v>154</v>
      </c>
      <c r="E887" t="s">
        <v>46</v>
      </c>
      <c r="F887" t="s">
        <v>47</v>
      </c>
      <c r="G887" t="s">
        <v>105</v>
      </c>
      <c r="H887">
        <v>1</v>
      </c>
      <c r="I887">
        <v>13033</v>
      </c>
      <c r="J887">
        <v>15</v>
      </c>
      <c r="K887">
        <v>1954.95</v>
      </c>
      <c r="L887">
        <v>11078.05</v>
      </c>
      <c r="M887">
        <v>8853.9599999999991</v>
      </c>
      <c r="N887">
        <v>2224.09</v>
      </c>
      <c r="O887" t="s">
        <v>29</v>
      </c>
      <c r="P887">
        <v>1988.8</v>
      </c>
      <c r="Q887" t="s">
        <v>83</v>
      </c>
      <c r="R887" t="s">
        <v>31</v>
      </c>
      <c r="S887">
        <v>5</v>
      </c>
      <c r="T887">
        <v>8</v>
      </c>
      <c r="U887" t="s">
        <v>56</v>
      </c>
      <c r="V887" t="s">
        <v>33</v>
      </c>
      <c r="W887">
        <v>5</v>
      </c>
      <c r="X887">
        <f t="shared" si="26"/>
        <v>0</v>
      </c>
      <c r="Y887">
        <f t="shared" si="27"/>
        <v>235.29000000000019</v>
      </c>
      <c r="Z887" s="2">
        <f>IF(BoyCodeAfrica_Ecommerce_Datasets3[Marketing_Cost] = 0, "N/A", L887/P887)</f>
        <v>5.5702182220434429</v>
      </c>
      <c r="AA887" s="3">
        <f>BoyCodeAfrica_Ecommerce_Datasets3[Marketing_Cost]/BoyCodeAfrica_Ecommerce_Datasets3[Revenue]</f>
        <v>0.17952618014903346</v>
      </c>
      <c r="AB887">
        <f>IF(COUNTIFS($C$2:C887,C887, $O$2:O887,O887)= 1,1,0)</f>
        <v>1</v>
      </c>
      <c r="AC887" s="6">
        <f>IF(COUNTIFS($A$2:A887,A887, $O$2:O887,O887)= 1,1,0)</f>
        <v>1</v>
      </c>
    </row>
    <row r="888" spans="1:29" x14ac:dyDescent="0.25">
      <c r="A888" t="s">
        <v>1435</v>
      </c>
      <c r="B888" s="1">
        <v>45932</v>
      </c>
      <c r="C888" t="s">
        <v>1355</v>
      </c>
      <c r="D888" t="s">
        <v>63</v>
      </c>
      <c r="E888" t="s">
        <v>36</v>
      </c>
      <c r="F888" t="s">
        <v>27</v>
      </c>
      <c r="G888" t="s">
        <v>28</v>
      </c>
      <c r="H888">
        <v>1</v>
      </c>
      <c r="I888">
        <v>7847</v>
      </c>
      <c r="J888">
        <v>10</v>
      </c>
      <c r="K888">
        <v>784.7</v>
      </c>
      <c r="L888">
        <v>7062.3</v>
      </c>
      <c r="M888">
        <v>5247.49</v>
      </c>
      <c r="N888">
        <v>1814.81</v>
      </c>
      <c r="O888" t="s">
        <v>55</v>
      </c>
      <c r="P888">
        <v>2306.38</v>
      </c>
      <c r="Q888" t="s">
        <v>30</v>
      </c>
      <c r="R888" t="s">
        <v>31</v>
      </c>
      <c r="S888">
        <v>5</v>
      </c>
      <c r="T888">
        <v>6</v>
      </c>
      <c r="U888" t="s">
        <v>56</v>
      </c>
      <c r="V888" t="s">
        <v>33</v>
      </c>
      <c r="W888">
        <v>3</v>
      </c>
      <c r="X888">
        <f t="shared" si="26"/>
        <v>0</v>
      </c>
      <c r="Y888">
        <f t="shared" si="27"/>
        <v>-491.57000000000016</v>
      </c>
      <c r="Z888" s="2">
        <f>IF(BoyCodeAfrica_Ecommerce_Datasets3[Marketing_Cost] = 0, "N/A", L888/P888)</f>
        <v>3.06207129787806</v>
      </c>
      <c r="AA888" s="3">
        <f>BoyCodeAfrica_Ecommerce_Datasets3[Marketing_Cost]/BoyCodeAfrica_Ecommerce_Datasets3[Revenue]</f>
        <v>0.32657632782521273</v>
      </c>
      <c r="AB888">
        <f>IF(COUNTIFS($C$2:C888,C888, $O$2:O888,O888)= 1,1,0)</f>
        <v>1</v>
      </c>
      <c r="AC888" s="6">
        <f>IF(COUNTIFS($A$2:A888,A888, $O$2:O888,O888)= 1,1,0)</f>
        <v>1</v>
      </c>
    </row>
    <row r="889" spans="1:29" x14ac:dyDescent="0.25">
      <c r="A889" t="s">
        <v>1436</v>
      </c>
      <c r="B889" s="1">
        <v>46011</v>
      </c>
      <c r="C889" t="s">
        <v>170</v>
      </c>
      <c r="D889" t="s">
        <v>79</v>
      </c>
      <c r="E889" t="s">
        <v>46</v>
      </c>
      <c r="F889" t="s">
        <v>53</v>
      </c>
      <c r="G889" t="s">
        <v>54</v>
      </c>
      <c r="H889">
        <v>2</v>
      </c>
      <c r="I889">
        <v>30531</v>
      </c>
      <c r="J889">
        <v>0</v>
      </c>
      <c r="K889">
        <v>0</v>
      </c>
      <c r="L889">
        <v>61062</v>
      </c>
      <c r="M889">
        <v>39846.25</v>
      </c>
      <c r="N889">
        <v>21215.75</v>
      </c>
      <c r="O889" t="s">
        <v>60</v>
      </c>
      <c r="P889">
        <v>2097.88</v>
      </c>
      <c r="Q889" t="s">
        <v>73</v>
      </c>
      <c r="R889" t="s">
        <v>41</v>
      </c>
      <c r="S889">
        <v>2</v>
      </c>
      <c r="T889">
        <v>1</v>
      </c>
      <c r="U889" t="s">
        <v>32</v>
      </c>
      <c r="V889" t="s">
        <v>33</v>
      </c>
      <c r="W889">
        <v>2</v>
      </c>
      <c r="X889">
        <f t="shared" si="26"/>
        <v>0</v>
      </c>
      <c r="Y889">
        <f t="shared" si="27"/>
        <v>19117.87</v>
      </c>
      <c r="Z889" s="2">
        <f>IF(BoyCodeAfrica_Ecommerce_Datasets3[Marketing_Cost] = 0, "N/A", L889/P889)</f>
        <v>29.106526588746732</v>
      </c>
      <c r="AA889" s="3">
        <f>BoyCodeAfrica_Ecommerce_Datasets3[Marketing_Cost]/BoyCodeAfrica_Ecommerce_Datasets3[Revenue]</f>
        <v>3.4356555631980611E-2</v>
      </c>
      <c r="AB889">
        <f>IF(COUNTIFS($C$2:C889,C889, $O$2:O889,O889)= 1,1,0)</f>
        <v>1</v>
      </c>
      <c r="AC889" s="6">
        <f>IF(COUNTIFS($A$2:A889,A889, $O$2:O889,O889)= 1,1,0)</f>
        <v>1</v>
      </c>
    </row>
    <row r="890" spans="1:29" x14ac:dyDescent="0.25">
      <c r="A890" t="s">
        <v>1437</v>
      </c>
      <c r="B890" s="1">
        <v>45752</v>
      </c>
      <c r="C890" t="s">
        <v>1438</v>
      </c>
      <c r="D890" t="s">
        <v>97</v>
      </c>
      <c r="E890" t="s">
        <v>36</v>
      </c>
      <c r="F890" t="s">
        <v>47</v>
      </c>
      <c r="G890" t="s">
        <v>105</v>
      </c>
      <c r="H890">
        <v>1</v>
      </c>
      <c r="I890">
        <v>21303</v>
      </c>
      <c r="J890">
        <v>10</v>
      </c>
      <c r="K890">
        <v>2130.3000000000002</v>
      </c>
      <c r="L890">
        <v>19172.7</v>
      </c>
      <c r="M890">
        <v>12134.72</v>
      </c>
      <c r="N890">
        <v>7037.98</v>
      </c>
      <c r="O890" t="s">
        <v>29</v>
      </c>
      <c r="P890">
        <v>2410.85</v>
      </c>
      <c r="Q890" t="s">
        <v>40</v>
      </c>
      <c r="R890" t="s">
        <v>31</v>
      </c>
      <c r="S890">
        <v>5</v>
      </c>
      <c r="T890">
        <v>5</v>
      </c>
      <c r="U890" t="s">
        <v>32</v>
      </c>
      <c r="V890" t="s">
        <v>42</v>
      </c>
      <c r="X890">
        <f t="shared" si="26"/>
        <v>0</v>
      </c>
      <c r="Y890">
        <f t="shared" si="27"/>
        <v>4627.1299999999992</v>
      </c>
      <c r="Z890" s="2">
        <f>IF(BoyCodeAfrica_Ecommerce_Datasets3[Marketing_Cost] = 0, "N/A", L890/P890)</f>
        <v>7.9526722940041896</v>
      </c>
      <c r="AA890" s="3">
        <f>BoyCodeAfrica_Ecommerce_Datasets3[Marketing_Cost]/BoyCodeAfrica_Ecommerce_Datasets3[Revenue]</f>
        <v>0.1257438962691744</v>
      </c>
      <c r="AB890">
        <f>IF(COUNTIFS($C$2:C890,C890, $O$2:O890,O890)= 1,1,0)</f>
        <v>1</v>
      </c>
      <c r="AC890" s="6">
        <f>IF(COUNTIFS($A$2:A890,A890, $O$2:O890,O890)= 1,1,0)</f>
        <v>1</v>
      </c>
    </row>
    <row r="891" spans="1:29" x14ac:dyDescent="0.25">
      <c r="A891" t="s">
        <v>1439</v>
      </c>
      <c r="B891" s="1">
        <v>45756</v>
      </c>
      <c r="C891" t="s">
        <v>535</v>
      </c>
      <c r="D891" t="s">
        <v>71</v>
      </c>
      <c r="E891" t="s">
        <v>26</v>
      </c>
      <c r="F891" t="s">
        <v>86</v>
      </c>
      <c r="G891" t="s">
        <v>180</v>
      </c>
      <c r="H891">
        <v>4</v>
      </c>
      <c r="I891">
        <v>42096</v>
      </c>
      <c r="J891">
        <v>5</v>
      </c>
      <c r="K891">
        <v>8419.2000000000007</v>
      </c>
      <c r="L891">
        <v>159964.79999999999</v>
      </c>
      <c r="M891">
        <v>107491.46</v>
      </c>
      <c r="N891">
        <v>52473.34</v>
      </c>
      <c r="O891" t="s">
        <v>39</v>
      </c>
      <c r="P891">
        <v>1116.23</v>
      </c>
      <c r="Q891" t="s">
        <v>40</v>
      </c>
      <c r="R891" t="s">
        <v>41</v>
      </c>
      <c r="S891">
        <v>2</v>
      </c>
      <c r="T891">
        <v>6</v>
      </c>
      <c r="U891" t="s">
        <v>32</v>
      </c>
      <c r="V891" t="s">
        <v>50</v>
      </c>
      <c r="W891">
        <v>1</v>
      </c>
      <c r="X891">
        <f t="shared" si="26"/>
        <v>0</v>
      </c>
      <c r="Y891">
        <f t="shared" si="27"/>
        <v>51357.109999999993</v>
      </c>
      <c r="Z891" s="2">
        <f>IF(BoyCodeAfrica_Ecommerce_Datasets3[Marketing_Cost] = 0, "N/A", L891/P891)</f>
        <v>143.30809958521093</v>
      </c>
      <c r="AA891" s="3">
        <f>BoyCodeAfrica_Ecommerce_Datasets3[Marketing_Cost]/BoyCodeAfrica_Ecommerce_Datasets3[Revenue]</f>
        <v>6.9779726539838773E-3</v>
      </c>
      <c r="AB891">
        <f>IF(COUNTIFS($C$2:C891,C891, $O$2:O891,O891)= 1,1,0)</f>
        <v>1</v>
      </c>
      <c r="AC891" s="6">
        <f>IF(COUNTIFS($A$2:A891,A891, $O$2:O891,O891)= 1,1,0)</f>
        <v>1</v>
      </c>
    </row>
    <row r="892" spans="1:29" x14ac:dyDescent="0.25">
      <c r="A892" t="s">
        <v>1440</v>
      </c>
      <c r="B892" s="1">
        <v>45768</v>
      </c>
      <c r="C892" t="s">
        <v>543</v>
      </c>
      <c r="D892" t="s">
        <v>67</v>
      </c>
      <c r="E892" t="s">
        <v>26</v>
      </c>
      <c r="F892" t="s">
        <v>53</v>
      </c>
      <c r="G892" t="s">
        <v>268</v>
      </c>
      <c r="H892">
        <v>3</v>
      </c>
      <c r="I892">
        <v>18853</v>
      </c>
      <c r="J892">
        <v>20</v>
      </c>
      <c r="K892">
        <v>11311.8</v>
      </c>
      <c r="L892">
        <v>45247.199999999997</v>
      </c>
      <c r="M892">
        <v>35810.980000000003</v>
      </c>
      <c r="N892">
        <v>9436.2199999999993</v>
      </c>
      <c r="O892" t="s">
        <v>49</v>
      </c>
      <c r="P892">
        <v>332.72</v>
      </c>
      <c r="Q892" t="s">
        <v>73</v>
      </c>
      <c r="R892" t="s">
        <v>31</v>
      </c>
      <c r="S892">
        <v>5</v>
      </c>
      <c r="T892">
        <v>0</v>
      </c>
      <c r="U892" t="s">
        <v>32</v>
      </c>
      <c r="V892" t="s">
        <v>42</v>
      </c>
      <c r="X892">
        <f t="shared" si="26"/>
        <v>0</v>
      </c>
      <c r="Y892">
        <f t="shared" si="27"/>
        <v>9103.5</v>
      </c>
      <c r="Z892" s="2">
        <f>IF(BoyCodeAfrica_Ecommerce_Datasets3[Marketing_Cost] = 0, "N/A", L892/P892)</f>
        <v>135.99182495792255</v>
      </c>
      <c r="AA892" s="3">
        <f>BoyCodeAfrica_Ecommerce_Datasets3[Marketing_Cost]/BoyCodeAfrica_Ecommerce_Datasets3[Revenue]</f>
        <v>7.3533831927721505E-3</v>
      </c>
      <c r="AB892">
        <f>IF(COUNTIFS($C$2:C892,C892, $O$2:O892,O892)= 1,1,0)</f>
        <v>1</v>
      </c>
      <c r="AC892" s="6">
        <f>IF(COUNTIFS($A$2:A892,A892, $O$2:O892,O892)= 1,1,0)</f>
        <v>1</v>
      </c>
    </row>
    <row r="893" spans="1:29" x14ac:dyDescent="0.25">
      <c r="A893" t="s">
        <v>1441</v>
      </c>
      <c r="B893" s="1">
        <v>45905</v>
      </c>
      <c r="C893" t="s">
        <v>597</v>
      </c>
      <c r="D893" t="s">
        <v>45</v>
      </c>
      <c r="E893" t="s">
        <v>46</v>
      </c>
      <c r="F893" t="s">
        <v>37</v>
      </c>
      <c r="G893" t="s">
        <v>100</v>
      </c>
      <c r="H893">
        <v>2</v>
      </c>
      <c r="I893">
        <v>31919</v>
      </c>
      <c r="J893">
        <v>5</v>
      </c>
      <c r="K893">
        <v>3191.9</v>
      </c>
      <c r="L893">
        <v>60646.1</v>
      </c>
      <c r="M893">
        <v>47678.63</v>
      </c>
      <c r="N893">
        <v>12967.47</v>
      </c>
      <c r="O893" t="s">
        <v>29</v>
      </c>
      <c r="P893">
        <v>2150.5700000000002</v>
      </c>
      <c r="Q893" t="s">
        <v>68</v>
      </c>
      <c r="R893" t="s">
        <v>31</v>
      </c>
      <c r="S893">
        <v>5</v>
      </c>
      <c r="T893">
        <v>0</v>
      </c>
      <c r="U893" t="s">
        <v>32</v>
      </c>
      <c r="V893" t="s">
        <v>42</v>
      </c>
      <c r="X893">
        <f t="shared" si="26"/>
        <v>0</v>
      </c>
      <c r="Y893">
        <f t="shared" si="27"/>
        <v>10816.9</v>
      </c>
      <c r="Z893" s="2">
        <f>IF(BoyCodeAfrica_Ecommerce_Datasets3[Marketing_Cost] = 0, "N/A", L893/P893)</f>
        <v>28.200012089818046</v>
      </c>
      <c r="AA893" s="3">
        <f>BoyCodeAfrica_Ecommerce_Datasets3[Marketing_Cost]/BoyCodeAfrica_Ecommerce_Datasets3[Revenue]</f>
        <v>3.5460977705079146E-2</v>
      </c>
      <c r="AB893">
        <f>IF(COUNTIFS($C$2:C893,C893, $O$2:O893,O893)= 1,1,0)</f>
        <v>0</v>
      </c>
      <c r="AC893" s="6">
        <f>IF(COUNTIFS($A$2:A893,A893, $O$2:O893,O893)= 1,1,0)</f>
        <v>1</v>
      </c>
    </row>
    <row r="894" spans="1:29" x14ac:dyDescent="0.25">
      <c r="A894" t="s">
        <v>1442</v>
      </c>
      <c r="B894" s="1">
        <v>45799</v>
      </c>
      <c r="C894" t="s">
        <v>1443</v>
      </c>
      <c r="D894" t="s">
        <v>90</v>
      </c>
      <c r="E894" t="s">
        <v>46</v>
      </c>
      <c r="F894" t="s">
        <v>37</v>
      </c>
      <c r="G894" t="s">
        <v>313</v>
      </c>
      <c r="H894">
        <v>2</v>
      </c>
      <c r="I894">
        <v>39690</v>
      </c>
      <c r="J894">
        <v>15</v>
      </c>
      <c r="K894">
        <v>11907</v>
      </c>
      <c r="L894">
        <v>67473</v>
      </c>
      <c r="M894">
        <v>44447.9</v>
      </c>
      <c r="N894">
        <v>23025.1</v>
      </c>
      <c r="O894" t="s">
        <v>39</v>
      </c>
      <c r="P894">
        <v>1810.26</v>
      </c>
      <c r="Q894" t="s">
        <v>30</v>
      </c>
      <c r="R894" t="s">
        <v>41</v>
      </c>
      <c r="S894">
        <v>2</v>
      </c>
      <c r="T894">
        <v>4</v>
      </c>
      <c r="U894" t="s">
        <v>56</v>
      </c>
      <c r="V894" t="s">
        <v>33</v>
      </c>
      <c r="W894">
        <v>4</v>
      </c>
      <c r="X894">
        <f t="shared" si="26"/>
        <v>0</v>
      </c>
      <c r="Y894">
        <f t="shared" si="27"/>
        <v>21214.84</v>
      </c>
      <c r="Z894" s="2">
        <f>IF(BoyCodeAfrica_Ecommerce_Datasets3[Marketing_Cost] = 0, "N/A", L894/P894)</f>
        <v>37.272546485035299</v>
      </c>
      <c r="AA894" s="3">
        <f>BoyCodeAfrica_Ecommerce_Datasets3[Marketing_Cost]/BoyCodeAfrica_Ecommerce_Datasets3[Revenue]</f>
        <v>2.6829398426037081E-2</v>
      </c>
      <c r="AB894">
        <f>IF(COUNTIFS($C$2:C894,C894, $O$2:O894,O894)= 1,1,0)</f>
        <v>1</v>
      </c>
      <c r="AC894" s="6">
        <f>IF(COUNTIFS($A$2:A894,A894, $O$2:O894,O894)= 1,1,0)</f>
        <v>1</v>
      </c>
    </row>
    <row r="895" spans="1:29" x14ac:dyDescent="0.25">
      <c r="A895" t="s">
        <v>1444</v>
      </c>
      <c r="B895" s="1">
        <v>45959</v>
      </c>
      <c r="C895" t="s">
        <v>648</v>
      </c>
      <c r="D895" t="s">
        <v>97</v>
      </c>
      <c r="E895" t="s">
        <v>36</v>
      </c>
      <c r="F895" t="s">
        <v>27</v>
      </c>
      <c r="G895" t="s">
        <v>76</v>
      </c>
      <c r="H895">
        <v>1</v>
      </c>
      <c r="I895">
        <v>21215</v>
      </c>
      <c r="J895">
        <v>0</v>
      </c>
      <c r="K895">
        <v>0</v>
      </c>
      <c r="L895">
        <v>21215</v>
      </c>
      <c r="M895">
        <v>15442.52</v>
      </c>
      <c r="N895">
        <v>5772.48</v>
      </c>
      <c r="O895" t="s">
        <v>91</v>
      </c>
      <c r="P895">
        <v>1647.1</v>
      </c>
      <c r="Q895" t="s">
        <v>73</v>
      </c>
      <c r="R895" t="s">
        <v>31</v>
      </c>
      <c r="S895">
        <v>5</v>
      </c>
      <c r="T895">
        <v>7</v>
      </c>
      <c r="U895" t="s">
        <v>56</v>
      </c>
      <c r="V895" t="s">
        <v>33</v>
      </c>
      <c r="W895">
        <v>2</v>
      </c>
      <c r="X895">
        <f t="shared" si="26"/>
        <v>0</v>
      </c>
      <c r="Y895">
        <f t="shared" si="27"/>
        <v>4125.3799999999992</v>
      </c>
      <c r="Z895" s="2">
        <f>IF(BoyCodeAfrica_Ecommerce_Datasets3[Marketing_Cost] = 0, "N/A", L895/P895)</f>
        <v>12.880213708942991</v>
      </c>
      <c r="AA895" s="3">
        <f>BoyCodeAfrica_Ecommerce_Datasets3[Marketing_Cost]/BoyCodeAfrica_Ecommerce_Datasets3[Revenue]</f>
        <v>7.7638463351402301E-2</v>
      </c>
      <c r="AB895">
        <f>IF(COUNTIFS($C$2:C895,C895, $O$2:O895,O895)= 1,1,0)</f>
        <v>1</v>
      </c>
      <c r="AC895" s="6">
        <f>IF(COUNTIFS($A$2:A895,A895, $O$2:O895,O895)= 1,1,0)</f>
        <v>1</v>
      </c>
    </row>
    <row r="896" spans="1:29" x14ac:dyDescent="0.25">
      <c r="A896" t="s">
        <v>1445</v>
      </c>
      <c r="B896" s="1">
        <v>45926</v>
      </c>
      <c r="C896" t="s">
        <v>484</v>
      </c>
      <c r="D896" t="s">
        <v>25</v>
      </c>
      <c r="E896" t="s">
        <v>26</v>
      </c>
      <c r="F896" t="s">
        <v>47</v>
      </c>
      <c r="G896" t="s">
        <v>138</v>
      </c>
      <c r="H896">
        <v>1</v>
      </c>
      <c r="I896">
        <v>13874</v>
      </c>
      <c r="J896">
        <v>0</v>
      </c>
      <c r="K896">
        <v>0</v>
      </c>
      <c r="L896">
        <v>13874</v>
      </c>
      <c r="M896">
        <v>9589.24</v>
      </c>
      <c r="N896">
        <v>4284.76</v>
      </c>
      <c r="O896" t="s">
        <v>55</v>
      </c>
      <c r="P896">
        <v>519.11</v>
      </c>
      <c r="Q896" t="s">
        <v>40</v>
      </c>
      <c r="R896" t="s">
        <v>31</v>
      </c>
      <c r="S896">
        <v>5</v>
      </c>
      <c r="T896">
        <v>7</v>
      </c>
      <c r="U896" t="s">
        <v>56</v>
      </c>
      <c r="V896" t="s">
        <v>33</v>
      </c>
      <c r="W896">
        <v>5</v>
      </c>
      <c r="X896">
        <f t="shared" si="26"/>
        <v>0</v>
      </c>
      <c r="Y896">
        <f t="shared" si="27"/>
        <v>3765.65</v>
      </c>
      <c r="Z896" s="2">
        <f>IF(BoyCodeAfrica_Ecommerce_Datasets3[Marketing_Cost] = 0, "N/A", L896/P896)</f>
        <v>26.7265126851727</v>
      </c>
      <c r="AA896" s="3">
        <f>BoyCodeAfrica_Ecommerce_Datasets3[Marketing_Cost]/BoyCodeAfrica_Ecommerce_Datasets3[Revenue]</f>
        <v>3.7416029984143E-2</v>
      </c>
      <c r="AB896">
        <f>IF(COUNTIFS($C$2:C896,C896, $O$2:O896,O896)= 1,1,0)</f>
        <v>1</v>
      </c>
      <c r="AC896" s="6">
        <f>IF(COUNTIFS($A$2:A896,A896, $O$2:O896,O896)= 1,1,0)</f>
        <v>1</v>
      </c>
    </row>
    <row r="897" spans="1:29" x14ac:dyDescent="0.25">
      <c r="A897" t="s">
        <v>1446</v>
      </c>
      <c r="B897" s="1">
        <v>45963</v>
      </c>
      <c r="C897" t="s">
        <v>1037</v>
      </c>
      <c r="D897" t="s">
        <v>97</v>
      </c>
      <c r="E897" t="s">
        <v>26</v>
      </c>
      <c r="F897" t="s">
        <v>27</v>
      </c>
      <c r="G897" t="s">
        <v>113</v>
      </c>
      <c r="H897">
        <v>2</v>
      </c>
      <c r="I897">
        <v>12963</v>
      </c>
      <c r="J897">
        <v>0</v>
      </c>
      <c r="K897">
        <v>0</v>
      </c>
      <c r="L897">
        <v>25926</v>
      </c>
      <c r="M897">
        <v>20930.93</v>
      </c>
      <c r="N897">
        <v>4995.07</v>
      </c>
      <c r="O897" t="s">
        <v>29</v>
      </c>
      <c r="P897">
        <v>961.03</v>
      </c>
      <c r="Q897" t="s">
        <v>83</v>
      </c>
      <c r="R897" t="s">
        <v>31</v>
      </c>
      <c r="S897">
        <v>5</v>
      </c>
      <c r="T897">
        <v>6</v>
      </c>
      <c r="U897" t="s">
        <v>56</v>
      </c>
      <c r="V897" t="s">
        <v>33</v>
      </c>
      <c r="W897">
        <v>5</v>
      </c>
      <c r="X897">
        <f t="shared" si="26"/>
        <v>0</v>
      </c>
      <c r="Y897">
        <f t="shared" si="27"/>
        <v>4034.04</v>
      </c>
      <c r="Z897" s="2">
        <f>IF(BoyCodeAfrica_Ecommerce_Datasets3[Marketing_Cost] = 0, "N/A", L897/P897)</f>
        <v>26.977305599200857</v>
      </c>
      <c r="AA897" s="3">
        <f>BoyCodeAfrica_Ecommerce_Datasets3[Marketing_Cost]/BoyCodeAfrica_Ecommerce_Datasets3[Revenue]</f>
        <v>3.7068194090874022E-2</v>
      </c>
      <c r="AB897">
        <f>IF(COUNTIFS($C$2:C897,C897, $O$2:O897,O897)= 1,1,0)</f>
        <v>0</v>
      </c>
      <c r="AC897" s="6">
        <f>IF(COUNTIFS($A$2:A897,A897, $O$2:O897,O897)= 1,1,0)</f>
        <v>1</v>
      </c>
    </row>
    <row r="898" spans="1:29" x14ac:dyDescent="0.25">
      <c r="A898" t="s">
        <v>1447</v>
      </c>
      <c r="B898" s="1">
        <v>45802</v>
      </c>
      <c r="C898" t="s">
        <v>290</v>
      </c>
      <c r="D898" t="s">
        <v>71</v>
      </c>
      <c r="E898" t="s">
        <v>26</v>
      </c>
      <c r="F898" t="s">
        <v>37</v>
      </c>
      <c r="G898" t="s">
        <v>161</v>
      </c>
      <c r="H898">
        <v>2</v>
      </c>
      <c r="I898">
        <v>26132</v>
      </c>
      <c r="J898">
        <v>25</v>
      </c>
      <c r="K898">
        <v>13066</v>
      </c>
      <c r="L898">
        <v>39198</v>
      </c>
      <c r="M898">
        <v>27417.279999999999</v>
      </c>
      <c r="N898">
        <v>11780.72</v>
      </c>
      <c r="O898" t="s">
        <v>49</v>
      </c>
      <c r="P898">
        <v>206.05</v>
      </c>
      <c r="Q898" t="s">
        <v>40</v>
      </c>
      <c r="R898" t="s">
        <v>31</v>
      </c>
      <c r="S898">
        <v>5</v>
      </c>
      <c r="T898">
        <v>4</v>
      </c>
      <c r="U898" t="s">
        <v>32</v>
      </c>
      <c r="V898" t="s">
        <v>33</v>
      </c>
      <c r="W898">
        <v>3</v>
      </c>
      <c r="X898">
        <f t="shared" ref="X898:X961" si="28">L898-M898-N898</f>
        <v>0</v>
      </c>
      <c r="Y898">
        <f t="shared" ref="Y898:Y961" si="29">N898-P898</f>
        <v>11574.67</v>
      </c>
      <c r="Z898" s="2">
        <f>IF(BoyCodeAfrica_Ecommerce_Datasets3[Marketing_Cost] = 0, "N/A", L898/P898)</f>
        <v>190.23537976219365</v>
      </c>
      <c r="AA898" s="3">
        <f>BoyCodeAfrica_Ecommerce_Datasets3[Marketing_Cost]/BoyCodeAfrica_Ecommerce_Datasets3[Revenue]</f>
        <v>5.2566457472320019E-3</v>
      </c>
      <c r="AB898">
        <f>IF(COUNTIFS($C$2:C898,C898, $O$2:O898,O898)= 1,1,0)</f>
        <v>1</v>
      </c>
      <c r="AC898" s="6">
        <f>IF(COUNTIFS($A$2:A898,A898, $O$2:O898,O898)= 1,1,0)</f>
        <v>1</v>
      </c>
    </row>
    <row r="899" spans="1:29" x14ac:dyDescent="0.25">
      <c r="A899" t="s">
        <v>1448</v>
      </c>
      <c r="B899" s="1">
        <v>45709</v>
      </c>
      <c r="C899" t="s">
        <v>1449</v>
      </c>
      <c r="D899" t="s">
        <v>67</v>
      </c>
      <c r="E899" t="s">
        <v>46</v>
      </c>
      <c r="F899" t="s">
        <v>37</v>
      </c>
      <c r="G899" t="s">
        <v>100</v>
      </c>
      <c r="H899">
        <v>1</v>
      </c>
      <c r="I899">
        <v>35300</v>
      </c>
      <c r="J899">
        <v>5</v>
      </c>
      <c r="K899">
        <v>1765</v>
      </c>
      <c r="L899">
        <v>33535</v>
      </c>
      <c r="M899">
        <v>23327.040000000001</v>
      </c>
      <c r="N899">
        <v>10207.959999999999</v>
      </c>
      <c r="O899" t="s">
        <v>55</v>
      </c>
      <c r="P899">
        <v>1239.6099999999999</v>
      </c>
      <c r="Q899" t="s">
        <v>30</v>
      </c>
      <c r="R899" t="s">
        <v>31</v>
      </c>
      <c r="S899">
        <v>5</v>
      </c>
      <c r="T899">
        <v>0</v>
      </c>
      <c r="U899" t="s">
        <v>32</v>
      </c>
      <c r="V899" t="s">
        <v>50</v>
      </c>
      <c r="W899">
        <v>5</v>
      </c>
      <c r="X899">
        <f t="shared" si="28"/>
        <v>0</v>
      </c>
      <c r="Y899">
        <f t="shared" si="29"/>
        <v>8968.3499999999985</v>
      </c>
      <c r="Z899" s="2">
        <f>IF(BoyCodeAfrica_Ecommerce_Datasets3[Marketing_Cost] = 0, "N/A", L899/P899)</f>
        <v>27.052863400585672</v>
      </c>
      <c r="AA899" s="3">
        <f>BoyCodeAfrica_Ecommerce_Datasets3[Marketing_Cost]/BoyCodeAfrica_Ecommerce_Datasets3[Revenue]</f>
        <v>3.6964663784106157E-2</v>
      </c>
      <c r="AB899">
        <f>IF(COUNTIFS($C$2:C899,C899, $O$2:O899,O899)= 1,1,0)</f>
        <v>1</v>
      </c>
      <c r="AC899" s="6">
        <f>IF(COUNTIFS($A$2:A899,A899, $O$2:O899,O899)= 1,1,0)</f>
        <v>1</v>
      </c>
    </row>
    <row r="900" spans="1:29" x14ac:dyDescent="0.25">
      <c r="A900" t="s">
        <v>1450</v>
      </c>
      <c r="B900" s="1">
        <v>45757</v>
      </c>
      <c r="C900" t="s">
        <v>1451</v>
      </c>
      <c r="D900" t="s">
        <v>67</v>
      </c>
      <c r="E900" t="s">
        <v>26</v>
      </c>
      <c r="F900" t="s">
        <v>53</v>
      </c>
      <c r="G900" t="s">
        <v>82</v>
      </c>
      <c r="H900">
        <v>1</v>
      </c>
      <c r="I900">
        <v>80037</v>
      </c>
      <c r="J900">
        <v>20</v>
      </c>
      <c r="K900">
        <v>16007.4</v>
      </c>
      <c r="L900">
        <v>64029.599999999999</v>
      </c>
      <c r="M900">
        <v>47638.39</v>
      </c>
      <c r="N900">
        <v>16391.21</v>
      </c>
      <c r="O900" t="s">
        <v>60</v>
      </c>
      <c r="P900">
        <v>1387.07</v>
      </c>
      <c r="Q900" t="s">
        <v>68</v>
      </c>
      <c r="R900" t="s">
        <v>31</v>
      </c>
      <c r="S900">
        <v>5</v>
      </c>
      <c r="T900">
        <v>7</v>
      </c>
      <c r="U900" t="s">
        <v>56</v>
      </c>
      <c r="V900" t="s">
        <v>33</v>
      </c>
      <c r="W900">
        <v>3</v>
      </c>
      <c r="X900">
        <f t="shared" si="28"/>
        <v>0</v>
      </c>
      <c r="Y900">
        <f t="shared" si="29"/>
        <v>15004.14</v>
      </c>
      <c r="Z900" s="2">
        <f>IF(BoyCodeAfrica_Ecommerce_Datasets3[Marketing_Cost] = 0, "N/A", L900/P900)</f>
        <v>46.161765448030742</v>
      </c>
      <c r="AA900" s="3">
        <f>BoyCodeAfrica_Ecommerce_Datasets3[Marketing_Cost]/BoyCodeAfrica_Ecommerce_Datasets3[Revenue]</f>
        <v>2.1662949635793446E-2</v>
      </c>
      <c r="AB900">
        <f>IF(COUNTIFS($C$2:C900,C900, $O$2:O900,O900)= 1,1,0)</f>
        <v>1</v>
      </c>
      <c r="AC900" s="6">
        <f>IF(COUNTIFS($A$2:A900,A900, $O$2:O900,O900)= 1,1,0)</f>
        <v>1</v>
      </c>
    </row>
    <row r="901" spans="1:29" x14ac:dyDescent="0.25">
      <c r="A901" t="s">
        <v>1452</v>
      </c>
      <c r="B901" s="1">
        <v>45809</v>
      </c>
      <c r="C901" t="s">
        <v>494</v>
      </c>
      <c r="D901" t="s">
        <v>25</v>
      </c>
      <c r="E901" t="s">
        <v>26</v>
      </c>
      <c r="F901" t="s">
        <v>27</v>
      </c>
      <c r="G901" t="s">
        <v>164</v>
      </c>
      <c r="H901">
        <v>1</v>
      </c>
      <c r="I901">
        <v>15580</v>
      </c>
      <c r="J901">
        <v>10</v>
      </c>
      <c r="K901">
        <v>1558</v>
      </c>
      <c r="L901">
        <v>14022</v>
      </c>
      <c r="M901">
        <v>11055.16</v>
      </c>
      <c r="N901">
        <v>2966.84</v>
      </c>
      <c r="O901" t="s">
        <v>49</v>
      </c>
      <c r="P901">
        <v>221.42</v>
      </c>
      <c r="Q901" t="s">
        <v>40</v>
      </c>
      <c r="R901" t="s">
        <v>41</v>
      </c>
      <c r="S901">
        <v>2</v>
      </c>
      <c r="T901">
        <v>6</v>
      </c>
      <c r="U901" t="s">
        <v>32</v>
      </c>
      <c r="V901" t="s">
        <v>50</v>
      </c>
      <c r="W901">
        <v>4</v>
      </c>
      <c r="X901">
        <f t="shared" si="28"/>
        <v>0</v>
      </c>
      <c r="Y901">
        <f t="shared" si="29"/>
        <v>2745.42</v>
      </c>
      <c r="Z901" s="2">
        <f>IF(BoyCodeAfrica_Ecommerce_Datasets3[Marketing_Cost] = 0, "N/A", L901/P901)</f>
        <v>63.327612681781233</v>
      </c>
      <c r="AA901" s="3">
        <f>BoyCodeAfrica_Ecommerce_Datasets3[Marketing_Cost]/BoyCodeAfrica_Ecommerce_Datasets3[Revenue]</f>
        <v>1.5790900014263299E-2</v>
      </c>
      <c r="AB901">
        <f>IF(COUNTIFS($C$2:C901,C901, $O$2:O901,O901)= 1,1,0)</f>
        <v>0</v>
      </c>
      <c r="AC901" s="6">
        <f>IF(COUNTIFS($A$2:A901,A901, $O$2:O901,O901)= 1,1,0)</f>
        <v>1</v>
      </c>
    </row>
    <row r="902" spans="1:29" x14ac:dyDescent="0.25">
      <c r="A902" t="s">
        <v>1453</v>
      </c>
      <c r="B902" s="1">
        <v>45774</v>
      </c>
      <c r="C902" t="s">
        <v>804</v>
      </c>
      <c r="D902" t="s">
        <v>90</v>
      </c>
      <c r="E902" t="s">
        <v>26</v>
      </c>
      <c r="F902" t="s">
        <v>86</v>
      </c>
      <c r="G902" t="s">
        <v>127</v>
      </c>
      <c r="H902">
        <v>1</v>
      </c>
      <c r="I902">
        <v>50909</v>
      </c>
      <c r="J902">
        <v>10</v>
      </c>
      <c r="K902">
        <v>5090.8999999999996</v>
      </c>
      <c r="L902">
        <v>45818.1</v>
      </c>
      <c r="M902">
        <v>27458.34</v>
      </c>
      <c r="N902">
        <v>18359.759999999998</v>
      </c>
      <c r="O902" t="s">
        <v>55</v>
      </c>
      <c r="P902">
        <v>1565.27</v>
      </c>
      <c r="Q902" t="s">
        <v>68</v>
      </c>
      <c r="R902" t="s">
        <v>41</v>
      </c>
      <c r="S902">
        <v>2</v>
      </c>
      <c r="T902">
        <v>3</v>
      </c>
      <c r="U902" t="s">
        <v>32</v>
      </c>
      <c r="V902" t="s">
        <v>42</v>
      </c>
      <c r="X902">
        <f t="shared" si="28"/>
        <v>0</v>
      </c>
      <c r="Y902">
        <f t="shared" si="29"/>
        <v>16794.489999999998</v>
      </c>
      <c r="Z902" s="2">
        <f>IF(BoyCodeAfrica_Ecommerce_Datasets3[Marketing_Cost] = 0, "N/A", L902/P902)</f>
        <v>29.271691145936483</v>
      </c>
      <c r="AA902" s="3">
        <f>BoyCodeAfrica_Ecommerce_Datasets3[Marketing_Cost]/BoyCodeAfrica_Ecommerce_Datasets3[Revenue]</f>
        <v>3.4162699893710131E-2</v>
      </c>
      <c r="AB902">
        <f>IF(COUNTIFS($C$2:C902,C902, $O$2:O902,O902)= 1,1,0)</f>
        <v>0</v>
      </c>
      <c r="AC902" s="6">
        <f>IF(COUNTIFS($A$2:A902,A902, $O$2:O902,O902)= 1,1,0)</f>
        <v>1</v>
      </c>
    </row>
    <row r="903" spans="1:29" x14ac:dyDescent="0.25">
      <c r="A903" t="s">
        <v>1454</v>
      </c>
      <c r="B903" s="1">
        <v>45842</v>
      </c>
      <c r="C903" t="s">
        <v>305</v>
      </c>
      <c r="D903" t="s">
        <v>154</v>
      </c>
      <c r="E903" t="s">
        <v>46</v>
      </c>
      <c r="F903" t="s">
        <v>47</v>
      </c>
      <c r="G903" t="s">
        <v>48</v>
      </c>
      <c r="H903">
        <v>3</v>
      </c>
      <c r="I903">
        <v>41911</v>
      </c>
      <c r="J903">
        <v>5</v>
      </c>
      <c r="K903">
        <v>6286.65</v>
      </c>
      <c r="L903">
        <v>119446.35</v>
      </c>
      <c r="M903">
        <v>93633.86</v>
      </c>
      <c r="N903">
        <v>25812.49</v>
      </c>
      <c r="O903" t="s">
        <v>49</v>
      </c>
      <c r="P903">
        <v>232.21</v>
      </c>
      <c r="Q903" t="s">
        <v>73</v>
      </c>
      <c r="R903" t="s">
        <v>31</v>
      </c>
      <c r="S903">
        <v>5</v>
      </c>
      <c r="T903">
        <v>4</v>
      </c>
      <c r="U903" t="s">
        <v>32</v>
      </c>
      <c r="V903" t="s">
        <v>33</v>
      </c>
      <c r="W903">
        <v>3</v>
      </c>
      <c r="X903">
        <f t="shared" si="28"/>
        <v>0</v>
      </c>
      <c r="Y903">
        <f t="shared" si="29"/>
        <v>25580.280000000002</v>
      </c>
      <c r="Z903" s="2">
        <f>IF(BoyCodeAfrica_Ecommerce_Datasets3[Marketing_Cost] = 0, "N/A", L903/P903)</f>
        <v>514.38934585073855</v>
      </c>
      <c r="AA903" s="3">
        <f>BoyCodeAfrica_Ecommerce_Datasets3[Marketing_Cost]/BoyCodeAfrica_Ecommerce_Datasets3[Revenue]</f>
        <v>1.9440527065079844E-3</v>
      </c>
      <c r="AB903">
        <f>IF(COUNTIFS($C$2:C903,C903, $O$2:O903,O903)= 1,1,0)</f>
        <v>0</v>
      </c>
      <c r="AC903" s="6">
        <f>IF(COUNTIFS($A$2:A903,A903, $O$2:O903,O903)= 1,1,0)</f>
        <v>1</v>
      </c>
    </row>
    <row r="904" spans="1:29" x14ac:dyDescent="0.25">
      <c r="A904" t="s">
        <v>1455</v>
      </c>
      <c r="B904" s="1">
        <v>45749</v>
      </c>
      <c r="C904" t="s">
        <v>937</v>
      </c>
      <c r="D904" t="s">
        <v>97</v>
      </c>
      <c r="E904" t="s">
        <v>26</v>
      </c>
      <c r="F904" t="s">
        <v>53</v>
      </c>
      <c r="G904" t="s">
        <v>59</v>
      </c>
      <c r="H904">
        <v>3</v>
      </c>
      <c r="I904">
        <v>32317</v>
      </c>
      <c r="J904">
        <v>15</v>
      </c>
      <c r="K904">
        <v>14542.65</v>
      </c>
      <c r="L904">
        <v>82408.350000000006</v>
      </c>
      <c r="M904">
        <v>66374.77</v>
      </c>
      <c r="N904">
        <v>16033.58</v>
      </c>
      <c r="O904" t="s">
        <v>39</v>
      </c>
      <c r="P904">
        <v>1418.4</v>
      </c>
      <c r="Q904" t="s">
        <v>73</v>
      </c>
      <c r="R904" t="s">
        <v>31</v>
      </c>
      <c r="S904">
        <v>5</v>
      </c>
      <c r="T904">
        <v>5</v>
      </c>
      <c r="U904" t="s">
        <v>32</v>
      </c>
      <c r="V904" t="s">
        <v>33</v>
      </c>
      <c r="W904">
        <v>3</v>
      </c>
      <c r="X904">
        <f t="shared" si="28"/>
        <v>0</v>
      </c>
      <c r="Y904">
        <f t="shared" si="29"/>
        <v>14615.18</v>
      </c>
      <c r="Z904" s="2">
        <f>IF(BoyCodeAfrica_Ecommerce_Datasets3[Marketing_Cost] = 0, "N/A", L904/P904)</f>
        <v>58.099513536379021</v>
      </c>
      <c r="AA904" s="3">
        <f>BoyCodeAfrica_Ecommerce_Datasets3[Marketing_Cost]/BoyCodeAfrica_Ecommerce_Datasets3[Revenue]</f>
        <v>1.7211848071220937E-2</v>
      </c>
      <c r="AB904">
        <f>IF(COUNTIFS($C$2:C904,C904, $O$2:O904,O904)= 1,1,0)</f>
        <v>1</v>
      </c>
      <c r="AC904" s="6">
        <f>IF(COUNTIFS($A$2:A904,A904, $O$2:O904,O904)= 1,1,0)</f>
        <v>1</v>
      </c>
    </row>
    <row r="905" spans="1:29" x14ac:dyDescent="0.25">
      <c r="A905" t="s">
        <v>1456</v>
      </c>
      <c r="B905" s="1">
        <v>45812</v>
      </c>
      <c r="C905" t="s">
        <v>341</v>
      </c>
      <c r="D905" t="s">
        <v>79</v>
      </c>
      <c r="E905" t="s">
        <v>26</v>
      </c>
      <c r="F905" t="s">
        <v>53</v>
      </c>
      <c r="G905" t="s">
        <v>268</v>
      </c>
      <c r="H905">
        <v>1</v>
      </c>
      <c r="I905">
        <v>12363</v>
      </c>
      <c r="J905">
        <v>15</v>
      </c>
      <c r="K905">
        <v>1854.45</v>
      </c>
      <c r="L905">
        <v>10508.55</v>
      </c>
      <c r="M905">
        <v>8473.9500000000007</v>
      </c>
      <c r="N905">
        <v>2034.6</v>
      </c>
      <c r="O905" t="s">
        <v>29</v>
      </c>
      <c r="P905">
        <v>1602.73</v>
      </c>
      <c r="Q905" t="s">
        <v>30</v>
      </c>
      <c r="R905" t="s">
        <v>41</v>
      </c>
      <c r="S905">
        <v>2</v>
      </c>
      <c r="T905">
        <v>0</v>
      </c>
      <c r="U905" t="s">
        <v>32</v>
      </c>
      <c r="V905" t="s">
        <v>42</v>
      </c>
      <c r="X905">
        <f t="shared" si="28"/>
        <v>0</v>
      </c>
      <c r="Y905">
        <f t="shared" si="29"/>
        <v>431.86999999999989</v>
      </c>
      <c r="Z905" s="2">
        <f>IF(BoyCodeAfrica_Ecommerce_Datasets3[Marketing_Cost] = 0, "N/A", L905/P905)</f>
        <v>6.556656454923786</v>
      </c>
      <c r="AA905" s="3">
        <f>BoyCodeAfrica_Ecommerce_Datasets3[Marketing_Cost]/BoyCodeAfrica_Ecommerce_Datasets3[Revenue]</f>
        <v>0.15251676016196336</v>
      </c>
      <c r="AB905">
        <f>IF(COUNTIFS($C$2:C905,C905, $O$2:O905,O905)= 1,1,0)</f>
        <v>1</v>
      </c>
      <c r="AC905" s="6">
        <f>IF(COUNTIFS($A$2:A905,A905, $O$2:O905,O905)= 1,1,0)</f>
        <v>1</v>
      </c>
    </row>
    <row r="906" spans="1:29" x14ac:dyDescent="0.25">
      <c r="A906" t="s">
        <v>1457</v>
      </c>
      <c r="B906" s="1">
        <v>45665</v>
      </c>
      <c r="C906" t="s">
        <v>538</v>
      </c>
      <c r="D906" t="s">
        <v>90</v>
      </c>
      <c r="E906" t="s">
        <v>46</v>
      </c>
      <c r="F906" t="s">
        <v>86</v>
      </c>
      <c r="G906" t="s">
        <v>94</v>
      </c>
      <c r="H906">
        <v>2</v>
      </c>
      <c r="I906">
        <v>81623</v>
      </c>
      <c r="J906">
        <v>20</v>
      </c>
      <c r="K906">
        <v>32649.200000000001</v>
      </c>
      <c r="L906">
        <v>130596.8</v>
      </c>
      <c r="M906">
        <v>92949.7</v>
      </c>
      <c r="N906">
        <v>37647.1</v>
      </c>
      <c r="O906" t="s">
        <v>91</v>
      </c>
      <c r="P906">
        <v>1399.55</v>
      </c>
      <c r="Q906" t="s">
        <v>73</v>
      </c>
      <c r="R906" t="s">
        <v>31</v>
      </c>
      <c r="S906">
        <v>5</v>
      </c>
      <c r="T906">
        <v>5</v>
      </c>
      <c r="U906" t="s">
        <v>32</v>
      </c>
      <c r="V906" t="s">
        <v>33</v>
      </c>
      <c r="W906">
        <v>2</v>
      </c>
      <c r="X906">
        <f t="shared" si="28"/>
        <v>0</v>
      </c>
      <c r="Y906">
        <f t="shared" si="29"/>
        <v>36247.549999999996</v>
      </c>
      <c r="Z906" s="2">
        <f>IF(BoyCodeAfrica_Ecommerce_Datasets3[Marketing_Cost] = 0, "N/A", L906/P906)</f>
        <v>93.313422171412242</v>
      </c>
      <c r="AA906" s="3">
        <f>BoyCodeAfrica_Ecommerce_Datasets3[Marketing_Cost]/BoyCodeAfrica_Ecommerce_Datasets3[Revenue]</f>
        <v>1.0716571922129792E-2</v>
      </c>
      <c r="AB906">
        <f>IF(COUNTIFS($C$2:C906,C906, $O$2:O906,O906)= 1,1,0)</f>
        <v>1</v>
      </c>
      <c r="AC906" s="6">
        <f>IF(COUNTIFS($A$2:A906,A906, $O$2:O906,O906)= 1,1,0)</f>
        <v>1</v>
      </c>
    </row>
    <row r="907" spans="1:29" x14ac:dyDescent="0.25">
      <c r="A907" t="s">
        <v>1458</v>
      </c>
      <c r="B907" s="1">
        <v>46020</v>
      </c>
      <c r="C907" t="s">
        <v>318</v>
      </c>
      <c r="D907" t="s">
        <v>90</v>
      </c>
      <c r="E907" t="s">
        <v>36</v>
      </c>
      <c r="F907" t="s">
        <v>37</v>
      </c>
      <c r="G907" t="s">
        <v>161</v>
      </c>
      <c r="H907">
        <v>1</v>
      </c>
      <c r="I907">
        <v>33732</v>
      </c>
      <c r="J907">
        <v>0</v>
      </c>
      <c r="K907">
        <v>0</v>
      </c>
      <c r="L907">
        <v>33732</v>
      </c>
      <c r="M907">
        <v>21528.68</v>
      </c>
      <c r="N907">
        <v>12203.32</v>
      </c>
      <c r="O907" t="s">
        <v>55</v>
      </c>
      <c r="P907">
        <v>698.17</v>
      </c>
      <c r="Q907" t="s">
        <v>68</v>
      </c>
      <c r="R907" t="s">
        <v>31</v>
      </c>
      <c r="S907">
        <v>5</v>
      </c>
      <c r="T907">
        <v>5</v>
      </c>
      <c r="U907" t="s">
        <v>32</v>
      </c>
      <c r="V907" t="s">
        <v>33</v>
      </c>
      <c r="W907">
        <v>1</v>
      </c>
      <c r="X907">
        <f t="shared" si="28"/>
        <v>0</v>
      </c>
      <c r="Y907">
        <f t="shared" si="29"/>
        <v>11505.15</v>
      </c>
      <c r="Z907" s="2">
        <f>IF(BoyCodeAfrica_Ecommerce_Datasets3[Marketing_Cost] = 0, "N/A", L907/P907)</f>
        <v>48.314880330005586</v>
      </c>
      <c r="AA907" s="3">
        <f>BoyCodeAfrica_Ecommerce_Datasets3[Marketing_Cost]/BoyCodeAfrica_Ecommerce_Datasets3[Revenue]</f>
        <v>2.0697557215700223E-2</v>
      </c>
      <c r="AB907">
        <f>IF(COUNTIFS($C$2:C907,C907, $O$2:O907,O907)= 1,1,0)</f>
        <v>1</v>
      </c>
      <c r="AC907" s="6">
        <f>IF(COUNTIFS($A$2:A907,A907, $O$2:O907,O907)= 1,1,0)</f>
        <v>1</v>
      </c>
    </row>
    <row r="908" spans="1:29" x14ac:dyDescent="0.25">
      <c r="A908" t="s">
        <v>1459</v>
      </c>
      <c r="B908" s="1">
        <v>45931</v>
      </c>
      <c r="C908" t="s">
        <v>324</v>
      </c>
      <c r="D908" t="s">
        <v>71</v>
      </c>
      <c r="E908" t="s">
        <v>26</v>
      </c>
      <c r="F908" t="s">
        <v>86</v>
      </c>
      <c r="G908" t="s">
        <v>110</v>
      </c>
      <c r="H908">
        <v>3</v>
      </c>
      <c r="I908">
        <v>61869</v>
      </c>
      <c r="J908">
        <v>0</v>
      </c>
      <c r="K908">
        <v>0</v>
      </c>
      <c r="L908">
        <v>185607</v>
      </c>
      <c r="M908">
        <v>102888.52</v>
      </c>
      <c r="N908">
        <v>82718.48</v>
      </c>
      <c r="O908" t="s">
        <v>60</v>
      </c>
      <c r="P908">
        <v>544.28</v>
      </c>
      <c r="Q908" t="s">
        <v>83</v>
      </c>
      <c r="R908" t="s">
        <v>41</v>
      </c>
      <c r="S908">
        <v>2</v>
      </c>
      <c r="T908">
        <v>6</v>
      </c>
      <c r="U908" t="s">
        <v>32</v>
      </c>
      <c r="V908" t="s">
        <v>42</v>
      </c>
      <c r="X908">
        <f t="shared" si="28"/>
        <v>0</v>
      </c>
      <c r="Y908">
        <f t="shared" si="29"/>
        <v>82174.2</v>
      </c>
      <c r="Z908" s="2">
        <f>IF(BoyCodeAfrica_Ecommerce_Datasets3[Marketing_Cost] = 0, "N/A", L908/P908)</f>
        <v>341.01381641802016</v>
      </c>
      <c r="AA908" s="3">
        <f>BoyCodeAfrica_Ecommerce_Datasets3[Marketing_Cost]/BoyCodeAfrica_Ecommerce_Datasets3[Revenue]</f>
        <v>2.932432505239565E-3</v>
      </c>
      <c r="AB908">
        <f>IF(COUNTIFS($C$2:C908,C908, $O$2:O908,O908)= 1,1,0)</f>
        <v>1</v>
      </c>
      <c r="AC908" s="6">
        <f>IF(COUNTIFS($A$2:A908,A908, $O$2:O908,O908)= 1,1,0)</f>
        <v>1</v>
      </c>
    </row>
    <row r="909" spans="1:29" x14ac:dyDescent="0.25">
      <c r="A909" t="s">
        <v>1460</v>
      </c>
      <c r="B909" s="1">
        <v>45722</v>
      </c>
      <c r="C909" t="s">
        <v>1449</v>
      </c>
      <c r="D909" t="s">
        <v>25</v>
      </c>
      <c r="E909" t="s">
        <v>26</v>
      </c>
      <c r="F909" t="s">
        <v>86</v>
      </c>
      <c r="G909" t="s">
        <v>180</v>
      </c>
      <c r="H909">
        <v>2</v>
      </c>
      <c r="I909">
        <v>83559</v>
      </c>
      <c r="J909">
        <v>25</v>
      </c>
      <c r="K909">
        <v>41779.5</v>
      </c>
      <c r="L909">
        <v>125338.5</v>
      </c>
      <c r="M909">
        <v>70971.48</v>
      </c>
      <c r="N909">
        <v>54367.02</v>
      </c>
      <c r="O909" t="s">
        <v>91</v>
      </c>
      <c r="P909">
        <v>215.47</v>
      </c>
      <c r="Q909" t="s">
        <v>73</v>
      </c>
      <c r="R909" t="s">
        <v>31</v>
      </c>
      <c r="S909">
        <v>5</v>
      </c>
      <c r="T909">
        <v>6</v>
      </c>
      <c r="U909" t="s">
        <v>32</v>
      </c>
      <c r="V909" t="s">
        <v>50</v>
      </c>
      <c r="W909">
        <v>4</v>
      </c>
      <c r="X909">
        <f t="shared" si="28"/>
        <v>0</v>
      </c>
      <c r="Y909">
        <f t="shared" si="29"/>
        <v>54151.549999999996</v>
      </c>
      <c r="Z909" s="2">
        <f>IF(BoyCodeAfrica_Ecommerce_Datasets3[Marketing_Cost] = 0, "N/A", L909/P909)</f>
        <v>581.69814823409297</v>
      </c>
      <c r="AA909" s="3">
        <f>BoyCodeAfrica_Ecommerce_Datasets3[Marketing_Cost]/BoyCodeAfrica_Ecommerce_Datasets3[Revenue]</f>
        <v>1.7191046645683489E-3</v>
      </c>
      <c r="AB909">
        <f>IF(COUNTIFS($C$2:C909,C909, $O$2:O909,O909)= 1,1,0)</f>
        <v>1</v>
      </c>
      <c r="AC909" s="6">
        <f>IF(COUNTIFS($A$2:A909,A909, $O$2:O909,O909)= 1,1,0)</f>
        <v>1</v>
      </c>
    </row>
    <row r="910" spans="1:29" x14ac:dyDescent="0.25">
      <c r="A910" t="s">
        <v>1461</v>
      </c>
      <c r="B910" s="1">
        <v>45798</v>
      </c>
      <c r="C910" t="s">
        <v>1462</v>
      </c>
      <c r="D910" t="s">
        <v>97</v>
      </c>
      <c r="E910" t="s">
        <v>36</v>
      </c>
      <c r="F910" t="s">
        <v>47</v>
      </c>
      <c r="G910" t="s">
        <v>146</v>
      </c>
      <c r="H910">
        <v>1</v>
      </c>
      <c r="I910">
        <v>15968</v>
      </c>
      <c r="J910">
        <v>15</v>
      </c>
      <c r="K910">
        <v>2395.1999999999998</v>
      </c>
      <c r="L910">
        <v>13572.8</v>
      </c>
      <c r="M910">
        <v>7678.94</v>
      </c>
      <c r="N910">
        <v>5893.86</v>
      </c>
      <c r="O910" t="s">
        <v>29</v>
      </c>
      <c r="P910">
        <v>1934.87</v>
      </c>
      <c r="Q910" t="s">
        <v>40</v>
      </c>
      <c r="R910" t="s">
        <v>41</v>
      </c>
      <c r="S910">
        <v>2</v>
      </c>
      <c r="T910">
        <v>3</v>
      </c>
      <c r="U910" t="s">
        <v>56</v>
      </c>
      <c r="V910" t="s">
        <v>33</v>
      </c>
      <c r="W910">
        <v>5</v>
      </c>
      <c r="X910">
        <f t="shared" si="28"/>
        <v>0</v>
      </c>
      <c r="Y910">
        <f t="shared" si="29"/>
        <v>3958.99</v>
      </c>
      <c r="Z910" s="2">
        <f>IF(BoyCodeAfrica_Ecommerce_Datasets3[Marketing_Cost] = 0, "N/A", L910/P910)</f>
        <v>7.014838206184395</v>
      </c>
      <c r="AA910" s="3">
        <f>BoyCodeAfrica_Ecommerce_Datasets3[Marketing_Cost]/BoyCodeAfrica_Ecommerce_Datasets3[Revenue]</f>
        <v>0.1425549628669103</v>
      </c>
      <c r="AB910">
        <f>IF(COUNTIFS($C$2:C910,C910, $O$2:O910,O910)= 1,1,0)</f>
        <v>1</v>
      </c>
      <c r="AC910" s="6">
        <f>IF(COUNTIFS($A$2:A910,A910, $O$2:O910,O910)= 1,1,0)</f>
        <v>1</v>
      </c>
    </row>
    <row r="911" spans="1:29" x14ac:dyDescent="0.25">
      <c r="A911" t="s">
        <v>1463</v>
      </c>
      <c r="B911" s="1">
        <v>45681</v>
      </c>
      <c r="C911" t="s">
        <v>150</v>
      </c>
      <c r="D911" t="s">
        <v>154</v>
      </c>
      <c r="E911" t="s">
        <v>26</v>
      </c>
      <c r="F911" t="s">
        <v>27</v>
      </c>
      <c r="G911" t="s">
        <v>72</v>
      </c>
      <c r="H911">
        <v>1</v>
      </c>
      <c r="I911">
        <v>21238</v>
      </c>
      <c r="J911">
        <v>15</v>
      </c>
      <c r="K911">
        <v>3185.7</v>
      </c>
      <c r="L911">
        <v>18052.3</v>
      </c>
      <c r="M911">
        <v>14630.03</v>
      </c>
      <c r="N911">
        <v>3422.27</v>
      </c>
      <c r="O911" t="s">
        <v>91</v>
      </c>
      <c r="P911">
        <v>1354.67</v>
      </c>
      <c r="Q911" t="s">
        <v>73</v>
      </c>
      <c r="R911" t="s">
        <v>41</v>
      </c>
      <c r="S911">
        <v>2</v>
      </c>
      <c r="T911">
        <v>6</v>
      </c>
      <c r="U911" t="s">
        <v>56</v>
      </c>
      <c r="V911" t="s">
        <v>33</v>
      </c>
      <c r="W911">
        <v>2</v>
      </c>
      <c r="X911">
        <f t="shared" si="28"/>
        <v>0</v>
      </c>
      <c r="Y911">
        <f t="shared" si="29"/>
        <v>2067.6</v>
      </c>
      <c r="Z911" s="2">
        <f>IF(BoyCodeAfrica_Ecommerce_Datasets3[Marketing_Cost] = 0, "N/A", L911/P911)</f>
        <v>13.325976067972272</v>
      </c>
      <c r="AA911" s="3">
        <f>BoyCodeAfrica_Ecommerce_Datasets3[Marketing_Cost]/BoyCodeAfrica_Ecommerce_Datasets3[Revenue]</f>
        <v>7.5041407466084661E-2</v>
      </c>
      <c r="AB911">
        <f>IF(COUNTIFS($C$2:C911,C911, $O$2:O911,O911)= 1,1,0)</f>
        <v>1</v>
      </c>
      <c r="AC911" s="6">
        <f>IF(COUNTIFS($A$2:A911,A911, $O$2:O911,O911)= 1,1,0)</f>
        <v>1</v>
      </c>
    </row>
    <row r="912" spans="1:29" x14ac:dyDescent="0.25">
      <c r="A912" t="s">
        <v>1464</v>
      </c>
      <c r="B912" s="1">
        <v>45685</v>
      </c>
      <c r="C912" t="s">
        <v>1076</v>
      </c>
      <c r="D912" t="s">
        <v>71</v>
      </c>
      <c r="E912" t="s">
        <v>46</v>
      </c>
      <c r="F912" t="s">
        <v>37</v>
      </c>
      <c r="G912" t="s">
        <v>224</v>
      </c>
      <c r="H912">
        <v>3</v>
      </c>
      <c r="I912">
        <v>24109</v>
      </c>
      <c r="J912">
        <v>10</v>
      </c>
      <c r="K912">
        <v>7232.7</v>
      </c>
      <c r="L912">
        <v>65094.3</v>
      </c>
      <c r="M912">
        <v>47035.49</v>
      </c>
      <c r="N912">
        <v>18058.810000000001</v>
      </c>
      <c r="O912" t="s">
        <v>39</v>
      </c>
      <c r="P912">
        <v>2404.46</v>
      </c>
      <c r="Q912" t="s">
        <v>68</v>
      </c>
      <c r="R912" t="s">
        <v>31</v>
      </c>
      <c r="S912">
        <v>5</v>
      </c>
      <c r="T912">
        <v>0</v>
      </c>
      <c r="U912" t="s">
        <v>32</v>
      </c>
      <c r="V912" t="s">
        <v>42</v>
      </c>
      <c r="X912">
        <f t="shared" si="28"/>
        <v>0</v>
      </c>
      <c r="Y912">
        <f t="shared" si="29"/>
        <v>15654.350000000002</v>
      </c>
      <c r="Z912" s="2">
        <f>IF(BoyCodeAfrica_Ecommerce_Datasets3[Marketing_Cost] = 0, "N/A", L912/P912)</f>
        <v>27.072315613484943</v>
      </c>
      <c r="AA912" s="3">
        <f>BoyCodeAfrica_Ecommerce_Datasets3[Marketing_Cost]/BoyCodeAfrica_Ecommerce_Datasets3[Revenue]</f>
        <v>3.6938103643483378E-2</v>
      </c>
      <c r="AB912">
        <f>IF(COUNTIFS($C$2:C912,C912, $O$2:O912,O912)= 1,1,0)</f>
        <v>1</v>
      </c>
      <c r="AC912" s="6">
        <f>IF(COUNTIFS($A$2:A912,A912, $O$2:O912,O912)= 1,1,0)</f>
        <v>1</v>
      </c>
    </row>
    <row r="913" spans="1:29" x14ac:dyDescent="0.25">
      <c r="A913" t="s">
        <v>1465</v>
      </c>
      <c r="B913" s="1">
        <v>45941</v>
      </c>
      <c r="C913" t="s">
        <v>294</v>
      </c>
      <c r="D913" t="s">
        <v>79</v>
      </c>
      <c r="E913" t="s">
        <v>46</v>
      </c>
      <c r="F913" t="s">
        <v>53</v>
      </c>
      <c r="G913" t="s">
        <v>59</v>
      </c>
      <c r="H913">
        <v>1</v>
      </c>
      <c r="I913">
        <v>13428</v>
      </c>
      <c r="J913">
        <v>25</v>
      </c>
      <c r="K913">
        <v>3357</v>
      </c>
      <c r="L913">
        <v>10071</v>
      </c>
      <c r="M913">
        <v>7546.22</v>
      </c>
      <c r="N913">
        <v>2524.7800000000002</v>
      </c>
      <c r="O913" t="s">
        <v>91</v>
      </c>
      <c r="P913">
        <v>854.03</v>
      </c>
      <c r="Q913" t="s">
        <v>40</v>
      </c>
      <c r="R913" t="s">
        <v>31</v>
      </c>
      <c r="S913">
        <v>5</v>
      </c>
      <c r="T913">
        <v>2</v>
      </c>
      <c r="U913" t="s">
        <v>32</v>
      </c>
      <c r="V913" t="s">
        <v>50</v>
      </c>
      <c r="W913">
        <v>3</v>
      </c>
      <c r="X913">
        <f t="shared" si="28"/>
        <v>0</v>
      </c>
      <c r="Y913">
        <f t="shared" si="29"/>
        <v>1670.7500000000002</v>
      </c>
      <c r="Z913" s="2">
        <f>IF(BoyCodeAfrica_Ecommerce_Datasets3[Marketing_Cost] = 0, "N/A", L913/P913)</f>
        <v>11.792325796517687</v>
      </c>
      <c r="AA913" s="3">
        <f>BoyCodeAfrica_Ecommerce_Datasets3[Marketing_Cost]/BoyCodeAfrica_Ecommerce_Datasets3[Revenue]</f>
        <v>8.4800913514050238E-2</v>
      </c>
      <c r="AB913">
        <f>IF(COUNTIFS($C$2:C913,C913, $O$2:O913,O913)= 1,1,0)</f>
        <v>1</v>
      </c>
      <c r="AC913" s="6">
        <f>IF(COUNTIFS($A$2:A913,A913, $O$2:O913,O913)= 1,1,0)</f>
        <v>1</v>
      </c>
    </row>
    <row r="914" spans="1:29" x14ac:dyDescent="0.25">
      <c r="A914" t="s">
        <v>1466</v>
      </c>
      <c r="B914" s="1">
        <v>45807</v>
      </c>
      <c r="C914" t="s">
        <v>606</v>
      </c>
      <c r="D914" t="s">
        <v>71</v>
      </c>
      <c r="E914" t="s">
        <v>26</v>
      </c>
      <c r="F914" t="s">
        <v>37</v>
      </c>
      <c r="G914" t="s">
        <v>38</v>
      </c>
      <c r="H914">
        <v>2</v>
      </c>
      <c r="I914">
        <v>33425</v>
      </c>
      <c r="J914">
        <v>20</v>
      </c>
      <c r="K914">
        <v>13370</v>
      </c>
      <c r="L914">
        <v>53480</v>
      </c>
      <c r="M914">
        <v>39801.279999999999</v>
      </c>
      <c r="N914">
        <v>13678.72</v>
      </c>
      <c r="O914" t="s">
        <v>29</v>
      </c>
      <c r="P914">
        <v>1917.87</v>
      </c>
      <c r="Q914" t="s">
        <v>68</v>
      </c>
      <c r="R914" t="s">
        <v>41</v>
      </c>
      <c r="S914">
        <v>2</v>
      </c>
      <c r="T914">
        <v>2</v>
      </c>
      <c r="U914" t="s">
        <v>32</v>
      </c>
      <c r="V914" t="s">
        <v>33</v>
      </c>
      <c r="W914">
        <v>2</v>
      </c>
      <c r="X914">
        <f t="shared" si="28"/>
        <v>0</v>
      </c>
      <c r="Y914">
        <f t="shared" si="29"/>
        <v>11760.849999999999</v>
      </c>
      <c r="Z914" s="2">
        <f>IF(BoyCodeAfrica_Ecommerce_Datasets3[Marketing_Cost] = 0, "N/A", L914/P914)</f>
        <v>27.885101701366622</v>
      </c>
      <c r="AA914" s="3">
        <f>BoyCodeAfrica_Ecommerce_Datasets3[Marketing_Cost]/BoyCodeAfrica_Ecommerce_Datasets3[Revenue]</f>
        <v>3.5861443530291699E-2</v>
      </c>
      <c r="AB914">
        <f>IF(COUNTIFS($C$2:C914,C914, $O$2:O914,O914)= 1,1,0)</f>
        <v>1</v>
      </c>
      <c r="AC914" s="6">
        <f>IF(COUNTIFS($A$2:A914,A914, $O$2:O914,O914)= 1,1,0)</f>
        <v>1</v>
      </c>
    </row>
    <row r="915" spans="1:29" x14ac:dyDescent="0.25">
      <c r="A915" t="s">
        <v>1467</v>
      </c>
      <c r="B915" s="1">
        <v>46015</v>
      </c>
      <c r="C915" t="s">
        <v>1468</v>
      </c>
      <c r="D915" t="s">
        <v>25</v>
      </c>
      <c r="E915" t="s">
        <v>46</v>
      </c>
      <c r="F915" t="s">
        <v>86</v>
      </c>
      <c r="G915" t="s">
        <v>110</v>
      </c>
      <c r="H915">
        <v>3</v>
      </c>
      <c r="I915">
        <v>28658</v>
      </c>
      <c r="J915">
        <v>0</v>
      </c>
      <c r="K915">
        <v>0</v>
      </c>
      <c r="L915">
        <v>85974</v>
      </c>
      <c r="M915">
        <v>64394.74</v>
      </c>
      <c r="N915">
        <v>21579.26</v>
      </c>
      <c r="O915" t="s">
        <v>39</v>
      </c>
      <c r="P915">
        <v>660.42</v>
      </c>
      <c r="Q915" t="s">
        <v>68</v>
      </c>
      <c r="R915" t="s">
        <v>31</v>
      </c>
      <c r="S915">
        <v>5</v>
      </c>
      <c r="T915">
        <v>8</v>
      </c>
      <c r="U915" t="s">
        <v>56</v>
      </c>
      <c r="V915" t="s">
        <v>33</v>
      </c>
      <c r="W915">
        <v>2</v>
      </c>
      <c r="X915">
        <f t="shared" si="28"/>
        <v>0</v>
      </c>
      <c r="Y915">
        <f t="shared" si="29"/>
        <v>20918.84</v>
      </c>
      <c r="Z915" s="2">
        <f>IF(BoyCodeAfrica_Ecommerce_Datasets3[Marketing_Cost] = 0, "N/A", L915/P915)</f>
        <v>130.18079404015629</v>
      </c>
      <c r="AA915" s="3">
        <f>BoyCodeAfrica_Ecommerce_Datasets3[Marketing_Cost]/BoyCodeAfrica_Ecommerce_Datasets3[Revenue]</f>
        <v>7.6816246772279991E-3</v>
      </c>
      <c r="AB915">
        <f>IF(COUNTIFS($C$2:C915,C915, $O$2:O915,O915)= 1,1,0)</f>
        <v>1</v>
      </c>
      <c r="AC915" s="6">
        <f>IF(COUNTIFS($A$2:A915,A915, $O$2:O915,O915)= 1,1,0)</f>
        <v>1</v>
      </c>
    </row>
    <row r="916" spans="1:29" x14ac:dyDescent="0.25">
      <c r="A916" t="s">
        <v>1469</v>
      </c>
      <c r="B916" s="1">
        <v>45722</v>
      </c>
      <c r="C916" t="s">
        <v>819</v>
      </c>
      <c r="D916" t="s">
        <v>90</v>
      </c>
      <c r="E916" t="s">
        <v>26</v>
      </c>
      <c r="F916" t="s">
        <v>53</v>
      </c>
      <c r="G916" t="s">
        <v>59</v>
      </c>
      <c r="H916">
        <v>3</v>
      </c>
      <c r="I916">
        <v>77103</v>
      </c>
      <c r="J916">
        <v>0</v>
      </c>
      <c r="K916">
        <v>0</v>
      </c>
      <c r="L916">
        <v>231309</v>
      </c>
      <c r="M916">
        <v>139957.76999999999</v>
      </c>
      <c r="N916">
        <v>91351.23</v>
      </c>
      <c r="O916" t="s">
        <v>60</v>
      </c>
      <c r="P916">
        <v>255.72</v>
      </c>
      <c r="Q916" t="s">
        <v>68</v>
      </c>
      <c r="R916" t="s">
        <v>41</v>
      </c>
      <c r="S916">
        <v>2</v>
      </c>
      <c r="T916">
        <v>2</v>
      </c>
      <c r="U916" t="s">
        <v>32</v>
      </c>
      <c r="V916" t="s">
        <v>42</v>
      </c>
      <c r="X916">
        <f t="shared" si="28"/>
        <v>0</v>
      </c>
      <c r="Y916">
        <f t="shared" si="29"/>
        <v>91095.51</v>
      </c>
      <c r="Z916" s="2">
        <f>IF(BoyCodeAfrica_Ecommerce_Datasets3[Marketing_Cost] = 0, "N/A", L916/P916)</f>
        <v>904.5401220084467</v>
      </c>
      <c r="AA916" s="3">
        <f>BoyCodeAfrica_Ecommerce_Datasets3[Marketing_Cost]/BoyCodeAfrica_Ecommerce_Datasets3[Revenue]</f>
        <v>1.1055341556100281E-3</v>
      </c>
      <c r="AB916">
        <f>IF(COUNTIFS($C$2:C916,C916, $O$2:O916,O916)= 1,1,0)</f>
        <v>0</v>
      </c>
      <c r="AC916" s="6">
        <f>IF(COUNTIFS($A$2:A916,A916, $O$2:O916,O916)= 1,1,0)</f>
        <v>1</v>
      </c>
    </row>
    <row r="917" spans="1:29" x14ac:dyDescent="0.25">
      <c r="A917" t="s">
        <v>1470</v>
      </c>
      <c r="B917" s="1">
        <v>45984</v>
      </c>
      <c r="C917" t="s">
        <v>506</v>
      </c>
      <c r="D917" t="s">
        <v>79</v>
      </c>
      <c r="E917" t="s">
        <v>26</v>
      </c>
      <c r="F917" t="s">
        <v>27</v>
      </c>
      <c r="G917" t="s">
        <v>113</v>
      </c>
      <c r="H917">
        <v>2</v>
      </c>
      <c r="I917">
        <v>14013</v>
      </c>
      <c r="J917">
        <v>10</v>
      </c>
      <c r="K917">
        <v>2802.6</v>
      </c>
      <c r="L917">
        <v>25223.4</v>
      </c>
      <c r="M917">
        <v>17700.55</v>
      </c>
      <c r="N917">
        <v>7522.85</v>
      </c>
      <c r="O917" t="s">
        <v>49</v>
      </c>
      <c r="P917">
        <v>220.51</v>
      </c>
      <c r="Q917" t="s">
        <v>40</v>
      </c>
      <c r="R917" t="s">
        <v>41</v>
      </c>
      <c r="S917">
        <v>2</v>
      </c>
      <c r="T917">
        <v>2</v>
      </c>
      <c r="U917" t="s">
        <v>32</v>
      </c>
      <c r="V917" t="s">
        <v>33</v>
      </c>
      <c r="W917">
        <v>2</v>
      </c>
      <c r="X917">
        <f t="shared" si="28"/>
        <v>0</v>
      </c>
      <c r="Y917">
        <f t="shared" si="29"/>
        <v>7302.34</v>
      </c>
      <c r="Z917" s="2">
        <f>IF(BoyCodeAfrica_Ecommerce_Datasets3[Marketing_Cost] = 0, "N/A", L917/P917)</f>
        <v>114.38664913155867</v>
      </c>
      <c r="AA917" s="3">
        <f>BoyCodeAfrica_Ecommerce_Datasets3[Marketing_Cost]/BoyCodeAfrica_Ecommerce_Datasets3[Revenue]</f>
        <v>8.7422789949015596E-3</v>
      </c>
      <c r="AB917">
        <f>IF(COUNTIFS($C$2:C917,C917, $O$2:O917,O917)= 1,1,0)</f>
        <v>1</v>
      </c>
      <c r="AC917" s="6">
        <f>IF(COUNTIFS($A$2:A917,A917, $O$2:O917,O917)= 1,1,0)</f>
        <v>1</v>
      </c>
    </row>
    <row r="918" spans="1:29" x14ac:dyDescent="0.25">
      <c r="A918" t="s">
        <v>1471</v>
      </c>
      <c r="B918" s="1">
        <v>45909</v>
      </c>
      <c r="C918" t="s">
        <v>1009</v>
      </c>
      <c r="D918" t="s">
        <v>45</v>
      </c>
      <c r="E918" t="s">
        <v>26</v>
      </c>
      <c r="F918" t="s">
        <v>53</v>
      </c>
      <c r="G918" t="s">
        <v>59</v>
      </c>
      <c r="H918">
        <v>2</v>
      </c>
      <c r="I918">
        <v>96789</v>
      </c>
      <c r="J918">
        <v>0</v>
      </c>
      <c r="K918">
        <v>0</v>
      </c>
      <c r="L918">
        <v>193578</v>
      </c>
      <c r="M918">
        <v>126982.1</v>
      </c>
      <c r="N918">
        <v>66595.899999999994</v>
      </c>
      <c r="O918" t="s">
        <v>55</v>
      </c>
      <c r="P918">
        <v>1210.93</v>
      </c>
      <c r="Q918" t="s">
        <v>83</v>
      </c>
      <c r="R918" t="s">
        <v>31</v>
      </c>
      <c r="S918">
        <v>5</v>
      </c>
      <c r="T918">
        <v>5</v>
      </c>
      <c r="U918" t="s">
        <v>32</v>
      </c>
      <c r="V918" t="s">
        <v>42</v>
      </c>
      <c r="X918">
        <f t="shared" si="28"/>
        <v>0</v>
      </c>
      <c r="Y918">
        <f t="shared" si="29"/>
        <v>65384.969999999994</v>
      </c>
      <c r="Z918" s="2">
        <f>IF(BoyCodeAfrica_Ecommerce_Datasets3[Marketing_Cost] = 0, "N/A", L918/P918)</f>
        <v>159.85895138447307</v>
      </c>
      <c r="AA918" s="3">
        <f>BoyCodeAfrica_Ecommerce_Datasets3[Marketing_Cost]/BoyCodeAfrica_Ecommerce_Datasets3[Revenue]</f>
        <v>6.2555145729370079E-3</v>
      </c>
      <c r="AB918">
        <f>IF(COUNTIFS($C$2:C918,C918, $O$2:O918,O918)= 1,1,0)</f>
        <v>1</v>
      </c>
      <c r="AC918" s="6">
        <f>IF(COUNTIFS($A$2:A918,A918, $O$2:O918,O918)= 1,1,0)</f>
        <v>1</v>
      </c>
    </row>
    <row r="919" spans="1:29" x14ac:dyDescent="0.25">
      <c r="A919" t="s">
        <v>1472</v>
      </c>
      <c r="B919" s="1">
        <v>45710</v>
      </c>
      <c r="C919" t="s">
        <v>241</v>
      </c>
      <c r="D919" t="s">
        <v>67</v>
      </c>
      <c r="E919" t="s">
        <v>46</v>
      </c>
      <c r="F919" t="s">
        <v>27</v>
      </c>
      <c r="G919" t="s">
        <v>76</v>
      </c>
      <c r="H919">
        <v>1</v>
      </c>
      <c r="I919">
        <v>21997</v>
      </c>
      <c r="J919">
        <v>0</v>
      </c>
      <c r="K919">
        <v>0</v>
      </c>
      <c r="L919">
        <v>21997</v>
      </c>
      <c r="M919">
        <v>14033.47</v>
      </c>
      <c r="N919">
        <v>7963.53</v>
      </c>
      <c r="O919" t="s">
        <v>49</v>
      </c>
      <c r="P919">
        <v>479.84</v>
      </c>
      <c r="Q919" t="s">
        <v>40</v>
      </c>
      <c r="R919" t="s">
        <v>31</v>
      </c>
      <c r="S919">
        <v>5</v>
      </c>
      <c r="T919">
        <v>5</v>
      </c>
      <c r="U919" t="s">
        <v>32</v>
      </c>
      <c r="V919" t="s">
        <v>33</v>
      </c>
      <c r="W919">
        <v>5</v>
      </c>
      <c r="X919">
        <f t="shared" si="28"/>
        <v>0</v>
      </c>
      <c r="Y919">
        <f t="shared" si="29"/>
        <v>7483.69</v>
      </c>
      <c r="Z919" s="2">
        <f>IF(BoyCodeAfrica_Ecommerce_Datasets3[Marketing_Cost] = 0, "N/A", L919/P919)</f>
        <v>45.842364121373791</v>
      </c>
      <c r="AA919" s="3">
        <f>BoyCodeAfrica_Ecommerce_Datasets3[Marketing_Cost]/BoyCodeAfrica_Ecommerce_Datasets3[Revenue]</f>
        <v>2.1813883711415193E-2</v>
      </c>
      <c r="AB919">
        <f>IF(COUNTIFS($C$2:C919,C919, $O$2:O919,O919)= 1,1,0)</f>
        <v>0</v>
      </c>
      <c r="AC919" s="6">
        <f>IF(COUNTIFS($A$2:A919,A919, $O$2:O919,O919)= 1,1,0)</f>
        <v>1</v>
      </c>
    </row>
    <row r="920" spans="1:29" x14ac:dyDescent="0.25">
      <c r="A920" t="s">
        <v>1473</v>
      </c>
      <c r="B920" s="1">
        <v>45664</v>
      </c>
      <c r="C920" t="s">
        <v>597</v>
      </c>
      <c r="D920" t="s">
        <v>79</v>
      </c>
      <c r="E920" t="s">
        <v>46</v>
      </c>
      <c r="F920" t="s">
        <v>47</v>
      </c>
      <c r="G920" t="s">
        <v>105</v>
      </c>
      <c r="H920">
        <v>1</v>
      </c>
      <c r="I920">
        <v>11938</v>
      </c>
      <c r="J920">
        <v>5</v>
      </c>
      <c r="K920">
        <v>596.9</v>
      </c>
      <c r="L920">
        <v>11341.1</v>
      </c>
      <c r="M920">
        <v>8983.41</v>
      </c>
      <c r="N920">
        <v>2357.69</v>
      </c>
      <c r="O920" t="s">
        <v>49</v>
      </c>
      <c r="P920">
        <v>483.87</v>
      </c>
      <c r="Q920" t="s">
        <v>40</v>
      </c>
      <c r="R920" t="s">
        <v>41</v>
      </c>
      <c r="S920">
        <v>2</v>
      </c>
      <c r="T920">
        <v>1</v>
      </c>
      <c r="U920" t="s">
        <v>32</v>
      </c>
      <c r="V920" t="s">
        <v>33</v>
      </c>
      <c r="W920">
        <v>5</v>
      </c>
      <c r="X920">
        <f t="shared" si="28"/>
        <v>0</v>
      </c>
      <c r="Y920">
        <f t="shared" si="29"/>
        <v>1873.8200000000002</v>
      </c>
      <c r="Z920" s="2">
        <f>IF(BoyCodeAfrica_Ecommerce_Datasets3[Marketing_Cost] = 0, "N/A", L920/P920)</f>
        <v>23.438320209973753</v>
      </c>
      <c r="AA920" s="3">
        <f>BoyCodeAfrica_Ecommerce_Datasets3[Marketing_Cost]/BoyCodeAfrica_Ecommerce_Datasets3[Revenue]</f>
        <v>4.2665173572228446E-2</v>
      </c>
      <c r="AB920">
        <f>IF(COUNTIFS($C$2:C920,C920, $O$2:O920,O920)= 1,1,0)</f>
        <v>1</v>
      </c>
      <c r="AC920" s="6">
        <f>IF(COUNTIFS($A$2:A920,A920, $O$2:O920,O920)= 1,1,0)</f>
        <v>1</v>
      </c>
    </row>
    <row r="921" spans="1:29" x14ac:dyDescent="0.25">
      <c r="A921" t="s">
        <v>1474</v>
      </c>
      <c r="B921" s="1">
        <v>45951</v>
      </c>
      <c r="C921" t="s">
        <v>312</v>
      </c>
      <c r="D921" t="s">
        <v>97</v>
      </c>
      <c r="E921" t="s">
        <v>46</v>
      </c>
      <c r="F921" t="s">
        <v>37</v>
      </c>
      <c r="G921" t="s">
        <v>161</v>
      </c>
      <c r="H921">
        <v>1</v>
      </c>
      <c r="I921">
        <v>36315</v>
      </c>
      <c r="J921">
        <v>5</v>
      </c>
      <c r="K921">
        <v>1815.75</v>
      </c>
      <c r="L921">
        <v>34499.25</v>
      </c>
      <c r="M921">
        <v>20479.5</v>
      </c>
      <c r="N921">
        <v>14019.75</v>
      </c>
      <c r="O921" t="s">
        <v>39</v>
      </c>
      <c r="P921">
        <v>2366.37</v>
      </c>
      <c r="Q921" t="s">
        <v>40</v>
      </c>
      <c r="R921" t="s">
        <v>41</v>
      </c>
      <c r="S921">
        <v>2</v>
      </c>
      <c r="T921">
        <v>2</v>
      </c>
      <c r="U921" t="s">
        <v>32</v>
      </c>
      <c r="V921" t="s">
        <v>33</v>
      </c>
      <c r="W921">
        <v>2</v>
      </c>
      <c r="X921">
        <f t="shared" si="28"/>
        <v>0</v>
      </c>
      <c r="Y921">
        <f t="shared" si="29"/>
        <v>11653.380000000001</v>
      </c>
      <c r="Z921" s="2">
        <f>IF(BoyCodeAfrica_Ecommerce_Datasets3[Marketing_Cost] = 0, "N/A", L921/P921)</f>
        <v>14.57897539269007</v>
      </c>
      <c r="AA921" s="3">
        <f>BoyCodeAfrica_Ecommerce_Datasets3[Marketing_Cost]/BoyCodeAfrica_Ecommerce_Datasets3[Revenue]</f>
        <v>6.8591925911432858E-2</v>
      </c>
      <c r="AB921">
        <f>IF(COUNTIFS($C$2:C921,C921, $O$2:O921,O921)= 1,1,0)</f>
        <v>1</v>
      </c>
      <c r="AC921" s="6">
        <f>IF(COUNTIFS($A$2:A921,A921, $O$2:O921,O921)= 1,1,0)</f>
        <v>1</v>
      </c>
    </row>
    <row r="922" spans="1:29" x14ac:dyDescent="0.25">
      <c r="A922" t="s">
        <v>1475</v>
      </c>
      <c r="B922" s="1">
        <v>45803</v>
      </c>
      <c r="C922" t="s">
        <v>1476</v>
      </c>
      <c r="D922" t="s">
        <v>45</v>
      </c>
      <c r="E922" t="s">
        <v>26</v>
      </c>
      <c r="F922" t="s">
        <v>86</v>
      </c>
      <c r="G922" t="s">
        <v>94</v>
      </c>
      <c r="H922">
        <v>2</v>
      </c>
      <c r="I922">
        <v>82318</v>
      </c>
      <c r="J922">
        <v>0</v>
      </c>
      <c r="K922">
        <v>0</v>
      </c>
      <c r="L922">
        <v>164636</v>
      </c>
      <c r="M922">
        <v>115933.65</v>
      </c>
      <c r="N922">
        <v>48702.35</v>
      </c>
      <c r="O922" t="s">
        <v>60</v>
      </c>
      <c r="P922">
        <v>327.51</v>
      </c>
      <c r="Q922" t="s">
        <v>68</v>
      </c>
      <c r="R922" t="s">
        <v>31</v>
      </c>
      <c r="S922">
        <v>5</v>
      </c>
      <c r="T922">
        <v>7</v>
      </c>
      <c r="U922" t="s">
        <v>56</v>
      </c>
      <c r="V922" t="s">
        <v>33</v>
      </c>
      <c r="W922">
        <v>2</v>
      </c>
      <c r="X922">
        <f t="shared" si="28"/>
        <v>0</v>
      </c>
      <c r="Y922">
        <f t="shared" si="29"/>
        <v>48374.84</v>
      </c>
      <c r="Z922" s="2">
        <f>IF(BoyCodeAfrica_Ecommerce_Datasets3[Marketing_Cost] = 0, "N/A", L922/P922)</f>
        <v>502.68999419865042</v>
      </c>
      <c r="AA922" s="3">
        <f>BoyCodeAfrica_Ecommerce_Datasets3[Marketing_Cost]/BoyCodeAfrica_Ecommerce_Datasets3[Revenue]</f>
        <v>1.9892976019825555E-3</v>
      </c>
      <c r="AB922">
        <f>IF(COUNTIFS($C$2:C922,C922, $O$2:O922,O922)= 1,1,0)</f>
        <v>1</v>
      </c>
      <c r="AC922" s="6">
        <f>IF(COUNTIFS($A$2:A922,A922, $O$2:O922,O922)= 1,1,0)</f>
        <v>1</v>
      </c>
    </row>
    <row r="923" spans="1:29" x14ac:dyDescent="0.25">
      <c r="A923" t="s">
        <v>1477</v>
      </c>
      <c r="B923" s="1">
        <v>45898</v>
      </c>
      <c r="C923" t="s">
        <v>1478</v>
      </c>
      <c r="D923" t="s">
        <v>67</v>
      </c>
      <c r="E923" t="s">
        <v>46</v>
      </c>
      <c r="F923" t="s">
        <v>37</v>
      </c>
      <c r="G923" t="s">
        <v>100</v>
      </c>
      <c r="H923">
        <v>1</v>
      </c>
      <c r="I923">
        <v>38009</v>
      </c>
      <c r="J923">
        <v>5</v>
      </c>
      <c r="K923">
        <v>1900.45</v>
      </c>
      <c r="L923">
        <v>36108.550000000003</v>
      </c>
      <c r="M923">
        <v>21133.63</v>
      </c>
      <c r="N923">
        <v>14974.92</v>
      </c>
      <c r="O923" t="s">
        <v>49</v>
      </c>
      <c r="P923">
        <v>406.96</v>
      </c>
      <c r="Q923" t="s">
        <v>30</v>
      </c>
      <c r="R923" t="s">
        <v>31</v>
      </c>
      <c r="S923">
        <v>5</v>
      </c>
      <c r="T923">
        <v>2</v>
      </c>
      <c r="U923" t="s">
        <v>32</v>
      </c>
      <c r="V923" t="s">
        <v>33</v>
      </c>
      <c r="W923">
        <v>2</v>
      </c>
      <c r="X923">
        <f t="shared" si="28"/>
        <v>0</v>
      </c>
      <c r="Y923">
        <f t="shared" si="29"/>
        <v>14567.960000000001</v>
      </c>
      <c r="Z923" s="2">
        <f>IF(BoyCodeAfrica_Ecommerce_Datasets3[Marketing_Cost] = 0, "N/A", L923/P923)</f>
        <v>88.72751621781012</v>
      </c>
      <c r="AA923" s="3">
        <f>BoyCodeAfrica_Ecommerce_Datasets3[Marketing_Cost]/BoyCodeAfrica_Ecommerce_Datasets3[Revenue]</f>
        <v>1.1270460874225079E-2</v>
      </c>
      <c r="AB923">
        <f>IF(COUNTIFS($C$2:C923,C923, $O$2:O923,O923)= 1,1,0)</f>
        <v>1</v>
      </c>
      <c r="AC923" s="6">
        <f>IF(COUNTIFS($A$2:A923,A923, $O$2:O923,O923)= 1,1,0)</f>
        <v>1</v>
      </c>
    </row>
    <row r="924" spans="1:29" x14ac:dyDescent="0.25">
      <c r="A924" t="s">
        <v>1479</v>
      </c>
      <c r="B924" s="1">
        <v>45903</v>
      </c>
      <c r="C924" t="s">
        <v>24</v>
      </c>
      <c r="D924" t="s">
        <v>154</v>
      </c>
      <c r="E924" t="s">
        <v>36</v>
      </c>
      <c r="F924" t="s">
        <v>53</v>
      </c>
      <c r="G924" t="s">
        <v>82</v>
      </c>
      <c r="H924">
        <v>1</v>
      </c>
      <c r="I924">
        <v>81641</v>
      </c>
      <c r="J924">
        <v>25</v>
      </c>
      <c r="K924">
        <v>20410.25</v>
      </c>
      <c r="L924">
        <v>61230.75</v>
      </c>
      <c r="M924">
        <v>47954.59</v>
      </c>
      <c r="N924">
        <v>13276.16</v>
      </c>
      <c r="O924" t="s">
        <v>55</v>
      </c>
      <c r="P924">
        <v>684.35</v>
      </c>
      <c r="Q924" t="s">
        <v>73</v>
      </c>
      <c r="R924" t="s">
        <v>41</v>
      </c>
      <c r="S924">
        <v>2</v>
      </c>
      <c r="T924">
        <v>2</v>
      </c>
      <c r="U924" t="s">
        <v>32</v>
      </c>
      <c r="V924" t="s">
        <v>33</v>
      </c>
      <c r="W924">
        <v>5</v>
      </c>
      <c r="X924">
        <f t="shared" si="28"/>
        <v>0</v>
      </c>
      <c r="Y924">
        <f t="shared" si="29"/>
        <v>12591.81</v>
      </c>
      <c r="Z924" s="2">
        <f>IF(BoyCodeAfrica_Ecommerce_Datasets3[Marketing_Cost] = 0, "N/A", L924/P924)</f>
        <v>89.472857455980119</v>
      </c>
      <c r="AA924" s="3">
        <f>BoyCodeAfrica_Ecommerce_Datasets3[Marketing_Cost]/BoyCodeAfrica_Ecommerce_Datasets3[Revenue]</f>
        <v>1.1176573861989279E-2</v>
      </c>
      <c r="AB924">
        <f>IF(COUNTIFS($C$2:C924,C924, $O$2:O924,O924)= 1,1,0)</f>
        <v>1</v>
      </c>
      <c r="AC924" s="6">
        <f>IF(COUNTIFS($A$2:A924,A924, $O$2:O924,O924)= 1,1,0)</f>
        <v>1</v>
      </c>
    </row>
    <row r="925" spans="1:29" x14ac:dyDescent="0.25">
      <c r="A925" t="s">
        <v>1480</v>
      </c>
      <c r="B925" s="1">
        <v>45883</v>
      </c>
      <c r="C925" t="s">
        <v>1481</v>
      </c>
      <c r="D925" t="s">
        <v>124</v>
      </c>
      <c r="E925" t="s">
        <v>26</v>
      </c>
      <c r="F925" t="s">
        <v>37</v>
      </c>
      <c r="G925" t="s">
        <v>313</v>
      </c>
      <c r="H925">
        <v>3</v>
      </c>
      <c r="I925">
        <v>22227</v>
      </c>
      <c r="J925">
        <v>10</v>
      </c>
      <c r="K925">
        <v>6668.1</v>
      </c>
      <c r="L925">
        <v>60012.9</v>
      </c>
      <c r="M925">
        <v>36835.769999999997</v>
      </c>
      <c r="N925">
        <v>23177.13</v>
      </c>
      <c r="O925" t="s">
        <v>49</v>
      </c>
      <c r="P925">
        <v>307.7</v>
      </c>
      <c r="Q925" t="s">
        <v>40</v>
      </c>
      <c r="R925" t="s">
        <v>31</v>
      </c>
      <c r="S925">
        <v>5</v>
      </c>
      <c r="T925">
        <v>3</v>
      </c>
      <c r="U925" t="s">
        <v>32</v>
      </c>
      <c r="V925" t="s">
        <v>33</v>
      </c>
      <c r="W925">
        <v>5</v>
      </c>
      <c r="X925">
        <f t="shared" si="28"/>
        <v>0</v>
      </c>
      <c r="Y925">
        <f t="shared" si="29"/>
        <v>22869.43</v>
      </c>
      <c r="Z925" s="2">
        <f>IF(BoyCodeAfrica_Ecommerce_Datasets3[Marketing_Cost] = 0, "N/A", L925/P925)</f>
        <v>195.03704907377318</v>
      </c>
      <c r="AA925" s="3">
        <f>BoyCodeAfrica_Ecommerce_Datasets3[Marketing_Cost]/BoyCodeAfrica_Ecommerce_Datasets3[Revenue]</f>
        <v>5.1272309786729187E-3</v>
      </c>
      <c r="AB925">
        <f>IF(COUNTIFS($C$2:C925,C925, $O$2:O925,O925)= 1,1,0)</f>
        <v>1</v>
      </c>
      <c r="AC925" s="6">
        <f>IF(COUNTIFS($A$2:A925,A925, $O$2:O925,O925)= 1,1,0)</f>
        <v>1</v>
      </c>
    </row>
    <row r="926" spans="1:29" x14ac:dyDescent="0.25">
      <c r="A926" t="s">
        <v>1482</v>
      </c>
      <c r="B926" s="1">
        <v>45832</v>
      </c>
      <c r="C926" t="s">
        <v>1483</v>
      </c>
      <c r="D926" t="s">
        <v>79</v>
      </c>
      <c r="E926" t="s">
        <v>36</v>
      </c>
      <c r="F926" t="s">
        <v>86</v>
      </c>
      <c r="G926" t="s">
        <v>180</v>
      </c>
      <c r="H926">
        <v>1</v>
      </c>
      <c r="I926">
        <v>80778</v>
      </c>
      <c r="J926">
        <v>0</v>
      </c>
      <c r="K926">
        <v>0</v>
      </c>
      <c r="L926">
        <v>80778</v>
      </c>
      <c r="M926">
        <v>58449.84</v>
      </c>
      <c r="N926">
        <v>22328.16</v>
      </c>
      <c r="O926" t="s">
        <v>39</v>
      </c>
      <c r="P926">
        <v>255.27</v>
      </c>
      <c r="Q926" t="s">
        <v>73</v>
      </c>
      <c r="R926" t="s">
        <v>41</v>
      </c>
      <c r="S926">
        <v>2</v>
      </c>
      <c r="T926">
        <v>4</v>
      </c>
      <c r="U926" t="s">
        <v>56</v>
      </c>
      <c r="V926" t="s">
        <v>33</v>
      </c>
      <c r="W926">
        <v>5</v>
      </c>
      <c r="X926">
        <f t="shared" si="28"/>
        <v>0</v>
      </c>
      <c r="Y926">
        <f t="shared" si="29"/>
        <v>22072.89</v>
      </c>
      <c r="Z926" s="2">
        <f>IF(BoyCodeAfrica_Ecommerce_Datasets3[Marketing_Cost] = 0, "N/A", L926/P926)</f>
        <v>316.44141497238218</v>
      </c>
      <c r="AA926" s="3">
        <f>BoyCodeAfrica_Ecommerce_Datasets3[Marketing_Cost]/BoyCodeAfrica_Ecommerce_Datasets3[Revenue]</f>
        <v>3.160142613087722E-3</v>
      </c>
      <c r="AB926">
        <f>IF(COUNTIFS($C$2:C926,C926, $O$2:O926,O926)= 1,1,0)</f>
        <v>1</v>
      </c>
      <c r="AC926" s="6">
        <f>IF(COUNTIFS($A$2:A926,A926, $O$2:O926,O926)= 1,1,0)</f>
        <v>1</v>
      </c>
    </row>
    <row r="927" spans="1:29" x14ac:dyDescent="0.25">
      <c r="A927" t="s">
        <v>1484</v>
      </c>
      <c r="B927" s="1">
        <v>45752</v>
      </c>
      <c r="C927" t="s">
        <v>1485</v>
      </c>
      <c r="D927" t="s">
        <v>97</v>
      </c>
      <c r="E927" t="s">
        <v>46</v>
      </c>
      <c r="F927" t="s">
        <v>47</v>
      </c>
      <c r="G927" t="s">
        <v>105</v>
      </c>
      <c r="H927">
        <v>2</v>
      </c>
      <c r="I927">
        <v>44784</v>
      </c>
      <c r="J927">
        <v>5</v>
      </c>
      <c r="K927">
        <v>4478.3999999999996</v>
      </c>
      <c r="L927">
        <v>85089.600000000006</v>
      </c>
      <c r="M927">
        <v>62577.35</v>
      </c>
      <c r="N927">
        <v>22512.25</v>
      </c>
      <c r="O927" t="s">
        <v>91</v>
      </c>
      <c r="P927">
        <v>2425.0500000000002</v>
      </c>
      <c r="Q927" t="s">
        <v>68</v>
      </c>
      <c r="R927" t="s">
        <v>31</v>
      </c>
      <c r="S927">
        <v>5</v>
      </c>
      <c r="T927">
        <v>1</v>
      </c>
      <c r="U927" t="s">
        <v>32</v>
      </c>
      <c r="V927" t="s">
        <v>33</v>
      </c>
      <c r="W927">
        <v>5</v>
      </c>
      <c r="X927">
        <f t="shared" si="28"/>
        <v>0</v>
      </c>
      <c r="Y927">
        <f t="shared" si="29"/>
        <v>20087.2</v>
      </c>
      <c r="Z927" s="2">
        <f>IF(BoyCodeAfrica_Ecommerce_Datasets3[Marketing_Cost] = 0, "N/A", L927/P927)</f>
        <v>35.087771386156987</v>
      </c>
      <c r="AA927" s="3">
        <f>BoyCodeAfrica_Ecommerce_Datasets3[Marketing_Cost]/BoyCodeAfrica_Ecommerce_Datasets3[Revenue]</f>
        <v>2.8499957691656794E-2</v>
      </c>
      <c r="AB927">
        <f>IF(COUNTIFS($C$2:C927,C927, $O$2:O927,O927)= 1,1,0)</f>
        <v>1</v>
      </c>
      <c r="AC927" s="6">
        <f>IF(COUNTIFS($A$2:A927,A927, $O$2:O927,O927)= 1,1,0)</f>
        <v>1</v>
      </c>
    </row>
    <row r="928" spans="1:29" x14ac:dyDescent="0.25">
      <c r="A928" t="s">
        <v>1486</v>
      </c>
      <c r="B928" s="1">
        <v>45684</v>
      </c>
      <c r="C928" t="s">
        <v>687</v>
      </c>
      <c r="D928" t="s">
        <v>154</v>
      </c>
      <c r="E928" t="s">
        <v>46</v>
      </c>
      <c r="F928" t="s">
        <v>27</v>
      </c>
      <c r="G928" t="s">
        <v>164</v>
      </c>
      <c r="H928">
        <v>1</v>
      </c>
      <c r="I928">
        <v>16938</v>
      </c>
      <c r="J928">
        <v>0</v>
      </c>
      <c r="K928">
        <v>0</v>
      </c>
      <c r="L928">
        <v>16938</v>
      </c>
      <c r="M928">
        <v>9560.59</v>
      </c>
      <c r="N928">
        <v>7377.41</v>
      </c>
      <c r="O928" t="s">
        <v>55</v>
      </c>
      <c r="P928">
        <v>459.23</v>
      </c>
      <c r="Q928" t="s">
        <v>30</v>
      </c>
      <c r="R928" t="s">
        <v>31</v>
      </c>
      <c r="S928">
        <v>5</v>
      </c>
      <c r="T928">
        <v>0</v>
      </c>
      <c r="U928" t="s">
        <v>32</v>
      </c>
      <c r="V928" t="s">
        <v>42</v>
      </c>
      <c r="X928">
        <f t="shared" si="28"/>
        <v>0</v>
      </c>
      <c r="Y928">
        <f t="shared" si="29"/>
        <v>6918.18</v>
      </c>
      <c r="Z928" s="2">
        <f>IF(BoyCodeAfrica_Ecommerce_Datasets3[Marketing_Cost] = 0, "N/A", L928/P928)</f>
        <v>36.883478866798768</v>
      </c>
      <c r="AA928" s="3">
        <f>BoyCodeAfrica_Ecommerce_Datasets3[Marketing_Cost]/BoyCodeAfrica_Ecommerce_Datasets3[Revenue]</f>
        <v>2.7112409965757471E-2</v>
      </c>
      <c r="AB928">
        <f>IF(COUNTIFS($C$2:C928,C928, $O$2:O928,O928)= 1,1,0)</f>
        <v>1</v>
      </c>
      <c r="AC928" s="6">
        <f>IF(COUNTIFS($A$2:A928,A928, $O$2:O928,O928)= 1,1,0)</f>
        <v>1</v>
      </c>
    </row>
    <row r="929" spans="1:29" x14ac:dyDescent="0.25">
      <c r="A929" t="s">
        <v>1487</v>
      </c>
      <c r="B929" s="1">
        <v>45787</v>
      </c>
      <c r="C929" t="s">
        <v>1488</v>
      </c>
      <c r="D929" t="s">
        <v>90</v>
      </c>
      <c r="E929" t="s">
        <v>26</v>
      </c>
      <c r="F929" t="s">
        <v>53</v>
      </c>
      <c r="G929" t="s">
        <v>268</v>
      </c>
      <c r="H929">
        <v>1</v>
      </c>
      <c r="I929">
        <v>26824</v>
      </c>
      <c r="J929">
        <v>20</v>
      </c>
      <c r="K929">
        <v>5364.8</v>
      </c>
      <c r="L929">
        <v>21459.200000000001</v>
      </c>
      <c r="M929">
        <v>17204.88</v>
      </c>
      <c r="N929">
        <v>4254.32</v>
      </c>
      <c r="O929" t="s">
        <v>55</v>
      </c>
      <c r="P929">
        <v>875.31</v>
      </c>
      <c r="Q929" t="s">
        <v>68</v>
      </c>
      <c r="R929" t="s">
        <v>31</v>
      </c>
      <c r="S929">
        <v>5</v>
      </c>
      <c r="T929">
        <v>5</v>
      </c>
      <c r="U929" t="s">
        <v>32</v>
      </c>
      <c r="V929" t="s">
        <v>33</v>
      </c>
      <c r="W929">
        <v>1</v>
      </c>
      <c r="X929">
        <f t="shared" si="28"/>
        <v>0</v>
      </c>
      <c r="Y929">
        <f t="shared" si="29"/>
        <v>3379.0099999999998</v>
      </c>
      <c r="Z929" s="2">
        <f>IF(BoyCodeAfrica_Ecommerce_Datasets3[Marketing_Cost] = 0, "N/A", L929/P929)</f>
        <v>24.516114290936926</v>
      </c>
      <c r="AA929" s="3">
        <f>BoyCodeAfrica_Ecommerce_Datasets3[Marketing_Cost]/BoyCodeAfrica_Ecommerce_Datasets3[Revenue]</f>
        <v>4.0789498210557704E-2</v>
      </c>
      <c r="AB929">
        <f>IF(COUNTIFS($C$2:C929,C929, $O$2:O929,O929)= 1,1,0)</f>
        <v>1</v>
      </c>
      <c r="AC929" s="6">
        <f>IF(COUNTIFS($A$2:A929,A929, $O$2:O929,O929)= 1,1,0)</f>
        <v>1</v>
      </c>
    </row>
    <row r="930" spans="1:29" x14ac:dyDescent="0.25">
      <c r="A930" t="s">
        <v>1489</v>
      </c>
      <c r="B930" s="1">
        <v>45902</v>
      </c>
      <c r="C930" t="s">
        <v>117</v>
      </c>
      <c r="D930" t="s">
        <v>124</v>
      </c>
      <c r="E930" t="s">
        <v>46</v>
      </c>
      <c r="F930" t="s">
        <v>27</v>
      </c>
      <c r="G930" t="s">
        <v>113</v>
      </c>
      <c r="H930">
        <v>1</v>
      </c>
      <c r="I930">
        <v>28949</v>
      </c>
      <c r="J930">
        <v>0</v>
      </c>
      <c r="K930">
        <v>0</v>
      </c>
      <c r="L930">
        <v>28949</v>
      </c>
      <c r="M930">
        <v>17091.509999999998</v>
      </c>
      <c r="N930">
        <v>11857.49</v>
      </c>
      <c r="O930" t="s">
        <v>29</v>
      </c>
      <c r="P930">
        <v>407.23</v>
      </c>
      <c r="Q930" t="s">
        <v>83</v>
      </c>
      <c r="R930" t="s">
        <v>31</v>
      </c>
      <c r="S930">
        <v>5</v>
      </c>
      <c r="T930">
        <v>8</v>
      </c>
      <c r="U930" t="s">
        <v>56</v>
      </c>
      <c r="V930" t="s">
        <v>33</v>
      </c>
      <c r="X930">
        <f t="shared" si="28"/>
        <v>0</v>
      </c>
      <c r="Y930">
        <f t="shared" si="29"/>
        <v>11450.26</v>
      </c>
      <c r="Z930" s="2">
        <f>IF(BoyCodeAfrica_Ecommerce_Datasets3[Marketing_Cost] = 0, "N/A", L930/P930)</f>
        <v>71.087591778601777</v>
      </c>
      <c r="AA930" s="3">
        <f>BoyCodeAfrica_Ecommerce_Datasets3[Marketing_Cost]/BoyCodeAfrica_Ecommerce_Datasets3[Revenue]</f>
        <v>1.4067152578672838E-2</v>
      </c>
      <c r="AB930">
        <f>IF(COUNTIFS($C$2:C930,C930, $O$2:O930,O930)= 1,1,0)</f>
        <v>1</v>
      </c>
      <c r="AC930" s="6">
        <f>IF(COUNTIFS($A$2:A930,A930, $O$2:O930,O930)= 1,1,0)</f>
        <v>1</v>
      </c>
    </row>
    <row r="931" spans="1:29" x14ac:dyDescent="0.25">
      <c r="A931" t="s">
        <v>1490</v>
      </c>
      <c r="B931" s="1">
        <v>45716</v>
      </c>
      <c r="C931" t="s">
        <v>880</v>
      </c>
      <c r="D931" t="s">
        <v>154</v>
      </c>
      <c r="E931" t="s">
        <v>36</v>
      </c>
      <c r="F931" t="s">
        <v>37</v>
      </c>
      <c r="G931" t="s">
        <v>100</v>
      </c>
      <c r="H931">
        <v>2</v>
      </c>
      <c r="I931">
        <v>22790</v>
      </c>
      <c r="J931">
        <v>15</v>
      </c>
      <c r="K931">
        <v>6837</v>
      </c>
      <c r="L931">
        <v>38743</v>
      </c>
      <c r="M931">
        <v>22656.05</v>
      </c>
      <c r="N931">
        <v>16086.95</v>
      </c>
      <c r="O931" t="s">
        <v>39</v>
      </c>
      <c r="P931">
        <v>2147.81</v>
      </c>
      <c r="Q931" t="s">
        <v>73</v>
      </c>
      <c r="R931" t="s">
        <v>31</v>
      </c>
      <c r="S931">
        <v>5</v>
      </c>
      <c r="T931">
        <v>5</v>
      </c>
      <c r="U931" t="s">
        <v>32</v>
      </c>
      <c r="V931" t="s">
        <v>42</v>
      </c>
      <c r="X931">
        <f t="shared" si="28"/>
        <v>0</v>
      </c>
      <c r="Y931">
        <f t="shared" si="29"/>
        <v>13939.140000000001</v>
      </c>
      <c r="Z931" s="2">
        <f>IF(BoyCodeAfrica_Ecommerce_Datasets3[Marketing_Cost] = 0, "N/A", L931/P931)</f>
        <v>18.038373971626914</v>
      </c>
      <c r="AA931" s="3">
        <f>BoyCodeAfrica_Ecommerce_Datasets3[Marketing_Cost]/BoyCodeAfrica_Ecommerce_Datasets3[Revenue]</f>
        <v>5.5437369331234027E-2</v>
      </c>
      <c r="AB931">
        <f>IF(COUNTIFS($C$2:C931,C931, $O$2:O931,O931)= 1,1,0)</f>
        <v>0</v>
      </c>
      <c r="AC931" s="6">
        <f>IF(COUNTIFS($A$2:A931,A931, $O$2:O931,O931)= 1,1,0)</f>
        <v>1</v>
      </c>
    </row>
    <row r="932" spans="1:29" x14ac:dyDescent="0.25">
      <c r="A932" t="s">
        <v>1491</v>
      </c>
      <c r="B932" s="1">
        <v>45691</v>
      </c>
      <c r="C932" t="s">
        <v>1492</v>
      </c>
      <c r="D932" t="s">
        <v>124</v>
      </c>
      <c r="E932" t="s">
        <v>26</v>
      </c>
      <c r="F932" t="s">
        <v>27</v>
      </c>
      <c r="G932" t="s">
        <v>164</v>
      </c>
      <c r="H932">
        <v>2</v>
      </c>
      <c r="I932">
        <v>19771</v>
      </c>
      <c r="J932">
        <v>0</v>
      </c>
      <c r="K932">
        <v>0</v>
      </c>
      <c r="L932">
        <v>39542</v>
      </c>
      <c r="M932">
        <v>24191.52</v>
      </c>
      <c r="N932">
        <v>15350.48</v>
      </c>
      <c r="O932" t="s">
        <v>49</v>
      </c>
      <c r="P932">
        <v>173.96</v>
      </c>
      <c r="Q932" t="s">
        <v>30</v>
      </c>
      <c r="R932" t="s">
        <v>31</v>
      </c>
      <c r="S932">
        <v>5</v>
      </c>
      <c r="T932">
        <v>3</v>
      </c>
      <c r="U932" t="s">
        <v>32</v>
      </c>
      <c r="V932" t="s">
        <v>33</v>
      </c>
      <c r="W932">
        <v>2</v>
      </c>
      <c r="X932">
        <f t="shared" si="28"/>
        <v>0</v>
      </c>
      <c r="Y932">
        <f t="shared" si="29"/>
        <v>15176.52</v>
      </c>
      <c r="Z932" s="2">
        <f>IF(BoyCodeAfrica_Ecommerce_Datasets3[Marketing_Cost] = 0, "N/A", L932/P932)</f>
        <v>227.3051276155438</v>
      </c>
      <c r="AA932" s="3">
        <f>BoyCodeAfrica_Ecommerce_Datasets3[Marketing_Cost]/BoyCodeAfrica_Ecommerce_Datasets3[Revenue]</f>
        <v>4.3993728187749735E-3</v>
      </c>
      <c r="AB932">
        <f>IF(COUNTIFS($C$2:C932,C932, $O$2:O932,O932)= 1,1,0)</f>
        <v>1</v>
      </c>
      <c r="AC932" s="6">
        <f>IF(COUNTIFS($A$2:A932,A932, $O$2:O932,O932)= 1,1,0)</f>
        <v>1</v>
      </c>
    </row>
    <row r="933" spans="1:29" x14ac:dyDescent="0.25">
      <c r="A933" t="s">
        <v>1493</v>
      </c>
      <c r="B933" s="1">
        <v>45863</v>
      </c>
      <c r="C933" t="s">
        <v>797</v>
      </c>
      <c r="D933" t="s">
        <v>97</v>
      </c>
      <c r="E933" t="s">
        <v>46</v>
      </c>
      <c r="F933" t="s">
        <v>86</v>
      </c>
      <c r="G933" t="s">
        <v>110</v>
      </c>
      <c r="H933">
        <v>2</v>
      </c>
      <c r="I933">
        <v>9544</v>
      </c>
      <c r="J933">
        <v>0</v>
      </c>
      <c r="K933">
        <v>0</v>
      </c>
      <c r="L933">
        <v>19088</v>
      </c>
      <c r="M933">
        <v>10630.57</v>
      </c>
      <c r="N933">
        <v>8457.43</v>
      </c>
      <c r="O933" t="s">
        <v>39</v>
      </c>
      <c r="P933">
        <v>483.16</v>
      </c>
      <c r="Q933" t="s">
        <v>40</v>
      </c>
      <c r="R933" t="s">
        <v>31</v>
      </c>
      <c r="S933">
        <v>5</v>
      </c>
      <c r="T933">
        <v>8</v>
      </c>
      <c r="U933" t="s">
        <v>56</v>
      </c>
      <c r="V933" t="s">
        <v>33</v>
      </c>
      <c r="W933">
        <v>4</v>
      </c>
      <c r="X933">
        <f t="shared" si="28"/>
        <v>0</v>
      </c>
      <c r="Y933">
        <f t="shared" si="29"/>
        <v>7974.27</v>
      </c>
      <c r="Z933" s="2">
        <f>IF(BoyCodeAfrica_Ecommerce_Datasets3[Marketing_Cost] = 0, "N/A", L933/P933)</f>
        <v>39.506581670668098</v>
      </c>
      <c r="AA933" s="3">
        <f>BoyCodeAfrica_Ecommerce_Datasets3[Marketing_Cost]/BoyCodeAfrica_Ecommerce_Datasets3[Revenue]</f>
        <v>2.5312238055322716E-2</v>
      </c>
      <c r="AB933">
        <f>IF(COUNTIFS($C$2:C933,C933, $O$2:O933,O933)= 1,1,0)</f>
        <v>0</v>
      </c>
      <c r="AC933" s="6">
        <f>IF(COUNTIFS($A$2:A933,A933, $O$2:O933,O933)= 1,1,0)</f>
        <v>1</v>
      </c>
    </row>
    <row r="934" spans="1:29" x14ac:dyDescent="0.25">
      <c r="A934" t="s">
        <v>1494</v>
      </c>
      <c r="B934" s="1">
        <v>45909</v>
      </c>
      <c r="C934" t="s">
        <v>449</v>
      </c>
      <c r="D934" t="s">
        <v>97</v>
      </c>
      <c r="E934" t="s">
        <v>46</v>
      </c>
      <c r="F934" t="s">
        <v>47</v>
      </c>
      <c r="G934" t="s">
        <v>105</v>
      </c>
      <c r="H934">
        <v>1</v>
      </c>
      <c r="I934">
        <v>11031</v>
      </c>
      <c r="J934">
        <v>15</v>
      </c>
      <c r="K934">
        <v>1654.65</v>
      </c>
      <c r="L934">
        <v>9376.35</v>
      </c>
      <c r="M934">
        <v>6235.96</v>
      </c>
      <c r="N934">
        <v>3140.39</v>
      </c>
      <c r="O934" t="s">
        <v>60</v>
      </c>
      <c r="P934">
        <v>724.86</v>
      </c>
      <c r="Q934" t="s">
        <v>68</v>
      </c>
      <c r="R934" t="s">
        <v>31</v>
      </c>
      <c r="S934">
        <v>5</v>
      </c>
      <c r="T934">
        <v>3</v>
      </c>
      <c r="U934" t="s">
        <v>32</v>
      </c>
      <c r="V934" t="s">
        <v>42</v>
      </c>
      <c r="X934">
        <f t="shared" si="28"/>
        <v>0</v>
      </c>
      <c r="Y934">
        <f t="shared" si="29"/>
        <v>2415.5299999999997</v>
      </c>
      <c r="Z934" s="2">
        <f>IF(BoyCodeAfrica_Ecommerce_Datasets3[Marketing_Cost] = 0, "N/A", L934/P934)</f>
        <v>12.93539442099164</v>
      </c>
      <c r="AA934" s="3">
        <f>BoyCodeAfrica_Ecommerce_Datasets3[Marketing_Cost]/BoyCodeAfrica_Ecommerce_Datasets3[Revenue]</f>
        <v>7.7307267753443501E-2</v>
      </c>
      <c r="AB934">
        <f>IF(COUNTIFS($C$2:C934,C934, $O$2:O934,O934)= 1,1,0)</f>
        <v>1</v>
      </c>
      <c r="AC934" s="6">
        <f>IF(COUNTIFS($A$2:A934,A934, $O$2:O934,O934)= 1,1,0)</f>
        <v>1</v>
      </c>
    </row>
    <row r="935" spans="1:29" x14ac:dyDescent="0.25">
      <c r="A935" t="s">
        <v>1495</v>
      </c>
      <c r="B935" s="1">
        <v>45695</v>
      </c>
      <c r="C935" t="s">
        <v>364</v>
      </c>
      <c r="D935" t="s">
        <v>25</v>
      </c>
      <c r="E935" t="s">
        <v>46</v>
      </c>
      <c r="F935" t="s">
        <v>86</v>
      </c>
      <c r="G935" t="s">
        <v>110</v>
      </c>
      <c r="H935">
        <v>3</v>
      </c>
      <c r="I935">
        <v>6993</v>
      </c>
      <c r="J935">
        <v>0</v>
      </c>
      <c r="K935">
        <v>0</v>
      </c>
      <c r="L935">
        <v>20979</v>
      </c>
      <c r="M935">
        <v>12952.82</v>
      </c>
      <c r="N935">
        <v>8026.18</v>
      </c>
      <c r="O935" t="s">
        <v>39</v>
      </c>
      <c r="P935">
        <v>1035.33</v>
      </c>
      <c r="Q935" t="s">
        <v>30</v>
      </c>
      <c r="R935" t="s">
        <v>31</v>
      </c>
      <c r="S935">
        <v>5</v>
      </c>
      <c r="T935">
        <v>1</v>
      </c>
      <c r="U935" t="s">
        <v>32</v>
      </c>
      <c r="V935" t="s">
        <v>33</v>
      </c>
      <c r="W935">
        <v>5</v>
      </c>
      <c r="X935">
        <f t="shared" si="28"/>
        <v>0</v>
      </c>
      <c r="Y935">
        <f t="shared" si="29"/>
        <v>6990.85</v>
      </c>
      <c r="Z935" s="2">
        <f>IF(BoyCodeAfrica_Ecommerce_Datasets3[Marketing_Cost] = 0, "N/A", L935/P935)</f>
        <v>20.263104517400251</v>
      </c>
      <c r="AA935" s="3">
        <f>BoyCodeAfrica_Ecommerce_Datasets3[Marketing_Cost]/BoyCodeAfrica_Ecommerce_Datasets3[Revenue]</f>
        <v>4.9350779350779347E-2</v>
      </c>
      <c r="AB935">
        <f>IF(COUNTIFS($C$2:C935,C935, $O$2:O935,O935)= 1,1,0)</f>
        <v>1</v>
      </c>
      <c r="AC935" s="6">
        <f>IF(COUNTIFS($A$2:A935,A935, $O$2:O935,O935)= 1,1,0)</f>
        <v>1</v>
      </c>
    </row>
    <row r="936" spans="1:29" x14ac:dyDescent="0.25">
      <c r="A936" t="s">
        <v>1496</v>
      </c>
      <c r="B936" s="1">
        <v>45953</v>
      </c>
      <c r="C936" t="s">
        <v>1497</v>
      </c>
      <c r="D936" t="s">
        <v>25</v>
      </c>
      <c r="E936" t="s">
        <v>36</v>
      </c>
      <c r="F936" t="s">
        <v>27</v>
      </c>
      <c r="G936" t="s">
        <v>28</v>
      </c>
      <c r="H936">
        <v>1</v>
      </c>
      <c r="I936">
        <v>22837</v>
      </c>
      <c r="J936">
        <v>10</v>
      </c>
      <c r="K936">
        <v>2283.6999999999998</v>
      </c>
      <c r="L936">
        <v>20553.3</v>
      </c>
      <c r="M936">
        <v>12886.13</v>
      </c>
      <c r="N936">
        <v>7667.17</v>
      </c>
      <c r="O936" t="s">
        <v>60</v>
      </c>
      <c r="P936">
        <v>1303.01</v>
      </c>
      <c r="Q936" t="s">
        <v>83</v>
      </c>
      <c r="R936" t="s">
        <v>31</v>
      </c>
      <c r="S936">
        <v>5</v>
      </c>
      <c r="T936">
        <v>5</v>
      </c>
      <c r="U936" t="s">
        <v>32</v>
      </c>
      <c r="V936" t="s">
        <v>33</v>
      </c>
      <c r="W936">
        <v>3</v>
      </c>
      <c r="X936">
        <f t="shared" si="28"/>
        <v>0</v>
      </c>
      <c r="Y936">
        <f t="shared" si="29"/>
        <v>6364.16</v>
      </c>
      <c r="Z936" s="2">
        <f>IF(BoyCodeAfrica_Ecommerce_Datasets3[Marketing_Cost] = 0, "N/A", L936/P936)</f>
        <v>15.773708567086976</v>
      </c>
      <c r="AA936" s="3">
        <f>BoyCodeAfrica_Ecommerce_Datasets3[Marketing_Cost]/BoyCodeAfrica_Ecommerce_Datasets3[Revenue]</f>
        <v>6.3396632170989578E-2</v>
      </c>
      <c r="AB936">
        <f>IF(COUNTIFS($C$2:C936,C936, $O$2:O936,O936)= 1,1,0)</f>
        <v>1</v>
      </c>
      <c r="AC936" s="6">
        <f>IF(COUNTIFS($A$2:A936,A936, $O$2:O936,O936)= 1,1,0)</f>
        <v>1</v>
      </c>
    </row>
    <row r="937" spans="1:29" x14ac:dyDescent="0.25">
      <c r="A937" t="s">
        <v>1498</v>
      </c>
      <c r="B937" s="1">
        <v>45980</v>
      </c>
      <c r="C937" t="s">
        <v>961</v>
      </c>
      <c r="D937" t="s">
        <v>71</v>
      </c>
      <c r="E937" t="s">
        <v>46</v>
      </c>
      <c r="F937" t="s">
        <v>47</v>
      </c>
      <c r="G937" t="s">
        <v>48</v>
      </c>
      <c r="H937">
        <v>2</v>
      </c>
      <c r="I937">
        <v>14766</v>
      </c>
      <c r="J937">
        <v>5</v>
      </c>
      <c r="K937">
        <v>1476.6</v>
      </c>
      <c r="L937">
        <v>28055.4</v>
      </c>
      <c r="M937">
        <v>15632.31</v>
      </c>
      <c r="N937">
        <v>12423.09</v>
      </c>
      <c r="O937" t="s">
        <v>55</v>
      </c>
      <c r="P937">
        <v>430.87</v>
      </c>
      <c r="Q937" t="s">
        <v>30</v>
      </c>
      <c r="R937" t="s">
        <v>41</v>
      </c>
      <c r="S937">
        <v>2</v>
      </c>
      <c r="T937">
        <v>4</v>
      </c>
      <c r="U937" t="s">
        <v>32</v>
      </c>
      <c r="V937" t="s">
        <v>50</v>
      </c>
      <c r="W937">
        <v>2</v>
      </c>
      <c r="X937">
        <f t="shared" si="28"/>
        <v>0</v>
      </c>
      <c r="Y937">
        <f t="shared" si="29"/>
        <v>11992.22</v>
      </c>
      <c r="Z937" s="2">
        <f>IF(BoyCodeAfrica_Ecommerce_Datasets3[Marketing_Cost] = 0, "N/A", L937/P937)</f>
        <v>65.113375264000751</v>
      </c>
      <c r="AA937" s="3">
        <f>BoyCodeAfrica_Ecommerce_Datasets3[Marketing_Cost]/BoyCodeAfrica_Ecommerce_Datasets3[Revenue]</f>
        <v>1.5357827726569573E-2</v>
      </c>
      <c r="AB937">
        <f>IF(COUNTIFS($C$2:C937,C937, $O$2:O937,O937)= 1,1,0)</f>
        <v>1</v>
      </c>
      <c r="AC937" s="6">
        <f>IF(COUNTIFS($A$2:A937,A937, $O$2:O937,O937)= 1,1,0)</f>
        <v>1</v>
      </c>
    </row>
    <row r="938" spans="1:29" x14ac:dyDescent="0.25">
      <c r="A938" t="s">
        <v>1499</v>
      </c>
      <c r="B938" s="1">
        <v>46009</v>
      </c>
      <c r="C938" t="s">
        <v>142</v>
      </c>
      <c r="D938" t="s">
        <v>154</v>
      </c>
      <c r="E938" t="s">
        <v>26</v>
      </c>
      <c r="F938" t="s">
        <v>86</v>
      </c>
      <c r="G938" t="s">
        <v>180</v>
      </c>
      <c r="H938">
        <v>1</v>
      </c>
      <c r="I938">
        <v>54004</v>
      </c>
      <c r="J938">
        <v>0</v>
      </c>
      <c r="K938">
        <v>0</v>
      </c>
      <c r="L938">
        <v>54004</v>
      </c>
      <c r="M938">
        <v>38345.1</v>
      </c>
      <c r="N938">
        <v>15658.9</v>
      </c>
      <c r="O938" t="s">
        <v>60</v>
      </c>
      <c r="P938">
        <v>339.85</v>
      </c>
      <c r="Q938" t="s">
        <v>83</v>
      </c>
      <c r="R938" t="s">
        <v>31</v>
      </c>
      <c r="S938">
        <v>5</v>
      </c>
      <c r="T938">
        <v>2</v>
      </c>
      <c r="U938" t="s">
        <v>32</v>
      </c>
      <c r="V938" t="s">
        <v>50</v>
      </c>
      <c r="W938">
        <v>5</v>
      </c>
      <c r="X938">
        <f t="shared" si="28"/>
        <v>0</v>
      </c>
      <c r="Y938">
        <f t="shared" si="29"/>
        <v>15319.05</v>
      </c>
      <c r="Z938" s="2">
        <f>IF(BoyCodeAfrica_Ecommerce_Datasets3[Marketing_Cost] = 0, "N/A", L938/P938)</f>
        <v>158.90539944092981</v>
      </c>
      <c r="AA938" s="3">
        <f>BoyCodeAfrica_Ecommerce_Datasets3[Marketing_Cost]/BoyCodeAfrica_Ecommerce_Datasets3[Revenue]</f>
        <v>6.2930523664913715E-3</v>
      </c>
      <c r="AB938">
        <f>IF(COUNTIFS($C$2:C938,C938, $O$2:O938,O938)= 1,1,0)</f>
        <v>0</v>
      </c>
      <c r="AC938" s="6">
        <f>IF(COUNTIFS($A$2:A938,A938, $O$2:O938,O938)= 1,1,0)</f>
        <v>1</v>
      </c>
    </row>
    <row r="939" spans="1:29" x14ac:dyDescent="0.25">
      <c r="A939" t="s">
        <v>1500</v>
      </c>
      <c r="B939" s="1">
        <v>45685</v>
      </c>
      <c r="C939" t="s">
        <v>860</v>
      </c>
      <c r="D939" t="s">
        <v>71</v>
      </c>
      <c r="E939" t="s">
        <v>46</v>
      </c>
      <c r="F939" t="s">
        <v>47</v>
      </c>
      <c r="G939" t="s">
        <v>64</v>
      </c>
      <c r="H939">
        <v>1</v>
      </c>
      <c r="I939">
        <v>22020</v>
      </c>
      <c r="J939">
        <v>10</v>
      </c>
      <c r="K939">
        <v>2202</v>
      </c>
      <c r="L939">
        <v>19818</v>
      </c>
      <c r="M939">
        <v>12832.21</v>
      </c>
      <c r="N939">
        <v>6985.79</v>
      </c>
      <c r="O939" t="s">
        <v>60</v>
      </c>
      <c r="P939">
        <v>890.54</v>
      </c>
      <c r="Q939" t="s">
        <v>30</v>
      </c>
      <c r="R939" t="s">
        <v>41</v>
      </c>
      <c r="S939">
        <v>2</v>
      </c>
      <c r="T939">
        <v>3</v>
      </c>
      <c r="U939" t="s">
        <v>32</v>
      </c>
      <c r="V939" t="s">
        <v>42</v>
      </c>
      <c r="X939">
        <f t="shared" si="28"/>
        <v>0</v>
      </c>
      <c r="Y939">
        <f t="shared" si="29"/>
        <v>6095.25</v>
      </c>
      <c r="Z939" s="2">
        <f>IF(BoyCodeAfrica_Ecommerce_Datasets3[Marketing_Cost] = 0, "N/A", L939/P939)</f>
        <v>22.253913355941339</v>
      </c>
      <c r="AA939" s="3">
        <f>BoyCodeAfrica_Ecommerce_Datasets3[Marketing_Cost]/BoyCodeAfrica_Ecommerce_Datasets3[Revenue]</f>
        <v>4.493591684327379E-2</v>
      </c>
      <c r="AB939">
        <f>IF(COUNTIFS($C$2:C939,C939, $O$2:O939,O939)= 1,1,0)</f>
        <v>0</v>
      </c>
      <c r="AC939" s="6">
        <f>IF(COUNTIFS($A$2:A939,A939, $O$2:O939,O939)= 1,1,0)</f>
        <v>1</v>
      </c>
    </row>
    <row r="940" spans="1:29" x14ac:dyDescent="0.25">
      <c r="A940" t="s">
        <v>1501</v>
      </c>
      <c r="B940" s="1">
        <v>45735</v>
      </c>
      <c r="C940" t="s">
        <v>1350</v>
      </c>
      <c r="D940" t="s">
        <v>90</v>
      </c>
      <c r="E940" t="s">
        <v>26</v>
      </c>
      <c r="F940" t="s">
        <v>47</v>
      </c>
      <c r="G940" t="s">
        <v>138</v>
      </c>
      <c r="H940">
        <v>1</v>
      </c>
      <c r="I940">
        <v>41611</v>
      </c>
      <c r="J940">
        <v>15</v>
      </c>
      <c r="K940">
        <v>6241.65</v>
      </c>
      <c r="L940">
        <v>35369.35</v>
      </c>
      <c r="M940">
        <v>25146.31</v>
      </c>
      <c r="N940">
        <v>10223.040000000001</v>
      </c>
      <c r="O940" t="s">
        <v>55</v>
      </c>
      <c r="P940">
        <v>477.14</v>
      </c>
      <c r="Q940" t="s">
        <v>83</v>
      </c>
      <c r="R940" t="s">
        <v>31</v>
      </c>
      <c r="S940">
        <v>5</v>
      </c>
      <c r="T940">
        <v>5</v>
      </c>
      <c r="U940" t="s">
        <v>32</v>
      </c>
      <c r="V940" t="s">
        <v>33</v>
      </c>
      <c r="W940">
        <v>2</v>
      </c>
      <c r="X940">
        <f t="shared" si="28"/>
        <v>0</v>
      </c>
      <c r="Y940">
        <f t="shared" si="29"/>
        <v>9745.9000000000015</v>
      </c>
      <c r="Z940" s="2">
        <f>IF(BoyCodeAfrica_Ecommerce_Datasets3[Marketing_Cost] = 0, "N/A", L940/P940)</f>
        <v>74.127824118707295</v>
      </c>
      <c r="AA940" s="3">
        <f>BoyCodeAfrica_Ecommerce_Datasets3[Marketing_Cost]/BoyCodeAfrica_Ecommerce_Datasets3[Revenue]</f>
        <v>1.3490211157400405E-2</v>
      </c>
      <c r="AB940">
        <f>IF(COUNTIFS($C$2:C940,C940, $O$2:O940,O940)= 1,1,0)</f>
        <v>1</v>
      </c>
      <c r="AC940" s="6">
        <f>IF(COUNTIFS($A$2:A940,A940, $O$2:O940,O940)= 1,1,0)</f>
        <v>1</v>
      </c>
    </row>
    <row r="941" spans="1:29" x14ac:dyDescent="0.25">
      <c r="A941" t="s">
        <v>1502</v>
      </c>
      <c r="B941" s="1">
        <v>45734</v>
      </c>
      <c r="C941" t="s">
        <v>1378</v>
      </c>
      <c r="D941" t="s">
        <v>45</v>
      </c>
      <c r="E941" t="s">
        <v>46</v>
      </c>
      <c r="F941" t="s">
        <v>86</v>
      </c>
      <c r="G941" t="s">
        <v>87</v>
      </c>
      <c r="H941">
        <v>2</v>
      </c>
      <c r="I941">
        <v>63340</v>
      </c>
      <c r="J941">
        <v>0</v>
      </c>
      <c r="K941">
        <v>0</v>
      </c>
      <c r="L941">
        <v>126680</v>
      </c>
      <c r="M941">
        <v>72373.81</v>
      </c>
      <c r="N941">
        <v>54306.19</v>
      </c>
      <c r="O941" t="s">
        <v>60</v>
      </c>
      <c r="P941">
        <v>753.26</v>
      </c>
      <c r="Q941" t="s">
        <v>68</v>
      </c>
      <c r="R941" t="s">
        <v>31</v>
      </c>
      <c r="S941">
        <v>5</v>
      </c>
      <c r="T941">
        <v>4</v>
      </c>
      <c r="U941" t="s">
        <v>32</v>
      </c>
      <c r="V941" t="s">
        <v>42</v>
      </c>
      <c r="X941">
        <f t="shared" si="28"/>
        <v>0</v>
      </c>
      <c r="Y941">
        <f t="shared" si="29"/>
        <v>53552.93</v>
      </c>
      <c r="Z941" s="2">
        <f>IF(BoyCodeAfrica_Ecommerce_Datasets3[Marketing_Cost] = 0, "N/A", L941/P941)</f>
        <v>168.17566311764861</v>
      </c>
      <c r="AA941" s="3">
        <f>BoyCodeAfrica_Ecommerce_Datasets3[Marketing_Cost]/BoyCodeAfrica_Ecommerce_Datasets3[Revenue]</f>
        <v>5.9461635617303445E-3</v>
      </c>
      <c r="AB941">
        <f>IF(COUNTIFS($C$2:C941,C941, $O$2:O941,O941)= 1,1,0)</f>
        <v>0</v>
      </c>
      <c r="AC941" s="6">
        <f>IF(COUNTIFS($A$2:A941,A941, $O$2:O941,O941)= 1,1,0)</f>
        <v>1</v>
      </c>
    </row>
    <row r="942" spans="1:29" x14ac:dyDescent="0.25">
      <c r="A942" t="s">
        <v>1503</v>
      </c>
      <c r="B942" s="1">
        <v>45946</v>
      </c>
      <c r="C942" t="s">
        <v>1346</v>
      </c>
      <c r="D942" t="s">
        <v>90</v>
      </c>
      <c r="E942" t="s">
        <v>46</v>
      </c>
      <c r="F942" t="s">
        <v>27</v>
      </c>
      <c r="G942" t="s">
        <v>164</v>
      </c>
      <c r="H942">
        <v>1</v>
      </c>
      <c r="I942">
        <v>4317</v>
      </c>
      <c r="J942">
        <v>0</v>
      </c>
      <c r="K942">
        <v>0</v>
      </c>
      <c r="L942">
        <v>4317</v>
      </c>
      <c r="M942">
        <v>2433.3000000000002</v>
      </c>
      <c r="N942">
        <v>1883.7</v>
      </c>
      <c r="O942" t="s">
        <v>39</v>
      </c>
      <c r="P942">
        <v>1274.92</v>
      </c>
      <c r="Q942" t="s">
        <v>73</v>
      </c>
      <c r="R942" t="s">
        <v>41</v>
      </c>
      <c r="S942">
        <v>2</v>
      </c>
      <c r="T942">
        <v>5</v>
      </c>
      <c r="U942" t="s">
        <v>32</v>
      </c>
      <c r="V942" t="s">
        <v>42</v>
      </c>
      <c r="X942">
        <f t="shared" si="28"/>
        <v>0</v>
      </c>
      <c r="Y942">
        <f t="shared" si="29"/>
        <v>608.78</v>
      </c>
      <c r="Z942" s="2">
        <f>IF(BoyCodeAfrica_Ecommerce_Datasets3[Marketing_Cost] = 0, "N/A", L942/P942)</f>
        <v>3.3860948137922375</v>
      </c>
      <c r="AA942" s="3">
        <f>BoyCodeAfrica_Ecommerce_Datasets3[Marketing_Cost]/BoyCodeAfrica_Ecommerce_Datasets3[Revenue]</f>
        <v>0.29532545749362987</v>
      </c>
      <c r="AB942">
        <f>IF(COUNTIFS($C$2:C942,C942, $O$2:O942,O942)= 1,1,0)</f>
        <v>1</v>
      </c>
      <c r="AC942" s="6">
        <f>IF(COUNTIFS($A$2:A942,A942, $O$2:O942,O942)= 1,1,0)</f>
        <v>1</v>
      </c>
    </row>
    <row r="943" spans="1:29" x14ac:dyDescent="0.25">
      <c r="A943" t="s">
        <v>1504</v>
      </c>
      <c r="B943" s="1">
        <v>45813</v>
      </c>
      <c r="C943" t="s">
        <v>1012</v>
      </c>
      <c r="D943" t="s">
        <v>45</v>
      </c>
      <c r="E943" t="s">
        <v>26</v>
      </c>
      <c r="F943" t="s">
        <v>53</v>
      </c>
      <c r="G943" t="s">
        <v>151</v>
      </c>
      <c r="H943">
        <v>3</v>
      </c>
      <c r="I943">
        <v>17905</v>
      </c>
      <c r="J943">
        <v>0</v>
      </c>
      <c r="K943">
        <v>0</v>
      </c>
      <c r="L943">
        <v>53715</v>
      </c>
      <c r="M943">
        <v>34112.39</v>
      </c>
      <c r="N943">
        <v>19602.61</v>
      </c>
      <c r="O943" t="s">
        <v>91</v>
      </c>
      <c r="P943">
        <v>595.88</v>
      </c>
      <c r="Q943" t="s">
        <v>73</v>
      </c>
      <c r="R943" t="s">
        <v>31</v>
      </c>
      <c r="S943">
        <v>5</v>
      </c>
      <c r="T943">
        <v>2</v>
      </c>
      <c r="U943" t="s">
        <v>32</v>
      </c>
      <c r="V943" t="s">
        <v>50</v>
      </c>
      <c r="W943">
        <v>5</v>
      </c>
      <c r="X943">
        <f t="shared" si="28"/>
        <v>0</v>
      </c>
      <c r="Y943">
        <f t="shared" si="29"/>
        <v>19006.73</v>
      </c>
      <c r="Z943" s="2">
        <f>IF(BoyCodeAfrica_Ecommerce_Datasets3[Marketing_Cost] = 0, "N/A", L943/P943)</f>
        <v>90.143988722561588</v>
      </c>
      <c r="AA943" s="3">
        <f>BoyCodeAfrica_Ecommerce_Datasets3[Marketing_Cost]/BoyCodeAfrica_Ecommerce_Datasets3[Revenue]</f>
        <v>1.1093363120171274E-2</v>
      </c>
      <c r="AB943">
        <f>IF(COUNTIFS($C$2:C943,C943, $O$2:O943,O943)= 1,1,0)</f>
        <v>0</v>
      </c>
      <c r="AC943" s="6">
        <f>IF(COUNTIFS($A$2:A943,A943, $O$2:O943,O943)= 1,1,0)</f>
        <v>1</v>
      </c>
    </row>
    <row r="944" spans="1:29" x14ac:dyDescent="0.25">
      <c r="A944" t="s">
        <v>1505</v>
      </c>
      <c r="B944" s="1">
        <v>45701</v>
      </c>
      <c r="C944" t="s">
        <v>1136</v>
      </c>
      <c r="D944" t="s">
        <v>90</v>
      </c>
      <c r="E944" t="s">
        <v>46</v>
      </c>
      <c r="F944" t="s">
        <v>37</v>
      </c>
      <c r="G944" t="s">
        <v>38</v>
      </c>
      <c r="H944">
        <v>2</v>
      </c>
      <c r="I944">
        <v>38680</v>
      </c>
      <c r="J944">
        <v>20</v>
      </c>
      <c r="K944">
        <v>15472</v>
      </c>
      <c r="L944">
        <v>61888</v>
      </c>
      <c r="M944">
        <v>44713.96</v>
      </c>
      <c r="N944">
        <v>17174.04</v>
      </c>
      <c r="O944" t="s">
        <v>29</v>
      </c>
      <c r="P944">
        <v>1557.73</v>
      </c>
      <c r="Q944" t="s">
        <v>83</v>
      </c>
      <c r="R944" t="s">
        <v>31</v>
      </c>
      <c r="S944">
        <v>5</v>
      </c>
      <c r="T944">
        <v>1</v>
      </c>
      <c r="U944" t="s">
        <v>32</v>
      </c>
      <c r="V944" t="s">
        <v>50</v>
      </c>
      <c r="W944">
        <v>4</v>
      </c>
      <c r="X944">
        <f t="shared" si="28"/>
        <v>0</v>
      </c>
      <c r="Y944">
        <f t="shared" si="29"/>
        <v>15616.310000000001</v>
      </c>
      <c r="Z944" s="2">
        <f>IF(BoyCodeAfrica_Ecommerce_Datasets3[Marketing_Cost] = 0, "N/A", L944/P944)</f>
        <v>39.729606542854022</v>
      </c>
      <c r="AA944" s="3">
        <f>BoyCodeAfrica_Ecommerce_Datasets3[Marketing_Cost]/BoyCodeAfrica_Ecommerce_Datasets3[Revenue]</f>
        <v>2.517014607032058E-2</v>
      </c>
      <c r="AB944">
        <f>IF(COUNTIFS($C$2:C944,C944, $O$2:O944,O944)= 1,1,0)</f>
        <v>1</v>
      </c>
      <c r="AC944" s="6">
        <f>IF(COUNTIFS($A$2:A944,A944, $O$2:O944,O944)= 1,1,0)</f>
        <v>1</v>
      </c>
    </row>
    <row r="945" spans="1:29" x14ac:dyDescent="0.25">
      <c r="A945" t="s">
        <v>1506</v>
      </c>
      <c r="B945" s="1">
        <v>45785</v>
      </c>
      <c r="C945" t="s">
        <v>478</v>
      </c>
      <c r="D945" t="s">
        <v>63</v>
      </c>
      <c r="E945" t="s">
        <v>46</v>
      </c>
      <c r="F945" t="s">
        <v>27</v>
      </c>
      <c r="G945" t="s">
        <v>113</v>
      </c>
      <c r="H945">
        <v>1</v>
      </c>
      <c r="I945">
        <v>19391</v>
      </c>
      <c r="J945">
        <v>0</v>
      </c>
      <c r="K945">
        <v>0</v>
      </c>
      <c r="L945">
        <v>19391</v>
      </c>
      <c r="M945">
        <v>13204.41</v>
      </c>
      <c r="N945">
        <v>6186.59</v>
      </c>
      <c r="O945" t="s">
        <v>55</v>
      </c>
      <c r="P945">
        <v>736.59</v>
      </c>
      <c r="Q945" t="s">
        <v>68</v>
      </c>
      <c r="R945" t="s">
        <v>41</v>
      </c>
      <c r="S945">
        <v>2</v>
      </c>
      <c r="T945">
        <v>1</v>
      </c>
      <c r="U945" t="s">
        <v>32</v>
      </c>
      <c r="V945" t="s">
        <v>42</v>
      </c>
      <c r="X945">
        <f t="shared" si="28"/>
        <v>0</v>
      </c>
      <c r="Y945">
        <f t="shared" si="29"/>
        <v>5450</v>
      </c>
      <c r="Z945" s="2">
        <f>IF(BoyCodeAfrica_Ecommerce_Datasets3[Marketing_Cost] = 0, "N/A", L945/P945)</f>
        <v>26.325364178172389</v>
      </c>
      <c r="AA945" s="3">
        <f>BoyCodeAfrica_Ecommerce_Datasets3[Marketing_Cost]/BoyCodeAfrica_Ecommerce_Datasets3[Revenue]</f>
        <v>3.7986179155278223E-2</v>
      </c>
      <c r="AB945">
        <f>IF(COUNTIFS($C$2:C945,C945, $O$2:O945,O945)= 1,1,0)</f>
        <v>1</v>
      </c>
      <c r="AC945" s="6">
        <f>IF(COUNTIFS($A$2:A945,A945, $O$2:O945,O945)= 1,1,0)</f>
        <v>1</v>
      </c>
    </row>
    <row r="946" spans="1:29" x14ac:dyDescent="0.25">
      <c r="A946" t="s">
        <v>1507</v>
      </c>
      <c r="B946" s="1">
        <v>45718</v>
      </c>
      <c r="C946" t="s">
        <v>1508</v>
      </c>
      <c r="D946" t="s">
        <v>124</v>
      </c>
      <c r="E946" t="s">
        <v>26</v>
      </c>
      <c r="F946" t="s">
        <v>86</v>
      </c>
      <c r="G946" t="s">
        <v>127</v>
      </c>
      <c r="H946">
        <v>1</v>
      </c>
      <c r="I946">
        <v>43893</v>
      </c>
      <c r="J946">
        <v>20</v>
      </c>
      <c r="K946">
        <v>8778.6</v>
      </c>
      <c r="L946">
        <v>35114.400000000001</v>
      </c>
      <c r="M946">
        <v>26964.12</v>
      </c>
      <c r="N946">
        <v>8150.28</v>
      </c>
      <c r="O946" t="s">
        <v>49</v>
      </c>
      <c r="P946">
        <v>447.54</v>
      </c>
      <c r="Q946" t="s">
        <v>68</v>
      </c>
      <c r="R946" t="s">
        <v>41</v>
      </c>
      <c r="S946">
        <v>2</v>
      </c>
      <c r="T946">
        <v>5</v>
      </c>
      <c r="U946" t="s">
        <v>56</v>
      </c>
      <c r="V946" t="s">
        <v>33</v>
      </c>
      <c r="W946">
        <v>2</v>
      </c>
      <c r="X946">
        <f t="shared" si="28"/>
        <v>0</v>
      </c>
      <c r="Y946">
        <f t="shared" si="29"/>
        <v>7702.74</v>
      </c>
      <c r="Z946" s="2">
        <f>IF(BoyCodeAfrica_Ecommerce_Datasets3[Marketing_Cost] = 0, "N/A", L946/P946)</f>
        <v>78.460919694328993</v>
      </c>
      <c r="AA946" s="3">
        <f>BoyCodeAfrica_Ecommerce_Datasets3[Marketing_Cost]/BoyCodeAfrica_Ecommerce_Datasets3[Revenue]</f>
        <v>1.2745198551021804E-2</v>
      </c>
      <c r="AB946">
        <f>IF(COUNTIFS($C$2:C946,C946, $O$2:O946,O946)= 1,1,0)</f>
        <v>1</v>
      </c>
      <c r="AC946" s="6">
        <f>IF(COUNTIFS($A$2:A946,A946, $O$2:O946,O946)= 1,1,0)</f>
        <v>1</v>
      </c>
    </row>
    <row r="947" spans="1:29" x14ac:dyDescent="0.25">
      <c r="A947" t="s">
        <v>1509</v>
      </c>
      <c r="B947" s="1">
        <v>45943</v>
      </c>
      <c r="C947" t="s">
        <v>445</v>
      </c>
      <c r="D947" t="s">
        <v>90</v>
      </c>
      <c r="E947" t="s">
        <v>26</v>
      </c>
      <c r="F947" t="s">
        <v>53</v>
      </c>
      <c r="G947" t="s">
        <v>268</v>
      </c>
      <c r="H947">
        <v>3</v>
      </c>
      <c r="I947">
        <v>119657</v>
      </c>
      <c r="J947">
        <v>0</v>
      </c>
      <c r="K947">
        <v>0</v>
      </c>
      <c r="L947">
        <v>358971</v>
      </c>
      <c r="M947">
        <v>278948.25</v>
      </c>
      <c r="N947">
        <v>80022.75</v>
      </c>
      <c r="O947" t="s">
        <v>29</v>
      </c>
      <c r="P947">
        <v>1719.01</v>
      </c>
      <c r="Q947" t="s">
        <v>73</v>
      </c>
      <c r="R947" t="s">
        <v>31</v>
      </c>
      <c r="S947">
        <v>5</v>
      </c>
      <c r="T947">
        <v>5</v>
      </c>
      <c r="U947" t="s">
        <v>32</v>
      </c>
      <c r="V947" t="s">
        <v>50</v>
      </c>
      <c r="W947">
        <v>5</v>
      </c>
      <c r="X947">
        <f t="shared" si="28"/>
        <v>0</v>
      </c>
      <c r="Y947">
        <f t="shared" si="29"/>
        <v>78303.740000000005</v>
      </c>
      <c r="Z947" s="2">
        <f>IF(BoyCodeAfrica_Ecommerce_Datasets3[Marketing_Cost] = 0, "N/A", L947/P947)</f>
        <v>208.82426512934771</v>
      </c>
      <c r="AA947" s="3">
        <f>BoyCodeAfrica_Ecommerce_Datasets3[Marketing_Cost]/BoyCodeAfrica_Ecommerce_Datasets3[Revenue]</f>
        <v>4.7887155229809648E-3</v>
      </c>
      <c r="AB947">
        <f>IF(COUNTIFS($C$2:C947,C947, $O$2:O947,O947)= 1,1,0)</f>
        <v>1</v>
      </c>
      <c r="AC947" s="6">
        <f>IF(COUNTIFS($A$2:A947,A947, $O$2:O947,O947)= 1,1,0)</f>
        <v>1</v>
      </c>
    </row>
    <row r="948" spans="1:29" x14ac:dyDescent="0.25">
      <c r="A948" t="s">
        <v>1510</v>
      </c>
      <c r="B948" s="1">
        <v>45871</v>
      </c>
      <c r="C948" t="s">
        <v>622</v>
      </c>
      <c r="D948" t="s">
        <v>124</v>
      </c>
      <c r="E948" t="s">
        <v>26</v>
      </c>
      <c r="F948" t="s">
        <v>53</v>
      </c>
      <c r="G948" t="s">
        <v>82</v>
      </c>
      <c r="H948">
        <v>2</v>
      </c>
      <c r="I948">
        <v>83915</v>
      </c>
      <c r="J948">
        <v>0</v>
      </c>
      <c r="K948">
        <v>0</v>
      </c>
      <c r="L948">
        <v>167830</v>
      </c>
      <c r="M948">
        <v>132973.5</v>
      </c>
      <c r="N948">
        <v>34856.5</v>
      </c>
      <c r="O948" t="s">
        <v>39</v>
      </c>
      <c r="P948">
        <v>1881.2</v>
      </c>
      <c r="Q948" t="s">
        <v>40</v>
      </c>
      <c r="R948" t="s">
        <v>41</v>
      </c>
      <c r="S948">
        <v>2</v>
      </c>
      <c r="T948">
        <v>1</v>
      </c>
      <c r="U948" t="s">
        <v>32</v>
      </c>
      <c r="V948" t="s">
        <v>33</v>
      </c>
      <c r="W948">
        <v>1</v>
      </c>
      <c r="X948">
        <f t="shared" si="28"/>
        <v>0</v>
      </c>
      <c r="Y948">
        <f t="shared" si="29"/>
        <v>32975.300000000003</v>
      </c>
      <c r="Z948" s="2">
        <f>IF(BoyCodeAfrica_Ecommerce_Datasets3[Marketing_Cost] = 0, "N/A", L948/P948)</f>
        <v>89.214331277907718</v>
      </c>
      <c r="AA948" s="3">
        <f>BoyCodeAfrica_Ecommerce_Datasets3[Marketing_Cost]/BoyCodeAfrica_Ecommerce_Datasets3[Revenue]</f>
        <v>1.1208961449085385E-2</v>
      </c>
      <c r="AB948">
        <f>IF(COUNTIFS($C$2:C948,C948, $O$2:O948,O948)= 1,1,0)</f>
        <v>1</v>
      </c>
      <c r="AC948" s="6">
        <f>IF(COUNTIFS($A$2:A948,A948, $O$2:O948,O948)= 1,1,0)</f>
        <v>1</v>
      </c>
    </row>
    <row r="949" spans="1:29" x14ac:dyDescent="0.25">
      <c r="A949" t="s">
        <v>1511</v>
      </c>
      <c r="B949" s="1">
        <v>45968</v>
      </c>
      <c r="C949" t="s">
        <v>174</v>
      </c>
      <c r="D949" t="s">
        <v>97</v>
      </c>
      <c r="E949" t="s">
        <v>36</v>
      </c>
      <c r="F949" t="s">
        <v>37</v>
      </c>
      <c r="G949" t="s">
        <v>38</v>
      </c>
      <c r="H949">
        <v>3</v>
      </c>
      <c r="I949">
        <v>39068</v>
      </c>
      <c r="J949">
        <v>0</v>
      </c>
      <c r="K949">
        <v>0</v>
      </c>
      <c r="L949">
        <v>117204</v>
      </c>
      <c r="M949">
        <v>69548.08</v>
      </c>
      <c r="N949">
        <v>47655.92</v>
      </c>
      <c r="O949" t="s">
        <v>55</v>
      </c>
      <c r="P949">
        <v>1400.48</v>
      </c>
      <c r="Q949" t="s">
        <v>68</v>
      </c>
      <c r="R949" t="s">
        <v>41</v>
      </c>
      <c r="S949">
        <v>2</v>
      </c>
      <c r="T949">
        <v>1</v>
      </c>
      <c r="U949" t="s">
        <v>32</v>
      </c>
      <c r="V949" t="s">
        <v>33</v>
      </c>
      <c r="W949">
        <v>3</v>
      </c>
      <c r="X949">
        <f t="shared" si="28"/>
        <v>0</v>
      </c>
      <c r="Y949">
        <f t="shared" si="29"/>
        <v>46255.439999999995</v>
      </c>
      <c r="Z949" s="2">
        <f>IF(BoyCodeAfrica_Ecommerce_Datasets3[Marketing_Cost] = 0, "N/A", L949/P949)</f>
        <v>83.688449674397347</v>
      </c>
      <c r="AA949" s="3">
        <f>BoyCodeAfrica_Ecommerce_Datasets3[Marketing_Cost]/BoyCodeAfrica_Ecommerce_Datasets3[Revenue]</f>
        <v>1.1949080236169415E-2</v>
      </c>
      <c r="AB949">
        <f>IF(COUNTIFS($C$2:C949,C949, $O$2:O949,O949)= 1,1,0)</f>
        <v>1</v>
      </c>
      <c r="AC949" s="6">
        <f>IF(COUNTIFS($A$2:A949,A949, $O$2:O949,O949)= 1,1,0)</f>
        <v>1</v>
      </c>
    </row>
    <row r="950" spans="1:29" x14ac:dyDescent="0.25">
      <c r="A950" t="s">
        <v>1512</v>
      </c>
      <c r="B950" s="1">
        <v>45963</v>
      </c>
      <c r="C950" t="s">
        <v>396</v>
      </c>
      <c r="D950" t="s">
        <v>25</v>
      </c>
      <c r="E950" t="s">
        <v>36</v>
      </c>
      <c r="F950" t="s">
        <v>37</v>
      </c>
      <c r="G950" t="s">
        <v>100</v>
      </c>
      <c r="H950">
        <v>1</v>
      </c>
      <c r="I950">
        <v>7068</v>
      </c>
      <c r="J950">
        <v>15</v>
      </c>
      <c r="K950">
        <v>1060.2</v>
      </c>
      <c r="L950">
        <v>6007.8</v>
      </c>
      <c r="M950">
        <v>4073.67</v>
      </c>
      <c r="N950">
        <v>1934.13</v>
      </c>
      <c r="O950" t="s">
        <v>60</v>
      </c>
      <c r="P950">
        <v>2137.96</v>
      </c>
      <c r="Q950" t="s">
        <v>68</v>
      </c>
      <c r="R950" t="s">
        <v>31</v>
      </c>
      <c r="S950">
        <v>5</v>
      </c>
      <c r="T950">
        <v>4</v>
      </c>
      <c r="U950" t="s">
        <v>32</v>
      </c>
      <c r="V950" t="s">
        <v>33</v>
      </c>
      <c r="W950">
        <v>5</v>
      </c>
      <c r="X950">
        <f t="shared" si="28"/>
        <v>0</v>
      </c>
      <c r="Y950">
        <f t="shared" si="29"/>
        <v>-203.82999999999993</v>
      </c>
      <c r="Z950" s="2">
        <f>IF(BoyCodeAfrica_Ecommerce_Datasets3[Marketing_Cost] = 0, "N/A", L950/P950)</f>
        <v>2.8100619281932309</v>
      </c>
      <c r="AA950" s="3">
        <f>BoyCodeAfrica_Ecommerce_Datasets3[Marketing_Cost]/BoyCodeAfrica_Ecommerce_Datasets3[Revenue]</f>
        <v>0.35586404341023337</v>
      </c>
      <c r="AB950">
        <f>IF(COUNTIFS($C$2:C950,C950, $O$2:O950,O950)= 1,1,0)</f>
        <v>1</v>
      </c>
      <c r="AC950" s="6">
        <f>IF(COUNTIFS($A$2:A950,A950, $O$2:O950,O950)= 1,1,0)</f>
        <v>1</v>
      </c>
    </row>
    <row r="951" spans="1:29" x14ac:dyDescent="0.25">
      <c r="A951" t="s">
        <v>1513</v>
      </c>
      <c r="B951" s="1">
        <v>45974</v>
      </c>
      <c r="C951" t="s">
        <v>758</v>
      </c>
      <c r="D951" t="s">
        <v>63</v>
      </c>
      <c r="E951" t="s">
        <v>46</v>
      </c>
      <c r="F951" t="s">
        <v>27</v>
      </c>
      <c r="G951" t="s">
        <v>28</v>
      </c>
      <c r="H951">
        <v>2</v>
      </c>
      <c r="I951">
        <v>20241</v>
      </c>
      <c r="J951">
        <v>10</v>
      </c>
      <c r="K951">
        <v>4048.2</v>
      </c>
      <c r="L951">
        <v>36433.800000000003</v>
      </c>
      <c r="M951">
        <v>27824.31</v>
      </c>
      <c r="N951">
        <v>8609.49</v>
      </c>
      <c r="O951" t="s">
        <v>29</v>
      </c>
      <c r="P951">
        <v>2278.77</v>
      </c>
      <c r="Q951" t="s">
        <v>68</v>
      </c>
      <c r="R951" t="s">
        <v>41</v>
      </c>
      <c r="S951">
        <v>2</v>
      </c>
      <c r="T951">
        <v>4</v>
      </c>
      <c r="U951" t="s">
        <v>32</v>
      </c>
      <c r="V951" t="s">
        <v>42</v>
      </c>
      <c r="X951">
        <f t="shared" si="28"/>
        <v>0</v>
      </c>
      <c r="Y951">
        <f t="shared" si="29"/>
        <v>6330.7199999999993</v>
      </c>
      <c r="Z951" s="2">
        <f>IF(BoyCodeAfrica_Ecommerce_Datasets3[Marketing_Cost] = 0, "N/A", L951/P951)</f>
        <v>15.988362142734898</v>
      </c>
      <c r="AA951" s="3">
        <f>BoyCodeAfrica_Ecommerce_Datasets3[Marketing_Cost]/BoyCodeAfrica_Ecommerce_Datasets3[Revenue]</f>
        <v>6.2545493470348962E-2</v>
      </c>
      <c r="AB951">
        <f>IF(COUNTIFS($C$2:C951,C951, $O$2:O951,O951)= 1,1,0)</f>
        <v>1</v>
      </c>
      <c r="AC951" s="6">
        <f>IF(COUNTIFS($A$2:A951,A951, $O$2:O951,O951)= 1,1,0)</f>
        <v>1</v>
      </c>
    </row>
    <row r="952" spans="1:29" x14ac:dyDescent="0.25">
      <c r="A952" t="s">
        <v>1514</v>
      </c>
      <c r="B952" s="1">
        <v>45773</v>
      </c>
      <c r="C952" t="s">
        <v>766</v>
      </c>
      <c r="D952" t="s">
        <v>67</v>
      </c>
      <c r="E952" t="s">
        <v>26</v>
      </c>
      <c r="F952" t="s">
        <v>27</v>
      </c>
      <c r="G952" t="s">
        <v>113</v>
      </c>
      <c r="H952">
        <v>1</v>
      </c>
      <c r="I952">
        <v>26876</v>
      </c>
      <c r="J952">
        <v>10</v>
      </c>
      <c r="K952">
        <v>2687.6</v>
      </c>
      <c r="L952">
        <v>24188.400000000001</v>
      </c>
      <c r="M952">
        <v>19212.240000000002</v>
      </c>
      <c r="N952">
        <v>4976.16</v>
      </c>
      <c r="O952" t="s">
        <v>49</v>
      </c>
      <c r="P952">
        <v>209.57</v>
      </c>
      <c r="Q952" t="s">
        <v>83</v>
      </c>
      <c r="R952" t="s">
        <v>41</v>
      </c>
      <c r="S952">
        <v>2</v>
      </c>
      <c r="T952">
        <v>1</v>
      </c>
      <c r="U952" t="s">
        <v>32</v>
      </c>
      <c r="V952" t="s">
        <v>33</v>
      </c>
      <c r="W952">
        <v>1</v>
      </c>
      <c r="X952">
        <f t="shared" si="28"/>
        <v>0</v>
      </c>
      <c r="Y952">
        <f t="shared" si="29"/>
        <v>4766.59</v>
      </c>
      <c r="Z952" s="2">
        <f>IF(BoyCodeAfrica_Ecommerce_Datasets3[Marketing_Cost] = 0, "N/A", L952/P952)</f>
        <v>115.41919167819823</v>
      </c>
      <c r="AA952" s="3">
        <f>BoyCodeAfrica_Ecommerce_Datasets3[Marketing_Cost]/BoyCodeAfrica_Ecommerce_Datasets3[Revenue]</f>
        <v>8.6640703808437101E-3</v>
      </c>
      <c r="AB952">
        <f>IF(COUNTIFS($C$2:C952,C952, $O$2:O952,O952)= 1,1,0)</f>
        <v>1</v>
      </c>
      <c r="AC952" s="6">
        <f>IF(COUNTIFS($A$2:A952,A952, $O$2:O952,O952)= 1,1,0)</f>
        <v>1</v>
      </c>
    </row>
    <row r="953" spans="1:29" x14ac:dyDescent="0.25">
      <c r="A953" t="s">
        <v>1515</v>
      </c>
      <c r="B953" s="1">
        <v>45925</v>
      </c>
      <c r="C953" t="s">
        <v>156</v>
      </c>
      <c r="D953" t="s">
        <v>154</v>
      </c>
      <c r="E953" t="s">
        <v>46</v>
      </c>
      <c r="F953" t="s">
        <v>27</v>
      </c>
      <c r="G953" t="s">
        <v>28</v>
      </c>
      <c r="H953">
        <v>3</v>
      </c>
      <c r="I953">
        <v>10844</v>
      </c>
      <c r="J953">
        <v>15</v>
      </c>
      <c r="K953">
        <v>4879.8</v>
      </c>
      <c r="L953">
        <v>27652.2</v>
      </c>
      <c r="M953">
        <v>17852.03</v>
      </c>
      <c r="N953">
        <v>9800.17</v>
      </c>
      <c r="O953" t="s">
        <v>60</v>
      </c>
      <c r="P953">
        <v>873.55</v>
      </c>
      <c r="Q953" t="s">
        <v>83</v>
      </c>
      <c r="R953" t="s">
        <v>41</v>
      </c>
      <c r="S953">
        <v>2</v>
      </c>
      <c r="T953">
        <v>2</v>
      </c>
      <c r="U953" t="s">
        <v>32</v>
      </c>
      <c r="V953" t="s">
        <v>33</v>
      </c>
      <c r="W953">
        <v>2</v>
      </c>
      <c r="X953">
        <f t="shared" si="28"/>
        <v>0</v>
      </c>
      <c r="Y953">
        <f t="shared" si="29"/>
        <v>8926.6200000000008</v>
      </c>
      <c r="Z953" s="2">
        <f>IF(BoyCodeAfrica_Ecommerce_Datasets3[Marketing_Cost] = 0, "N/A", L953/P953)</f>
        <v>31.654971094957361</v>
      </c>
      <c r="AA953" s="3">
        <f>BoyCodeAfrica_Ecommerce_Datasets3[Marketing_Cost]/BoyCodeAfrica_Ecommerce_Datasets3[Revenue]</f>
        <v>3.1590614851621207E-2</v>
      </c>
      <c r="AB953">
        <f>IF(COUNTIFS($C$2:C953,C953, $O$2:O953,O953)= 1,1,0)</f>
        <v>0</v>
      </c>
      <c r="AC953" s="6">
        <f>IF(COUNTIFS($A$2:A953,A953, $O$2:O953,O953)= 1,1,0)</f>
        <v>1</v>
      </c>
    </row>
    <row r="954" spans="1:29" x14ac:dyDescent="0.25">
      <c r="A954" t="s">
        <v>1516</v>
      </c>
      <c r="B954" s="1">
        <v>45852</v>
      </c>
      <c r="C954" t="s">
        <v>466</v>
      </c>
      <c r="D954" t="s">
        <v>45</v>
      </c>
      <c r="E954" t="s">
        <v>46</v>
      </c>
      <c r="F954" t="s">
        <v>37</v>
      </c>
      <c r="G954" t="s">
        <v>100</v>
      </c>
      <c r="H954">
        <v>1</v>
      </c>
      <c r="I954">
        <v>21409</v>
      </c>
      <c r="J954">
        <v>20</v>
      </c>
      <c r="K954">
        <v>4281.8</v>
      </c>
      <c r="L954">
        <v>17127.2</v>
      </c>
      <c r="M954">
        <v>11786.24</v>
      </c>
      <c r="N954">
        <v>5340.96</v>
      </c>
      <c r="O954" t="s">
        <v>60</v>
      </c>
      <c r="P954">
        <v>226.72</v>
      </c>
      <c r="Q954" t="s">
        <v>40</v>
      </c>
      <c r="R954" t="s">
        <v>31</v>
      </c>
      <c r="S954">
        <v>5</v>
      </c>
      <c r="T954">
        <v>2</v>
      </c>
      <c r="U954" t="s">
        <v>32</v>
      </c>
      <c r="V954" t="s">
        <v>33</v>
      </c>
      <c r="W954">
        <v>4</v>
      </c>
      <c r="X954">
        <f t="shared" si="28"/>
        <v>0</v>
      </c>
      <c r="Y954">
        <f t="shared" si="29"/>
        <v>5114.24</v>
      </c>
      <c r="Z954" s="2">
        <f>IF(BoyCodeAfrica_Ecommerce_Datasets3[Marketing_Cost] = 0, "N/A", L954/P954)</f>
        <v>75.543401552575872</v>
      </c>
      <c r="AA954" s="3">
        <f>BoyCodeAfrica_Ecommerce_Datasets3[Marketing_Cost]/BoyCodeAfrica_Ecommerce_Datasets3[Revenue]</f>
        <v>1.323742351347564E-2</v>
      </c>
      <c r="AB954">
        <f>IF(COUNTIFS($C$2:C954,C954, $O$2:O954,O954)= 1,1,0)</f>
        <v>0</v>
      </c>
      <c r="AC954" s="6">
        <f>IF(COUNTIFS($A$2:A954,A954, $O$2:O954,O954)= 1,1,0)</f>
        <v>1</v>
      </c>
    </row>
    <row r="955" spans="1:29" x14ac:dyDescent="0.25">
      <c r="A955" t="s">
        <v>1517</v>
      </c>
      <c r="B955" s="1">
        <v>45888</v>
      </c>
      <c r="C955" t="s">
        <v>1518</v>
      </c>
      <c r="D955" t="s">
        <v>154</v>
      </c>
      <c r="E955" t="s">
        <v>36</v>
      </c>
      <c r="F955" t="s">
        <v>86</v>
      </c>
      <c r="G955" t="s">
        <v>180</v>
      </c>
      <c r="H955">
        <v>1</v>
      </c>
      <c r="I955">
        <v>59297</v>
      </c>
      <c r="J955">
        <v>25</v>
      </c>
      <c r="K955">
        <v>14824.25</v>
      </c>
      <c r="L955">
        <v>44472.75</v>
      </c>
      <c r="M955">
        <v>25961.66</v>
      </c>
      <c r="N955">
        <v>18511.09</v>
      </c>
      <c r="O955" t="s">
        <v>91</v>
      </c>
      <c r="P955">
        <v>1429.63</v>
      </c>
      <c r="Q955" t="s">
        <v>40</v>
      </c>
      <c r="R955" t="s">
        <v>31</v>
      </c>
      <c r="S955">
        <v>5</v>
      </c>
      <c r="T955">
        <v>2</v>
      </c>
      <c r="U955" t="s">
        <v>32</v>
      </c>
      <c r="V955" t="s">
        <v>42</v>
      </c>
      <c r="X955">
        <f t="shared" si="28"/>
        <v>0</v>
      </c>
      <c r="Y955">
        <f t="shared" si="29"/>
        <v>17081.46</v>
      </c>
      <c r="Z955" s="2">
        <f>IF(BoyCodeAfrica_Ecommerce_Datasets3[Marketing_Cost] = 0, "N/A", L955/P955)</f>
        <v>31.107874065317596</v>
      </c>
      <c r="AA955" s="3">
        <f>BoyCodeAfrica_Ecommerce_Datasets3[Marketing_Cost]/BoyCodeAfrica_Ecommerce_Datasets3[Revenue]</f>
        <v>3.2146201887672789E-2</v>
      </c>
      <c r="AB955">
        <f>IF(COUNTIFS($C$2:C955,C955, $O$2:O955,O955)= 1,1,0)</f>
        <v>1</v>
      </c>
      <c r="AC955" s="6">
        <f>IF(COUNTIFS($A$2:A955,A955, $O$2:O955,O955)= 1,1,0)</f>
        <v>1</v>
      </c>
    </row>
    <row r="956" spans="1:29" x14ac:dyDescent="0.25">
      <c r="A956" t="s">
        <v>1519</v>
      </c>
      <c r="B956" s="1">
        <v>45884</v>
      </c>
      <c r="C956" t="s">
        <v>1281</v>
      </c>
      <c r="D956" t="s">
        <v>71</v>
      </c>
      <c r="E956" t="s">
        <v>36</v>
      </c>
      <c r="F956" t="s">
        <v>37</v>
      </c>
      <c r="G956" t="s">
        <v>161</v>
      </c>
      <c r="H956">
        <v>1</v>
      </c>
      <c r="I956">
        <v>8466</v>
      </c>
      <c r="J956">
        <v>15</v>
      </c>
      <c r="K956">
        <v>1269.9000000000001</v>
      </c>
      <c r="L956">
        <v>7196.1</v>
      </c>
      <c r="M956">
        <v>4000.71</v>
      </c>
      <c r="N956">
        <v>3195.39</v>
      </c>
      <c r="O956" t="s">
        <v>91</v>
      </c>
      <c r="P956">
        <v>369.86</v>
      </c>
      <c r="Q956" t="s">
        <v>83</v>
      </c>
      <c r="R956" t="s">
        <v>31</v>
      </c>
      <c r="S956">
        <v>5</v>
      </c>
      <c r="T956">
        <v>4</v>
      </c>
      <c r="U956" t="s">
        <v>32</v>
      </c>
      <c r="V956" t="s">
        <v>33</v>
      </c>
      <c r="W956">
        <v>3</v>
      </c>
      <c r="X956">
        <f t="shared" si="28"/>
        <v>0</v>
      </c>
      <c r="Y956">
        <f t="shared" si="29"/>
        <v>2825.5299999999997</v>
      </c>
      <c r="Z956" s="2">
        <f>IF(BoyCodeAfrica_Ecommerce_Datasets3[Marketing_Cost] = 0, "N/A", L956/P956)</f>
        <v>19.456280754880225</v>
      </c>
      <c r="AA956" s="3">
        <f>BoyCodeAfrica_Ecommerce_Datasets3[Marketing_Cost]/BoyCodeAfrica_Ecommerce_Datasets3[Revenue]</f>
        <v>5.1397284640291266E-2</v>
      </c>
      <c r="AB956">
        <f>IF(COUNTIFS($C$2:C956,C956, $O$2:O956,O956)= 1,1,0)</f>
        <v>1</v>
      </c>
      <c r="AC956" s="6">
        <f>IF(COUNTIFS($A$2:A956,A956, $O$2:O956,O956)= 1,1,0)</f>
        <v>1</v>
      </c>
    </row>
    <row r="957" spans="1:29" x14ac:dyDescent="0.25">
      <c r="A957" t="s">
        <v>1520</v>
      </c>
      <c r="B957" s="1">
        <v>45810</v>
      </c>
      <c r="C957" t="s">
        <v>1521</v>
      </c>
      <c r="D957" t="s">
        <v>45</v>
      </c>
      <c r="E957" t="s">
        <v>36</v>
      </c>
      <c r="F957" t="s">
        <v>37</v>
      </c>
      <c r="G957" t="s">
        <v>161</v>
      </c>
      <c r="H957">
        <v>4</v>
      </c>
      <c r="I957">
        <v>19246</v>
      </c>
      <c r="J957">
        <v>5</v>
      </c>
      <c r="K957">
        <v>3849.2</v>
      </c>
      <c r="L957">
        <v>73134.8</v>
      </c>
      <c r="M957">
        <v>49605.86</v>
      </c>
      <c r="N957">
        <v>23528.94</v>
      </c>
      <c r="O957" t="s">
        <v>49</v>
      </c>
      <c r="P957">
        <v>133.96</v>
      </c>
      <c r="Q957" t="s">
        <v>68</v>
      </c>
      <c r="R957" t="s">
        <v>31</v>
      </c>
      <c r="S957">
        <v>5</v>
      </c>
      <c r="T957">
        <v>7</v>
      </c>
      <c r="U957" t="s">
        <v>56</v>
      </c>
      <c r="V957" t="s">
        <v>33</v>
      </c>
      <c r="W957">
        <v>3</v>
      </c>
      <c r="X957">
        <f t="shared" si="28"/>
        <v>0</v>
      </c>
      <c r="Y957">
        <f t="shared" si="29"/>
        <v>23394.98</v>
      </c>
      <c r="Z957" s="2">
        <f>IF(BoyCodeAfrica_Ecommerce_Datasets3[Marketing_Cost] = 0, "N/A", L957/P957)</f>
        <v>545.94505822633619</v>
      </c>
      <c r="AA957" s="3">
        <f>BoyCodeAfrica_Ecommerce_Datasets3[Marketing_Cost]/BoyCodeAfrica_Ecommerce_Datasets3[Revenue]</f>
        <v>1.8316861466770949E-3</v>
      </c>
      <c r="AB957">
        <f>IF(COUNTIFS($C$2:C957,C957, $O$2:O957,O957)= 1,1,0)</f>
        <v>1</v>
      </c>
      <c r="AC957" s="6">
        <f>IF(COUNTIFS($A$2:A957,A957, $O$2:O957,O957)= 1,1,0)</f>
        <v>1</v>
      </c>
    </row>
    <row r="958" spans="1:29" x14ac:dyDescent="0.25">
      <c r="A958" t="s">
        <v>1522</v>
      </c>
      <c r="B958" s="1">
        <v>45959</v>
      </c>
      <c r="C958" t="s">
        <v>1523</v>
      </c>
      <c r="D958" t="s">
        <v>97</v>
      </c>
      <c r="E958" t="s">
        <v>46</v>
      </c>
      <c r="F958" t="s">
        <v>53</v>
      </c>
      <c r="G958" t="s">
        <v>59</v>
      </c>
      <c r="H958">
        <v>1</v>
      </c>
      <c r="I958">
        <v>117797</v>
      </c>
      <c r="J958">
        <v>10</v>
      </c>
      <c r="K958">
        <v>11779.7</v>
      </c>
      <c r="L958">
        <v>106017.3</v>
      </c>
      <c r="M958">
        <v>79791.66</v>
      </c>
      <c r="N958">
        <v>26225.64</v>
      </c>
      <c r="O958" t="s">
        <v>29</v>
      </c>
      <c r="P958">
        <v>486.51</v>
      </c>
      <c r="Q958" t="s">
        <v>83</v>
      </c>
      <c r="R958" t="s">
        <v>31</v>
      </c>
      <c r="S958">
        <v>5</v>
      </c>
      <c r="T958">
        <v>5</v>
      </c>
      <c r="U958" t="s">
        <v>32</v>
      </c>
      <c r="V958" t="s">
        <v>33</v>
      </c>
      <c r="W958">
        <v>3</v>
      </c>
      <c r="X958">
        <f t="shared" si="28"/>
        <v>0</v>
      </c>
      <c r="Y958">
        <f t="shared" si="29"/>
        <v>25739.13</v>
      </c>
      <c r="Z958" s="2">
        <f>IF(BoyCodeAfrica_Ecommerce_Datasets3[Marketing_Cost] = 0, "N/A", L958/P958)</f>
        <v>217.91391749398781</v>
      </c>
      <c r="AA958" s="3">
        <f>BoyCodeAfrica_Ecommerce_Datasets3[Marketing_Cost]/BoyCodeAfrica_Ecommerce_Datasets3[Revenue]</f>
        <v>4.5889680269163612E-3</v>
      </c>
      <c r="AB958">
        <f>IF(COUNTIFS($C$2:C958,C958, $O$2:O958,O958)= 1,1,0)</f>
        <v>1</v>
      </c>
      <c r="AC958" s="6">
        <f>IF(COUNTIFS($A$2:A958,A958, $O$2:O958,O958)= 1,1,0)</f>
        <v>1</v>
      </c>
    </row>
    <row r="959" spans="1:29" x14ac:dyDescent="0.25">
      <c r="A959" t="s">
        <v>1524</v>
      </c>
      <c r="B959" s="1">
        <v>45877</v>
      </c>
      <c r="C959" t="s">
        <v>1346</v>
      </c>
      <c r="D959" t="s">
        <v>124</v>
      </c>
      <c r="E959" t="s">
        <v>46</v>
      </c>
      <c r="F959" t="s">
        <v>27</v>
      </c>
      <c r="G959" t="s">
        <v>72</v>
      </c>
      <c r="H959">
        <v>1</v>
      </c>
      <c r="I959">
        <v>5570</v>
      </c>
      <c r="J959">
        <v>20</v>
      </c>
      <c r="K959">
        <v>1114</v>
      </c>
      <c r="L959">
        <v>4456</v>
      </c>
      <c r="M959">
        <v>3529.49</v>
      </c>
      <c r="N959">
        <v>926.51</v>
      </c>
      <c r="O959" t="s">
        <v>49</v>
      </c>
      <c r="P959">
        <v>107.05</v>
      </c>
      <c r="Q959" t="s">
        <v>73</v>
      </c>
      <c r="R959" t="s">
        <v>31</v>
      </c>
      <c r="S959">
        <v>5</v>
      </c>
      <c r="T959">
        <v>6</v>
      </c>
      <c r="U959" t="s">
        <v>32</v>
      </c>
      <c r="V959" t="s">
        <v>50</v>
      </c>
      <c r="W959">
        <v>5</v>
      </c>
      <c r="X959">
        <f t="shared" si="28"/>
        <v>0</v>
      </c>
      <c r="Y959">
        <f t="shared" si="29"/>
        <v>819.46</v>
      </c>
      <c r="Z959" s="2">
        <f>IF(BoyCodeAfrica_Ecommerce_Datasets3[Marketing_Cost] = 0, "N/A", L959/P959)</f>
        <v>41.625408687529195</v>
      </c>
      <c r="AA959" s="3">
        <f>BoyCodeAfrica_Ecommerce_Datasets3[Marketing_Cost]/BoyCodeAfrica_Ecommerce_Datasets3[Revenue]</f>
        <v>2.4023788150807898E-2</v>
      </c>
      <c r="AB959">
        <f>IF(COUNTIFS($C$2:C959,C959, $O$2:O959,O959)= 1,1,0)</f>
        <v>1</v>
      </c>
      <c r="AC959" s="6">
        <f>IF(COUNTIFS($A$2:A959,A959, $O$2:O959,O959)= 1,1,0)</f>
        <v>1</v>
      </c>
    </row>
    <row r="960" spans="1:29" x14ac:dyDescent="0.25">
      <c r="A960" t="s">
        <v>1525</v>
      </c>
      <c r="B960" s="1">
        <v>45814</v>
      </c>
      <c r="C960" t="s">
        <v>109</v>
      </c>
      <c r="D960" t="s">
        <v>97</v>
      </c>
      <c r="E960" t="s">
        <v>46</v>
      </c>
      <c r="F960" t="s">
        <v>37</v>
      </c>
      <c r="G960" t="s">
        <v>38</v>
      </c>
      <c r="H960">
        <v>1</v>
      </c>
      <c r="I960">
        <v>13532</v>
      </c>
      <c r="J960">
        <v>0</v>
      </c>
      <c r="K960">
        <v>0</v>
      </c>
      <c r="L960">
        <v>13532</v>
      </c>
      <c r="M960">
        <v>8434.56</v>
      </c>
      <c r="N960">
        <v>5097.4399999999996</v>
      </c>
      <c r="O960" t="s">
        <v>49</v>
      </c>
      <c r="P960">
        <v>282.64</v>
      </c>
      <c r="Q960" t="s">
        <v>83</v>
      </c>
      <c r="R960" t="s">
        <v>41</v>
      </c>
      <c r="S960">
        <v>2</v>
      </c>
      <c r="T960">
        <v>3</v>
      </c>
      <c r="U960" t="s">
        <v>56</v>
      </c>
      <c r="V960" t="s">
        <v>33</v>
      </c>
      <c r="W960">
        <v>4</v>
      </c>
      <c r="X960">
        <f t="shared" si="28"/>
        <v>0</v>
      </c>
      <c r="Y960">
        <f t="shared" si="29"/>
        <v>4814.7999999999993</v>
      </c>
      <c r="Z960" s="2">
        <f>IF(BoyCodeAfrica_Ecommerce_Datasets3[Marketing_Cost] = 0, "N/A", L960/P960)</f>
        <v>47.877158222473824</v>
      </c>
      <c r="AA960" s="3">
        <f>BoyCodeAfrica_Ecommerce_Datasets3[Marketing_Cost]/BoyCodeAfrica_Ecommerce_Datasets3[Revenue]</f>
        <v>2.0886786875554241E-2</v>
      </c>
      <c r="AB960">
        <f>IF(COUNTIFS($C$2:C960,C960, $O$2:O960,O960)= 1,1,0)</f>
        <v>1</v>
      </c>
      <c r="AC960" s="6">
        <f>IF(COUNTIFS($A$2:A960,A960, $O$2:O960,O960)= 1,1,0)</f>
        <v>1</v>
      </c>
    </row>
    <row r="961" spans="1:29" x14ac:dyDescent="0.25">
      <c r="A961" t="s">
        <v>1526</v>
      </c>
      <c r="B961" s="1">
        <v>45949</v>
      </c>
      <c r="C961" t="s">
        <v>1481</v>
      </c>
      <c r="D961" t="s">
        <v>71</v>
      </c>
      <c r="E961" t="s">
        <v>46</v>
      </c>
      <c r="F961" t="s">
        <v>47</v>
      </c>
      <c r="G961" t="s">
        <v>48</v>
      </c>
      <c r="H961">
        <v>1</v>
      </c>
      <c r="I961">
        <v>47400</v>
      </c>
      <c r="J961">
        <v>15</v>
      </c>
      <c r="K961">
        <v>7110</v>
      </c>
      <c r="L961">
        <v>40290</v>
      </c>
      <c r="M961">
        <v>29736.01</v>
      </c>
      <c r="N961">
        <v>10553.99</v>
      </c>
      <c r="O961" t="s">
        <v>49</v>
      </c>
      <c r="P961">
        <v>468.64</v>
      </c>
      <c r="Q961" t="s">
        <v>30</v>
      </c>
      <c r="R961" t="s">
        <v>41</v>
      </c>
      <c r="S961">
        <v>2</v>
      </c>
      <c r="T961">
        <v>2</v>
      </c>
      <c r="U961" t="s">
        <v>32</v>
      </c>
      <c r="V961" t="s">
        <v>42</v>
      </c>
      <c r="X961">
        <f t="shared" si="28"/>
        <v>0</v>
      </c>
      <c r="Y961">
        <f t="shared" si="29"/>
        <v>10085.35</v>
      </c>
      <c r="Z961" s="2">
        <f>IF(BoyCodeAfrica_Ecommerce_Datasets3[Marketing_Cost] = 0, "N/A", L961/P961)</f>
        <v>85.972174803687267</v>
      </c>
      <c r="AA961" s="3">
        <f>BoyCodeAfrica_Ecommerce_Datasets3[Marketing_Cost]/BoyCodeAfrica_Ecommerce_Datasets3[Revenue]</f>
        <v>1.1631670389674857E-2</v>
      </c>
      <c r="AB961">
        <f>IF(COUNTIFS($C$2:C961,C961, $O$2:O961,O961)= 1,1,0)</f>
        <v>0</v>
      </c>
      <c r="AC961" s="6">
        <f>IF(COUNTIFS($A$2:A961,A961, $O$2:O961,O961)= 1,1,0)</f>
        <v>1</v>
      </c>
    </row>
    <row r="962" spans="1:29" x14ac:dyDescent="0.25">
      <c r="A962" t="s">
        <v>1527</v>
      </c>
      <c r="B962" s="1">
        <v>45975</v>
      </c>
      <c r="C962" t="s">
        <v>509</v>
      </c>
      <c r="D962" t="s">
        <v>25</v>
      </c>
      <c r="E962" t="s">
        <v>26</v>
      </c>
      <c r="F962" t="s">
        <v>37</v>
      </c>
      <c r="G962" t="s">
        <v>313</v>
      </c>
      <c r="H962">
        <v>4</v>
      </c>
      <c r="I962">
        <v>12134</v>
      </c>
      <c r="J962">
        <v>0</v>
      </c>
      <c r="K962">
        <v>0</v>
      </c>
      <c r="L962">
        <v>48536</v>
      </c>
      <c r="M962">
        <v>36161.410000000003</v>
      </c>
      <c r="N962">
        <v>12374.59</v>
      </c>
      <c r="O962" t="s">
        <v>39</v>
      </c>
      <c r="P962">
        <v>1781.14</v>
      </c>
      <c r="Q962" t="s">
        <v>30</v>
      </c>
      <c r="R962" t="s">
        <v>31</v>
      </c>
      <c r="S962">
        <v>5</v>
      </c>
      <c r="T962">
        <v>0</v>
      </c>
      <c r="U962" t="s">
        <v>32</v>
      </c>
      <c r="V962" t="s">
        <v>50</v>
      </c>
      <c r="W962">
        <v>5</v>
      </c>
      <c r="X962">
        <f t="shared" ref="X962:X1025" si="30">L962-M962-N962</f>
        <v>0</v>
      </c>
      <c r="Y962">
        <f t="shared" ref="Y962:Y1025" si="31">N962-P962</f>
        <v>10593.45</v>
      </c>
      <c r="Z962" s="2">
        <f>IF(BoyCodeAfrica_Ecommerce_Datasets3[Marketing_Cost] = 0, "N/A", L962/P962)</f>
        <v>27.249963506518295</v>
      </c>
      <c r="AA962" s="3">
        <f>BoyCodeAfrica_Ecommerce_Datasets3[Marketing_Cost]/BoyCodeAfrica_Ecommerce_Datasets3[Revenue]</f>
        <v>3.6697296851821333E-2</v>
      </c>
      <c r="AB962">
        <f>IF(COUNTIFS($C$2:C962,C962, $O$2:O962,O962)= 1,1,0)</f>
        <v>0</v>
      </c>
      <c r="AC962" s="6">
        <f>IF(COUNTIFS($A$2:A962,A962, $O$2:O962,O962)= 1,1,0)</f>
        <v>1</v>
      </c>
    </row>
    <row r="963" spans="1:29" x14ac:dyDescent="0.25">
      <c r="A963" t="s">
        <v>1528</v>
      </c>
      <c r="B963" s="1">
        <v>45688</v>
      </c>
      <c r="C963" t="s">
        <v>760</v>
      </c>
      <c r="D963" t="s">
        <v>90</v>
      </c>
      <c r="E963" t="s">
        <v>46</v>
      </c>
      <c r="F963" t="s">
        <v>86</v>
      </c>
      <c r="G963" t="s">
        <v>87</v>
      </c>
      <c r="H963">
        <v>1</v>
      </c>
      <c r="I963">
        <v>14109</v>
      </c>
      <c r="J963">
        <v>25</v>
      </c>
      <c r="K963">
        <v>3527.25</v>
      </c>
      <c r="L963">
        <v>10581.75</v>
      </c>
      <c r="M963">
        <v>8127.06</v>
      </c>
      <c r="N963">
        <v>2454.69</v>
      </c>
      <c r="O963" t="s">
        <v>39</v>
      </c>
      <c r="P963">
        <v>771.67</v>
      </c>
      <c r="Q963" t="s">
        <v>68</v>
      </c>
      <c r="R963" t="s">
        <v>41</v>
      </c>
      <c r="S963">
        <v>2</v>
      </c>
      <c r="T963">
        <v>4</v>
      </c>
      <c r="U963" t="s">
        <v>56</v>
      </c>
      <c r="V963" t="s">
        <v>33</v>
      </c>
      <c r="W963">
        <v>3</v>
      </c>
      <c r="X963">
        <f t="shared" si="30"/>
        <v>0</v>
      </c>
      <c r="Y963">
        <f t="shared" si="31"/>
        <v>1683.02</v>
      </c>
      <c r="Z963" s="2">
        <f>IF(BoyCodeAfrica_Ecommerce_Datasets3[Marketing_Cost] = 0, "N/A", L963/P963)</f>
        <v>13.712791737400703</v>
      </c>
      <c r="AA963" s="3">
        <f>BoyCodeAfrica_Ecommerce_Datasets3[Marketing_Cost]/BoyCodeAfrica_Ecommerce_Datasets3[Revenue]</f>
        <v>7.2924610768540177E-2</v>
      </c>
      <c r="AB963">
        <f>IF(COUNTIFS($C$2:C963,C963, $O$2:O963,O963)= 1,1,0)</f>
        <v>1</v>
      </c>
      <c r="AC963" s="6">
        <f>IF(COUNTIFS($A$2:A963,A963, $O$2:O963,O963)= 1,1,0)</f>
        <v>1</v>
      </c>
    </row>
    <row r="964" spans="1:29" x14ac:dyDescent="0.25">
      <c r="A964" t="s">
        <v>1529</v>
      </c>
      <c r="B964" s="1">
        <v>45970</v>
      </c>
      <c r="C964" t="s">
        <v>633</v>
      </c>
      <c r="D964" t="s">
        <v>63</v>
      </c>
      <c r="E964" t="s">
        <v>46</v>
      </c>
      <c r="F964" t="s">
        <v>53</v>
      </c>
      <c r="G964" t="s">
        <v>82</v>
      </c>
      <c r="H964">
        <v>1</v>
      </c>
      <c r="I964">
        <v>72636</v>
      </c>
      <c r="J964">
        <v>0</v>
      </c>
      <c r="K964">
        <v>0</v>
      </c>
      <c r="L964">
        <v>72636</v>
      </c>
      <c r="M964">
        <v>45808.08</v>
      </c>
      <c r="N964">
        <v>26827.919999999998</v>
      </c>
      <c r="O964" t="s">
        <v>39</v>
      </c>
      <c r="P964">
        <v>308</v>
      </c>
      <c r="Q964" t="s">
        <v>30</v>
      </c>
      <c r="R964" t="s">
        <v>41</v>
      </c>
      <c r="S964">
        <v>2</v>
      </c>
      <c r="T964">
        <v>1</v>
      </c>
      <c r="U964" t="s">
        <v>32</v>
      </c>
      <c r="V964" t="s">
        <v>42</v>
      </c>
      <c r="X964">
        <f t="shared" si="30"/>
        <v>0</v>
      </c>
      <c r="Y964">
        <f t="shared" si="31"/>
        <v>26519.919999999998</v>
      </c>
      <c r="Z964" s="2">
        <f>IF(BoyCodeAfrica_Ecommerce_Datasets3[Marketing_Cost] = 0, "N/A", L964/P964)</f>
        <v>235.83116883116884</v>
      </c>
      <c r="AA964" s="3">
        <f>BoyCodeAfrica_Ecommerce_Datasets3[Marketing_Cost]/BoyCodeAfrica_Ecommerce_Datasets3[Revenue]</f>
        <v>4.2403216036125341E-3</v>
      </c>
      <c r="AB964">
        <f>IF(COUNTIFS($C$2:C964,C964, $O$2:O964,O964)= 1,1,0)</f>
        <v>1</v>
      </c>
      <c r="AC964" s="6">
        <f>IF(COUNTIFS($A$2:A964,A964, $O$2:O964,O964)= 1,1,0)</f>
        <v>1</v>
      </c>
    </row>
    <row r="965" spans="1:29" x14ac:dyDescent="0.25">
      <c r="A965" t="s">
        <v>1530</v>
      </c>
      <c r="B965" s="1">
        <v>45708</v>
      </c>
      <c r="C965" t="s">
        <v>1363</v>
      </c>
      <c r="D965" t="s">
        <v>45</v>
      </c>
      <c r="E965" t="s">
        <v>46</v>
      </c>
      <c r="F965" t="s">
        <v>27</v>
      </c>
      <c r="G965" t="s">
        <v>72</v>
      </c>
      <c r="H965">
        <v>1</v>
      </c>
      <c r="I965">
        <v>8802</v>
      </c>
      <c r="J965">
        <v>10</v>
      </c>
      <c r="K965">
        <v>880.2</v>
      </c>
      <c r="L965">
        <v>7921.8</v>
      </c>
      <c r="M965">
        <v>5030.2</v>
      </c>
      <c r="N965">
        <v>2891.6</v>
      </c>
      <c r="O965" t="s">
        <v>60</v>
      </c>
      <c r="P965">
        <v>1219.1199999999999</v>
      </c>
      <c r="Q965" t="s">
        <v>40</v>
      </c>
      <c r="R965" t="s">
        <v>41</v>
      </c>
      <c r="S965">
        <v>2</v>
      </c>
      <c r="T965">
        <v>3</v>
      </c>
      <c r="U965" t="s">
        <v>56</v>
      </c>
      <c r="V965" t="s">
        <v>33</v>
      </c>
      <c r="W965">
        <v>5</v>
      </c>
      <c r="X965">
        <f t="shared" si="30"/>
        <v>0</v>
      </c>
      <c r="Y965">
        <f t="shared" si="31"/>
        <v>1672.48</v>
      </c>
      <c r="Z965" s="2">
        <f>IF(BoyCodeAfrica_Ecommerce_Datasets3[Marketing_Cost] = 0, "N/A", L965/P965)</f>
        <v>6.4979657457838451</v>
      </c>
      <c r="AA965" s="3">
        <f>BoyCodeAfrica_Ecommerce_Datasets3[Marketing_Cost]/BoyCodeAfrica_Ecommerce_Datasets3[Revenue]</f>
        <v>0.15389431694816832</v>
      </c>
      <c r="AB965">
        <f>IF(COUNTIFS($C$2:C965,C965, $O$2:O965,O965)= 1,1,0)</f>
        <v>0</v>
      </c>
      <c r="AC965" s="6">
        <f>IF(COUNTIFS($A$2:A965,A965, $O$2:O965,O965)= 1,1,0)</f>
        <v>1</v>
      </c>
    </row>
    <row r="966" spans="1:29" x14ac:dyDescent="0.25">
      <c r="A966" t="s">
        <v>1531</v>
      </c>
      <c r="B966" s="1">
        <v>45764</v>
      </c>
      <c r="C966" t="s">
        <v>129</v>
      </c>
      <c r="D966" t="s">
        <v>63</v>
      </c>
      <c r="E966" t="s">
        <v>36</v>
      </c>
      <c r="F966" t="s">
        <v>53</v>
      </c>
      <c r="G966" t="s">
        <v>82</v>
      </c>
      <c r="H966">
        <v>1</v>
      </c>
      <c r="I966">
        <v>75377</v>
      </c>
      <c r="J966">
        <v>5</v>
      </c>
      <c r="K966">
        <v>3768.85</v>
      </c>
      <c r="L966">
        <v>71608.149999999994</v>
      </c>
      <c r="M966">
        <v>55954.61</v>
      </c>
      <c r="N966">
        <v>15653.54</v>
      </c>
      <c r="O966" t="s">
        <v>39</v>
      </c>
      <c r="P966">
        <v>1130.2</v>
      </c>
      <c r="Q966" t="s">
        <v>30</v>
      </c>
      <c r="R966" t="s">
        <v>41</v>
      </c>
      <c r="S966">
        <v>2</v>
      </c>
      <c r="T966">
        <v>1</v>
      </c>
      <c r="U966" t="s">
        <v>32</v>
      </c>
      <c r="V966" t="s">
        <v>33</v>
      </c>
      <c r="W966">
        <v>5</v>
      </c>
      <c r="X966">
        <f t="shared" si="30"/>
        <v>0</v>
      </c>
      <c r="Y966">
        <f t="shared" si="31"/>
        <v>14523.34</v>
      </c>
      <c r="Z966" s="2">
        <f>IF(BoyCodeAfrica_Ecommerce_Datasets3[Marketing_Cost] = 0, "N/A", L966/P966)</f>
        <v>63.358830295522907</v>
      </c>
      <c r="AA966" s="3">
        <f>BoyCodeAfrica_Ecommerce_Datasets3[Marketing_Cost]/BoyCodeAfrica_Ecommerce_Datasets3[Revenue]</f>
        <v>1.5783119658865648E-2</v>
      </c>
      <c r="AB966">
        <f>IF(COUNTIFS($C$2:C966,C966, $O$2:O966,O966)= 1,1,0)</f>
        <v>0</v>
      </c>
      <c r="AC966" s="6">
        <f>IF(COUNTIFS($A$2:A966,A966, $O$2:O966,O966)= 1,1,0)</f>
        <v>1</v>
      </c>
    </row>
    <row r="967" spans="1:29" x14ac:dyDescent="0.25">
      <c r="A967" t="s">
        <v>1532</v>
      </c>
      <c r="B967" s="1">
        <v>45978</v>
      </c>
      <c r="C967" t="s">
        <v>1026</v>
      </c>
      <c r="D967" t="s">
        <v>25</v>
      </c>
      <c r="E967" t="s">
        <v>46</v>
      </c>
      <c r="F967" t="s">
        <v>47</v>
      </c>
      <c r="G967" t="s">
        <v>146</v>
      </c>
      <c r="H967">
        <v>1</v>
      </c>
      <c r="I967">
        <v>28889</v>
      </c>
      <c r="J967">
        <v>0</v>
      </c>
      <c r="K967">
        <v>0</v>
      </c>
      <c r="L967">
        <v>28889</v>
      </c>
      <c r="M967">
        <v>21308.35</v>
      </c>
      <c r="N967">
        <v>7580.65</v>
      </c>
      <c r="O967" t="s">
        <v>49</v>
      </c>
      <c r="P967">
        <v>134.03</v>
      </c>
      <c r="Q967" t="s">
        <v>68</v>
      </c>
      <c r="R967" t="s">
        <v>41</v>
      </c>
      <c r="S967">
        <v>2</v>
      </c>
      <c r="T967">
        <v>1</v>
      </c>
      <c r="U967" t="s">
        <v>32</v>
      </c>
      <c r="V967" t="s">
        <v>50</v>
      </c>
      <c r="W967">
        <v>5</v>
      </c>
      <c r="X967">
        <f t="shared" si="30"/>
        <v>0</v>
      </c>
      <c r="Y967">
        <f t="shared" si="31"/>
        <v>7446.62</v>
      </c>
      <c r="Z967" s="2">
        <f>IF(BoyCodeAfrica_Ecommerce_Datasets3[Marketing_Cost] = 0, "N/A", L967/P967)</f>
        <v>215.54129672461389</v>
      </c>
      <c r="AA967" s="3">
        <f>BoyCodeAfrica_Ecommerce_Datasets3[Marketing_Cost]/BoyCodeAfrica_Ecommerce_Datasets3[Revenue]</f>
        <v>4.639482155837862E-3</v>
      </c>
      <c r="AB967">
        <f>IF(COUNTIFS($C$2:C967,C967, $O$2:O967,O967)= 1,1,0)</f>
        <v>1</v>
      </c>
      <c r="AC967" s="6">
        <f>IF(COUNTIFS($A$2:A967,A967, $O$2:O967,O967)= 1,1,0)</f>
        <v>1</v>
      </c>
    </row>
    <row r="968" spans="1:29" x14ac:dyDescent="0.25">
      <c r="A968" t="s">
        <v>1533</v>
      </c>
      <c r="B968" s="1">
        <v>45766</v>
      </c>
      <c r="C968" t="s">
        <v>1488</v>
      </c>
      <c r="D968" t="s">
        <v>67</v>
      </c>
      <c r="E968" t="s">
        <v>36</v>
      </c>
      <c r="F968" t="s">
        <v>47</v>
      </c>
      <c r="G968" t="s">
        <v>48</v>
      </c>
      <c r="H968">
        <v>1</v>
      </c>
      <c r="I968">
        <v>38060</v>
      </c>
      <c r="J968">
        <v>10</v>
      </c>
      <c r="K968">
        <v>3806</v>
      </c>
      <c r="L968">
        <v>34254</v>
      </c>
      <c r="M968">
        <v>24511.61</v>
      </c>
      <c r="N968">
        <v>9742.39</v>
      </c>
      <c r="O968" t="s">
        <v>60</v>
      </c>
      <c r="P968">
        <v>381.85</v>
      </c>
      <c r="Q968" t="s">
        <v>73</v>
      </c>
      <c r="R968" t="s">
        <v>31</v>
      </c>
      <c r="S968">
        <v>5</v>
      </c>
      <c r="T968">
        <v>3</v>
      </c>
      <c r="U968" t="s">
        <v>32</v>
      </c>
      <c r="V968" t="s">
        <v>33</v>
      </c>
      <c r="W968">
        <v>1</v>
      </c>
      <c r="X968">
        <f t="shared" si="30"/>
        <v>0</v>
      </c>
      <c r="Y968">
        <f t="shared" si="31"/>
        <v>9360.5399999999991</v>
      </c>
      <c r="Z968" s="2">
        <f>IF(BoyCodeAfrica_Ecommerce_Datasets3[Marketing_Cost] = 0, "N/A", L968/P968)</f>
        <v>89.705381694382609</v>
      </c>
      <c r="AA968" s="3">
        <f>BoyCodeAfrica_Ecommerce_Datasets3[Marketing_Cost]/BoyCodeAfrica_Ecommerce_Datasets3[Revenue]</f>
        <v>1.1147603199626321E-2</v>
      </c>
      <c r="AB968">
        <f>IF(COUNTIFS($C$2:C968,C968, $O$2:O968,O968)= 1,1,0)</f>
        <v>1</v>
      </c>
      <c r="AC968" s="6">
        <f>IF(COUNTIFS($A$2:A968,A968, $O$2:O968,O968)= 1,1,0)</f>
        <v>1</v>
      </c>
    </row>
    <row r="969" spans="1:29" x14ac:dyDescent="0.25">
      <c r="A969" t="s">
        <v>1534</v>
      </c>
      <c r="B969" s="1">
        <v>45793</v>
      </c>
      <c r="C969" t="s">
        <v>624</v>
      </c>
      <c r="D969" t="s">
        <v>97</v>
      </c>
      <c r="E969" t="s">
        <v>26</v>
      </c>
      <c r="F969" t="s">
        <v>53</v>
      </c>
      <c r="G969" t="s">
        <v>151</v>
      </c>
      <c r="H969">
        <v>1</v>
      </c>
      <c r="I969">
        <v>59888</v>
      </c>
      <c r="J969">
        <v>0</v>
      </c>
      <c r="K969">
        <v>0</v>
      </c>
      <c r="L969">
        <v>59888</v>
      </c>
      <c r="M969">
        <v>34690.36</v>
      </c>
      <c r="N969">
        <v>25197.64</v>
      </c>
      <c r="O969" t="s">
        <v>39</v>
      </c>
      <c r="P969">
        <v>1835.22</v>
      </c>
      <c r="Q969" t="s">
        <v>40</v>
      </c>
      <c r="R969" t="s">
        <v>41</v>
      </c>
      <c r="S969">
        <v>2</v>
      </c>
      <c r="T969">
        <v>3</v>
      </c>
      <c r="U969" t="s">
        <v>32</v>
      </c>
      <c r="V969" t="s">
        <v>42</v>
      </c>
      <c r="X969">
        <f t="shared" si="30"/>
        <v>0</v>
      </c>
      <c r="Y969">
        <f t="shared" si="31"/>
        <v>23362.42</v>
      </c>
      <c r="Z969" s="2">
        <f>IF(BoyCodeAfrica_Ecommerce_Datasets3[Marketing_Cost] = 0, "N/A", L969/P969)</f>
        <v>32.632599906278266</v>
      </c>
      <c r="AA969" s="3">
        <f>BoyCodeAfrica_Ecommerce_Datasets3[Marketing_Cost]/BoyCodeAfrica_Ecommerce_Datasets3[Revenue]</f>
        <v>3.064420251135453E-2</v>
      </c>
      <c r="AB969">
        <f>IF(COUNTIFS($C$2:C969,C969, $O$2:O969,O969)= 1,1,0)</f>
        <v>0</v>
      </c>
      <c r="AC969" s="6">
        <f>IF(COUNTIFS($A$2:A969,A969, $O$2:O969,O969)= 1,1,0)</f>
        <v>1</v>
      </c>
    </row>
    <row r="970" spans="1:29" x14ac:dyDescent="0.25">
      <c r="A970" t="s">
        <v>1535</v>
      </c>
      <c r="B970" s="1">
        <v>45996</v>
      </c>
      <c r="C970" t="s">
        <v>1536</v>
      </c>
      <c r="D970" t="s">
        <v>2482</v>
      </c>
      <c r="E970" t="s">
        <v>26</v>
      </c>
      <c r="F970" t="s">
        <v>47</v>
      </c>
      <c r="G970" t="s">
        <v>146</v>
      </c>
      <c r="H970">
        <v>3</v>
      </c>
      <c r="I970">
        <v>7892</v>
      </c>
      <c r="J970">
        <v>15</v>
      </c>
      <c r="K970">
        <v>3551.4</v>
      </c>
      <c r="L970">
        <v>20124.599999999999</v>
      </c>
      <c r="M970">
        <v>15374.85</v>
      </c>
      <c r="N970">
        <v>4749.75</v>
      </c>
      <c r="O970" t="s">
        <v>29</v>
      </c>
      <c r="P970">
        <v>538.73</v>
      </c>
      <c r="Q970" t="s">
        <v>83</v>
      </c>
      <c r="R970" t="s">
        <v>41</v>
      </c>
      <c r="S970">
        <v>2</v>
      </c>
      <c r="T970">
        <v>1</v>
      </c>
      <c r="U970" t="s">
        <v>32</v>
      </c>
      <c r="V970" t="s">
        <v>33</v>
      </c>
      <c r="W970">
        <v>1</v>
      </c>
      <c r="X970">
        <f t="shared" si="30"/>
        <v>0</v>
      </c>
      <c r="Y970">
        <f t="shared" si="31"/>
        <v>4211.0200000000004</v>
      </c>
      <c r="Z970" s="2">
        <f>IF(BoyCodeAfrica_Ecommerce_Datasets3[Marketing_Cost] = 0, "N/A", L970/P970)</f>
        <v>37.355632691700848</v>
      </c>
      <c r="AA970" s="3">
        <f>BoyCodeAfrica_Ecommerce_Datasets3[Marketing_Cost]/BoyCodeAfrica_Ecommerce_Datasets3[Revenue]</f>
        <v>2.6769724615644537E-2</v>
      </c>
      <c r="AB970">
        <f>IF(COUNTIFS($C$2:C970,C970, $O$2:O970,O970)= 1,1,0)</f>
        <v>1</v>
      </c>
      <c r="AC970" s="6">
        <f>IF(COUNTIFS($A$2:A970,A970, $O$2:O970,O970)= 1,1,0)</f>
        <v>1</v>
      </c>
    </row>
    <row r="971" spans="1:29" x14ac:dyDescent="0.25">
      <c r="A971" t="s">
        <v>1537</v>
      </c>
      <c r="B971" s="1">
        <v>45699</v>
      </c>
      <c r="C971" t="s">
        <v>1538</v>
      </c>
      <c r="D971" t="s">
        <v>97</v>
      </c>
      <c r="E971" t="s">
        <v>46</v>
      </c>
      <c r="F971" t="s">
        <v>47</v>
      </c>
      <c r="G971" t="s">
        <v>138</v>
      </c>
      <c r="H971">
        <v>2</v>
      </c>
      <c r="I971">
        <v>29423</v>
      </c>
      <c r="J971">
        <v>15</v>
      </c>
      <c r="K971">
        <v>8826.9</v>
      </c>
      <c r="L971">
        <v>50019.1</v>
      </c>
      <c r="M971">
        <v>39211.35</v>
      </c>
      <c r="N971">
        <v>10807.75</v>
      </c>
      <c r="O971" t="s">
        <v>39</v>
      </c>
      <c r="P971">
        <v>1474.45</v>
      </c>
      <c r="Q971" t="s">
        <v>68</v>
      </c>
      <c r="R971" t="s">
        <v>31</v>
      </c>
      <c r="S971">
        <v>5</v>
      </c>
      <c r="T971">
        <v>3</v>
      </c>
      <c r="U971" t="s">
        <v>32</v>
      </c>
      <c r="V971" t="s">
        <v>42</v>
      </c>
      <c r="X971">
        <f t="shared" si="30"/>
        <v>0</v>
      </c>
      <c r="Y971">
        <f t="shared" si="31"/>
        <v>9333.2999999999993</v>
      </c>
      <c r="Z971" s="2">
        <f>IF(BoyCodeAfrica_Ecommerce_Datasets3[Marketing_Cost] = 0, "N/A", L971/P971)</f>
        <v>33.923903828546237</v>
      </c>
      <c r="AA971" s="3">
        <f>BoyCodeAfrica_Ecommerce_Datasets3[Marketing_Cost]/BoyCodeAfrica_Ecommerce_Datasets3[Revenue]</f>
        <v>2.947773950350966E-2</v>
      </c>
      <c r="AB971">
        <f>IF(COUNTIFS($C$2:C971,C971, $O$2:O971,O971)= 1,1,0)</f>
        <v>1</v>
      </c>
      <c r="AC971" s="6">
        <f>IF(COUNTIFS($A$2:A971,A971, $O$2:O971,O971)= 1,1,0)</f>
        <v>1</v>
      </c>
    </row>
    <row r="972" spans="1:29" x14ac:dyDescent="0.25">
      <c r="A972" t="s">
        <v>1539</v>
      </c>
      <c r="B972" s="1">
        <v>45738</v>
      </c>
      <c r="C972" t="s">
        <v>1462</v>
      </c>
      <c r="D972" t="s">
        <v>154</v>
      </c>
      <c r="E972" t="s">
        <v>46</v>
      </c>
      <c r="F972" t="s">
        <v>86</v>
      </c>
      <c r="G972" t="s">
        <v>94</v>
      </c>
      <c r="H972">
        <v>2</v>
      </c>
      <c r="I972">
        <v>71989</v>
      </c>
      <c r="J972">
        <v>10</v>
      </c>
      <c r="K972">
        <v>14397.8</v>
      </c>
      <c r="L972">
        <v>129580.2</v>
      </c>
      <c r="M972">
        <v>99150.53</v>
      </c>
      <c r="N972">
        <v>30429.67</v>
      </c>
      <c r="O972" t="s">
        <v>39</v>
      </c>
      <c r="P972">
        <v>1754.39</v>
      </c>
      <c r="Q972" t="s">
        <v>30</v>
      </c>
      <c r="R972" t="s">
        <v>31</v>
      </c>
      <c r="S972">
        <v>5</v>
      </c>
      <c r="T972">
        <v>5</v>
      </c>
      <c r="U972" t="s">
        <v>32</v>
      </c>
      <c r="V972" t="s">
        <v>33</v>
      </c>
      <c r="W972">
        <v>1</v>
      </c>
      <c r="X972">
        <f t="shared" si="30"/>
        <v>0</v>
      </c>
      <c r="Y972">
        <f t="shared" si="31"/>
        <v>28675.279999999999</v>
      </c>
      <c r="Z972" s="2">
        <f>IF(BoyCodeAfrica_Ecommerce_Datasets3[Marketing_Cost] = 0, "N/A", L972/P972)</f>
        <v>73.860544120748514</v>
      </c>
      <c r="AA972" s="3">
        <f>BoyCodeAfrica_Ecommerce_Datasets3[Marketing_Cost]/BoyCodeAfrica_Ecommerce_Datasets3[Revenue]</f>
        <v>1.3539028339206146E-2</v>
      </c>
      <c r="AB972">
        <f>IF(COUNTIFS($C$2:C972,C972, $O$2:O972,O972)= 1,1,0)</f>
        <v>1</v>
      </c>
      <c r="AC972" s="6">
        <f>IF(COUNTIFS($A$2:A972,A972, $O$2:O972,O972)= 1,1,0)</f>
        <v>1</v>
      </c>
    </row>
    <row r="973" spans="1:29" x14ac:dyDescent="0.25">
      <c r="A973" t="s">
        <v>1540</v>
      </c>
      <c r="B973" s="1">
        <v>45780</v>
      </c>
      <c r="C973" t="s">
        <v>610</v>
      </c>
      <c r="D973" t="s">
        <v>63</v>
      </c>
      <c r="E973" t="s">
        <v>26</v>
      </c>
      <c r="F973" t="s">
        <v>86</v>
      </c>
      <c r="G973" t="s">
        <v>94</v>
      </c>
      <c r="H973">
        <v>2</v>
      </c>
      <c r="I973">
        <v>20601</v>
      </c>
      <c r="J973">
        <v>0</v>
      </c>
      <c r="K973">
        <v>0</v>
      </c>
      <c r="L973">
        <v>41202</v>
      </c>
      <c r="M973">
        <v>33058.699999999997</v>
      </c>
      <c r="N973">
        <v>8143.3</v>
      </c>
      <c r="O973" t="s">
        <v>49</v>
      </c>
      <c r="P973">
        <v>291.77</v>
      </c>
      <c r="Q973" t="s">
        <v>30</v>
      </c>
      <c r="R973" t="s">
        <v>41</v>
      </c>
      <c r="S973">
        <v>2</v>
      </c>
      <c r="T973">
        <v>1</v>
      </c>
      <c r="U973" t="s">
        <v>32</v>
      </c>
      <c r="V973" t="s">
        <v>33</v>
      </c>
      <c r="W973">
        <v>5</v>
      </c>
      <c r="X973">
        <f t="shared" si="30"/>
        <v>0</v>
      </c>
      <c r="Y973">
        <f t="shared" si="31"/>
        <v>7851.5300000000007</v>
      </c>
      <c r="Z973" s="2">
        <f>IF(BoyCodeAfrica_Ecommerce_Datasets3[Marketing_Cost] = 0, "N/A", L973/P973)</f>
        <v>141.21396990780411</v>
      </c>
      <c r="AA973" s="3">
        <f>BoyCodeAfrica_Ecommerce_Datasets3[Marketing_Cost]/BoyCodeAfrica_Ecommerce_Datasets3[Revenue]</f>
        <v>7.0814523566817139E-3</v>
      </c>
      <c r="AB973">
        <f>IF(COUNTIFS($C$2:C973,C973, $O$2:O973,O973)= 1,1,0)</f>
        <v>1</v>
      </c>
      <c r="AC973" s="6">
        <f>IF(COUNTIFS($A$2:A973,A973, $O$2:O973,O973)= 1,1,0)</f>
        <v>1</v>
      </c>
    </row>
    <row r="974" spans="1:29" x14ac:dyDescent="0.25">
      <c r="A974" t="s">
        <v>1541</v>
      </c>
      <c r="B974" s="1">
        <v>45746</v>
      </c>
      <c r="C974" t="s">
        <v>129</v>
      </c>
      <c r="D974" t="s">
        <v>67</v>
      </c>
      <c r="E974" t="s">
        <v>26</v>
      </c>
      <c r="F974" t="s">
        <v>37</v>
      </c>
      <c r="G974" t="s">
        <v>224</v>
      </c>
      <c r="H974">
        <v>1</v>
      </c>
      <c r="I974">
        <v>15122</v>
      </c>
      <c r="J974">
        <v>0</v>
      </c>
      <c r="K974">
        <v>0</v>
      </c>
      <c r="L974">
        <v>15122</v>
      </c>
      <c r="M974">
        <v>9099.51</v>
      </c>
      <c r="N974">
        <v>6022.49</v>
      </c>
      <c r="O974" t="s">
        <v>60</v>
      </c>
      <c r="P974">
        <v>590.35</v>
      </c>
      <c r="Q974" t="s">
        <v>83</v>
      </c>
      <c r="R974" t="s">
        <v>41</v>
      </c>
      <c r="S974">
        <v>2</v>
      </c>
      <c r="T974">
        <v>5</v>
      </c>
      <c r="U974" t="s">
        <v>32</v>
      </c>
      <c r="V974" t="s">
        <v>42</v>
      </c>
      <c r="X974">
        <f t="shared" si="30"/>
        <v>0</v>
      </c>
      <c r="Y974">
        <f t="shared" si="31"/>
        <v>5432.1399999999994</v>
      </c>
      <c r="Z974" s="2">
        <f>IF(BoyCodeAfrica_Ecommerce_Datasets3[Marketing_Cost] = 0, "N/A", L974/P974)</f>
        <v>25.615312949944947</v>
      </c>
      <c r="AA974" s="3">
        <f>BoyCodeAfrica_Ecommerce_Datasets3[Marketing_Cost]/BoyCodeAfrica_Ecommerce_Datasets3[Revenue]</f>
        <v>3.9039148260812062E-2</v>
      </c>
      <c r="AB974">
        <f>IF(COUNTIFS($C$2:C974,C974, $O$2:O974,O974)= 1,1,0)</f>
        <v>1</v>
      </c>
      <c r="AC974" s="6">
        <f>IF(COUNTIFS($A$2:A974,A974, $O$2:O974,O974)= 1,1,0)</f>
        <v>1</v>
      </c>
    </row>
    <row r="975" spans="1:29" x14ac:dyDescent="0.25">
      <c r="A975" t="s">
        <v>1542</v>
      </c>
      <c r="B975" s="1">
        <v>45940</v>
      </c>
      <c r="C975" t="s">
        <v>203</v>
      </c>
      <c r="D975" t="s">
        <v>97</v>
      </c>
      <c r="E975" t="s">
        <v>36</v>
      </c>
      <c r="F975" t="s">
        <v>27</v>
      </c>
      <c r="G975" t="s">
        <v>72</v>
      </c>
      <c r="H975">
        <v>1</v>
      </c>
      <c r="I975">
        <v>4866</v>
      </c>
      <c r="J975">
        <v>10</v>
      </c>
      <c r="K975">
        <v>486.6</v>
      </c>
      <c r="L975">
        <v>4379.3999999999996</v>
      </c>
      <c r="M975">
        <v>3253.83</v>
      </c>
      <c r="N975">
        <v>1125.57</v>
      </c>
      <c r="O975" t="s">
        <v>55</v>
      </c>
      <c r="P975">
        <v>1600.43</v>
      </c>
      <c r="Q975" t="s">
        <v>68</v>
      </c>
      <c r="R975" t="s">
        <v>31</v>
      </c>
      <c r="S975">
        <v>5</v>
      </c>
      <c r="T975">
        <v>3</v>
      </c>
      <c r="U975" t="s">
        <v>32</v>
      </c>
      <c r="V975" t="s">
        <v>33</v>
      </c>
      <c r="W975">
        <v>4</v>
      </c>
      <c r="X975">
        <f t="shared" si="30"/>
        <v>0</v>
      </c>
      <c r="Y975">
        <f t="shared" si="31"/>
        <v>-474.86000000000013</v>
      </c>
      <c r="Z975" s="2">
        <f>IF(BoyCodeAfrica_Ecommerce_Datasets3[Marketing_Cost] = 0, "N/A", L975/P975)</f>
        <v>2.7363895952962638</v>
      </c>
      <c r="AA975" s="3">
        <f>BoyCodeAfrica_Ecommerce_Datasets3[Marketing_Cost]/BoyCodeAfrica_Ecommerce_Datasets3[Revenue]</f>
        <v>0.36544503813307766</v>
      </c>
      <c r="AB975">
        <f>IF(COUNTIFS($C$2:C975,C975, $O$2:O975,O975)= 1,1,0)</f>
        <v>1</v>
      </c>
      <c r="AC975" s="6">
        <f>IF(COUNTIFS($A$2:A975,A975, $O$2:O975,O975)= 1,1,0)</f>
        <v>1</v>
      </c>
    </row>
    <row r="976" spans="1:29" x14ac:dyDescent="0.25">
      <c r="A976" t="s">
        <v>1543</v>
      </c>
      <c r="B976" s="1">
        <v>45696</v>
      </c>
      <c r="C976" t="s">
        <v>1086</v>
      </c>
      <c r="D976" t="s">
        <v>154</v>
      </c>
      <c r="E976" t="s">
        <v>26</v>
      </c>
      <c r="F976" t="s">
        <v>86</v>
      </c>
      <c r="G976" t="s">
        <v>110</v>
      </c>
      <c r="H976">
        <v>1</v>
      </c>
      <c r="I976">
        <v>7548</v>
      </c>
      <c r="J976">
        <v>25</v>
      </c>
      <c r="K976">
        <v>1887</v>
      </c>
      <c r="L976">
        <v>5661</v>
      </c>
      <c r="M976">
        <v>3219.2</v>
      </c>
      <c r="N976">
        <v>2441.8000000000002</v>
      </c>
      <c r="O976" t="s">
        <v>39</v>
      </c>
      <c r="P976">
        <v>1361.86</v>
      </c>
      <c r="Q976" t="s">
        <v>40</v>
      </c>
      <c r="R976" t="s">
        <v>41</v>
      </c>
      <c r="S976">
        <v>2</v>
      </c>
      <c r="T976">
        <v>1</v>
      </c>
      <c r="U976" t="s">
        <v>32</v>
      </c>
      <c r="V976" t="s">
        <v>33</v>
      </c>
      <c r="W976">
        <v>4</v>
      </c>
      <c r="X976">
        <f t="shared" si="30"/>
        <v>0</v>
      </c>
      <c r="Y976">
        <f t="shared" si="31"/>
        <v>1079.9400000000003</v>
      </c>
      <c r="Z976" s="2">
        <f>IF(BoyCodeAfrica_Ecommerce_Datasets3[Marketing_Cost] = 0, "N/A", L976/P976)</f>
        <v>4.1568149442673992</v>
      </c>
      <c r="AA976" s="3">
        <f>BoyCodeAfrica_Ecommerce_Datasets3[Marketing_Cost]/BoyCodeAfrica_Ecommerce_Datasets3[Revenue]</f>
        <v>0.24056880409821585</v>
      </c>
      <c r="AB976">
        <f>IF(COUNTIFS($C$2:C976,C976, $O$2:O976,O976)= 1,1,0)</f>
        <v>1</v>
      </c>
      <c r="AC976" s="6">
        <f>IF(COUNTIFS($A$2:A976,A976, $O$2:O976,O976)= 1,1,0)</f>
        <v>1</v>
      </c>
    </row>
    <row r="977" spans="1:29" x14ac:dyDescent="0.25">
      <c r="A977" t="s">
        <v>1544</v>
      </c>
      <c r="B977" s="1">
        <v>45738</v>
      </c>
      <c r="C977" t="s">
        <v>1545</v>
      </c>
      <c r="D977" t="s">
        <v>154</v>
      </c>
      <c r="E977" t="s">
        <v>46</v>
      </c>
      <c r="F977" t="s">
        <v>53</v>
      </c>
      <c r="G977" t="s">
        <v>54</v>
      </c>
      <c r="H977">
        <v>3</v>
      </c>
      <c r="I977">
        <v>56115</v>
      </c>
      <c r="J977">
        <v>25</v>
      </c>
      <c r="K977">
        <v>42086.25</v>
      </c>
      <c r="L977">
        <v>126258.75</v>
      </c>
      <c r="M977">
        <v>76610.25</v>
      </c>
      <c r="N977">
        <v>49648.5</v>
      </c>
      <c r="O977" t="s">
        <v>39</v>
      </c>
      <c r="P977">
        <v>351.7</v>
      </c>
      <c r="Q977" t="s">
        <v>40</v>
      </c>
      <c r="R977" t="s">
        <v>41</v>
      </c>
      <c r="S977">
        <v>2</v>
      </c>
      <c r="T977">
        <v>5</v>
      </c>
      <c r="U977" t="s">
        <v>32</v>
      </c>
      <c r="V977" t="s">
        <v>42</v>
      </c>
      <c r="X977">
        <f t="shared" si="30"/>
        <v>0</v>
      </c>
      <c r="Y977">
        <f t="shared" si="31"/>
        <v>49296.800000000003</v>
      </c>
      <c r="Z977" s="2">
        <f>IF(BoyCodeAfrica_Ecommerce_Datasets3[Marketing_Cost] = 0, "N/A", L977/P977)</f>
        <v>358.99559283480238</v>
      </c>
      <c r="AA977" s="3">
        <f>BoyCodeAfrica_Ecommerce_Datasets3[Marketing_Cost]/BoyCodeAfrica_Ecommerce_Datasets3[Revenue]</f>
        <v>2.7855495163701524E-3</v>
      </c>
      <c r="AB977">
        <f>IF(COUNTIFS($C$2:C977,C977, $O$2:O977,O977)= 1,1,0)</f>
        <v>1</v>
      </c>
      <c r="AC977" s="6">
        <f>IF(COUNTIFS($A$2:A977,A977, $O$2:O977,O977)= 1,1,0)</f>
        <v>1</v>
      </c>
    </row>
    <row r="978" spans="1:29" x14ac:dyDescent="0.25">
      <c r="A978" t="s">
        <v>1546</v>
      </c>
      <c r="B978" s="1">
        <v>45659</v>
      </c>
      <c r="C978" t="s">
        <v>129</v>
      </c>
      <c r="D978" t="s">
        <v>97</v>
      </c>
      <c r="E978" t="s">
        <v>46</v>
      </c>
      <c r="F978" t="s">
        <v>37</v>
      </c>
      <c r="G978" t="s">
        <v>161</v>
      </c>
      <c r="H978">
        <v>2</v>
      </c>
      <c r="I978">
        <v>12082</v>
      </c>
      <c r="J978">
        <v>0</v>
      </c>
      <c r="K978">
        <v>0</v>
      </c>
      <c r="L978">
        <v>24164</v>
      </c>
      <c r="M978">
        <v>16791.330000000002</v>
      </c>
      <c r="N978">
        <v>7372.67</v>
      </c>
      <c r="O978" t="s">
        <v>55</v>
      </c>
      <c r="P978">
        <v>1439.39</v>
      </c>
      <c r="Q978" t="s">
        <v>30</v>
      </c>
      <c r="R978" t="s">
        <v>41</v>
      </c>
      <c r="S978">
        <v>2</v>
      </c>
      <c r="T978">
        <v>6</v>
      </c>
      <c r="U978" t="s">
        <v>32</v>
      </c>
      <c r="V978" t="s">
        <v>42</v>
      </c>
      <c r="X978">
        <f t="shared" si="30"/>
        <v>0</v>
      </c>
      <c r="Y978">
        <f t="shared" si="31"/>
        <v>5933.28</v>
      </c>
      <c r="Z978" s="2">
        <f>IF(BoyCodeAfrica_Ecommerce_Datasets3[Marketing_Cost] = 0, "N/A", L978/P978)</f>
        <v>16.787666997825468</v>
      </c>
      <c r="AA978" s="3">
        <f>BoyCodeAfrica_Ecommerce_Datasets3[Marketing_Cost]/BoyCodeAfrica_Ecommerce_Datasets3[Revenue]</f>
        <v>5.9567538487005467E-2</v>
      </c>
      <c r="AB978">
        <f>IF(COUNTIFS($C$2:C978,C978, $O$2:O978,O978)= 1,1,0)</f>
        <v>1</v>
      </c>
      <c r="AC978" s="6">
        <f>IF(COUNTIFS($A$2:A978,A978, $O$2:O978,O978)= 1,1,0)</f>
        <v>1</v>
      </c>
    </row>
    <row r="979" spans="1:29" x14ac:dyDescent="0.25">
      <c r="A979" t="s">
        <v>1547</v>
      </c>
      <c r="B979" s="1">
        <v>45867</v>
      </c>
      <c r="C979" t="s">
        <v>633</v>
      </c>
      <c r="D979" t="s">
        <v>71</v>
      </c>
      <c r="E979" t="s">
        <v>26</v>
      </c>
      <c r="F979" t="s">
        <v>37</v>
      </c>
      <c r="G979" t="s">
        <v>38</v>
      </c>
      <c r="H979">
        <v>2</v>
      </c>
      <c r="I979">
        <v>24058</v>
      </c>
      <c r="J979">
        <v>10</v>
      </c>
      <c r="K979">
        <v>4811.6000000000004</v>
      </c>
      <c r="L979">
        <v>43304.4</v>
      </c>
      <c r="M979">
        <v>29444.18</v>
      </c>
      <c r="N979">
        <v>13860.22</v>
      </c>
      <c r="O979" t="s">
        <v>29</v>
      </c>
      <c r="P979">
        <v>440.7</v>
      </c>
      <c r="Q979" t="s">
        <v>30</v>
      </c>
      <c r="R979" t="s">
        <v>31</v>
      </c>
      <c r="S979">
        <v>5</v>
      </c>
      <c r="T979">
        <v>6</v>
      </c>
      <c r="U979" t="s">
        <v>32</v>
      </c>
      <c r="V979" t="s">
        <v>50</v>
      </c>
      <c r="W979">
        <v>4</v>
      </c>
      <c r="X979">
        <f t="shared" si="30"/>
        <v>0</v>
      </c>
      <c r="Y979">
        <f t="shared" si="31"/>
        <v>13419.519999999999</v>
      </c>
      <c r="Z979" s="2">
        <f>IF(BoyCodeAfrica_Ecommerce_Datasets3[Marketing_Cost] = 0, "N/A", L979/P979)</f>
        <v>98.262763784887682</v>
      </c>
      <c r="AA979" s="3">
        <f>BoyCodeAfrica_Ecommerce_Datasets3[Marketing_Cost]/BoyCodeAfrica_Ecommerce_Datasets3[Revenue]</f>
        <v>1.0176794967716906E-2</v>
      </c>
      <c r="AB979">
        <f>IF(COUNTIFS($C$2:C979,C979, $O$2:O979,O979)= 1,1,0)</f>
        <v>1</v>
      </c>
      <c r="AC979" s="6">
        <f>IF(COUNTIFS($A$2:A979,A979, $O$2:O979,O979)= 1,1,0)</f>
        <v>1</v>
      </c>
    </row>
    <row r="980" spans="1:29" x14ac:dyDescent="0.25">
      <c r="A980" t="s">
        <v>1548</v>
      </c>
      <c r="B980" s="1">
        <v>45888</v>
      </c>
      <c r="C980" t="s">
        <v>1549</v>
      </c>
      <c r="D980" t="s">
        <v>124</v>
      </c>
      <c r="E980" t="s">
        <v>36</v>
      </c>
      <c r="F980" t="s">
        <v>47</v>
      </c>
      <c r="G980" t="s">
        <v>48</v>
      </c>
      <c r="H980">
        <v>3</v>
      </c>
      <c r="I980">
        <v>42418</v>
      </c>
      <c r="J980">
        <v>0</v>
      </c>
      <c r="K980">
        <v>0</v>
      </c>
      <c r="L980">
        <v>127254</v>
      </c>
      <c r="M980">
        <v>79190.91</v>
      </c>
      <c r="N980">
        <v>48063.09</v>
      </c>
      <c r="O980" t="s">
        <v>55</v>
      </c>
      <c r="P980">
        <v>1233.92</v>
      </c>
      <c r="Q980" t="s">
        <v>40</v>
      </c>
      <c r="R980" t="s">
        <v>31</v>
      </c>
      <c r="S980">
        <v>5</v>
      </c>
      <c r="T980">
        <v>1</v>
      </c>
      <c r="U980" t="s">
        <v>32</v>
      </c>
      <c r="V980" t="s">
        <v>33</v>
      </c>
      <c r="W980">
        <v>5</v>
      </c>
      <c r="X980">
        <f t="shared" si="30"/>
        <v>0</v>
      </c>
      <c r="Y980">
        <f t="shared" si="31"/>
        <v>46829.17</v>
      </c>
      <c r="Z980" s="2">
        <f>IF(BoyCodeAfrica_Ecommerce_Datasets3[Marketing_Cost] = 0, "N/A", L980/P980)</f>
        <v>103.12986255186722</v>
      </c>
      <c r="AA980" s="3">
        <f>BoyCodeAfrica_Ecommerce_Datasets3[Marketing_Cost]/BoyCodeAfrica_Ecommerce_Datasets3[Revenue]</f>
        <v>9.6965124868373491E-3</v>
      </c>
      <c r="AB980">
        <f>IF(COUNTIFS($C$2:C980,C980, $O$2:O980,O980)= 1,1,0)</f>
        <v>1</v>
      </c>
      <c r="AC980" s="6">
        <f>IF(COUNTIFS($A$2:A980,A980, $O$2:O980,O980)= 1,1,0)</f>
        <v>1</v>
      </c>
    </row>
    <row r="981" spans="1:29" x14ac:dyDescent="0.25">
      <c r="A981" t="s">
        <v>1550</v>
      </c>
      <c r="B981" s="1">
        <v>46010</v>
      </c>
      <c r="C981" t="s">
        <v>1003</v>
      </c>
      <c r="D981" t="s">
        <v>79</v>
      </c>
      <c r="E981" t="s">
        <v>36</v>
      </c>
      <c r="F981" t="s">
        <v>47</v>
      </c>
      <c r="G981" t="s">
        <v>146</v>
      </c>
      <c r="H981">
        <v>4</v>
      </c>
      <c r="I981">
        <v>43025</v>
      </c>
      <c r="J981">
        <v>0</v>
      </c>
      <c r="K981">
        <v>0</v>
      </c>
      <c r="L981">
        <v>172100</v>
      </c>
      <c r="M981">
        <v>138505.98000000001</v>
      </c>
      <c r="N981">
        <v>33594.019999999997</v>
      </c>
      <c r="O981" t="s">
        <v>91</v>
      </c>
      <c r="P981">
        <v>1389.29</v>
      </c>
      <c r="Q981" t="s">
        <v>40</v>
      </c>
      <c r="R981" t="s">
        <v>31</v>
      </c>
      <c r="S981">
        <v>5</v>
      </c>
      <c r="T981">
        <v>1</v>
      </c>
      <c r="U981" t="s">
        <v>32</v>
      </c>
      <c r="V981" t="s">
        <v>42</v>
      </c>
      <c r="X981">
        <f t="shared" si="30"/>
        <v>0</v>
      </c>
      <c r="Y981">
        <f t="shared" si="31"/>
        <v>32204.729999999996</v>
      </c>
      <c r="Z981" s="2">
        <f>IF(BoyCodeAfrica_Ecommerce_Datasets3[Marketing_Cost] = 0, "N/A", L981/P981)</f>
        <v>123.87622454635101</v>
      </c>
      <c r="AA981" s="3">
        <f>BoyCodeAfrica_Ecommerce_Datasets3[Marketing_Cost]/BoyCodeAfrica_Ecommerce_Datasets3[Revenue]</f>
        <v>8.0725740848343989E-3</v>
      </c>
      <c r="AB981">
        <f>IF(COUNTIFS($C$2:C981,C981, $O$2:O981,O981)= 1,1,0)</f>
        <v>1</v>
      </c>
      <c r="AC981" s="6">
        <f>IF(COUNTIFS($A$2:A981,A981, $O$2:O981,O981)= 1,1,0)</f>
        <v>1</v>
      </c>
    </row>
    <row r="982" spans="1:29" x14ac:dyDescent="0.25">
      <c r="A982" t="s">
        <v>1551</v>
      </c>
      <c r="B982" s="1">
        <v>45962</v>
      </c>
      <c r="C982" t="s">
        <v>1363</v>
      </c>
      <c r="D982" t="s">
        <v>124</v>
      </c>
      <c r="E982" t="s">
        <v>46</v>
      </c>
      <c r="F982" t="s">
        <v>53</v>
      </c>
      <c r="G982" t="s">
        <v>82</v>
      </c>
      <c r="H982">
        <v>1</v>
      </c>
      <c r="I982">
        <v>24331</v>
      </c>
      <c r="J982">
        <v>0</v>
      </c>
      <c r="K982">
        <v>0</v>
      </c>
      <c r="L982">
        <v>24331</v>
      </c>
      <c r="M982">
        <v>13488.98</v>
      </c>
      <c r="N982">
        <v>10842.02</v>
      </c>
      <c r="O982" t="s">
        <v>91</v>
      </c>
      <c r="P982">
        <v>1072.6300000000001</v>
      </c>
      <c r="Q982" t="s">
        <v>83</v>
      </c>
      <c r="R982" t="s">
        <v>41</v>
      </c>
      <c r="S982">
        <v>2</v>
      </c>
      <c r="T982">
        <v>3</v>
      </c>
      <c r="U982" t="s">
        <v>32</v>
      </c>
      <c r="V982" t="s">
        <v>50</v>
      </c>
      <c r="W982">
        <v>4</v>
      </c>
      <c r="X982">
        <f t="shared" si="30"/>
        <v>0</v>
      </c>
      <c r="Y982">
        <f t="shared" si="31"/>
        <v>9769.39</v>
      </c>
      <c r="Z982" s="2">
        <f>IF(BoyCodeAfrica_Ecommerce_Datasets3[Marketing_Cost] = 0, "N/A", L982/P982)</f>
        <v>22.683497571389946</v>
      </c>
      <c r="AA982" s="3">
        <f>BoyCodeAfrica_Ecommerce_Datasets3[Marketing_Cost]/BoyCodeAfrica_Ecommerce_Datasets3[Revenue]</f>
        <v>4.4084912251859773E-2</v>
      </c>
      <c r="AB982">
        <f>IF(COUNTIFS($C$2:C982,C982, $O$2:O982,O982)= 1,1,0)</f>
        <v>1</v>
      </c>
      <c r="AC982" s="6">
        <f>IF(COUNTIFS($A$2:A982,A982, $O$2:O982,O982)= 1,1,0)</f>
        <v>1</v>
      </c>
    </row>
    <row r="983" spans="1:29" x14ac:dyDescent="0.25">
      <c r="A983" t="s">
        <v>1552</v>
      </c>
      <c r="B983" s="1">
        <v>45898</v>
      </c>
      <c r="C983" t="s">
        <v>472</v>
      </c>
      <c r="D983" t="s">
        <v>67</v>
      </c>
      <c r="E983" t="s">
        <v>46</v>
      </c>
      <c r="F983" t="s">
        <v>53</v>
      </c>
      <c r="G983" t="s">
        <v>82</v>
      </c>
      <c r="H983">
        <v>1</v>
      </c>
      <c r="I983">
        <v>19959</v>
      </c>
      <c r="J983">
        <v>0</v>
      </c>
      <c r="K983">
        <v>0</v>
      </c>
      <c r="L983">
        <v>19959</v>
      </c>
      <c r="M983">
        <v>12533.58</v>
      </c>
      <c r="N983">
        <v>7425.42</v>
      </c>
      <c r="O983" t="s">
        <v>49</v>
      </c>
      <c r="P983">
        <v>467.85</v>
      </c>
      <c r="Q983" t="s">
        <v>68</v>
      </c>
      <c r="R983" t="s">
        <v>31</v>
      </c>
      <c r="S983">
        <v>5</v>
      </c>
      <c r="T983">
        <v>4</v>
      </c>
      <c r="U983" t="s">
        <v>32</v>
      </c>
      <c r="V983" t="s">
        <v>50</v>
      </c>
      <c r="W983">
        <v>3</v>
      </c>
      <c r="X983">
        <f t="shared" si="30"/>
        <v>0</v>
      </c>
      <c r="Y983">
        <f t="shared" si="31"/>
        <v>6957.57</v>
      </c>
      <c r="Z983" s="2">
        <f>IF(BoyCodeAfrica_Ecommerce_Datasets3[Marketing_Cost] = 0, "N/A", L983/P983)</f>
        <v>42.66110932991343</v>
      </c>
      <c r="AA983" s="3">
        <f>BoyCodeAfrica_Ecommerce_Datasets3[Marketing_Cost]/BoyCodeAfrica_Ecommerce_Datasets3[Revenue]</f>
        <v>2.3440553133924548E-2</v>
      </c>
      <c r="AB983">
        <f>IF(COUNTIFS($C$2:C983,C983, $O$2:O983,O983)= 1,1,0)</f>
        <v>1</v>
      </c>
      <c r="AC983" s="6">
        <f>IF(COUNTIFS($A$2:A983,A983, $O$2:O983,O983)= 1,1,0)</f>
        <v>1</v>
      </c>
    </row>
    <row r="984" spans="1:29" x14ac:dyDescent="0.25">
      <c r="A984" t="s">
        <v>1553</v>
      </c>
      <c r="B984" s="1">
        <v>45807</v>
      </c>
      <c r="C984" t="s">
        <v>1554</v>
      </c>
      <c r="D984" t="s">
        <v>90</v>
      </c>
      <c r="E984" t="s">
        <v>46</v>
      </c>
      <c r="F984" t="s">
        <v>53</v>
      </c>
      <c r="G984" t="s">
        <v>82</v>
      </c>
      <c r="H984">
        <v>2</v>
      </c>
      <c r="I984">
        <v>109458</v>
      </c>
      <c r="J984">
        <v>10</v>
      </c>
      <c r="K984">
        <v>21891.599999999999</v>
      </c>
      <c r="L984">
        <v>197024.4</v>
      </c>
      <c r="M984">
        <v>130103.17</v>
      </c>
      <c r="N984">
        <v>66921.23</v>
      </c>
      <c r="O984" t="s">
        <v>60</v>
      </c>
      <c r="P984">
        <v>1755.45</v>
      </c>
      <c r="Q984" t="s">
        <v>83</v>
      </c>
      <c r="R984" t="s">
        <v>41</v>
      </c>
      <c r="S984">
        <v>2</v>
      </c>
      <c r="T984">
        <v>6</v>
      </c>
      <c r="U984" t="s">
        <v>32</v>
      </c>
      <c r="V984" t="s">
        <v>42</v>
      </c>
      <c r="X984">
        <f t="shared" si="30"/>
        <v>0</v>
      </c>
      <c r="Y984">
        <f t="shared" si="31"/>
        <v>65165.78</v>
      </c>
      <c r="Z984" s="2">
        <f>IF(BoyCodeAfrica_Ecommerce_Datasets3[Marketing_Cost] = 0, "N/A", L984/P984)</f>
        <v>112.23583696488079</v>
      </c>
      <c r="AA984" s="3">
        <f>BoyCodeAfrica_Ecommerce_Datasets3[Marketing_Cost]/BoyCodeAfrica_Ecommerce_Datasets3[Revenue]</f>
        <v>8.9098101554934313E-3</v>
      </c>
      <c r="AB984">
        <f>IF(COUNTIFS($C$2:C984,C984, $O$2:O984,O984)= 1,1,0)</f>
        <v>1</v>
      </c>
      <c r="AC984" s="6">
        <f>IF(COUNTIFS($A$2:A984,A984, $O$2:O984,O984)= 1,1,0)</f>
        <v>1</v>
      </c>
    </row>
    <row r="985" spans="1:29" x14ac:dyDescent="0.25">
      <c r="A985" t="s">
        <v>1555</v>
      </c>
      <c r="B985" s="1">
        <v>45674</v>
      </c>
      <c r="C985" t="s">
        <v>593</v>
      </c>
      <c r="D985" t="s">
        <v>90</v>
      </c>
      <c r="E985" t="s">
        <v>36</v>
      </c>
      <c r="F985" t="s">
        <v>53</v>
      </c>
      <c r="G985" t="s">
        <v>151</v>
      </c>
      <c r="H985">
        <v>1</v>
      </c>
      <c r="I985">
        <v>32904</v>
      </c>
      <c r="J985">
        <v>15</v>
      </c>
      <c r="K985">
        <v>4935.6000000000004</v>
      </c>
      <c r="L985">
        <v>27968.400000000001</v>
      </c>
      <c r="M985">
        <v>18686.650000000001</v>
      </c>
      <c r="N985">
        <v>9281.75</v>
      </c>
      <c r="O985" t="s">
        <v>60</v>
      </c>
      <c r="P985">
        <v>2276.7600000000002</v>
      </c>
      <c r="Q985" t="s">
        <v>83</v>
      </c>
      <c r="R985" t="s">
        <v>41</v>
      </c>
      <c r="S985">
        <v>2</v>
      </c>
      <c r="T985">
        <v>1</v>
      </c>
      <c r="U985" t="s">
        <v>32</v>
      </c>
      <c r="V985" t="s">
        <v>33</v>
      </c>
      <c r="W985">
        <v>1</v>
      </c>
      <c r="X985">
        <f t="shared" si="30"/>
        <v>0</v>
      </c>
      <c r="Y985">
        <f t="shared" si="31"/>
        <v>7004.99</v>
      </c>
      <c r="Z985" s="2">
        <f>IF(BoyCodeAfrica_Ecommerce_Datasets3[Marketing_Cost] = 0, "N/A", L985/P985)</f>
        <v>12.284298740315185</v>
      </c>
      <c r="AA985" s="3">
        <f>BoyCodeAfrica_Ecommerce_Datasets3[Marketing_Cost]/BoyCodeAfrica_Ecommerce_Datasets3[Revenue]</f>
        <v>8.1404728193246664E-2</v>
      </c>
      <c r="AB985">
        <f>IF(COUNTIFS($C$2:C985,C985, $O$2:O985,O985)= 1,1,0)</f>
        <v>1</v>
      </c>
      <c r="AC985" s="6">
        <f>IF(COUNTIFS($A$2:A985,A985, $O$2:O985,O985)= 1,1,0)</f>
        <v>1</v>
      </c>
    </row>
    <row r="986" spans="1:29" x14ac:dyDescent="0.25">
      <c r="A986" t="s">
        <v>1556</v>
      </c>
      <c r="B986" s="1">
        <v>45776</v>
      </c>
      <c r="C986" t="s">
        <v>668</v>
      </c>
      <c r="D986" t="s">
        <v>71</v>
      </c>
      <c r="E986" t="s">
        <v>46</v>
      </c>
      <c r="F986" t="s">
        <v>27</v>
      </c>
      <c r="G986" t="s">
        <v>113</v>
      </c>
      <c r="H986">
        <v>1</v>
      </c>
      <c r="I986">
        <v>13300</v>
      </c>
      <c r="J986">
        <v>0</v>
      </c>
      <c r="K986">
        <v>0</v>
      </c>
      <c r="L986">
        <v>13300</v>
      </c>
      <c r="M986">
        <v>9843.35</v>
      </c>
      <c r="N986">
        <v>3456.65</v>
      </c>
      <c r="O986" t="s">
        <v>39</v>
      </c>
      <c r="P986">
        <v>2057.85</v>
      </c>
      <c r="Q986" t="s">
        <v>40</v>
      </c>
      <c r="R986" t="s">
        <v>41</v>
      </c>
      <c r="S986">
        <v>2</v>
      </c>
      <c r="T986">
        <v>1</v>
      </c>
      <c r="U986" t="s">
        <v>32</v>
      </c>
      <c r="V986" t="s">
        <v>33</v>
      </c>
      <c r="W986">
        <v>1</v>
      </c>
      <c r="X986">
        <f t="shared" si="30"/>
        <v>0</v>
      </c>
      <c r="Y986">
        <f t="shared" si="31"/>
        <v>1398.8000000000002</v>
      </c>
      <c r="Z986" s="2">
        <f>IF(BoyCodeAfrica_Ecommerce_Datasets3[Marketing_Cost] = 0, "N/A", L986/P986)</f>
        <v>6.4630561022426321</v>
      </c>
      <c r="AA986" s="3">
        <f>BoyCodeAfrica_Ecommerce_Datasets3[Marketing_Cost]/BoyCodeAfrica_Ecommerce_Datasets3[Revenue]</f>
        <v>0.15472556390977443</v>
      </c>
      <c r="AB986">
        <f>IF(COUNTIFS($C$2:C986,C986, $O$2:O986,O986)= 1,1,0)</f>
        <v>1</v>
      </c>
      <c r="AC986" s="6">
        <f>IF(COUNTIFS($A$2:A986,A986, $O$2:O986,O986)= 1,1,0)</f>
        <v>1</v>
      </c>
    </row>
    <row r="987" spans="1:29" x14ac:dyDescent="0.25">
      <c r="A987" t="s">
        <v>1557</v>
      </c>
      <c r="B987" s="1">
        <v>45805</v>
      </c>
      <c r="C987" t="s">
        <v>1558</v>
      </c>
      <c r="D987" t="s">
        <v>45</v>
      </c>
      <c r="E987" t="s">
        <v>46</v>
      </c>
      <c r="F987" t="s">
        <v>86</v>
      </c>
      <c r="G987" t="s">
        <v>180</v>
      </c>
      <c r="H987">
        <v>2</v>
      </c>
      <c r="I987">
        <v>7971</v>
      </c>
      <c r="J987">
        <v>15</v>
      </c>
      <c r="K987">
        <v>2391.3000000000002</v>
      </c>
      <c r="L987">
        <v>13550.7</v>
      </c>
      <c r="M987">
        <v>8988.4</v>
      </c>
      <c r="N987">
        <v>4562.3</v>
      </c>
      <c r="O987" t="s">
        <v>29</v>
      </c>
      <c r="P987">
        <v>523.9</v>
      </c>
      <c r="Q987" t="s">
        <v>40</v>
      </c>
      <c r="R987" t="s">
        <v>41</v>
      </c>
      <c r="S987">
        <v>2</v>
      </c>
      <c r="T987">
        <v>1</v>
      </c>
      <c r="U987" t="s">
        <v>32</v>
      </c>
      <c r="V987" t="s">
        <v>33</v>
      </c>
      <c r="W987">
        <v>5</v>
      </c>
      <c r="X987">
        <f t="shared" si="30"/>
        <v>0</v>
      </c>
      <c r="Y987">
        <f t="shared" si="31"/>
        <v>4038.4</v>
      </c>
      <c r="Z987" s="2">
        <f>IF(BoyCodeAfrica_Ecommerce_Datasets3[Marketing_Cost] = 0, "N/A", L987/P987)</f>
        <v>25.865050582172174</v>
      </c>
      <c r="AA987" s="3">
        <f>BoyCodeAfrica_Ecommerce_Datasets3[Marketing_Cost]/BoyCodeAfrica_Ecommerce_Datasets3[Revenue]</f>
        <v>3.8662209332359213E-2</v>
      </c>
      <c r="AB987">
        <f>IF(COUNTIFS($C$2:C987,C987, $O$2:O987,O987)= 1,1,0)</f>
        <v>1</v>
      </c>
      <c r="AC987" s="6">
        <f>IF(COUNTIFS($A$2:A987,A987, $O$2:O987,O987)= 1,1,0)</f>
        <v>1</v>
      </c>
    </row>
    <row r="988" spans="1:29" x14ac:dyDescent="0.25">
      <c r="A988" t="s">
        <v>1559</v>
      </c>
      <c r="B988" s="1">
        <v>46019</v>
      </c>
      <c r="C988" t="s">
        <v>648</v>
      </c>
      <c r="D988" t="s">
        <v>154</v>
      </c>
      <c r="E988" t="s">
        <v>26</v>
      </c>
      <c r="F988" t="s">
        <v>37</v>
      </c>
      <c r="G988" t="s">
        <v>38</v>
      </c>
      <c r="H988">
        <v>2</v>
      </c>
      <c r="I988">
        <v>38081</v>
      </c>
      <c r="J988">
        <v>0</v>
      </c>
      <c r="K988">
        <v>0</v>
      </c>
      <c r="L988">
        <v>76162</v>
      </c>
      <c r="M988">
        <v>51605.02</v>
      </c>
      <c r="N988">
        <v>24556.98</v>
      </c>
      <c r="O988" t="s">
        <v>60</v>
      </c>
      <c r="P988">
        <v>367.09</v>
      </c>
      <c r="Q988" t="s">
        <v>83</v>
      </c>
      <c r="R988" t="s">
        <v>41</v>
      </c>
      <c r="S988">
        <v>2</v>
      </c>
      <c r="T988">
        <v>6</v>
      </c>
      <c r="U988" t="s">
        <v>32</v>
      </c>
      <c r="V988" t="s">
        <v>50</v>
      </c>
      <c r="W988">
        <v>5</v>
      </c>
      <c r="X988">
        <f t="shared" si="30"/>
        <v>0</v>
      </c>
      <c r="Y988">
        <f t="shared" si="31"/>
        <v>24189.89</v>
      </c>
      <c r="Z988" s="2">
        <f>IF(BoyCodeAfrica_Ecommerce_Datasets3[Marketing_Cost] = 0, "N/A", L988/P988)</f>
        <v>207.47500612928712</v>
      </c>
      <c r="AA988" s="3">
        <f>BoyCodeAfrica_Ecommerce_Datasets3[Marketing_Cost]/BoyCodeAfrica_Ecommerce_Datasets3[Revenue]</f>
        <v>4.8198576718048369E-3</v>
      </c>
      <c r="AB988">
        <f>IF(COUNTIFS($C$2:C988,C988, $O$2:O988,O988)= 1,1,0)</f>
        <v>0</v>
      </c>
      <c r="AC988" s="6">
        <f>IF(COUNTIFS($A$2:A988,A988, $O$2:O988,O988)= 1,1,0)</f>
        <v>1</v>
      </c>
    </row>
    <row r="989" spans="1:29" x14ac:dyDescent="0.25">
      <c r="A989" t="s">
        <v>1560</v>
      </c>
      <c r="B989" s="1">
        <v>45802</v>
      </c>
      <c r="C989" t="s">
        <v>774</v>
      </c>
      <c r="D989" t="s">
        <v>154</v>
      </c>
      <c r="E989" t="s">
        <v>26</v>
      </c>
      <c r="F989" t="s">
        <v>86</v>
      </c>
      <c r="G989" t="s">
        <v>110</v>
      </c>
      <c r="H989">
        <v>1</v>
      </c>
      <c r="I989">
        <v>9063</v>
      </c>
      <c r="J989">
        <v>0</v>
      </c>
      <c r="K989">
        <v>0</v>
      </c>
      <c r="L989">
        <v>9063</v>
      </c>
      <c r="M989">
        <v>5039.16</v>
      </c>
      <c r="N989">
        <v>4023.84</v>
      </c>
      <c r="O989" t="s">
        <v>39</v>
      </c>
      <c r="P989">
        <v>2226.71</v>
      </c>
      <c r="Q989" t="s">
        <v>73</v>
      </c>
      <c r="R989" t="s">
        <v>31</v>
      </c>
      <c r="S989">
        <v>5</v>
      </c>
      <c r="T989">
        <v>6</v>
      </c>
      <c r="U989" t="s">
        <v>56</v>
      </c>
      <c r="V989" t="s">
        <v>33</v>
      </c>
      <c r="W989">
        <v>4</v>
      </c>
      <c r="X989">
        <f t="shared" si="30"/>
        <v>0</v>
      </c>
      <c r="Y989">
        <f t="shared" si="31"/>
        <v>1797.13</v>
      </c>
      <c r="Z989" s="2">
        <f>IF(BoyCodeAfrica_Ecommerce_Datasets3[Marketing_Cost] = 0, "N/A", L989/P989)</f>
        <v>4.0701303717143231</v>
      </c>
      <c r="AA989" s="3">
        <f>BoyCodeAfrica_Ecommerce_Datasets3[Marketing_Cost]/BoyCodeAfrica_Ecommerce_Datasets3[Revenue]</f>
        <v>0.24569237559307072</v>
      </c>
      <c r="AB989">
        <f>IF(COUNTIFS($C$2:C989,C989, $O$2:O989,O989)= 1,1,0)</f>
        <v>1</v>
      </c>
      <c r="AC989" s="6">
        <f>IF(COUNTIFS($A$2:A989,A989, $O$2:O989,O989)= 1,1,0)</f>
        <v>1</v>
      </c>
    </row>
    <row r="990" spans="1:29" x14ac:dyDescent="0.25">
      <c r="A990" t="s">
        <v>1561</v>
      </c>
      <c r="B990" s="1">
        <v>46017</v>
      </c>
      <c r="C990" t="s">
        <v>239</v>
      </c>
      <c r="D990" t="s">
        <v>97</v>
      </c>
      <c r="E990" t="s">
        <v>46</v>
      </c>
      <c r="F990" t="s">
        <v>27</v>
      </c>
      <c r="G990" t="s">
        <v>28</v>
      </c>
      <c r="H990">
        <v>1</v>
      </c>
      <c r="I990">
        <v>28438</v>
      </c>
      <c r="J990">
        <v>0</v>
      </c>
      <c r="K990">
        <v>0</v>
      </c>
      <c r="L990">
        <v>28438</v>
      </c>
      <c r="M990">
        <v>22864.19</v>
      </c>
      <c r="N990">
        <v>5573.81</v>
      </c>
      <c r="O990" t="s">
        <v>91</v>
      </c>
      <c r="P990">
        <v>1374.14</v>
      </c>
      <c r="Q990" t="s">
        <v>83</v>
      </c>
      <c r="R990" t="s">
        <v>41</v>
      </c>
      <c r="S990">
        <v>2</v>
      </c>
      <c r="T990">
        <v>1</v>
      </c>
      <c r="U990" t="s">
        <v>32</v>
      </c>
      <c r="V990" t="s">
        <v>33</v>
      </c>
      <c r="W990">
        <v>3</v>
      </c>
      <c r="X990">
        <f t="shared" si="30"/>
        <v>0</v>
      </c>
      <c r="Y990">
        <f t="shared" si="31"/>
        <v>4199.67</v>
      </c>
      <c r="Z990" s="2">
        <f>IF(BoyCodeAfrica_Ecommerce_Datasets3[Marketing_Cost] = 0, "N/A", L990/P990)</f>
        <v>20.695125678606253</v>
      </c>
      <c r="AA990" s="3">
        <f>BoyCodeAfrica_Ecommerce_Datasets3[Marketing_Cost]/BoyCodeAfrica_Ecommerce_Datasets3[Revenue]</f>
        <v>4.8320557001195585E-2</v>
      </c>
      <c r="AB990">
        <f>IF(COUNTIFS($C$2:C990,C990, $O$2:O990,O990)= 1,1,0)</f>
        <v>1</v>
      </c>
      <c r="AC990" s="6">
        <f>IF(COUNTIFS($A$2:A990,A990, $O$2:O990,O990)= 1,1,0)</f>
        <v>1</v>
      </c>
    </row>
    <row r="991" spans="1:29" x14ac:dyDescent="0.25">
      <c r="A991" t="s">
        <v>1562</v>
      </c>
      <c r="B991" s="1">
        <v>45890</v>
      </c>
      <c r="C991" t="s">
        <v>792</v>
      </c>
      <c r="D991" t="s">
        <v>63</v>
      </c>
      <c r="E991" t="s">
        <v>46</v>
      </c>
      <c r="F991" t="s">
        <v>27</v>
      </c>
      <c r="G991" t="s">
        <v>113</v>
      </c>
      <c r="H991">
        <v>2</v>
      </c>
      <c r="I991">
        <v>23230</v>
      </c>
      <c r="J991">
        <v>0</v>
      </c>
      <c r="K991">
        <v>0</v>
      </c>
      <c r="L991">
        <v>46460</v>
      </c>
      <c r="M991">
        <v>26764.42</v>
      </c>
      <c r="N991">
        <v>19695.580000000002</v>
      </c>
      <c r="O991" t="s">
        <v>49</v>
      </c>
      <c r="P991">
        <v>323.85000000000002</v>
      </c>
      <c r="Q991" t="s">
        <v>40</v>
      </c>
      <c r="R991" t="s">
        <v>31</v>
      </c>
      <c r="S991">
        <v>5</v>
      </c>
      <c r="T991">
        <v>2</v>
      </c>
      <c r="U991" t="s">
        <v>32</v>
      </c>
      <c r="V991" t="s">
        <v>50</v>
      </c>
      <c r="W991">
        <v>1</v>
      </c>
      <c r="X991">
        <f t="shared" si="30"/>
        <v>0</v>
      </c>
      <c r="Y991">
        <f t="shared" si="31"/>
        <v>19371.730000000003</v>
      </c>
      <c r="Z991" s="2">
        <f>IF(BoyCodeAfrica_Ecommerce_Datasets3[Marketing_Cost] = 0, "N/A", L991/P991)</f>
        <v>143.46147907982089</v>
      </c>
      <c r="AA991" s="3">
        <f>BoyCodeAfrica_Ecommerce_Datasets3[Marketing_Cost]/BoyCodeAfrica_Ecommerce_Datasets3[Revenue]</f>
        <v>6.9705122686181667E-3</v>
      </c>
      <c r="AB991">
        <f>IF(COUNTIFS($C$2:C991,C991, $O$2:O991,O991)= 1,1,0)</f>
        <v>0</v>
      </c>
      <c r="AC991" s="6">
        <f>IF(COUNTIFS($A$2:A991,A991, $O$2:O991,O991)= 1,1,0)</f>
        <v>1</v>
      </c>
    </row>
    <row r="992" spans="1:29" x14ac:dyDescent="0.25">
      <c r="A992" t="s">
        <v>1563</v>
      </c>
      <c r="B992" s="1">
        <v>45694</v>
      </c>
      <c r="C992" t="s">
        <v>1314</v>
      </c>
      <c r="D992" t="s">
        <v>63</v>
      </c>
      <c r="E992" t="s">
        <v>46</v>
      </c>
      <c r="F992" t="s">
        <v>27</v>
      </c>
      <c r="G992" t="s">
        <v>76</v>
      </c>
      <c r="H992">
        <v>2</v>
      </c>
      <c r="I992">
        <v>22755</v>
      </c>
      <c r="J992">
        <v>20</v>
      </c>
      <c r="K992">
        <v>9102</v>
      </c>
      <c r="L992">
        <v>36408</v>
      </c>
      <c r="M992">
        <v>20549.28</v>
      </c>
      <c r="N992">
        <v>15858.72</v>
      </c>
      <c r="O992" t="s">
        <v>91</v>
      </c>
      <c r="P992">
        <v>1042.82</v>
      </c>
      <c r="Q992" t="s">
        <v>68</v>
      </c>
      <c r="R992" t="s">
        <v>41</v>
      </c>
      <c r="S992">
        <v>2</v>
      </c>
      <c r="T992">
        <v>5</v>
      </c>
      <c r="U992" t="s">
        <v>32</v>
      </c>
      <c r="V992" t="s">
        <v>50</v>
      </c>
      <c r="W992">
        <v>5</v>
      </c>
      <c r="X992">
        <f t="shared" si="30"/>
        <v>0</v>
      </c>
      <c r="Y992">
        <f t="shared" si="31"/>
        <v>14815.9</v>
      </c>
      <c r="Z992" s="2">
        <f>IF(BoyCodeAfrica_Ecommerce_Datasets3[Marketing_Cost] = 0, "N/A", L992/P992)</f>
        <v>34.913024299495603</v>
      </c>
      <c r="AA992" s="3">
        <f>BoyCodeAfrica_Ecommerce_Datasets3[Marketing_Cost]/BoyCodeAfrica_Ecommerce_Datasets3[Revenue]</f>
        <v>2.8642606020654798E-2</v>
      </c>
      <c r="AB992">
        <f>IF(COUNTIFS($C$2:C992,C992, $O$2:O992,O992)= 1,1,0)</f>
        <v>1</v>
      </c>
      <c r="AC992" s="6">
        <f>IF(COUNTIFS($A$2:A992,A992, $O$2:O992,O992)= 1,1,0)</f>
        <v>1</v>
      </c>
    </row>
    <row r="993" spans="1:29" x14ac:dyDescent="0.25">
      <c r="A993" t="s">
        <v>1564</v>
      </c>
      <c r="B993" s="1">
        <v>46009</v>
      </c>
      <c r="C993" t="s">
        <v>197</v>
      </c>
      <c r="D993" t="s">
        <v>63</v>
      </c>
      <c r="E993" t="s">
        <v>26</v>
      </c>
      <c r="F993" t="s">
        <v>53</v>
      </c>
      <c r="G993" t="s">
        <v>82</v>
      </c>
      <c r="H993">
        <v>2</v>
      </c>
      <c r="I993">
        <v>50806</v>
      </c>
      <c r="J993">
        <v>0</v>
      </c>
      <c r="K993">
        <v>0</v>
      </c>
      <c r="L993">
        <v>101612</v>
      </c>
      <c r="M993">
        <v>59352.45</v>
      </c>
      <c r="N993">
        <v>42259.55</v>
      </c>
      <c r="O993" t="s">
        <v>39</v>
      </c>
      <c r="P993">
        <v>200.14</v>
      </c>
      <c r="Q993" t="s">
        <v>40</v>
      </c>
      <c r="R993" t="s">
        <v>41</v>
      </c>
      <c r="S993">
        <v>2</v>
      </c>
      <c r="T993">
        <v>1</v>
      </c>
      <c r="U993" t="s">
        <v>32</v>
      </c>
      <c r="V993" t="s">
        <v>33</v>
      </c>
      <c r="W993">
        <v>5</v>
      </c>
      <c r="X993">
        <f t="shared" si="30"/>
        <v>0</v>
      </c>
      <c r="Y993">
        <f t="shared" si="31"/>
        <v>42059.41</v>
      </c>
      <c r="Z993" s="2">
        <f>IF(BoyCodeAfrica_Ecommerce_Datasets3[Marketing_Cost] = 0, "N/A", L993/P993)</f>
        <v>507.70460677525733</v>
      </c>
      <c r="AA993" s="3">
        <f>BoyCodeAfrica_Ecommerce_Datasets3[Marketing_Cost]/BoyCodeAfrica_Ecommerce_Datasets3[Revenue]</f>
        <v>1.9696492540251151E-3</v>
      </c>
      <c r="AB993">
        <f>IF(COUNTIFS($C$2:C993,C993, $O$2:O993,O993)= 1,1,0)</f>
        <v>1</v>
      </c>
      <c r="AC993" s="6">
        <f>IF(COUNTIFS($A$2:A993,A993, $O$2:O993,O993)= 1,1,0)</f>
        <v>1</v>
      </c>
    </row>
    <row r="994" spans="1:29" x14ac:dyDescent="0.25">
      <c r="A994" t="s">
        <v>1565</v>
      </c>
      <c r="B994" s="1">
        <v>45777</v>
      </c>
      <c r="C994" t="s">
        <v>241</v>
      </c>
      <c r="D994" t="s">
        <v>71</v>
      </c>
      <c r="E994" t="s">
        <v>36</v>
      </c>
      <c r="F994" t="s">
        <v>53</v>
      </c>
      <c r="G994" t="s">
        <v>151</v>
      </c>
      <c r="H994">
        <v>3</v>
      </c>
      <c r="I994">
        <v>62740</v>
      </c>
      <c r="J994">
        <v>5</v>
      </c>
      <c r="K994">
        <v>9411</v>
      </c>
      <c r="L994">
        <v>178809</v>
      </c>
      <c r="M994">
        <v>138284.76999999999</v>
      </c>
      <c r="N994">
        <v>40524.230000000003</v>
      </c>
      <c r="O994" t="s">
        <v>91</v>
      </c>
      <c r="P994">
        <v>1357.13</v>
      </c>
      <c r="Q994" t="s">
        <v>40</v>
      </c>
      <c r="R994" t="s">
        <v>41</v>
      </c>
      <c r="S994">
        <v>2</v>
      </c>
      <c r="T994">
        <v>1</v>
      </c>
      <c r="U994" t="s">
        <v>32</v>
      </c>
      <c r="V994" t="s">
        <v>33</v>
      </c>
      <c r="W994">
        <v>2</v>
      </c>
      <c r="X994">
        <f t="shared" si="30"/>
        <v>0</v>
      </c>
      <c r="Y994">
        <f t="shared" si="31"/>
        <v>39167.100000000006</v>
      </c>
      <c r="Z994" s="2">
        <f>IF(BoyCodeAfrica_Ecommerce_Datasets3[Marketing_Cost] = 0, "N/A", L994/P994)</f>
        <v>131.75524820761458</v>
      </c>
      <c r="AA994" s="3">
        <f>BoyCodeAfrica_Ecommerce_Datasets3[Marketing_Cost]/BoyCodeAfrica_Ecommerce_Datasets3[Revenue]</f>
        <v>7.5898304895167471E-3</v>
      </c>
      <c r="AB994">
        <f>IF(COUNTIFS($C$2:C994,C994, $O$2:O994,O994)= 1,1,0)</f>
        <v>1</v>
      </c>
      <c r="AC994" s="6">
        <f>IF(COUNTIFS($A$2:A994,A994, $O$2:O994,O994)= 1,1,0)</f>
        <v>1</v>
      </c>
    </row>
    <row r="995" spans="1:29" x14ac:dyDescent="0.25">
      <c r="A995" t="s">
        <v>1566</v>
      </c>
      <c r="B995" s="1">
        <v>45793</v>
      </c>
      <c r="C995" t="s">
        <v>1567</v>
      </c>
      <c r="D995" t="s">
        <v>90</v>
      </c>
      <c r="E995" t="s">
        <v>46</v>
      </c>
      <c r="F995" t="s">
        <v>37</v>
      </c>
      <c r="G995" t="s">
        <v>313</v>
      </c>
      <c r="H995">
        <v>1</v>
      </c>
      <c r="I995">
        <v>21158</v>
      </c>
      <c r="J995">
        <v>20</v>
      </c>
      <c r="K995">
        <v>4231.6000000000004</v>
      </c>
      <c r="L995">
        <v>16926.400000000001</v>
      </c>
      <c r="M995">
        <v>10408.040000000001</v>
      </c>
      <c r="N995">
        <v>6518.36</v>
      </c>
      <c r="O995" t="s">
        <v>55</v>
      </c>
      <c r="P995">
        <v>1095.82</v>
      </c>
      <c r="Q995" t="s">
        <v>40</v>
      </c>
      <c r="R995" t="s">
        <v>41</v>
      </c>
      <c r="S995">
        <v>2</v>
      </c>
      <c r="T995">
        <v>1</v>
      </c>
      <c r="U995" t="s">
        <v>32</v>
      </c>
      <c r="V995" t="s">
        <v>33</v>
      </c>
      <c r="W995">
        <v>1</v>
      </c>
      <c r="X995">
        <f t="shared" si="30"/>
        <v>0</v>
      </c>
      <c r="Y995">
        <f t="shared" si="31"/>
        <v>5422.54</v>
      </c>
      <c r="Z995" s="2">
        <f>IF(BoyCodeAfrica_Ecommerce_Datasets3[Marketing_Cost] = 0, "N/A", L995/P995)</f>
        <v>15.446332426858428</v>
      </c>
      <c r="AA995" s="3">
        <f>BoyCodeAfrica_Ecommerce_Datasets3[Marketing_Cost]/BoyCodeAfrica_Ecommerce_Datasets3[Revenue]</f>
        <v>6.4740287361754412E-2</v>
      </c>
      <c r="AB995">
        <f>IF(COUNTIFS($C$2:C995,C995, $O$2:O995,O995)= 1,1,0)</f>
        <v>1</v>
      </c>
      <c r="AC995" s="6">
        <f>IF(COUNTIFS($A$2:A995,A995, $O$2:O995,O995)= 1,1,0)</f>
        <v>1</v>
      </c>
    </row>
    <row r="996" spans="1:29" x14ac:dyDescent="0.25">
      <c r="A996" t="s">
        <v>1568</v>
      </c>
      <c r="B996" s="1">
        <v>45978</v>
      </c>
      <c r="C996" t="s">
        <v>943</v>
      </c>
      <c r="D996" t="s">
        <v>79</v>
      </c>
      <c r="E996" t="s">
        <v>26</v>
      </c>
      <c r="F996" t="s">
        <v>86</v>
      </c>
      <c r="G996" t="s">
        <v>180</v>
      </c>
      <c r="H996">
        <v>3</v>
      </c>
      <c r="I996">
        <v>13733</v>
      </c>
      <c r="J996">
        <v>10</v>
      </c>
      <c r="K996">
        <v>4119.8999999999996</v>
      </c>
      <c r="L996">
        <v>37079.1</v>
      </c>
      <c r="M996">
        <v>30151.82</v>
      </c>
      <c r="N996">
        <v>6927.28</v>
      </c>
      <c r="O996" t="s">
        <v>55</v>
      </c>
      <c r="P996">
        <v>1266.79</v>
      </c>
      <c r="Q996" t="s">
        <v>83</v>
      </c>
      <c r="R996" t="s">
        <v>31</v>
      </c>
      <c r="S996">
        <v>5</v>
      </c>
      <c r="T996">
        <v>6</v>
      </c>
      <c r="U996" t="s">
        <v>32</v>
      </c>
      <c r="V996" t="s">
        <v>42</v>
      </c>
      <c r="X996">
        <f t="shared" si="30"/>
        <v>0</v>
      </c>
      <c r="Y996">
        <f t="shared" si="31"/>
        <v>5660.49</v>
      </c>
      <c r="Z996" s="2">
        <f>IF(BoyCodeAfrica_Ecommerce_Datasets3[Marketing_Cost] = 0, "N/A", L996/P996)</f>
        <v>29.270123698481989</v>
      </c>
      <c r="AA996" s="3">
        <f>BoyCodeAfrica_Ecommerce_Datasets3[Marketing_Cost]/BoyCodeAfrica_Ecommerce_Datasets3[Revenue]</f>
        <v>3.4164529344023989E-2</v>
      </c>
      <c r="AB996">
        <f>IF(COUNTIFS($C$2:C996,C996, $O$2:O996,O996)= 1,1,0)</f>
        <v>0</v>
      </c>
      <c r="AC996" s="6">
        <f>IF(COUNTIFS($A$2:A996,A996, $O$2:O996,O996)= 1,1,0)</f>
        <v>1</v>
      </c>
    </row>
    <row r="997" spans="1:29" x14ac:dyDescent="0.25">
      <c r="A997" t="s">
        <v>1569</v>
      </c>
      <c r="B997" s="1">
        <v>45959</v>
      </c>
      <c r="C997" t="s">
        <v>228</v>
      </c>
      <c r="D997" t="s">
        <v>71</v>
      </c>
      <c r="E997" t="s">
        <v>26</v>
      </c>
      <c r="F997" t="s">
        <v>53</v>
      </c>
      <c r="G997" t="s">
        <v>59</v>
      </c>
      <c r="H997">
        <v>1</v>
      </c>
      <c r="I997">
        <v>56543</v>
      </c>
      <c r="J997">
        <v>5</v>
      </c>
      <c r="K997">
        <v>2827.15</v>
      </c>
      <c r="L997">
        <v>53715.85</v>
      </c>
      <c r="M997">
        <v>30179.69</v>
      </c>
      <c r="N997">
        <v>23536.16</v>
      </c>
      <c r="O997" t="s">
        <v>55</v>
      </c>
      <c r="P997">
        <v>1189.43</v>
      </c>
      <c r="Q997" t="s">
        <v>73</v>
      </c>
      <c r="R997" t="s">
        <v>31</v>
      </c>
      <c r="S997">
        <v>5</v>
      </c>
      <c r="T997">
        <v>4</v>
      </c>
      <c r="U997" t="s">
        <v>32</v>
      </c>
      <c r="V997" t="s">
        <v>33</v>
      </c>
      <c r="W997">
        <v>5</v>
      </c>
      <c r="X997">
        <f t="shared" si="30"/>
        <v>0</v>
      </c>
      <c r="Y997">
        <f t="shared" si="31"/>
        <v>22346.73</v>
      </c>
      <c r="Z997" s="2">
        <f>IF(BoyCodeAfrica_Ecommerce_Datasets3[Marketing_Cost] = 0, "N/A", L997/P997)</f>
        <v>45.161001488107743</v>
      </c>
      <c r="AA997" s="3">
        <f>BoyCodeAfrica_Ecommerce_Datasets3[Marketing_Cost]/BoyCodeAfrica_Ecommerce_Datasets3[Revenue]</f>
        <v>2.2142998761073316E-2</v>
      </c>
      <c r="AB997">
        <f>IF(COUNTIFS($C$2:C997,C997, $O$2:O997,O997)= 1,1,0)</f>
        <v>1</v>
      </c>
      <c r="AC997" s="6">
        <f>IF(COUNTIFS($A$2:A997,A997, $O$2:O997,O997)= 1,1,0)</f>
        <v>1</v>
      </c>
    </row>
    <row r="998" spans="1:29" x14ac:dyDescent="0.25">
      <c r="A998" t="s">
        <v>1570</v>
      </c>
      <c r="B998" s="1">
        <v>45996</v>
      </c>
      <c r="C998" t="s">
        <v>637</v>
      </c>
      <c r="D998" t="s">
        <v>63</v>
      </c>
      <c r="E998" t="s">
        <v>36</v>
      </c>
      <c r="F998" t="s">
        <v>53</v>
      </c>
      <c r="G998" t="s">
        <v>151</v>
      </c>
      <c r="H998">
        <v>2</v>
      </c>
      <c r="I998">
        <v>75083</v>
      </c>
      <c r="J998">
        <v>10</v>
      </c>
      <c r="K998">
        <v>15016.6</v>
      </c>
      <c r="L998">
        <v>135149.4</v>
      </c>
      <c r="M998">
        <v>82615.600000000006</v>
      </c>
      <c r="N998">
        <v>52533.8</v>
      </c>
      <c r="O998" t="s">
        <v>49</v>
      </c>
      <c r="P998">
        <v>284.86</v>
      </c>
      <c r="Q998" t="s">
        <v>30</v>
      </c>
      <c r="R998" t="s">
        <v>31</v>
      </c>
      <c r="S998">
        <v>5</v>
      </c>
      <c r="T998">
        <v>6</v>
      </c>
      <c r="U998" t="s">
        <v>32</v>
      </c>
      <c r="V998" t="s">
        <v>50</v>
      </c>
      <c r="W998">
        <v>5</v>
      </c>
      <c r="X998">
        <f t="shared" si="30"/>
        <v>0</v>
      </c>
      <c r="Y998">
        <f t="shared" si="31"/>
        <v>52248.94</v>
      </c>
      <c r="Z998" s="2">
        <f>IF(BoyCodeAfrica_Ecommerce_Datasets3[Marketing_Cost] = 0, "N/A", L998/P998)</f>
        <v>474.44148002527555</v>
      </c>
      <c r="AA998" s="3">
        <f>BoyCodeAfrica_Ecommerce_Datasets3[Marketing_Cost]/BoyCodeAfrica_Ecommerce_Datasets3[Revenue]</f>
        <v>2.1077415068065418E-3</v>
      </c>
      <c r="AB998">
        <f>IF(COUNTIFS($C$2:C998,C998, $O$2:O998,O998)= 1,1,0)</f>
        <v>1</v>
      </c>
      <c r="AC998" s="6">
        <f>IF(COUNTIFS($A$2:A998,A998, $O$2:O998,O998)= 1,1,0)</f>
        <v>1</v>
      </c>
    </row>
    <row r="999" spans="1:29" x14ac:dyDescent="0.25">
      <c r="A999" t="s">
        <v>1571</v>
      </c>
      <c r="B999" s="1">
        <v>45759</v>
      </c>
      <c r="C999" t="s">
        <v>109</v>
      </c>
      <c r="D999" t="s">
        <v>124</v>
      </c>
      <c r="E999" t="s">
        <v>46</v>
      </c>
      <c r="F999" t="s">
        <v>37</v>
      </c>
      <c r="G999" t="s">
        <v>38</v>
      </c>
      <c r="H999">
        <v>2</v>
      </c>
      <c r="I999">
        <v>9773</v>
      </c>
      <c r="J999">
        <v>25</v>
      </c>
      <c r="K999">
        <v>4886.5</v>
      </c>
      <c r="L999">
        <v>14659.5</v>
      </c>
      <c r="M999">
        <v>11726.69</v>
      </c>
      <c r="N999">
        <v>2932.81</v>
      </c>
      <c r="O999" t="s">
        <v>60</v>
      </c>
      <c r="P999">
        <v>914.97</v>
      </c>
      <c r="Q999" t="s">
        <v>40</v>
      </c>
      <c r="R999" t="s">
        <v>31</v>
      </c>
      <c r="S999">
        <v>5</v>
      </c>
      <c r="T999">
        <v>6</v>
      </c>
      <c r="U999" t="s">
        <v>56</v>
      </c>
      <c r="V999" t="s">
        <v>33</v>
      </c>
      <c r="W999">
        <v>5</v>
      </c>
      <c r="X999">
        <f t="shared" si="30"/>
        <v>0</v>
      </c>
      <c r="Y999">
        <f t="shared" si="31"/>
        <v>2017.84</v>
      </c>
      <c r="Z999" s="2">
        <f>IF(BoyCodeAfrica_Ecommerce_Datasets3[Marketing_Cost] = 0, "N/A", L999/P999)</f>
        <v>16.021836781533821</v>
      </c>
      <c r="AA999" s="3">
        <f>BoyCodeAfrica_Ecommerce_Datasets3[Marketing_Cost]/BoyCodeAfrica_Ecommerce_Datasets3[Revenue]</f>
        <v>6.241481633070705E-2</v>
      </c>
      <c r="AB999">
        <f>IF(COUNTIFS($C$2:C999,C999, $O$2:O999,O999)= 1,1,0)</f>
        <v>0</v>
      </c>
      <c r="AC999" s="6">
        <f>IF(COUNTIFS($A$2:A999,A999, $O$2:O999,O999)= 1,1,0)</f>
        <v>1</v>
      </c>
    </row>
    <row r="1000" spans="1:29" x14ac:dyDescent="0.25">
      <c r="A1000" t="s">
        <v>1572</v>
      </c>
      <c r="B1000" s="1">
        <v>45875</v>
      </c>
      <c r="C1000" t="s">
        <v>384</v>
      </c>
      <c r="D1000" t="s">
        <v>90</v>
      </c>
      <c r="E1000" t="s">
        <v>46</v>
      </c>
      <c r="F1000" t="s">
        <v>53</v>
      </c>
      <c r="G1000" t="s">
        <v>268</v>
      </c>
      <c r="H1000">
        <v>1</v>
      </c>
      <c r="I1000">
        <v>110539</v>
      </c>
      <c r="J1000">
        <v>0</v>
      </c>
      <c r="K1000">
        <v>0</v>
      </c>
      <c r="L1000">
        <v>110539</v>
      </c>
      <c r="M1000">
        <v>74772.28</v>
      </c>
      <c r="N1000">
        <v>35766.720000000001</v>
      </c>
      <c r="O1000" t="s">
        <v>39</v>
      </c>
      <c r="P1000">
        <v>2018.54</v>
      </c>
      <c r="Q1000" t="s">
        <v>73</v>
      </c>
      <c r="R1000" t="s">
        <v>31</v>
      </c>
      <c r="S1000">
        <v>5</v>
      </c>
      <c r="T1000">
        <v>3</v>
      </c>
      <c r="U1000" t="s">
        <v>32</v>
      </c>
      <c r="V1000" t="s">
        <v>33</v>
      </c>
      <c r="W1000">
        <v>5</v>
      </c>
      <c r="X1000">
        <f t="shared" si="30"/>
        <v>0</v>
      </c>
      <c r="Y1000">
        <f t="shared" si="31"/>
        <v>33748.18</v>
      </c>
      <c r="Z1000" s="2">
        <f>IF(BoyCodeAfrica_Ecommerce_Datasets3[Marketing_Cost] = 0, "N/A", L1000/P1000)</f>
        <v>54.761857580231258</v>
      </c>
      <c r="AA1000" s="3">
        <f>BoyCodeAfrica_Ecommerce_Datasets3[Marketing_Cost]/BoyCodeAfrica_Ecommerce_Datasets3[Revenue]</f>
        <v>1.8260885298401468E-2</v>
      </c>
      <c r="AB1000">
        <f>IF(COUNTIFS($C$2:C1000,C1000, $O$2:O1000,O1000)= 1,1,0)</f>
        <v>1</v>
      </c>
      <c r="AC1000" s="6">
        <f>IF(COUNTIFS($A$2:A1000,A1000, $O$2:O1000,O1000)= 1,1,0)</f>
        <v>1</v>
      </c>
    </row>
    <row r="1001" spans="1:29" x14ac:dyDescent="0.25">
      <c r="A1001" t="s">
        <v>1573</v>
      </c>
      <c r="B1001" s="1">
        <v>45716</v>
      </c>
      <c r="C1001" t="s">
        <v>320</v>
      </c>
      <c r="D1001" t="s">
        <v>124</v>
      </c>
      <c r="E1001" t="s">
        <v>36</v>
      </c>
      <c r="F1001" t="s">
        <v>27</v>
      </c>
      <c r="G1001" t="s">
        <v>72</v>
      </c>
      <c r="H1001">
        <v>1</v>
      </c>
      <c r="I1001">
        <v>12445</v>
      </c>
      <c r="J1001">
        <v>15</v>
      </c>
      <c r="K1001">
        <v>1866.75</v>
      </c>
      <c r="L1001">
        <v>10578.25</v>
      </c>
      <c r="M1001">
        <v>5929.19</v>
      </c>
      <c r="N1001">
        <v>4649.0600000000004</v>
      </c>
      <c r="O1001" t="s">
        <v>39</v>
      </c>
      <c r="P1001">
        <v>1553.06</v>
      </c>
      <c r="Q1001" t="s">
        <v>68</v>
      </c>
      <c r="R1001" t="s">
        <v>41</v>
      </c>
      <c r="S1001">
        <v>2</v>
      </c>
      <c r="T1001">
        <v>3</v>
      </c>
      <c r="U1001" t="s">
        <v>56</v>
      </c>
      <c r="V1001" t="s">
        <v>33</v>
      </c>
      <c r="W1001">
        <v>2</v>
      </c>
      <c r="X1001">
        <f t="shared" si="30"/>
        <v>0</v>
      </c>
      <c r="Y1001">
        <f t="shared" si="31"/>
        <v>3096.0000000000005</v>
      </c>
      <c r="Z1001" s="2">
        <f>IF(BoyCodeAfrica_Ecommerce_Datasets3[Marketing_Cost] = 0, "N/A", L1001/P1001)</f>
        <v>6.8112307315879619</v>
      </c>
      <c r="AA1001" s="3">
        <f>BoyCodeAfrica_Ecommerce_Datasets3[Marketing_Cost]/BoyCodeAfrica_Ecommerce_Datasets3[Revenue]</f>
        <v>0.1468163448585541</v>
      </c>
      <c r="AB1001">
        <f>IF(COUNTIFS($C$2:C1001,C1001, $O$2:O1001,O1001)= 1,1,0)</f>
        <v>1</v>
      </c>
      <c r="AC1001" s="6">
        <f>IF(COUNTIFS($A$2:A1001,A1001, $O$2:O1001,O1001)= 1,1,0)</f>
        <v>1</v>
      </c>
    </row>
    <row r="1002" spans="1:29" x14ac:dyDescent="0.25">
      <c r="A1002" t="s">
        <v>1574</v>
      </c>
      <c r="B1002" s="1">
        <v>45936</v>
      </c>
      <c r="C1002" t="s">
        <v>267</v>
      </c>
      <c r="D1002" t="s">
        <v>97</v>
      </c>
      <c r="E1002" t="s">
        <v>26</v>
      </c>
      <c r="F1002" t="s">
        <v>86</v>
      </c>
      <c r="G1002" t="s">
        <v>94</v>
      </c>
      <c r="H1002">
        <v>3</v>
      </c>
      <c r="I1002">
        <v>56151</v>
      </c>
      <c r="J1002">
        <v>15</v>
      </c>
      <c r="K1002">
        <v>25267.95</v>
      </c>
      <c r="L1002">
        <v>143185.04999999999</v>
      </c>
      <c r="M1002">
        <v>114125.82</v>
      </c>
      <c r="N1002">
        <v>29059.23</v>
      </c>
      <c r="O1002" t="s">
        <v>91</v>
      </c>
      <c r="P1002">
        <v>968.18</v>
      </c>
      <c r="Q1002" t="s">
        <v>30</v>
      </c>
      <c r="R1002" t="s">
        <v>31</v>
      </c>
      <c r="S1002">
        <v>5</v>
      </c>
      <c r="T1002">
        <v>2</v>
      </c>
      <c r="U1002" t="s">
        <v>32</v>
      </c>
      <c r="V1002" t="s">
        <v>42</v>
      </c>
      <c r="X1002">
        <f t="shared" si="30"/>
        <v>0</v>
      </c>
      <c r="Y1002">
        <f t="shared" si="31"/>
        <v>28091.05</v>
      </c>
      <c r="Z1002" s="2">
        <f>IF(BoyCodeAfrica_Ecommerce_Datasets3[Marketing_Cost] = 0, "N/A", L1002/P1002)</f>
        <v>147.8909397012952</v>
      </c>
      <c r="AA1002" s="3">
        <f>BoyCodeAfrica_Ecommerce_Datasets3[Marketing_Cost]/BoyCodeAfrica_Ecommerce_Datasets3[Revenue]</f>
        <v>6.7617394413732445E-3</v>
      </c>
      <c r="AB1002">
        <f>IF(COUNTIFS($C$2:C1002,C1002, $O$2:O1002,O1002)= 1,1,0)</f>
        <v>1</v>
      </c>
      <c r="AC1002" s="6">
        <f>IF(COUNTIFS($A$2:A1002,A1002, $O$2:O1002,O1002)= 1,1,0)</f>
        <v>1</v>
      </c>
    </row>
    <row r="1003" spans="1:29" x14ac:dyDescent="0.25">
      <c r="A1003" t="s">
        <v>1575</v>
      </c>
      <c r="B1003" s="1">
        <v>45773</v>
      </c>
      <c r="C1003" t="s">
        <v>349</v>
      </c>
      <c r="D1003" t="s">
        <v>71</v>
      </c>
      <c r="E1003" t="s">
        <v>46</v>
      </c>
      <c r="F1003" t="s">
        <v>27</v>
      </c>
      <c r="G1003" t="s">
        <v>72</v>
      </c>
      <c r="H1003">
        <v>1</v>
      </c>
      <c r="I1003">
        <v>8725</v>
      </c>
      <c r="J1003">
        <v>0</v>
      </c>
      <c r="K1003">
        <v>0</v>
      </c>
      <c r="L1003">
        <v>8725</v>
      </c>
      <c r="M1003">
        <v>6516.53</v>
      </c>
      <c r="N1003">
        <v>2208.4699999999998</v>
      </c>
      <c r="O1003" t="s">
        <v>39</v>
      </c>
      <c r="P1003">
        <v>2354.91</v>
      </c>
      <c r="Q1003" t="s">
        <v>73</v>
      </c>
      <c r="R1003" t="s">
        <v>31</v>
      </c>
      <c r="S1003">
        <v>5</v>
      </c>
      <c r="T1003">
        <v>6</v>
      </c>
      <c r="U1003" t="s">
        <v>56</v>
      </c>
      <c r="V1003" t="s">
        <v>33</v>
      </c>
      <c r="W1003">
        <v>5</v>
      </c>
      <c r="X1003">
        <f t="shared" si="30"/>
        <v>0</v>
      </c>
      <c r="Y1003">
        <f t="shared" si="31"/>
        <v>-146.44000000000005</v>
      </c>
      <c r="Z1003" s="2">
        <f>IF(BoyCodeAfrica_Ecommerce_Datasets3[Marketing_Cost] = 0, "N/A", L1003/P1003)</f>
        <v>3.7050248204814622</v>
      </c>
      <c r="AA1003" s="3">
        <f>BoyCodeAfrica_Ecommerce_Datasets3[Marketing_Cost]/BoyCodeAfrica_Ecommerce_Datasets3[Revenue]</f>
        <v>0.26990372492836673</v>
      </c>
      <c r="AB1003">
        <f>IF(COUNTIFS($C$2:C1003,C1003, $O$2:O1003,O1003)= 1,1,0)</f>
        <v>1</v>
      </c>
      <c r="AC1003" s="6">
        <f>IF(COUNTIFS($A$2:A1003,A1003, $O$2:O1003,O1003)= 1,1,0)</f>
        <v>1</v>
      </c>
    </row>
    <row r="1004" spans="1:29" x14ac:dyDescent="0.25">
      <c r="A1004" t="s">
        <v>1576</v>
      </c>
      <c r="B1004" s="1">
        <v>45989</v>
      </c>
      <c r="C1004" t="s">
        <v>954</v>
      </c>
      <c r="D1004" t="s">
        <v>63</v>
      </c>
      <c r="E1004" t="s">
        <v>46</v>
      </c>
      <c r="F1004" t="s">
        <v>53</v>
      </c>
      <c r="G1004" t="s">
        <v>151</v>
      </c>
      <c r="H1004">
        <v>4</v>
      </c>
      <c r="I1004">
        <v>22332</v>
      </c>
      <c r="J1004">
        <v>20</v>
      </c>
      <c r="K1004">
        <v>17865.599999999999</v>
      </c>
      <c r="L1004">
        <v>71462.399999999994</v>
      </c>
      <c r="M1004">
        <v>54333.25</v>
      </c>
      <c r="N1004">
        <v>17129.150000000001</v>
      </c>
      <c r="O1004" t="s">
        <v>49</v>
      </c>
      <c r="P1004">
        <v>493.83</v>
      </c>
      <c r="Q1004" t="s">
        <v>83</v>
      </c>
      <c r="R1004" t="s">
        <v>31</v>
      </c>
      <c r="S1004">
        <v>5</v>
      </c>
      <c r="T1004">
        <v>5</v>
      </c>
      <c r="U1004" t="s">
        <v>32</v>
      </c>
      <c r="V1004" t="s">
        <v>33</v>
      </c>
      <c r="W1004">
        <v>5</v>
      </c>
      <c r="X1004">
        <f t="shared" si="30"/>
        <v>0</v>
      </c>
      <c r="Y1004">
        <f t="shared" si="31"/>
        <v>16635.32</v>
      </c>
      <c r="Z1004" s="2">
        <f>IF(BoyCodeAfrica_Ecommerce_Datasets3[Marketing_Cost] = 0, "N/A", L1004/P1004)</f>
        <v>144.71052791446448</v>
      </c>
      <c r="AA1004" s="3">
        <f>BoyCodeAfrica_Ecommerce_Datasets3[Marketing_Cost]/BoyCodeAfrica_Ecommerce_Datasets3[Revenue]</f>
        <v>6.9103472595378832E-3</v>
      </c>
      <c r="AB1004">
        <f>IF(COUNTIFS($C$2:C1004,C1004, $O$2:O1004,O1004)= 1,1,0)</f>
        <v>1</v>
      </c>
      <c r="AC1004" s="6">
        <f>IF(COUNTIFS($A$2:A1004,A1004, $O$2:O1004,O1004)= 1,1,0)</f>
        <v>1</v>
      </c>
    </row>
    <row r="1005" spans="1:29" x14ac:dyDescent="0.25">
      <c r="A1005" t="s">
        <v>1577</v>
      </c>
      <c r="B1005" s="1">
        <v>45734</v>
      </c>
      <c r="C1005" t="s">
        <v>388</v>
      </c>
      <c r="D1005" t="s">
        <v>67</v>
      </c>
      <c r="E1005" t="s">
        <v>46</v>
      </c>
      <c r="F1005" t="s">
        <v>47</v>
      </c>
      <c r="G1005" t="s">
        <v>48</v>
      </c>
      <c r="H1005">
        <v>2</v>
      </c>
      <c r="I1005">
        <v>18022</v>
      </c>
      <c r="J1005">
        <v>5</v>
      </c>
      <c r="K1005">
        <v>1802.2</v>
      </c>
      <c r="L1005">
        <v>34241.800000000003</v>
      </c>
      <c r="M1005">
        <v>21746.43</v>
      </c>
      <c r="N1005">
        <v>12495.37</v>
      </c>
      <c r="O1005" t="s">
        <v>49</v>
      </c>
      <c r="P1005">
        <v>129.71</v>
      </c>
      <c r="Q1005" t="s">
        <v>83</v>
      </c>
      <c r="R1005" t="s">
        <v>31</v>
      </c>
      <c r="S1005">
        <v>5</v>
      </c>
      <c r="T1005">
        <v>3</v>
      </c>
      <c r="U1005" t="s">
        <v>32</v>
      </c>
      <c r="V1005" t="s">
        <v>33</v>
      </c>
      <c r="W1005">
        <v>5</v>
      </c>
      <c r="X1005">
        <f t="shared" si="30"/>
        <v>0</v>
      </c>
      <c r="Y1005">
        <f t="shared" si="31"/>
        <v>12365.660000000002</v>
      </c>
      <c r="Z1005" s="2">
        <f>IF(BoyCodeAfrica_Ecommerce_Datasets3[Marketing_Cost] = 0, "N/A", L1005/P1005)</f>
        <v>263.98735641045408</v>
      </c>
      <c r="AA1005" s="3">
        <f>BoyCodeAfrica_Ecommerce_Datasets3[Marketing_Cost]/BoyCodeAfrica_Ecommerce_Datasets3[Revenue]</f>
        <v>3.78806020711528E-3</v>
      </c>
      <c r="AB1005">
        <f>IF(COUNTIFS($C$2:C1005,C1005, $O$2:O1005,O1005)= 1,1,0)</f>
        <v>1</v>
      </c>
      <c r="AC1005" s="6">
        <f>IF(COUNTIFS($A$2:A1005,A1005, $O$2:O1005,O1005)= 1,1,0)</f>
        <v>1</v>
      </c>
    </row>
    <row r="1006" spans="1:29" x14ac:dyDescent="0.25">
      <c r="A1006" t="s">
        <v>1578</v>
      </c>
      <c r="B1006" s="1">
        <v>45794</v>
      </c>
      <c r="C1006" t="s">
        <v>1082</v>
      </c>
      <c r="D1006" t="s">
        <v>67</v>
      </c>
      <c r="E1006" t="s">
        <v>26</v>
      </c>
      <c r="F1006" t="s">
        <v>53</v>
      </c>
      <c r="G1006" t="s">
        <v>268</v>
      </c>
      <c r="H1006">
        <v>3</v>
      </c>
      <c r="I1006">
        <v>55837</v>
      </c>
      <c r="J1006">
        <v>0</v>
      </c>
      <c r="K1006">
        <v>0</v>
      </c>
      <c r="L1006">
        <v>167511</v>
      </c>
      <c r="M1006">
        <v>95701.34</v>
      </c>
      <c r="N1006">
        <v>71809.66</v>
      </c>
      <c r="O1006" t="s">
        <v>39</v>
      </c>
      <c r="P1006">
        <v>2184.4899999999998</v>
      </c>
      <c r="Q1006" t="s">
        <v>68</v>
      </c>
      <c r="R1006" t="s">
        <v>41</v>
      </c>
      <c r="S1006">
        <v>2</v>
      </c>
      <c r="T1006">
        <v>3</v>
      </c>
      <c r="U1006" t="s">
        <v>56</v>
      </c>
      <c r="V1006" t="s">
        <v>33</v>
      </c>
      <c r="W1006">
        <v>2</v>
      </c>
      <c r="X1006">
        <f t="shared" si="30"/>
        <v>0</v>
      </c>
      <c r="Y1006">
        <f t="shared" si="31"/>
        <v>69625.17</v>
      </c>
      <c r="Z1006" s="2">
        <f>IF(BoyCodeAfrica_Ecommerce_Datasets3[Marketing_Cost] = 0, "N/A", L1006/P1006)</f>
        <v>76.681971535690266</v>
      </c>
      <c r="AA1006" s="3">
        <f>BoyCodeAfrica_Ecommerce_Datasets3[Marketing_Cost]/BoyCodeAfrica_Ecommerce_Datasets3[Revenue]</f>
        <v>1.3040874927616693E-2</v>
      </c>
      <c r="AB1006">
        <f>IF(COUNTIFS($C$2:C1006,C1006, $O$2:O1006,O1006)= 1,1,0)</f>
        <v>0</v>
      </c>
      <c r="AC1006" s="6">
        <f>IF(COUNTIFS($A$2:A1006,A1006, $O$2:O1006,O1006)= 1,1,0)</f>
        <v>1</v>
      </c>
    </row>
    <row r="1007" spans="1:29" x14ac:dyDescent="0.25">
      <c r="A1007" t="s">
        <v>1579</v>
      </c>
      <c r="B1007" s="1">
        <v>45730</v>
      </c>
      <c r="C1007" t="s">
        <v>835</v>
      </c>
      <c r="D1007" t="s">
        <v>67</v>
      </c>
      <c r="E1007" t="s">
        <v>36</v>
      </c>
      <c r="F1007" t="s">
        <v>86</v>
      </c>
      <c r="G1007" t="s">
        <v>110</v>
      </c>
      <c r="H1007">
        <v>1</v>
      </c>
      <c r="I1007">
        <v>11744</v>
      </c>
      <c r="J1007">
        <v>20</v>
      </c>
      <c r="K1007">
        <v>2348.8000000000002</v>
      </c>
      <c r="L1007">
        <v>9395.2000000000007</v>
      </c>
      <c r="M1007">
        <v>6953.67</v>
      </c>
      <c r="N1007">
        <v>2441.5300000000002</v>
      </c>
      <c r="O1007" t="s">
        <v>49</v>
      </c>
      <c r="P1007">
        <v>297.83999999999997</v>
      </c>
      <c r="Q1007" t="s">
        <v>73</v>
      </c>
      <c r="R1007" t="s">
        <v>41</v>
      </c>
      <c r="S1007">
        <v>2</v>
      </c>
      <c r="T1007">
        <v>2</v>
      </c>
      <c r="U1007" t="s">
        <v>32</v>
      </c>
      <c r="V1007" t="s">
        <v>33</v>
      </c>
      <c r="W1007">
        <v>5</v>
      </c>
      <c r="X1007">
        <f t="shared" si="30"/>
        <v>0</v>
      </c>
      <c r="Y1007">
        <f t="shared" si="31"/>
        <v>2143.69</v>
      </c>
      <c r="Z1007" s="2">
        <f>IF(BoyCodeAfrica_Ecommerce_Datasets3[Marketing_Cost] = 0, "N/A", L1007/P1007)</f>
        <v>31.544453397797479</v>
      </c>
      <c r="AA1007" s="3">
        <f>BoyCodeAfrica_Ecommerce_Datasets3[Marketing_Cost]/BoyCodeAfrica_Ecommerce_Datasets3[Revenue]</f>
        <v>3.170129427792915E-2</v>
      </c>
      <c r="AB1007">
        <f>IF(COUNTIFS($C$2:C1007,C1007, $O$2:O1007,O1007)= 1,1,0)</f>
        <v>1</v>
      </c>
      <c r="AC1007" s="6">
        <f>IF(COUNTIFS($A$2:A1007,A1007, $O$2:O1007,O1007)= 1,1,0)</f>
        <v>1</v>
      </c>
    </row>
    <row r="1008" spans="1:29" x14ac:dyDescent="0.25">
      <c r="A1008" t="s">
        <v>1580</v>
      </c>
      <c r="B1008" s="1">
        <v>45694</v>
      </c>
      <c r="C1008" t="s">
        <v>675</v>
      </c>
      <c r="D1008" t="s">
        <v>124</v>
      </c>
      <c r="E1008" t="s">
        <v>26</v>
      </c>
      <c r="F1008" t="s">
        <v>37</v>
      </c>
      <c r="G1008" t="s">
        <v>313</v>
      </c>
      <c r="H1008">
        <v>1</v>
      </c>
      <c r="I1008">
        <v>18170</v>
      </c>
      <c r="J1008">
        <v>10</v>
      </c>
      <c r="K1008">
        <v>1817</v>
      </c>
      <c r="L1008">
        <v>16353</v>
      </c>
      <c r="M1008">
        <v>12406.57</v>
      </c>
      <c r="N1008">
        <v>3946.43</v>
      </c>
      <c r="O1008" t="s">
        <v>49</v>
      </c>
      <c r="P1008">
        <v>453.77</v>
      </c>
      <c r="Q1008" t="s">
        <v>83</v>
      </c>
      <c r="R1008" t="s">
        <v>31</v>
      </c>
      <c r="S1008">
        <v>5</v>
      </c>
      <c r="T1008">
        <v>6</v>
      </c>
      <c r="U1008" t="s">
        <v>56</v>
      </c>
      <c r="V1008" t="s">
        <v>33</v>
      </c>
      <c r="W1008">
        <v>5</v>
      </c>
      <c r="X1008">
        <f t="shared" si="30"/>
        <v>0</v>
      </c>
      <c r="Y1008">
        <f t="shared" si="31"/>
        <v>3492.66</v>
      </c>
      <c r="Z1008" s="2">
        <f>IF(BoyCodeAfrica_Ecommerce_Datasets3[Marketing_Cost] = 0, "N/A", L1008/P1008)</f>
        <v>36.038080966128213</v>
      </c>
      <c r="AA1008" s="3">
        <f>BoyCodeAfrica_Ecommerce_Datasets3[Marketing_Cost]/BoyCodeAfrica_Ecommerce_Datasets3[Revenue]</f>
        <v>2.7748425365376382E-2</v>
      </c>
      <c r="AB1008">
        <f>IF(COUNTIFS($C$2:C1008,C1008, $O$2:O1008,O1008)= 1,1,0)</f>
        <v>0</v>
      </c>
      <c r="AC1008" s="6">
        <f>IF(COUNTIFS($A$2:A1008,A1008, $O$2:O1008,O1008)= 1,1,0)</f>
        <v>1</v>
      </c>
    </row>
    <row r="1009" spans="1:29" x14ac:dyDescent="0.25">
      <c r="A1009" t="s">
        <v>1581</v>
      </c>
      <c r="B1009" s="1">
        <v>45688</v>
      </c>
      <c r="C1009" t="s">
        <v>540</v>
      </c>
      <c r="D1009" t="s">
        <v>154</v>
      </c>
      <c r="E1009" t="s">
        <v>36</v>
      </c>
      <c r="F1009" t="s">
        <v>53</v>
      </c>
      <c r="G1009" t="s">
        <v>59</v>
      </c>
      <c r="H1009">
        <v>1</v>
      </c>
      <c r="I1009">
        <v>75385</v>
      </c>
      <c r="J1009">
        <v>25</v>
      </c>
      <c r="K1009">
        <v>18846.25</v>
      </c>
      <c r="L1009">
        <v>56538.75</v>
      </c>
      <c r="M1009">
        <v>35674.300000000003</v>
      </c>
      <c r="N1009">
        <v>20864.45</v>
      </c>
      <c r="O1009" t="s">
        <v>55</v>
      </c>
      <c r="P1009">
        <v>2478.12</v>
      </c>
      <c r="Q1009" t="s">
        <v>73</v>
      </c>
      <c r="R1009" t="s">
        <v>31</v>
      </c>
      <c r="S1009">
        <v>5</v>
      </c>
      <c r="T1009">
        <v>1</v>
      </c>
      <c r="U1009" t="s">
        <v>32</v>
      </c>
      <c r="V1009" t="s">
        <v>42</v>
      </c>
      <c r="X1009">
        <f t="shared" si="30"/>
        <v>0</v>
      </c>
      <c r="Y1009">
        <f t="shared" si="31"/>
        <v>18386.330000000002</v>
      </c>
      <c r="Z1009" s="2">
        <f>IF(BoyCodeAfrica_Ecommerce_Datasets3[Marketing_Cost] = 0, "N/A", L1009/P1009)</f>
        <v>22.815178441721951</v>
      </c>
      <c r="AA1009" s="3">
        <f>BoyCodeAfrica_Ecommerce_Datasets3[Marketing_Cost]/BoyCodeAfrica_Ecommerce_Datasets3[Revenue]</f>
        <v>4.3830470252702793E-2</v>
      </c>
      <c r="AB1009">
        <f>IF(COUNTIFS($C$2:C1009,C1009, $O$2:O1009,O1009)= 1,1,0)</f>
        <v>1</v>
      </c>
      <c r="AC1009" s="6">
        <f>IF(COUNTIFS($A$2:A1009,A1009, $O$2:O1009,O1009)= 1,1,0)</f>
        <v>1</v>
      </c>
    </row>
    <row r="1010" spans="1:29" x14ac:dyDescent="0.25">
      <c r="A1010" t="s">
        <v>1582</v>
      </c>
      <c r="B1010" s="1">
        <v>45742</v>
      </c>
      <c r="C1010" t="s">
        <v>714</v>
      </c>
      <c r="D1010" t="s">
        <v>97</v>
      </c>
      <c r="E1010" t="s">
        <v>46</v>
      </c>
      <c r="F1010" t="s">
        <v>37</v>
      </c>
      <c r="G1010" t="s">
        <v>38</v>
      </c>
      <c r="H1010">
        <v>2</v>
      </c>
      <c r="I1010">
        <v>13601</v>
      </c>
      <c r="J1010">
        <v>0</v>
      </c>
      <c r="K1010">
        <v>0</v>
      </c>
      <c r="L1010">
        <v>27202</v>
      </c>
      <c r="M1010">
        <v>17615.02</v>
      </c>
      <c r="N1010">
        <v>9586.98</v>
      </c>
      <c r="O1010" t="s">
        <v>39</v>
      </c>
      <c r="P1010">
        <v>1137.3800000000001</v>
      </c>
      <c r="Q1010" t="s">
        <v>30</v>
      </c>
      <c r="R1010" t="s">
        <v>31</v>
      </c>
      <c r="S1010">
        <v>5</v>
      </c>
      <c r="T1010">
        <v>7</v>
      </c>
      <c r="U1010" t="s">
        <v>56</v>
      </c>
      <c r="V1010" t="s">
        <v>33</v>
      </c>
      <c r="W1010">
        <v>1</v>
      </c>
      <c r="X1010">
        <f t="shared" si="30"/>
        <v>0</v>
      </c>
      <c r="Y1010">
        <f t="shared" si="31"/>
        <v>8449.5999999999985</v>
      </c>
      <c r="Z1010" s="2">
        <f>IF(BoyCodeAfrica_Ecommerce_Datasets3[Marketing_Cost] = 0, "N/A", L1010/P1010)</f>
        <v>23.916369199388065</v>
      </c>
      <c r="AA1010" s="3">
        <f>BoyCodeAfrica_Ecommerce_Datasets3[Marketing_Cost]/BoyCodeAfrica_Ecommerce_Datasets3[Revenue]</f>
        <v>4.1812366737739873E-2</v>
      </c>
      <c r="AB1010">
        <f>IF(COUNTIFS($C$2:C1010,C1010, $O$2:O1010,O1010)= 1,1,0)</f>
        <v>1</v>
      </c>
      <c r="AC1010" s="6">
        <f>IF(COUNTIFS($A$2:A1010,A1010, $O$2:O1010,O1010)= 1,1,0)</f>
        <v>1</v>
      </c>
    </row>
    <row r="1011" spans="1:29" x14ac:dyDescent="0.25">
      <c r="A1011" t="s">
        <v>1583</v>
      </c>
      <c r="B1011" s="1">
        <v>45815</v>
      </c>
      <c r="C1011" t="s">
        <v>645</v>
      </c>
      <c r="D1011" t="s">
        <v>90</v>
      </c>
      <c r="E1011" t="s">
        <v>26</v>
      </c>
      <c r="F1011" t="s">
        <v>37</v>
      </c>
      <c r="G1011" t="s">
        <v>38</v>
      </c>
      <c r="H1011">
        <v>3</v>
      </c>
      <c r="I1011">
        <v>39830</v>
      </c>
      <c r="J1011">
        <v>15</v>
      </c>
      <c r="K1011">
        <v>17923.5</v>
      </c>
      <c r="L1011">
        <v>101566.5</v>
      </c>
      <c r="M1011">
        <v>75527.37</v>
      </c>
      <c r="N1011">
        <v>26039.13</v>
      </c>
      <c r="O1011" t="s">
        <v>60</v>
      </c>
      <c r="P1011">
        <v>1990.08</v>
      </c>
      <c r="Q1011" t="s">
        <v>68</v>
      </c>
      <c r="R1011" t="s">
        <v>41</v>
      </c>
      <c r="S1011">
        <v>2</v>
      </c>
      <c r="T1011">
        <v>1</v>
      </c>
      <c r="U1011" t="s">
        <v>32</v>
      </c>
      <c r="V1011" t="s">
        <v>33</v>
      </c>
      <c r="W1011">
        <v>1</v>
      </c>
      <c r="X1011">
        <f t="shared" si="30"/>
        <v>0</v>
      </c>
      <c r="Y1011">
        <f t="shared" si="31"/>
        <v>24049.050000000003</v>
      </c>
      <c r="Z1011" s="2">
        <f>IF(BoyCodeAfrica_Ecommerce_Datasets3[Marketing_Cost] = 0, "N/A", L1011/P1011)</f>
        <v>51.036390496864449</v>
      </c>
      <c r="AA1011" s="3">
        <f>BoyCodeAfrica_Ecommerce_Datasets3[Marketing_Cost]/BoyCodeAfrica_Ecommerce_Datasets3[Revenue]</f>
        <v>1.9593862149429191E-2</v>
      </c>
      <c r="AB1011">
        <f>IF(COUNTIFS($C$2:C1011,C1011, $O$2:O1011,O1011)= 1,1,0)</f>
        <v>1</v>
      </c>
      <c r="AC1011" s="6">
        <f>IF(COUNTIFS($A$2:A1011,A1011, $O$2:O1011,O1011)= 1,1,0)</f>
        <v>1</v>
      </c>
    </row>
    <row r="1012" spans="1:29" x14ac:dyDescent="0.25">
      <c r="A1012" t="s">
        <v>1584</v>
      </c>
      <c r="B1012" s="1">
        <v>45962</v>
      </c>
      <c r="C1012" t="s">
        <v>237</v>
      </c>
      <c r="D1012" t="s">
        <v>154</v>
      </c>
      <c r="E1012" t="s">
        <v>36</v>
      </c>
      <c r="F1012" t="s">
        <v>27</v>
      </c>
      <c r="G1012" t="s">
        <v>28</v>
      </c>
      <c r="H1012">
        <v>1</v>
      </c>
      <c r="I1012">
        <v>13551</v>
      </c>
      <c r="J1012">
        <v>5</v>
      </c>
      <c r="K1012">
        <v>677.55</v>
      </c>
      <c r="L1012">
        <v>12873.45</v>
      </c>
      <c r="M1012">
        <v>7151.69</v>
      </c>
      <c r="N1012">
        <v>5721.76</v>
      </c>
      <c r="O1012" t="s">
        <v>49</v>
      </c>
      <c r="P1012">
        <v>219.64</v>
      </c>
      <c r="Q1012" t="s">
        <v>68</v>
      </c>
      <c r="R1012" t="s">
        <v>41</v>
      </c>
      <c r="S1012">
        <v>2</v>
      </c>
      <c r="T1012">
        <v>4</v>
      </c>
      <c r="U1012" t="s">
        <v>56</v>
      </c>
      <c r="V1012" t="s">
        <v>33</v>
      </c>
      <c r="W1012">
        <v>4</v>
      </c>
      <c r="X1012">
        <f t="shared" si="30"/>
        <v>0</v>
      </c>
      <c r="Y1012">
        <f t="shared" si="31"/>
        <v>5502.12</v>
      </c>
      <c r="Z1012" s="2">
        <f>IF(BoyCodeAfrica_Ecommerce_Datasets3[Marketing_Cost] = 0, "N/A", L1012/P1012)</f>
        <v>58.611591695501737</v>
      </c>
      <c r="AA1012" s="3">
        <f>BoyCodeAfrica_Ecommerce_Datasets3[Marketing_Cost]/BoyCodeAfrica_Ecommerce_Datasets3[Revenue]</f>
        <v>1.7061471478119695E-2</v>
      </c>
      <c r="AB1012">
        <f>IF(COUNTIFS($C$2:C1012,C1012, $O$2:O1012,O1012)= 1,1,0)</f>
        <v>0</v>
      </c>
      <c r="AC1012" s="6">
        <f>IF(COUNTIFS($A$2:A1012,A1012, $O$2:O1012,O1012)= 1,1,0)</f>
        <v>1</v>
      </c>
    </row>
    <row r="1013" spans="1:29" x14ac:dyDescent="0.25">
      <c r="A1013" t="s">
        <v>1585</v>
      </c>
      <c r="B1013" s="1">
        <v>45949</v>
      </c>
      <c r="C1013" t="s">
        <v>546</v>
      </c>
      <c r="D1013" t="s">
        <v>124</v>
      </c>
      <c r="E1013" t="s">
        <v>26</v>
      </c>
      <c r="F1013" t="s">
        <v>86</v>
      </c>
      <c r="G1013" t="s">
        <v>94</v>
      </c>
      <c r="H1013">
        <v>2</v>
      </c>
      <c r="I1013">
        <v>33854</v>
      </c>
      <c r="J1013">
        <v>10</v>
      </c>
      <c r="K1013">
        <v>6770.8</v>
      </c>
      <c r="L1013">
        <v>60937.2</v>
      </c>
      <c r="M1013">
        <v>35654.49</v>
      </c>
      <c r="N1013">
        <v>25282.71</v>
      </c>
      <c r="O1013" t="s">
        <v>91</v>
      </c>
      <c r="P1013">
        <v>443.27</v>
      </c>
      <c r="Q1013" t="s">
        <v>40</v>
      </c>
      <c r="R1013" t="s">
        <v>31</v>
      </c>
      <c r="S1013">
        <v>5</v>
      </c>
      <c r="T1013">
        <v>5</v>
      </c>
      <c r="U1013" t="s">
        <v>32</v>
      </c>
      <c r="V1013" t="s">
        <v>33</v>
      </c>
      <c r="W1013">
        <v>3</v>
      </c>
      <c r="X1013">
        <f t="shared" si="30"/>
        <v>0</v>
      </c>
      <c r="Y1013">
        <f t="shared" si="31"/>
        <v>24839.439999999999</v>
      </c>
      <c r="Z1013" s="2">
        <f>IF(BoyCodeAfrica_Ecommerce_Datasets3[Marketing_Cost] = 0, "N/A", L1013/P1013)</f>
        <v>137.47196967987907</v>
      </c>
      <c r="AA1013" s="3">
        <f>BoyCodeAfrica_Ecommerce_Datasets3[Marketing_Cost]/BoyCodeAfrica_Ecommerce_Datasets3[Revenue]</f>
        <v>7.2742101704705827E-3</v>
      </c>
      <c r="AB1013">
        <f>IF(COUNTIFS($C$2:C1013,C1013, $O$2:O1013,O1013)= 1,1,0)</f>
        <v>1</v>
      </c>
      <c r="AC1013" s="6">
        <f>IF(COUNTIFS($A$2:A1013,A1013, $O$2:O1013,O1013)= 1,1,0)</f>
        <v>1</v>
      </c>
    </row>
    <row r="1014" spans="1:29" x14ac:dyDescent="0.25">
      <c r="A1014" t="s">
        <v>1586</v>
      </c>
      <c r="B1014" s="1">
        <v>45805</v>
      </c>
      <c r="C1014" t="s">
        <v>409</v>
      </c>
      <c r="D1014" t="s">
        <v>90</v>
      </c>
      <c r="E1014" t="s">
        <v>46</v>
      </c>
      <c r="F1014" t="s">
        <v>86</v>
      </c>
      <c r="G1014" t="s">
        <v>87</v>
      </c>
      <c r="H1014">
        <v>3</v>
      </c>
      <c r="I1014">
        <v>34683</v>
      </c>
      <c r="J1014">
        <v>10</v>
      </c>
      <c r="K1014">
        <v>10404.9</v>
      </c>
      <c r="L1014">
        <v>93644.1</v>
      </c>
      <c r="M1014">
        <v>59873.99</v>
      </c>
      <c r="N1014">
        <v>33770.11</v>
      </c>
      <c r="O1014" t="s">
        <v>49</v>
      </c>
      <c r="P1014">
        <v>381.75</v>
      </c>
      <c r="Q1014" t="s">
        <v>83</v>
      </c>
      <c r="R1014" t="s">
        <v>31</v>
      </c>
      <c r="S1014">
        <v>5</v>
      </c>
      <c r="T1014">
        <v>9</v>
      </c>
      <c r="U1014" t="s">
        <v>56</v>
      </c>
      <c r="V1014" t="s">
        <v>33</v>
      </c>
      <c r="W1014">
        <v>1</v>
      </c>
      <c r="X1014">
        <f t="shared" si="30"/>
        <v>0</v>
      </c>
      <c r="Y1014">
        <f t="shared" si="31"/>
        <v>33388.36</v>
      </c>
      <c r="Z1014" s="2">
        <f>IF(BoyCodeAfrica_Ecommerce_Datasets3[Marketing_Cost] = 0, "N/A", L1014/P1014)</f>
        <v>245.30216110019649</v>
      </c>
      <c r="AA1014" s="3">
        <f>BoyCodeAfrica_Ecommerce_Datasets3[Marketing_Cost]/BoyCodeAfrica_Ecommerce_Datasets3[Revenue]</f>
        <v>4.0766049329322403E-3</v>
      </c>
      <c r="AB1014">
        <f>IF(COUNTIFS($C$2:C1014,C1014, $O$2:O1014,O1014)= 1,1,0)</f>
        <v>1</v>
      </c>
      <c r="AC1014" s="6">
        <f>IF(COUNTIFS($A$2:A1014,A1014, $O$2:O1014,O1014)= 1,1,0)</f>
        <v>1</v>
      </c>
    </row>
    <row r="1015" spans="1:29" x14ac:dyDescent="0.25">
      <c r="A1015" t="s">
        <v>1587</v>
      </c>
      <c r="B1015" s="1">
        <v>45882</v>
      </c>
      <c r="C1015" t="s">
        <v>1252</v>
      </c>
      <c r="D1015" t="s">
        <v>90</v>
      </c>
      <c r="E1015" t="s">
        <v>46</v>
      </c>
      <c r="F1015" t="s">
        <v>37</v>
      </c>
      <c r="G1015" t="s">
        <v>224</v>
      </c>
      <c r="H1015">
        <v>2</v>
      </c>
      <c r="I1015">
        <v>20598</v>
      </c>
      <c r="J1015">
        <v>5</v>
      </c>
      <c r="K1015">
        <v>2059.8000000000002</v>
      </c>
      <c r="L1015">
        <v>39136.199999999997</v>
      </c>
      <c r="M1015">
        <v>21672.26</v>
      </c>
      <c r="N1015">
        <v>17463.939999999999</v>
      </c>
      <c r="O1015" t="s">
        <v>39</v>
      </c>
      <c r="P1015">
        <v>1102.94</v>
      </c>
      <c r="Q1015" t="s">
        <v>68</v>
      </c>
      <c r="R1015" t="s">
        <v>31</v>
      </c>
      <c r="S1015">
        <v>5</v>
      </c>
      <c r="T1015">
        <v>3</v>
      </c>
      <c r="U1015" t="s">
        <v>32</v>
      </c>
      <c r="V1015" t="s">
        <v>33</v>
      </c>
      <c r="W1015">
        <v>4</v>
      </c>
      <c r="X1015">
        <f t="shared" si="30"/>
        <v>0</v>
      </c>
      <c r="Y1015">
        <f t="shared" si="31"/>
        <v>16360.999999999998</v>
      </c>
      <c r="Z1015" s="2">
        <f>IF(BoyCodeAfrica_Ecommerce_Datasets3[Marketing_Cost] = 0, "N/A", L1015/P1015)</f>
        <v>35.483525849094235</v>
      </c>
      <c r="AA1015" s="3">
        <f>BoyCodeAfrica_Ecommerce_Datasets3[Marketing_Cost]/BoyCodeAfrica_Ecommerce_Datasets3[Revenue]</f>
        <v>2.8182092282848108E-2</v>
      </c>
      <c r="AB1015">
        <f>IF(COUNTIFS($C$2:C1015,C1015, $O$2:O1015,O1015)= 1,1,0)</f>
        <v>0</v>
      </c>
      <c r="AC1015" s="6">
        <f>IF(COUNTIFS($A$2:A1015,A1015, $O$2:O1015,O1015)= 1,1,0)</f>
        <v>1</v>
      </c>
    </row>
    <row r="1016" spans="1:29" x14ac:dyDescent="0.25">
      <c r="A1016" t="s">
        <v>1588</v>
      </c>
      <c r="B1016" s="1">
        <v>45721</v>
      </c>
      <c r="C1016" t="s">
        <v>404</v>
      </c>
      <c r="D1016" t="s">
        <v>63</v>
      </c>
      <c r="E1016" t="s">
        <v>46</v>
      </c>
      <c r="F1016" t="s">
        <v>47</v>
      </c>
      <c r="G1016" t="s">
        <v>64</v>
      </c>
      <c r="H1016">
        <v>4</v>
      </c>
      <c r="I1016">
        <v>28894</v>
      </c>
      <c r="J1016">
        <v>20</v>
      </c>
      <c r="K1016">
        <v>23115.200000000001</v>
      </c>
      <c r="L1016">
        <v>92460.800000000003</v>
      </c>
      <c r="M1016">
        <v>58923.88</v>
      </c>
      <c r="N1016">
        <v>33536.92</v>
      </c>
      <c r="O1016" t="s">
        <v>49</v>
      </c>
      <c r="P1016">
        <v>126.95</v>
      </c>
      <c r="Q1016" t="s">
        <v>40</v>
      </c>
      <c r="R1016" t="s">
        <v>31</v>
      </c>
      <c r="S1016">
        <v>5</v>
      </c>
      <c r="T1016">
        <v>0</v>
      </c>
      <c r="U1016" t="s">
        <v>32</v>
      </c>
      <c r="V1016" t="s">
        <v>42</v>
      </c>
      <c r="X1016">
        <f t="shared" si="30"/>
        <v>0</v>
      </c>
      <c r="Y1016">
        <f t="shared" si="31"/>
        <v>33409.97</v>
      </c>
      <c r="Z1016" s="2">
        <f>IF(BoyCodeAfrica_Ecommerce_Datasets3[Marketing_Cost] = 0, "N/A", L1016/P1016)</f>
        <v>728.3245372193777</v>
      </c>
      <c r="AA1016" s="3">
        <f>BoyCodeAfrica_Ecommerce_Datasets3[Marketing_Cost]/BoyCodeAfrica_Ecommerce_Datasets3[Revenue]</f>
        <v>1.373014293624974E-3</v>
      </c>
      <c r="AB1016">
        <f>IF(COUNTIFS($C$2:C1016,C1016, $O$2:O1016,O1016)= 1,1,0)</f>
        <v>1</v>
      </c>
      <c r="AC1016" s="6">
        <f>IF(COUNTIFS($A$2:A1016,A1016, $O$2:O1016,O1016)= 1,1,0)</f>
        <v>1</v>
      </c>
    </row>
    <row r="1017" spans="1:29" x14ac:dyDescent="0.25">
      <c r="A1017" t="s">
        <v>1589</v>
      </c>
      <c r="B1017" s="1">
        <v>45897</v>
      </c>
      <c r="C1017" t="s">
        <v>1468</v>
      </c>
      <c r="D1017" t="s">
        <v>71</v>
      </c>
      <c r="E1017" t="s">
        <v>46</v>
      </c>
      <c r="F1017" t="s">
        <v>27</v>
      </c>
      <c r="G1017" t="s">
        <v>72</v>
      </c>
      <c r="H1017">
        <v>2</v>
      </c>
      <c r="I1017">
        <v>29627</v>
      </c>
      <c r="J1017">
        <v>0</v>
      </c>
      <c r="K1017">
        <v>0</v>
      </c>
      <c r="L1017">
        <v>59254</v>
      </c>
      <c r="M1017">
        <v>39910.22</v>
      </c>
      <c r="N1017">
        <v>19343.78</v>
      </c>
      <c r="O1017" t="s">
        <v>55</v>
      </c>
      <c r="P1017">
        <v>788.42</v>
      </c>
      <c r="Q1017" t="s">
        <v>30</v>
      </c>
      <c r="R1017" t="s">
        <v>31</v>
      </c>
      <c r="S1017">
        <v>5</v>
      </c>
      <c r="T1017">
        <v>5</v>
      </c>
      <c r="U1017" t="s">
        <v>32</v>
      </c>
      <c r="V1017" t="s">
        <v>33</v>
      </c>
      <c r="W1017">
        <v>1</v>
      </c>
      <c r="X1017">
        <f t="shared" si="30"/>
        <v>0</v>
      </c>
      <c r="Y1017">
        <f t="shared" si="31"/>
        <v>18555.36</v>
      </c>
      <c r="Z1017" s="2">
        <f>IF(BoyCodeAfrica_Ecommerce_Datasets3[Marketing_Cost] = 0, "N/A", L1017/P1017)</f>
        <v>75.155374039217676</v>
      </c>
      <c r="AA1017" s="3">
        <f>BoyCodeAfrica_Ecommerce_Datasets3[Marketing_Cost]/BoyCodeAfrica_Ecommerce_Datasets3[Revenue]</f>
        <v>1.330576838694434E-2</v>
      </c>
      <c r="AB1017">
        <f>IF(COUNTIFS($C$2:C1017,C1017, $O$2:O1017,O1017)= 1,1,0)</f>
        <v>1</v>
      </c>
      <c r="AC1017" s="6">
        <f>IF(COUNTIFS($A$2:A1017,A1017, $O$2:O1017,O1017)= 1,1,0)</f>
        <v>1</v>
      </c>
    </row>
    <row r="1018" spans="1:29" x14ac:dyDescent="0.25">
      <c r="A1018" t="s">
        <v>1590</v>
      </c>
      <c r="B1018" s="1">
        <v>46010</v>
      </c>
      <c r="C1018" t="s">
        <v>1591</v>
      </c>
      <c r="D1018" t="s">
        <v>90</v>
      </c>
      <c r="E1018" t="s">
        <v>46</v>
      </c>
      <c r="F1018" t="s">
        <v>53</v>
      </c>
      <c r="G1018" t="s">
        <v>82</v>
      </c>
      <c r="H1018">
        <v>2</v>
      </c>
      <c r="I1018">
        <v>119343</v>
      </c>
      <c r="J1018">
        <v>0</v>
      </c>
      <c r="K1018">
        <v>0</v>
      </c>
      <c r="L1018">
        <v>238686</v>
      </c>
      <c r="M1018">
        <v>143460.35</v>
      </c>
      <c r="N1018">
        <v>95225.65</v>
      </c>
      <c r="O1018" t="s">
        <v>60</v>
      </c>
      <c r="P1018">
        <v>2029.1</v>
      </c>
      <c r="Q1018" t="s">
        <v>68</v>
      </c>
      <c r="R1018" t="s">
        <v>31</v>
      </c>
      <c r="S1018">
        <v>5</v>
      </c>
      <c r="T1018">
        <v>0</v>
      </c>
      <c r="U1018" t="s">
        <v>32</v>
      </c>
      <c r="V1018" t="s">
        <v>50</v>
      </c>
      <c r="W1018">
        <v>5</v>
      </c>
      <c r="X1018">
        <f t="shared" si="30"/>
        <v>0</v>
      </c>
      <c r="Y1018">
        <f t="shared" si="31"/>
        <v>93196.549999999988</v>
      </c>
      <c r="Z1018" s="2">
        <f>IF(BoyCodeAfrica_Ecommerce_Datasets3[Marketing_Cost] = 0, "N/A", L1018/P1018)</f>
        <v>117.63146222463162</v>
      </c>
      <c r="AA1018" s="3">
        <f>BoyCodeAfrica_Ecommerce_Datasets3[Marketing_Cost]/BoyCodeAfrica_Ecommerce_Datasets3[Revenue]</f>
        <v>8.5011270036784731E-3</v>
      </c>
      <c r="AB1018">
        <f>IF(COUNTIFS($C$2:C1018,C1018, $O$2:O1018,O1018)= 1,1,0)</f>
        <v>1</v>
      </c>
      <c r="AC1018" s="6">
        <f>IF(COUNTIFS($A$2:A1018,A1018, $O$2:O1018,O1018)= 1,1,0)</f>
        <v>1</v>
      </c>
    </row>
    <row r="1019" spans="1:29" x14ac:dyDescent="0.25">
      <c r="A1019" t="s">
        <v>1592</v>
      </c>
      <c r="B1019" s="1">
        <v>45813</v>
      </c>
      <c r="C1019" t="s">
        <v>880</v>
      </c>
      <c r="D1019" t="s">
        <v>79</v>
      </c>
      <c r="E1019" t="s">
        <v>26</v>
      </c>
      <c r="F1019" t="s">
        <v>53</v>
      </c>
      <c r="G1019" t="s">
        <v>59</v>
      </c>
      <c r="H1019">
        <v>1</v>
      </c>
      <c r="I1019">
        <v>9560</v>
      </c>
      <c r="J1019">
        <v>15</v>
      </c>
      <c r="K1019">
        <v>1434</v>
      </c>
      <c r="L1019">
        <v>8126</v>
      </c>
      <c r="M1019">
        <v>4702.78</v>
      </c>
      <c r="N1019">
        <v>3423.22</v>
      </c>
      <c r="O1019" t="s">
        <v>29</v>
      </c>
      <c r="P1019">
        <v>1431.72</v>
      </c>
      <c r="Q1019" t="s">
        <v>73</v>
      </c>
      <c r="R1019" t="s">
        <v>41</v>
      </c>
      <c r="S1019">
        <v>2</v>
      </c>
      <c r="T1019">
        <v>1</v>
      </c>
      <c r="U1019" t="s">
        <v>32</v>
      </c>
      <c r="V1019" t="s">
        <v>33</v>
      </c>
      <c r="W1019">
        <v>2</v>
      </c>
      <c r="X1019">
        <f t="shared" si="30"/>
        <v>0</v>
      </c>
      <c r="Y1019">
        <f t="shared" si="31"/>
        <v>1991.4999999999998</v>
      </c>
      <c r="Z1019" s="2">
        <f>IF(BoyCodeAfrica_Ecommerce_Datasets3[Marketing_Cost] = 0, "N/A", L1019/P1019)</f>
        <v>5.6756907775263317</v>
      </c>
      <c r="AA1019" s="3">
        <f>BoyCodeAfrica_Ecommerce_Datasets3[Marketing_Cost]/BoyCodeAfrica_Ecommerce_Datasets3[Revenue]</f>
        <v>0.17619000738370663</v>
      </c>
      <c r="AB1019">
        <f>IF(COUNTIFS($C$2:C1019,C1019, $O$2:O1019,O1019)= 1,1,0)</f>
        <v>1</v>
      </c>
      <c r="AC1019" s="6">
        <f>IF(COUNTIFS($A$2:A1019,A1019, $O$2:O1019,O1019)= 1,1,0)</f>
        <v>1</v>
      </c>
    </row>
    <row r="1020" spans="1:29" x14ac:dyDescent="0.25">
      <c r="A1020" t="s">
        <v>1593</v>
      </c>
      <c r="B1020" s="1">
        <v>46016</v>
      </c>
      <c r="C1020" t="s">
        <v>44</v>
      </c>
      <c r="D1020" t="s">
        <v>45</v>
      </c>
      <c r="E1020" t="s">
        <v>26</v>
      </c>
      <c r="F1020" t="s">
        <v>37</v>
      </c>
      <c r="G1020" t="s">
        <v>38</v>
      </c>
      <c r="H1020">
        <v>1</v>
      </c>
      <c r="I1020">
        <v>37866</v>
      </c>
      <c r="J1020">
        <v>0</v>
      </c>
      <c r="K1020">
        <v>0</v>
      </c>
      <c r="L1020">
        <v>37866</v>
      </c>
      <c r="M1020">
        <v>28073.25</v>
      </c>
      <c r="N1020">
        <v>9792.75</v>
      </c>
      <c r="O1020" t="s">
        <v>39</v>
      </c>
      <c r="P1020">
        <v>1430.45</v>
      </c>
      <c r="Q1020" t="s">
        <v>40</v>
      </c>
      <c r="R1020" t="s">
        <v>31</v>
      </c>
      <c r="S1020">
        <v>5</v>
      </c>
      <c r="T1020">
        <v>4</v>
      </c>
      <c r="U1020" t="s">
        <v>32</v>
      </c>
      <c r="V1020" t="s">
        <v>33</v>
      </c>
      <c r="W1020">
        <v>4</v>
      </c>
      <c r="X1020">
        <f t="shared" si="30"/>
        <v>0</v>
      </c>
      <c r="Y1020">
        <f t="shared" si="31"/>
        <v>8362.2999999999993</v>
      </c>
      <c r="Z1020" s="2">
        <f>IF(BoyCodeAfrica_Ecommerce_Datasets3[Marketing_Cost] = 0, "N/A", L1020/P1020)</f>
        <v>26.471390121989582</v>
      </c>
      <c r="AA1020" s="3">
        <f>BoyCodeAfrica_Ecommerce_Datasets3[Marketing_Cost]/BoyCodeAfrica_Ecommerce_Datasets3[Revenue]</f>
        <v>3.7776633391432946E-2</v>
      </c>
      <c r="AB1020">
        <f>IF(COUNTIFS($C$2:C1020,C1020, $O$2:O1020,O1020)= 1,1,0)</f>
        <v>1</v>
      </c>
      <c r="AC1020" s="6">
        <f>IF(COUNTIFS($A$2:A1020,A1020, $O$2:O1020,O1020)= 1,1,0)</f>
        <v>1</v>
      </c>
    </row>
    <row r="1021" spans="1:29" x14ac:dyDescent="0.25">
      <c r="A1021" t="s">
        <v>1594</v>
      </c>
      <c r="B1021" s="1">
        <v>45864</v>
      </c>
      <c r="C1021" t="s">
        <v>1595</v>
      </c>
      <c r="D1021" t="s">
        <v>71</v>
      </c>
      <c r="E1021" t="s">
        <v>36</v>
      </c>
      <c r="F1021" t="s">
        <v>47</v>
      </c>
      <c r="G1021" t="s">
        <v>138</v>
      </c>
      <c r="H1021">
        <v>1</v>
      </c>
      <c r="I1021">
        <v>38430</v>
      </c>
      <c r="J1021">
        <v>10</v>
      </c>
      <c r="K1021">
        <v>3843</v>
      </c>
      <c r="L1021">
        <v>34587</v>
      </c>
      <c r="M1021">
        <v>22120.42</v>
      </c>
      <c r="N1021">
        <v>12466.58</v>
      </c>
      <c r="O1021" t="s">
        <v>29</v>
      </c>
      <c r="P1021">
        <v>420.74</v>
      </c>
      <c r="Q1021" t="s">
        <v>40</v>
      </c>
      <c r="R1021" t="s">
        <v>31</v>
      </c>
      <c r="S1021">
        <v>5</v>
      </c>
      <c r="T1021">
        <v>5</v>
      </c>
      <c r="U1021" t="s">
        <v>32</v>
      </c>
      <c r="V1021" t="s">
        <v>33</v>
      </c>
      <c r="W1021">
        <v>5</v>
      </c>
      <c r="X1021">
        <f t="shared" si="30"/>
        <v>0</v>
      </c>
      <c r="Y1021">
        <f t="shared" si="31"/>
        <v>12045.84</v>
      </c>
      <c r="Z1021" s="2">
        <f>IF(BoyCodeAfrica_Ecommerce_Datasets3[Marketing_Cost] = 0, "N/A", L1021/P1021)</f>
        <v>82.205162333032277</v>
      </c>
      <c r="AA1021" s="3">
        <f>BoyCodeAfrica_Ecommerce_Datasets3[Marketing_Cost]/BoyCodeAfrica_Ecommerce_Datasets3[Revenue]</f>
        <v>1.2164686153757192E-2</v>
      </c>
      <c r="AB1021">
        <f>IF(COUNTIFS($C$2:C1021,C1021, $O$2:O1021,O1021)= 1,1,0)</f>
        <v>1</v>
      </c>
      <c r="AC1021" s="6">
        <f>IF(COUNTIFS($A$2:A1021,A1021, $O$2:O1021,O1021)= 1,1,0)</f>
        <v>1</v>
      </c>
    </row>
    <row r="1022" spans="1:29" x14ac:dyDescent="0.25">
      <c r="A1022" t="s">
        <v>1596</v>
      </c>
      <c r="B1022" s="1">
        <v>45797</v>
      </c>
      <c r="C1022" t="s">
        <v>1597</v>
      </c>
      <c r="D1022" t="s">
        <v>154</v>
      </c>
      <c r="E1022" t="s">
        <v>46</v>
      </c>
      <c r="F1022" t="s">
        <v>47</v>
      </c>
      <c r="G1022" t="s">
        <v>146</v>
      </c>
      <c r="H1022">
        <v>2</v>
      </c>
      <c r="I1022">
        <v>26303</v>
      </c>
      <c r="J1022">
        <v>0</v>
      </c>
      <c r="K1022">
        <v>0</v>
      </c>
      <c r="L1022">
        <v>52606</v>
      </c>
      <c r="M1022">
        <v>38342.99</v>
      </c>
      <c r="N1022">
        <v>14263.01</v>
      </c>
      <c r="O1022" t="s">
        <v>55</v>
      </c>
      <c r="P1022">
        <v>403.97</v>
      </c>
      <c r="Q1022" t="s">
        <v>73</v>
      </c>
      <c r="R1022" t="s">
        <v>31</v>
      </c>
      <c r="S1022">
        <v>5</v>
      </c>
      <c r="T1022">
        <v>6</v>
      </c>
      <c r="U1022" t="s">
        <v>56</v>
      </c>
      <c r="V1022" t="s">
        <v>33</v>
      </c>
      <c r="W1022">
        <v>3</v>
      </c>
      <c r="X1022">
        <f t="shared" si="30"/>
        <v>0</v>
      </c>
      <c r="Y1022">
        <f t="shared" si="31"/>
        <v>13859.04</v>
      </c>
      <c r="Z1022" s="2">
        <f>IF(BoyCodeAfrica_Ecommerce_Datasets3[Marketing_Cost] = 0, "N/A", L1022/P1022)</f>
        <v>130.22254127781764</v>
      </c>
      <c r="AA1022" s="3">
        <f>BoyCodeAfrica_Ecommerce_Datasets3[Marketing_Cost]/BoyCodeAfrica_Ecommerce_Datasets3[Revenue]</f>
        <v>7.6791620727673657E-3</v>
      </c>
      <c r="AB1022">
        <f>IF(COUNTIFS($C$2:C1022,C1022, $O$2:O1022,O1022)= 1,1,0)</f>
        <v>1</v>
      </c>
      <c r="AC1022" s="6">
        <f>IF(COUNTIFS($A$2:A1022,A1022, $O$2:O1022,O1022)= 1,1,0)</f>
        <v>1</v>
      </c>
    </row>
    <row r="1023" spans="1:29" x14ac:dyDescent="0.25">
      <c r="A1023" t="s">
        <v>1598</v>
      </c>
      <c r="B1023" s="1">
        <v>45914</v>
      </c>
      <c r="C1023" t="s">
        <v>490</v>
      </c>
      <c r="D1023" t="s">
        <v>154</v>
      </c>
      <c r="E1023" t="s">
        <v>36</v>
      </c>
      <c r="F1023" t="s">
        <v>27</v>
      </c>
      <c r="G1023" t="s">
        <v>72</v>
      </c>
      <c r="H1023">
        <v>2</v>
      </c>
      <c r="I1023">
        <v>22416</v>
      </c>
      <c r="J1023">
        <v>0</v>
      </c>
      <c r="K1023">
        <v>0</v>
      </c>
      <c r="L1023">
        <v>44832</v>
      </c>
      <c r="M1023">
        <v>32805.550000000003</v>
      </c>
      <c r="N1023">
        <v>12026.45</v>
      </c>
      <c r="O1023" t="s">
        <v>49</v>
      </c>
      <c r="P1023">
        <v>335.32</v>
      </c>
      <c r="Q1023" t="s">
        <v>83</v>
      </c>
      <c r="R1023" t="s">
        <v>31</v>
      </c>
      <c r="S1023">
        <v>5</v>
      </c>
      <c r="T1023">
        <v>1</v>
      </c>
      <c r="U1023" t="s">
        <v>32</v>
      </c>
      <c r="V1023" t="s">
        <v>50</v>
      </c>
      <c r="W1023">
        <v>1</v>
      </c>
      <c r="X1023">
        <f t="shared" si="30"/>
        <v>0</v>
      </c>
      <c r="Y1023">
        <f t="shared" si="31"/>
        <v>11691.130000000001</v>
      </c>
      <c r="Z1023" s="2">
        <f>IF(BoyCodeAfrica_Ecommerce_Datasets3[Marketing_Cost] = 0, "N/A", L1023/P1023)</f>
        <v>133.6991530478349</v>
      </c>
      <c r="AA1023" s="3">
        <f>BoyCodeAfrica_Ecommerce_Datasets3[Marketing_Cost]/BoyCodeAfrica_Ecommerce_Datasets3[Revenue]</f>
        <v>7.4794789436117056E-3</v>
      </c>
      <c r="AB1023">
        <f>IF(COUNTIFS($C$2:C1023,C1023, $O$2:O1023,O1023)= 1,1,0)</f>
        <v>1</v>
      </c>
      <c r="AC1023" s="6">
        <f>IF(COUNTIFS($A$2:A1023,A1023, $O$2:O1023,O1023)= 1,1,0)</f>
        <v>1</v>
      </c>
    </row>
    <row r="1024" spans="1:29" x14ac:dyDescent="0.25">
      <c r="A1024" t="s">
        <v>1599</v>
      </c>
      <c r="B1024" s="1">
        <v>45934</v>
      </c>
      <c r="C1024" t="s">
        <v>884</v>
      </c>
      <c r="D1024" t="s">
        <v>154</v>
      </c>
      <c r="E1024" t="s">
        <v>26</v>
      </c>
      <c r="F1024" t="s">
        <v>86</v>
      </c>
      <c r="G1024" t="s">
        <v>87</v>
      </c>
      <c r="H1024">
        <v>1</v>
      </c>
      <c r="I1024">
        <v>19531</v>
      </c>
      <c r="J1024">
        <v>5</v>
      </c>
      <c r="K1024">
        <v>976.55</v>
      </c>
      <c r="L1024">
        <v>18554.45</v>
      </c>
      <c r="M1024">
        <v>10412.49</v>
      </c>
      <c r="N1024">
        <v>8141.96</v>
      </c>
      <c r="O1024" t="s">
        <v>91</v>
      </c>
      <c r="P1024">
        <v>971.57</v>
      </c>
      <c r="Q1024" t="s">
        <v>83</v>
      </c>
      <c r="R1024" t="s">
        <v>31</v>
      </c>
      <c r="S1024">
        <v>5</v>
      </c>
      <c r="T1024">
        <v>4</v>
      </c>
      <c r="U1024" t="s">
        <v>32</v>
      </c>
      <c r="V1024" t="s">
        <v>33</v>
      </c>
      <c r="W1024">
        <v>4</v>
      </c>
      <c r="X1024">
        <f t="shared" si="30"/>
        <v>0</v>
      </c>
      <c r="Y1024">
        <f t="shared" si="31"/>
        <v>7170.39</v>
      </c>
      <c r="Z1024" s="2">
        <f>IF(BoyCodeAfrica_Ecommerce_Datasets3[Marketing_Cost] = 0, "N/A", L1024/P1024)</f>
        <v>19.097388762518399</v>
      </c>
      <c r="AA1024" s="3">
        <f>BoyCodeAfrica_Ecommerce_Datasets3[Marketing_Cost]/BoyCodeAfrica_Ecommerce_Datasets3[Revenue]</f>
        <v>5.2363179722384655E-2</v>
      </c>
      <c r="AB1024">
        <f>IF(COUNTIFS($C$2:C1024,C1024, $O$2:O1024,O1024)= 1,1,0)</f>
        <v>0</v>
      </c>
      <c r="AC1024" s="6">
        <f>IF(COUNTIFS($A$2:A1024,A1024, $O$2:O1024,O1024)= 1,1,0)</f>
        <v>1</v>
      </c>
    </row>
    <row r="1025" spans="1:29" x14ac:dyDescent="0.25">
      <c r="A1025" t="s">
        <v>1600</v>
      </c>
      <c r="B1025" s="1">
        <v>45910</v>
      </c>
      <c r="C1025" t="s">
        <v>1601</v>
      </c>
      <c r="D1025" t="s">
        <v>124</v>
      </c>
      <c r="E1025" t="s">
        <v>26</v>
      </c>
      <c r="F1025" t="s">
        <v>27</v>
      </c>
      <c r="G1025" t="s">
        <v>72</v>
      </c>
      <c r="H1025">
        <v>2</v>
      </c>
      <c r="I1025">
        <v>11063</v>
      </c>
      <c r="J1025">
        <v>20</v>
      </c>
      <c r="K1025">
        <v>4425.2</v>
      </c>
      <c r="L1025">
        <v>17700.8</v>
      </c>
      <c r="M1025">
        <v>11931.96</v>
      </c>
      <c r="N1025">
        <v>5768.84</v>
      </c>
      <c r="O1025" t="s">
        <v>55</v>
      </c>
      <c r="P1025">
        <v>1435.72</v>
      </c>
      <c r="Q1025" t="s">
        <v>68</v>
      </c>
      <c r="R1025" t="s">
        <v>31</v>
      </c>
      <c r="S1025">
        <v>5</v>
      </c>
      <c r="T1025">
        <v>9</v>
      </c>
      <c r="U1025" t="s">
        <v>56</v>
      </c>
      <c r="V1025" t="s">
        <v>33</v>
      </c>
      <c r="W1025">
        <v>5</v>
      </c>
      <c r="X1025">
        <f t="shared" si="30"/>
        <v>0</v>
      </c>
      <c r="Y1025">
        <f t="shared" si="31"/>
        <v>4333.12</v>
      </c>
      <c r="Z1025" s="2">
        <f>IF(BoyCodeAfrica_Ecommerce_Datasets3[Marketing_Cost] = 0, "N/A", L1025/P1025)</f>
        <v>12.328866352770735</v>
      </c>
      <c r="AA1025" s="3">
        <f>BoyCodeAfrica_Ecommerce_Datasets3[Marketing_Cost]/BoyCodeAfrica_Ecommerce_Datasets3[Revenue]</f>
        <v>8.1110458284371328E-2</v>
      </c>
      <c r="AB1025">
        <f>IF(COUNTIFS($C$2:C1025,C1025, $O$2:O1025,O1025)= 1,1,0)</f>
        <v>1</v>
      </c>
      <c r="AC1025" s="6">
        <f>IF(COUNTIFS($A$2:A1025,A1025, $O$2:O1025,O1025)= 1,1,0)</f>
        <v>1</v>
      </c>
    </row>
    <row r="1026" spans="1:29" x14ac:dyDescent="0.25">
      <c r="A1026" t="s">
        <v>1602</v>
      </c>
      <c r="B1026" s="1">
        <v>45882</v>
      </c>
      <c r="C1026" t="s">
        <v>1052</v>
      </c>
      <c r="D1026" t="s">
        <v>45</v>
      </c>
      <c r="E1026" t="s">
        <v>46</v>
      </c>
      <c r="F1026" t="s">
        <v>53</v>
      </c>
      <c r="G1026" t="s">
        <v>151</v>
      </c>
      <c r="H1026">
        <v>3</v>
      </c>
      <c r="I1026">
        <v>98887</v>
      </c>
      <c r="J1026">
        <v>0</v>
      </c>
      <c r="K1026">
        <v>0</v>
      </c>
      <c r="L1026">
        <v>296661</v>
      </c>
      <c r="M1026">
        <v>232096.34</v>
      </c>
      <c r="N1026">
        <v>64564.66</v>
      </c>
      <c r="O1026" t="s">
        <v>55</v>
      </c>
      <c r="P1026">
        <v>2371.46</v>
      </c>
      <c r="Q1026" t="s">
        <v>83</v>
      </c>
      <c r="R1026" t="s">
        <v>31</v>
      </c>
      <c r="S1026">
        <v>5</v>
      </c>
      <c r="T1026">
        <v>8</v>
      </c>
      <c r="U1026" t="s">
        <v>56</v>
      </c>
      <c r="V1026" t="s">
        <v>33</v>
      </c>
      <c r="W1026">
        <v>1</v>
      </c>
      <c r="X1026">
        <f t="shared" ref="X1026:X1089" si="32">L1026-M1026-N1026</f>
        <v>0</v>
      </c>
      <c r="Y1026">
        <f t="shared" ref="Y1026:Y1089" si="33">N1026-P1026</f>
        <v>62193.200000000004</v>
      </c>
      <c r="Z1026" s="2">
        <f>IF(BoyCodeAfrica_Ecommerce_Datasets3[Marketing_Cost] = 0, "N/A", L1026/P1026)</f>
        <v>125.09635414470411</v>
      </c>
      <c r="AA1026" s="3">
        <f>BoyCodeAfrica_Ecommerce_Datasets3[Marketing_Cost]/BoyCodeAfrica_Ecommerce_Datasets3[Revenue]</f>
        <v>7.9938380845476827E-3</v>
      </c>
      <c r="AB1026">
        <f>IF(COUNTIFS($C$2:C1026,C1026, $O$2:O1026,O1026)= 1,1,0)</f>
        <v>0</v>
      </c>
      <c r="AC1026" s="6">
        <f>IF(COUNTIFS($A$2:A1026,A1026, $O$2:O1026,O1026)= 1,1,0)</f>
        <v>1</v>
      </c>
    </row>
    <row r="1027" spans="1:29" x14ac:dyDescent="0.25">
      <c r="A1027" t="s">
        <v>1603</v>
      </c>
      <c r="B1027" s="1">
        <v>45699</v>
      </c>
      <c r="C1027" t="s">
        <v>267</v>
      </c>
      <c r="D1027" t="s">
        <v>63</v>
      </c>
      <c r="E1027" t="s">
        <v>26</v>
      </c>
      <c r="F1027" t="s">
        <v>86</v>
      </c>
      <c r="G1027" t="s">
        <v>87</v>
      </c>
      <c r="H1027">
        <v>1</v>
      </c>
      <c r="I1027">
        <v>16637</v>
      </c>
      <c r="J1027">
        <v>0</v>
      </c>
      <c r="K1027">
        <v>0</v>
      </c>
      <c r="L1027">
        <v>16637</v>
      </c>
      <c r="M1027">
        <v>11036.09</v>
      </c>
      <c r="N1027">
        <v>5600.91</v>
      </c>
      <c r="O1027" t="s">
        <v>55</v>
      </c>
      <c r="P1027">
        <v>1133.48</v>
      </c>
      <c r="Q1027" t="s">
        <v>73</v>
      </c>
      <c r="R1027" t="s">
        <v>31</v>
      </c>
      <c r="S1027">
        <v>5</v>
      </c>
      <c r="T1027">
        <v>5</v>
      </c>
      <c r="U1027" t="s">
        <v>32</v>
      </c>
      <c r="V1027" t="s">
        <v>33</v>
      </c>
      <c r="W1027">
        <v>3</v>
      </c>
      <c r="X1027">
        <f t="shared" si="32"/>
        <v>0</v>
      </c>
      <c r="Y1027">
        <f t="shared" si="33"/>
        <v>4467.43</v>
      </c>
      <c r="Z1027" s="2">
        <f>IF(BoyCodeAfrica_Ecommerce_Datasets3[Marketing_Cost] = 0, "N/A", L1027/P1027)</f>
        <v>14.677806401524508</v>
      </c>
      <c r="AA1027" s="3">
        <f>BoyCodeAfrica_Ecommerce_Datasets3[Marketing_Cost]/BoyCodeAfrica_Ecommerce_Datasets3[Revenue]</f>
        <v>6.8130071527318634E-2</v>
      </c>
      <c r="AB1027">
        <f>IF(COUNTIFS($C$2:C1027,C1027, $O$2:O1027,O1027)= 1,1,0)</f>
        <v>1</v>
      </c>
      <c r="AC1027" s="6">
        <f>IF(COUNTIFS($A$2:A1027,A1027, $O$2:O1027,O1027)= 1,1,0)</f>
        <v>1</v>
      </c>
    </row>
    <row r="1028" spans="1:29" x14ac:dyDescent="0.25">
      <c r="A1028" t="s">
        <v>1604</v>
      </c>
      <c r="B1028" s="1">
        <v>45964</v>
      </c>
      <c r="C1028" t="s">
        <v>1483</v>
      </c>
      <c r="D1028" t="s">
        <v>90</v>
      </c>
      <c r="E1028" t="s">
        <v>46</v>
      </c>
      <c r="F1028" t="s">
        <v>27</v>
      </c>
      <c r="G1028" t="s">
        <v>113</v>
      </c>
      <c r="H1028">
        <v>1</v>
      </c>
      <c r="I1028">
        <v>20281</v>
      </c>
      <c r="J1028">
        <v>10</v>
      </c>
      <c r="K1028">
        <v>2028.1</v>
      </c>
      <c r="L1028">
        <v>18252.900000000001</v>
      </c>
      <c r="M1028">
        <v>11821.51</v>
      </c>
      <c r="N1028">
        <v>6431.39</v>
      </c>
      <c r="O1028" t="s">
        <v>60</v>
      </c>
      <c r="P1028">
        <v>1955.05</v>
      </c>
      <c r="Q1028" t="s">
        <v>73</v>
      </c>
      <c r="R1028" t="s">
        <v>41</v>
      </c>
      <c r="S1028">
        <v>2</v>
      </c>
      <c r="T1028">
        <v>2</v>
      </c>
      <c r="U1028" t="s">
        <v>32</v>
      </c>
      <c r="V1028" t="s">
        <v>33</v>
      </c>
      <c r="W1028">
        <v>5</v>
      </c>
      <c r="X1028">
        <f t="shared" si="32"/>
        <v>0</v>
      </c>
      <c r="Y1028">
        <f t="shared" si="33"/>
        <v>4476.34</v>
      </c>
      <c r="Z1028" s="2">
        <f>IF(BoyCodeAfrica_Ecommerce_Datasets3[Marketing_Cost] = 0, "N/A", L1028/P1028)</f>
        <v>9.3362829595151027</v>
      </c>
      <c r="AA1028" s="3">
        <f>BoyCodeAfrica_Ecommerce_Datasets3[Marketing_Cost]/BoyCodeAfrica_Ecommerce_Datasets3[Revenue]</f>
        <v>0.1071090073358206</v>
      </c>
      <c r="AB1028">
        <f>IF(COUNTIFS($C$2:C1028,C1028, $O$2:O1028,O1028)= 1,1,0)</f>
        <v>1</v>
      </c>
      <c r="AC1028" s="6">
        <f>IF(COUNTIFS($A$2:A1028,A1028, $O$2:O1028,O1028)= 1,1,0)</f>
        <v>1</v>
      </c>
    </row>
    <row r="1029" spans="1:29" x14ac:dyDescent="0.25">
      <c r="A1029" t="s">
        <v>1605</v>
      </c>
      <c r="B1029" s="1">
        <v>45678</v>
      </c>
      <c r="C1029" t="s">
        <v>137</v>
      </c>
      <c r="D1029" t="s">
        <v>71</v>
      </c>
      <c r="E1029" t="s">
        <v>36</v>
      </c>
      <c r="F1029" t="s">
        <v>86</v>
      </c>
      <c r="G1029" t="s">
        <v>180</v>
      </c>
      <c r="H1029">
        <v>2</v>
      </c>
      <c r="I1029">
        <v>35454</v>
      </c>
      <c r="J1029">
        <v>10</v>
      </c>
      <c r="K1029">
        <v>7090.8</v>
      </c>
      <c r="L1029">
        <v>63817.2</v>
      </c>
      <c r="M1029">
        <v>35246.54</v>
      </c>
      <c r="N1029">
        <v>28570.66</v>
      </c>
      <c r="O1029" t="s">
        <v>60</v>
      </c>
      <c r="P1029">
        <v>636.48</v>
      </c>
      <c r="Q1029" t="s">
        <v>68</v>
      </c>
      <c r="R1029" t="s">
        <v>41</v>
      </c>
      <c r="S1029">
        <v>2</v>
      </c>
      <c r="T1029">
        <v>1</v>
      </c>
      <c r="U1029" t="s">
        <v>32</v>
      </c>
      <c r="V1029" t="s">
        <v>50</v>
      </c>
      <c r="W1029">
        <v>4</v>
      </c>
      <c r="X1029">
        <f t="shared" si="32"/>
        <v>0</v>
      </c>
      <c r="Y1029">
        <f t="shared" si="33"/>
        <v>27934.18</v>
      </c>
      <c r="Z1029" s="2">
        <f>IF(BoyCodeAfrica_Ecommerce_Datasets3[Marketing_Cost] = 0, "N/A", L1029/P1029)</f>
        <v>100.26583710407239</v>
      </c>
      <c r="AA1029" s="3">
        <f>BoyCodeAfrica_Ecommerce_Datasets3[Marketing_Cost]/BoyCodeAfrica_Ecommerce_Datasets3[Revenue]</f>
        <v>9.9734867715913587E-3</v>
      </c>
      <c r="AB1029">
        <f>IF(COUNTIFS($C$2:C1029,C1029, $O$2:O1029,O1029)= 1,1,0)</f>
        <v>0</v>
      </c>
      <c r="AC1029" s="6">
        <f>IF(COUNTIFS($A$2:A1029,A1029, $O$2:O1029,O1029)= 1,1,0)</f>
        <v>1</v>
      </c>
    </row>
    <row r="1030" spans="1:29" x14ac:dyDescent="0.25">
      <c r="A1030" t="s">
        <v>1606</v>
      </c>
      <c r="B1030" s="1">
        <v>45879</v>
      </c>
      <c r="C1030" t="s">
        <v>193</v>
      </c>
      <c r="D1030" t="s">
        <v>79</v>
      </c>
      <c r="E1030" t="s">
        <v>46</v>
      </c>
      <c r="F1030" t="s">
        <v>27</v>
      </c>
      <c r="G1030" t="s">
        <v>76</v>
      </c>
      <c r="H1030">
        <v>1</v>
      </c>
      <c r="I1030">
        <v>27710</v>
      </c>
      <c r="J1030">
        <v>25</v>
      </c>
      <c r="K1030">
        <v>6927.5</v>
      </c>
      <c r="L1030">
        <v>20782.5</v>
      </c>
      <c r="M1030">
        <v>15332.6</v>
      </c>
      <c r="N1030">
        <v>5449.9</v>
      </c>
      <c r="O1030" t="s">
        <v>55</v>
      </c>
      <c r="P1030">
        <v>1762.11</v>
      </c>
      <c r="Q1030" t="s">
        <v>40</v>
      </c>
      <c r="R1030" t="s">
        <v>31</v>
      </c>
      <c r="S1030">
        <v>5</v>
      </c>
      <c r="T1030">
        <v>6</v>
      </c>
      <c r="U1030" t="s">
        <v>56</v>
      </c>
      <c r="V1030" t="s">
        <v>33</v>
      </c>
      <c r="W1030">
        <v>1</v>
      </c>
      <c r="X1030">
        <f t="shared" si="32"/>
        <v>0</v>
      </c>
      <c r="Y1030">
        <f t="shared" si="33"/>
        <v>3687.79</v>
      </c>
      <c r="Z1030" s="2">
        <f>IF(BoyCodeAfrica_Ecommerce_Datasets3[Marketing_Cost] = 0, "N/A", L1030/P1030)</f>
        <v>11.794099119805233</v>
      </c>
      <c r="AA1030" s="3">
        <f>BoyCodeAfrica_Ecommerce_Datasets3[Marketing_Cost]/BoyCodeAfrica_Ecommerce_Datasets3[Revenue]</f>
        <v>8.4788163118007936E-2</v>
      </c>
      <c r="AB1030">
        <f>IF(COUNTIFS($C$2:C1030,C1030, $O$2:O1030,O1030)= 1,1,0)</f>
        <v>1</v>
      </c>
      <c r="AC1030" s="6">
        <f>IF(COUNTIFS($A$2:A1030,A1030, $O$2:O1030,O1030)= 1,1,0)</f>
        <v>1</v>
      </c>
    </row>
    <row r="1031" spans="1:29" x14ac:dyDescent="0.25">
      <c r="A1031" t="s">
        <v>1607</v>
      </c>
      <c r="B1031" s="1">
        <v>45823</v>
      </c>
      <c r="C1031" t="s">
        <v>1133</v>
      </c>
      <c r="D1031" t="s">
        <v>45</v>
      </c>
      <c r="E1031" t="s">
        <v>26</v>
      </c>
      <c r="F1031" t="s">
        <v>53</v>
      </c>
      <c r="G1031" t="s">
        <v>82</v>
      </c>
      <c r="H1031">
        <v>2</v>
      </c>
      <c r="I1031">
        <v>62420</v>
      </c>
      <c r="J1031">
        <v>0</v>
      </c>
      <c r="K1031">
        <v>0</v>
      </c>
      <c r="L1031">
        <v>124840</v>
      </c>
      <c r="M1031">
        <v>90841.58</v>
      </c>
      <c r="N1031">
        <v>33998.42</v>
      </c>
      <c r="O1031" t="s">
        <v>49</v>
      </c>
      <c r="P1031">
        <v>149.27000000000001</v>
      </c>
      <c r="Q1031" t="s">
        <v>40</v>
      </c>
      <c r="R1031" t="s">
        <v>41</v>
      </c>
      <c r="S1031">
        <v>2</v>
      </c>
      <c r="T1031">
        <v>2</v>
      </c>
      <c r="U1031" t="s">
        <v>32</v>
      </c>
      <c r="V1031" t="s">
        <v>42</v>
      </c>
      <c r="X1031">
        <f t="shared" si="32"/>
        <v>0</v>
      </c>
      <c r="Y1031">
        <f t="shared" si="33"/>
        <v>33849.15</v>
      </c>
      <c r="Z1031" s="2">
        <f>IF(BoyCodeAfrica_Ecommerce_Datasets3[Marketing_Cost] = 0, "N/A", L1031/P1031)</f>
        <v>836.33683928451796</v>
      </c>
      <c r="AA1031" s="3">
        <f>BoyCodeAfrica_Ecommerce_Datasets3[Marketing_Cost]/BoyCodeAfrica_Ecommerce_Datasets3[Revenue]</f>
        <v>1.1956904838192888E-3</v>
      </c>
      <c r="AB1031">
        <f>IF(COUNTIFS($C$2:C1031,C1031, $O$2:O1031,O1031)= 1,1,0)</f>
        <v>1</v>
      </c>
      <c r="AC1031" s="6">
        <f>IF(COUNTIFS($A$2:A1031,A1031, $O$2:O1031,O1031)= 1,1,0)</f>
        <v>1</v>
      </c>
    </row>
    <row r="1032" spans="1:29" x14ac:dyDescent="0.25">
      <c r="A1032" t="s">
        <v>1608</v>
      </c>
      <c r="B1032" s="1">
        <v>45967</v>
      </c>
      <c r="C1032" t="s">
        <v>394</v>
      </c>
      <c r="D1032" t="s">
        <v>63</v>
      </c>
      <c r="E1032" t="s">
        <v>36</v>
      </c>
      <c r="F1032" t="s">
        <v>86</v>
      </c>
      <c r="G1032" t="s">
        <v>87</v>
      </c>
      <c r="H1032">
        <v>1</v>
      </c>
      <c r="I1032">
        <v>13550</v>
      </c>
      <c r="J1032">
        <v>5</v>
      </c>
      <c r="K1032">
        <v>677.5</v>
      </c>
      <c r="L1032">
        <v>12872.5</v>
      </c>
      <c r="M1032">
        <v>7861.58</v>
      </c>
      <c r="N1032">
        <v>5010.92</v>
      </c>
      <c r="O1032" t="s">
        <v>60</v>
      </c>
      <c r="P1032">
        <v>279.89</v>
      </c>
      <c r="Q1032" t="s">
        <v>68</v>
      </c>
      <c r="R1032" t="s">
        <v>31</v>
      </c>
      <c r="S1032">
        <v>5</v>
      </c>
      <c r="T1032">
        <v>4</v>
      </c>
      <c r="U1032" t="s">
        <v>32</v>
      </c>
      <c r="V1032" t="s">
        <v>33</v>
      </c>
      <c r="W1032">
        <v>5</v>
      </c>
      <c r="X1032">
        <f t="shared" si="32"/>
        <v>0</v>
      </c>
      <c r="Y1032">
        <f t="shared" si="33"/>
        <v>4731.03</v>
      </c>
      <c r="Z1032" s="2">
        <f>IF(BoyCodeAfrica_Ecommerce_Datasets3[Marketing_Cost] = 0, "N/A", L1032/P1032)</f>
        <v>45.991282289470867</v>
      </c>
      <c r="AA1032" s="3">
        <f>BoyCodeAfrica_Ecommerce_Datasets3[Marketing_Cost]/BoyCodeAfrica_Ecommerce_Datasets3[Revenue]</f>
        <v>2.1743251116721693E-2</v>
      </c>
      <c r="AB1032">
        <f>IF(COUNTIFS($C$2:C1032,C1032, $O$2:O1032,O1032)= 1,1,0)</f>
        <v>0</v>
      </c>
      <c r="AC1032" s="6">
        <f>IF(COUNTIFS($A$2:A1032,A1032, $O$2:O1032,O1032)= 1,1,0)</f>
        <v>1</v>
      </c>
    </row>
    <row r="1033" spans="1:29" x14ac:dyDescent="0.25">
      <c r="A1033" t="s">
        <v>1609</v>
      </c>
      <c r="B1033" s="1">
        <v>45786</v>
      </c>
      <c r="C1033" t="s">
        <v>447</v>
      </c>
      <c r="D1033" t="s">
        <v>97</v>
      </c>
      <c r="E1033" t="s">
        <v>46</v>
      </c>
      <c r="F1033" t="s">
        <v>53</v>
      </c>
      <c r="G1033" t="s">
        <v>151</v>
      </c>
      <c r="H1033">
        <v>1</v>
      </c>
      <c r="I1033">
        <v>103210</v>
      </c>
      <c r="J1033">
        <v>10</v>
      </c>
      <c r="K1033">
        <v>10321</v>
      </c>
      <c r="L1033">
        <v>92889</v>
      </c>
      <c r="M1033">
        <v>63613.4</v>
      </c>
      <c r="N1033">
        <v>29275.599999999999</v>
      </c>
      <c r="O1033" t="s">
        <v>60</v>
      </c>
      <c r="P1033">
        <v>1837.84</v>
      </c>
      <c r="Q1033" t="s">
        <v>73</v>
      </c>
      <c r="R1033" t="s">
        <v>41</v>
      </c>
      <c r="S1033">
        <v>2</v>
      </c>
      <c r="T1033">
        <v>1</v>
      </c>
      <c r="U1033" t="s">
        <v>32</v>
      </c>
      <c r="V1033" t="s">
        <v>33</v>
      </c>
      <c r="W1033">
        <v>5</v>
      </c>
      <c r="X1033">
        <f t="shared" si="32"/>
        <v>0</v>
      </c>
      <c r="Y1033">
        <f t="shared" si="33"/>
        <v>27437.759999999998</v>
      </c>
      <c r="Z1033" s="2">
        <f>IF(BoyCodeAfrica_Ecommerce_Datasets3[Marketing_Cost] = 0, "N/A", L1033/P1033)</f>
        <v>50.54248465590041</v>
      </c>
      <c r="AA1033" s="3">
        <f>BoyCodeAfrica_Ecommerce_Datasets3[Marketing_Cost]/BoyCodeAfrica_Ecommerce_Datasets3[Revenue]</f>
        <v>1.9785335185005758E-2</v>
      </c>
      <c r="AB1033">
        <f>IF(COUNTIFS($C$2:C1033,C1033, $O$2:O1033,O1033)= 1,1,0)</f>
        <v>1</v>
      </c>
      <c r="AC1033" s="6">
        <f>IF(COUNTIFS($A$2:A1033,A1033, $O$2:O1033,O1033)= 1,1,0)</f>
        <v>1</v>
      </c>
    </row>
    <row r="1034" spans="1:29" x14ac:dyDescent="0.25">
      <c r="A1034" t="s">
        <v>1610</v>
      </c>
      <c r="B1034" s="1">
        <v>45671</v>
      </c>
      <c r="C1034" t="s">
        <v>81</v>
      </c>
      <c r="D1034" t="s">
        <v>124</v>
      </c>
      <c r="E1034" t="s">
        <v>46</v>
      </c>
      <c r="F1034" t="s">
        <v>86</v>
      </c>
      <c r="G1034" t="s">
        <v>87</v>
      </c>
      <c r="H1034">
        <v>1</v>
      </c>
      <c r="I1034">
        <v>56680</v>
      </c>
      <c r="J1034">
        <v>15</v>
      </c>
      <c r="K1034">
        <v>8502</v>
      </c>
      <c r="L1034">
        <v>48178</v>
      </c>
      <c r="M1034">
        <v>39015.230000000003</v>
      </c>
      <c r="N1034">
        <v>9162.77</v>
      </c>
      <c r="O1034" t="s">
        <v>60</v>
      </c>
      <c r="P1034">
        <v>2283.67</v>
      </c>
      <c r="Q1034" t="s">
        <v>68</v>
      </c>
      <c r="R1034" t="s">
        <v>41</v>
      </c>
      <c r="S1034">
        <v>2</v>
      </c>
      <c r="T1034">
        <v>2</v>
      </c>
      <c r="U1034" t="s">
        <v>32</v>
      </c>
      <c r="V1034" t="s">
        <v>33</v>
      </c>
      <c r="W1034">
        <v>2</v>
      </c>
      <c r="X1034">
        <f t="shared" si="32"/>
        <v>0</v>
      </c>
      <c r="Y1034">
        <f t="shared" si="33"/>
        <v>6879.1</v>
      </c>
      <c r="Z1034" s="2">
        <f>IF(BoyCodeAfrica_Ecommerce_Datasets3[Marketing_Cost] = 0, "N/A", L1034/P1034)</f>
        <v>21.096743399878264</v>
      </c>
      <c r="AA1034" s="3">
        <f>BoyCodeAfrica_Ecommerce_Datasets3[Marketing_Cost]/BoyCodeAfrica_Ecommerce_Datasets3[Revenue]</f>
        <v>4.7400680808667855E-2</v>
      </c>
      <c r="AB1034">
        <f>IF(COUNTIFS($C$2:C1034,C1034, $O$2:O1034,O1034)= 1,1,0)</f>
        <v>0</v>
      </c>
      <c r="AC1034" s="6">
        <f>IF(COUNTIFS($A$2:A1034,A1034, $O$2:O1034,O1034)= 1,1,0)</f>
        <v>1</v>
      </c>
    </row>
    <row r="1035" spans="1:29" x14ac:dyDescent="0.25">
      <c r="A1035" t="s">
        <v>1611</v>
      </c>
      <c r="B1035" s="1">
        <v>45704</v>
      </c>
      <c r="C1035" t="s">
        <v>245</v>
      </c>
      <c r="D1035" t="s">
        <v>63</v>
      </c>
      <c r="E1035" t="s">
        <v>46</v>
      </c>
      <c r="F1035" t="s">
        <v>53</v>
      </c>
      <c r="G1035" t="s">
        <v>268</v>
      </c>
      <c r="H1035">
        <v>2</v>
      </c>
      <c r="I1035">
        <v>10038</v>
      </c>
      <c r="J1035">
        <v>25</v>
      </c>
      <c r="K1035">
        <v>5019</v>
      </c>
      <c r="L1035">
        <v>15057</v>
      </c>
      <c r="M1035">
        <v>8637.23</v>
      </c>
      <c r="N1035">
        <v>6419.77</v>
      </c>
      <c r="O1035" t="s">
        <v>39</v>
      </c>
      <c r="P1035">
        <v>1117.93</v>
      </c>
      <c r="Q1035" t="s">
        <v>68</v>
      </c>
      <c r="R1035" t="s">
        <v>31</v>
      </c>
      <c r="S1035">
        <v>5</v>
      </c>
      <c r="T1035">
        <v>6</v>
      </c>
      <c r="U1035" t="s">
        <v>56</v>
      </c>
      <c r="V1035" t="s">
        <v>33</v>
      </c>
      <c r="W1035">
        <v>5</v>
      </c>
      <c r="X1035">
        <f t="shared" si="32"/>
        <v>0</v>
      </c>
      <c r="Y1035">
        <f t="shared" si="33"/>
        <v>5301.84</v>
      </c>
      <c r="Z1035" s="2">
        <f>IF(BoyCodeAfrica_Ecommerce_Datasets3[Marketing_Cost] = 0, "N/A", L1035/P1035)</f>
        <v>13.468642938287728</v>
      </c>
      <c r="AA1035" s="3">
        <f>BoyCodeAfrica_Ecommerce_Datasets3[Marketing_Cost]/BoyCodeAfrica_Ecommerce_Datasets3[Revenue]</f>
        <v>7.4246529853224413E-2</v>
      </c>
      <c r="AB1035">
        <f>IF(COUNTIFS($C$2:C1035,C1035, $O$2:O1035,O1035)= 1,1,0)</f>
        <v>0</v>
      </c>
      <c r="AC1035" s="6">
        <f>IF(COUNTIFS($A$2:A1035,A1035, $O$2:O1035,O1035)= 1,1,0)</f>
        <v>1</v>
      </c>
    </row>
    <row r="1036" spans="1:29" x14ac:dyDescent="0.25">
      <c r="A1036" t="s">
        <v>1612</v>
      </c>
      <c r="B1036" s="1">
        <v>45775</v>
      </c>
      <c r="C1036" t="s">
        <v>1028</v>
      </c>
      <c r="D1036" t="s">
        <v>71</v>
      </c>
      <c r="E1036" t="s">
        <v>46</v>
      </c>
      <c r="F1036" t="s">
        <v>86</v>
      </c>
      <c r="G1036" t="s">
        <v>94</v>
      </c>
      <c r="H1036">
        <v>1</v>
      </c>
      <c r="I1036">
        <v>7775</v>
      </c>
      <c r="J1036">
        <v>0</v>
      </c>
      <c r="K1036">
        <v>0</v>
      </c>
      <c r="L1036">
        <v>7775</v>
      </c>
      <c r="M1036">
        <v>4779.22</v>
      </c>
      <c r="N1036">
        <v>2995.78</v>
      </c>
      <c r="O1036" t="s">
        <v>60</v>
      </c>
      <c r="P1036">
        <v>1085.05</v>
      </c>
      <c r="Q1036" t="s">
        <v>73</v>
      </c>
      <c r="R1036" t="s">
        <v>31</v>
      </c>
      <c r="S1036">
        <v>5</v>
      </c>
      <c r="T1036">
        <v>2</v>
      </c>
      <c r="U1036" t="s">
        <v>32</v>
      </c>
      <c r="V1036" t="s">
        <v>50</v>
      </c>
      <c r="W1036">
        <v>2</v>
      </c>
      <c r="X1036">
        <f t="shared" si="32"/>
        <v>0</v>
      </c>
      <c r="Y1036">
        <f t="shared" si="33"/>
        <v>1910.7300000000002</v>
      </c>
      <c r="Z1036" s="2">
        <f>IF(BoyCodeAfrica_Ecommerce_Datasets3[Marketing_Cost] = 0, "N/A", L1036/P1036)</f>
        <v>7.1655684069858534</v>
      </c>
      <c r="AA1036" s="3">
        <f>BoyCodeAfrica_Ecommerce_Datasets3[Marketing_Cost]/BoyCodeAfrica_Ecommerce_Datasets3[Revenue]</f>
        <v>0.13955627009646301</v>
      </c>
      <c r="AB1036">
        <f>IF(COUNTIFS($C$2:C1036,C1036, $O$2:O1036,O1036)= 1,1,0)</f>
        <v>1</v>
      </c>
      <c r="AC1036" s="6">
        <f>IF(COUNTIFS($A$2:A1036,A1036, $O$2:O1036,O1036)= 1,1,0)</f>
        <v>1</v>
      </c>
    </row>
    <row r="1037" spans="1:29" x14ac:dyDescent="0.25">
      <c r="A1037" t="s">
        <v>1613</v>
      </c>
      <c r="B1037" s="1">
        <v>46003</v>
      </c>
      <c r="C1037" t="s">
        <v>170</v>
      </c>
      <c r="D1037" t="s">
        <v>45</v>
      </c>
      <c r="E1037" t="s">
        <v>46</v>
      </c>
      <c r="F1037" t="s">
        <v>53</v>
      </c>
      <c r="G1037" t="s">
        <v>59</v>
      </c>
      <c r="H1037">
        <v>3</v>
      </c>
      <c r="I1037">
        <v>63454</v>
      </c>
      <c r="J1037">
        <v>10</v>
      </c>
      <c r="K1037">
        <v>19036.2</v>
      </c>
      <c r="L1037">
        <v>171325.8</v>
      </c>
      <c r="M1037">
        <v>104104.85</v>
      </c>
      <c r="N1037">
        <v>67220.95</v>
      </c>
      <c r="O1037" t="s">
        <v>91</v>
      </c>
      <c r="P1037">
        <v>1149.0899999999999</v>
      </c>
      <c r="Q1037" t="s">
        <v>30</v>
      </c>
      <c r="R1037" t="s">
        <v>41</v>
      </c>
      <c r="S1037">
        <v>2</v>
      </c>
      <c r="T1037">
        <v>5</v>
      </c>
      <c r="U1037" t="s">
        <v>56</v>
      </c>
      <c r="V1037" t="s">
        <v>33</v>
      </c>
      <c r="W1037">
        <v>5</v>
      </c>
      <c r="X1037">
        <f t="shared" si="32"/>
        <v>0</v>
      </c>
      <c r="Y1037">
        <f t="shared" si="33"/>
        <v>66071.86</v>
      </c>
      <c r="Z1037" s="2">
        <f>IF(BoyCodeAfrica_Ecommerce_Datasets3[Marketing_Cost] = 0, "N/A", L1037/P1037)</f>
        <v>149.09693757669112</v>
      </c>
      <c r="AA1037" s="3">
        <f>BoyCodeAfrica_Ecommerce_Datasets3[Marketing_Cost]/BoyCodeAfrica_Ecommerce_Datasets3[Revenue]</f>
        <v>6.7070458740014641E-3</v>
      </c>
      <c r="AB1037">
        <f>IF(COUNTIFS($C$2:C1037,C1037, $O$2:O1037,O1037)= 1,1,0)</f>
        <v>1</v>
      </c>
      <c r="AC1037" s="6">
        <f>IF(COUNTIFS($A$2:A1037,A1037, $O$2:O1037,O1037)= 1,1,0)</f>
        <v>1</v>
      </c>
    </row>
    <row r="1038" spans="1:29" x14ac:dyDescent="0.25">
      <c r="A1038" t="s">
        <v>1614</v>
      </c>
      <c r="B1038" s="1">
        <v>45952</v>
      </c>
      <c r="C1038" t="s">
        <v>1615</v>
      </c>
      <c r="D1038" t="s">
        <v>90</v>
      </c>
      <c r="E1038" t="s">
        <v>26</v>
      </c>
      <c r="F1038" t="s">
        <v>47</v>
      </c>
      <c r="G1038" t="s">
        <v>138</v>
      </c>
      <c r="H1038">
        <v>2</v>
      </c>
      <c r="I1038">
        <v>41788</v>
      </c>
      <c r="J1038">
        <v>0</v>
      </c>
      <c r="K1038">
        <v>0</v>
      </c>
      <c r="L1038">
        <v>83576</v>
      </c>
      <c r="M1038">
        <v>47758.52</v>
      </c>
      <c r="N1038">
        <v>35817.480000000003</v>
      </c>
      <c r="O1038" t="s">
        <v>29</v>
      </c>
      <c r="P1038">
        <v>845.96</v>
      </c>
      <c r="Q1038" t="s">
        <v>68</v>
      </c>
      <c r="R1038" t="s">
        <v>41</v>
      </c>
      <c r="S1038">
        <v>2</v>
      </c>
      <c r="T1038">
        <v>0</v>
      </c>
      <c r="U1038" t="s">
        <v>32</v>
      </c>
      <c r="V1038" t="s">
        <v>50</v>
      </c>
      <c r="W1038">
        <v>5</v>
      </c>
      <c r="X1038">
        <f t="shared" si="32"/>
        <v>0</v>
      </c>
      <c r="Y1038">
        <f t="shared" si="33"/>
        <v>34971.520000000004</v>
      </c>
      <c r="Z1038" s="2">
        <f>IF(BoyCodeAfrica_Ecommerce_Datasets3[Marketing_Cost] = 0, "N/A", L1038/P1038)</f>
        <v>98.794269232587823</v>
      </c>
      <c r="AA1038" s="3">
        <f>BoyCodeAfrica_Ecommerce_Datasets3[Marketing_Cost]/BoyCodeAfrica_Ecommerce_Datasets3[Revenue]</f>
        <v>1.0122044606107017E-2</v>
      </c>
      <c r="AB1038">
        <f>IF(COUNTIFS($C$2:C1038,C1038, $O$2:O1038,O1038)= 1,1,0)</f>
        <v>1</v>
      </c>
      <c r="AC1038" s="6">
        <f>IF(COUNTIFS($A$2:A1038,A1038, $O$2:O1038,O1038)= 1,1,0)</f>
        <v>1</v>
      </c>
    </row>
    <row r="1039" spans="1:29" x14ac:dyDescent="0.25">
      <c r="A1039" t="s">
        <v>1616</v>
      </c>
      <c r="B1039" s="1">
        <v>45958</v>
      </c>
      <c r="C1039" t="s">
        <v>1567</v>
      </c>
      <c r="D1039" t="s">
        <v>154</v>
      </c>
      <c r="E1039" t="s">
        <v>36</v>
      </c>
      <c r="F1039" t="s">
        <v>47</v>
      </c>
      <c r="G1039" t="s">
        <v>48</v>
      </c>
      <c r="H1039">
        <v>1</v>
      </c>
      <c r="I1039">
        <v>24023</v>
      </c>
      <c r="J1039">
        <v>0</v>
      </c>
      <c r="K1039">
        <v>0</v>
      </c>
      <c r="L1039">
        <v>24023</v>
      </c>
      <c r="M1039">
        <v>13941.89</v>
      </c>
      <c r="N1039">
        <v>10081.11</v>
      </c>
      <c r="O1039" t="s">
        <v>60</v>
      </c>
      <c r="P1039">
        <v>1690.64</v>
      </c>
      <c r="Q1039" t="s">
        <v>83</v>
      </c>
      <c r="R1039" t="s">
        <v>31</v>
      </c>
      <c r="S1039">
        <v>5</v>
      </c>
      <c r="T1039">
        <v>2</v>
      </c>
      <c r="U1039" t="s">
        <v>32</v>
      </c>
      <c r="V1039" t="s">
        <v>33</v>
      </c>
      <c r="W1039">
        <v>5</v>
      </c>
      <c r="X1039">
        <f t="shared" si="32"/>
        <v>0</v>
      </c>
      <c r="Y1039">
        <f t="shared" si="33"/>
        <v>8390.4700000000012</v>
      </c>
      <c r="Z1039" s="2">
        <f>IF(BoyCodeAfrica_Ecommerce_Datasets3[Marketing_Cost] = 0, "N/A", L1039/P1039)</f>
        <v>14.209411820375715</v>
      </c>
      <c r="AA1039" s="3">
        <f>BoyCodeAfrica_Ecommerce_Datasets3[Marketing_Cost]/BoyCodeAfrica_Ecommerce_Datasets3[Revenue]</f>
        <v>7.0375889772301553E-2</v>
      </c>
      <c r="AB1039">
        <f>IF(COUNTIFS($C$2:C1039,C1039, $O$2:O1039,O1039)= 1,1,0)</f>
        <v>1</v>
      </c>
      <c r="AC1039" s="6">
        <f>IF(COUNTIFS($A$2:A1039,A1039, $O$2:O1039,O1039)= 1,1,0)</f>
        <v>1</v>
      </c>
    </row>
    <row r="1040" spans="1:29" x14ac:dyDescent="0.25">
      <c r="A1040" t="s">
        <v>1617</v>
      </c>
      <c r="B1040" s="1">
        <v>45668</v>
      </c>
      <c r="C1040" t="s">
        <v>1618</v>
      </c>
      <c r="D1040" t="s">
        <v>154</v>
      </c>
      <c r="E1040" t="s">
        <v>36</v>
      </c>
      <c r="F1040" t="s">
        <v>37</v>
      </c>
      <c r="G1040" t="s">
        <v>100</v>
      </c>
      <c r="H1040">
        <v>1</v>
      </c>
      <c r="I1040">
        <v>25228</v>
      </c>
      <c r="J1040">
        <v>15</v>
      </c>
      <c r="K1040">
        <v>3784.2</v>
      </c>
      <c r="L1040">
        <v>21443.8</v>
      </c>
      <c r="M1040">
        <v>12884.32</v>
      </c>
      <c r="N1040">
        <v>8559.48</v>
      </c>
      <c r="O1040" t="s">
        <v>91</v>
      </c>
      <c r="P1040">
        <v>840.91</v>
      </c>
      <c r="Q1040" t="s">
        <v>83</v>
      </c>
      <c r="R1040" t="s">
        <v>31</v>
      </c>
      <c r="S1040">
        <v>5</v>
      </c>
      <c r="T1040">
        <v>5</v>
      </c>
      <c r="U1040" t="s">
        <v>32</v>
      </c>
      <c r="V1040" t="s">
        <v>33</v>
      </c>
      <c r="W1040">
        <v>1</v>
      </c>
      <c r="X1040">
        <f t="shared" si="32"/>
        <v>0</v>
      </c>
      <c r="Y1040">
        <f t="shared" si="33"/>
        <v>7718.57</v>
      </c>
      <c r="Z1040" s="2">
        <f>IF(BoyCodeAfrica_Ecommerce_Datasets3[Marketing_Cost] = 0, "N/A", L1040/P1040)</f>
        <v>25.500707566802632</v>
      </c>
      <c r="AA1040" s="3">
        <f>BoyCodeAfrica_Ecommerce_Datasets3[Marketing_Cost]/BoyCodeAfrica_Ecommerce_Datasets3[Revenue]</f>
        <v>3.9214598158908404E-2</v>
      </c>
      <c r="AB1040">
        <f>IF(COUNTIFS($C$2:C1040,C1040, $O$2:O1040,O1040)= 1,1,0)</f>
        <v>1</v>
      </c>
      <c r="AC1040" s="6">
        <f>IF(COUNTIFS($A$2:A1040,A1040, $O$2:O1040,O1040)= 1,1,0)</f>
        <v>1</v>
      </c>
    </row>
    <row r="1041" spans="1:29" x14ac:dyDescent="0.25">
      <c r="A1041" t="s">
        <v>1619</v>
      </c>
      <c r="B1041" s="1">
        <v>46002</v>
      </c>
      <c r="C1041" t="s">
        <v>255</v>
      </c>
      <c r="D1041" t="s">
        <v>67</v>
      </c>
      <c r="E1041" t="s">
        <v>46</v>
      </c>
      <c r="F1041" t="s">
        <v>53</v>
      </c>
      <c r="G1041" t="s">
        <v>59</v>
      </c>
      <c r="H1041">
        <v>3</v>
      </c>
      <c r="I1041">
        <v>57167</v>
      </c>
      <c r="J1041">
        <v>0</v>
      </c>
      <c r="K1041">
        <v>0</v>
      </c>
      <c r="L1041">
        <v>171501</v>
      </c>
      <c r="M1041">
        <v>95497.87</v>
      </c>
      <c r="N1041">
        <v>76003.13</v>
      </c>
      <c r="O1041" t="s">
        <v>29</v>
      </c>
      <c r="P1041">
        <v>1769.56</v>
      </c>
      <c r="Q1041" t="s">
        <v>68</v>
      </c>
      <c r="R1041" t="s">
        <v>41</v>
      </c>
      <c r="S1041">
        <v>2</v>
      </c>
      <c r="T1041">
        <v>4</v>
      </c>
      <c r="U1041" t="s">
        <v>56</v>
      </c>
      <c r="V1041" t="s">
        <v>33</v>
      </c>
      <c r="W1041">
        <v>5</v>
      </c>
      <c r="X1041">
        <f t="shared" si="32"/>
        <v>0</v>
      </c>
      <c r="Y1041">
        <f t="shared" si="33"/>
        <v>74233.570000000007</v>
      </c>
      <c r="Z1041" s="2">
        <f>IF(BoyCodeAfrica_Ecommerce_Datasets3[Marketing_Cost] = 0, "N/A", L1041/P1041)</f>
        <v>96.917312778317779</v>
      </c>
      <c r="AA1041" s="3">
        <f>BoyCodeAfrica_Ecommerce_Datasets3[Marketing_Cost]/BoyCodeAfrica_Ecommerce_Datasets3[Revenue]</f>
        <v>1.0318073947090688E-2</v>
      </c>
      <c r="AB1041">
        <f>IF(COUNTIFS($C$2:C1041,C1041, $O$2:O1041,O1041)= 1,1,0)</f>
        <v>1</v>
      </c>
      <c r="AC1041" s="6">
        <f>IF(COUNTIFS($A$2:A1041,A1041, $O$2:O1041,O1041)= 1,1,0)</f>
        <v>1</v>
      </c>
    </row>
    <row r="1042" spans="1:29" x14ac:dyDescent="0.25">
      <c r="A1042" t="s">
        <v>1620</v>
      </c>
      <c r="B1042" s="1">
        <v>45795</v>
      </c>
      <c r="C1042" t="s">
        <v>228</v>
      </c>
      <c r="D1042" t="s">
        <v>25</v>
      </c>
      <c r="E1042" t="s">
        <v>26</v>
      </c>
      <c r="F1042" t="s">
        <v>53</v>
      </c>
      <c r="G1042" t="s">
        <v>59</v>
      </c>
      <c r="H1042">
        <v>3</v>
      </c>
      <c r="I1042">
        <v>24717</v>
      </c>
      <c r="J1042">
        <v>5</v>
      </c>
      <c r="K1042">
        <v>3707.55</v>
      </c>
      <c r="L1042">
        <v>70443.45</v>
      </c>
      <c r="M1042">
        <v>57148.52</v>
      </c>
      <c r="N1042">
        <v>13294.93</v>
      </c>
      <c r="O1042" t="s">
        <v>60</v>
      </c>
      <c r="P1042">
        <v>1955.05</v>
      </c>
      <c r="Q1042" t="s">
        <v>40</v>
      </c>
      <c r="R1042" t="s">
        <v>31</v>
      </c>
      <c r="S1042">
        <v>5</v>
      </c>
      <c r="T1042">
        <v>6</v>
      </c>
      <c r="U1042" t="s">
        <v>32</v>
      </c>
      <c r="V1042" t="s">
        <v>50</v>
      </c>
      <c r="W1042">
        <v>2</v>
      </c>
      <c r="X1042">
        <f t="shared" si="32"/>
        <v>0</v>
      </c>
      <c r="Y1042">
        <f t="shared" si="33"/>
        <v>11339.880000000001</v>
      </c>
      <c r="Z1042" s="2">
        <f>IF(BoyCodeAfrica_Ecommerce_Datasets3[Marketing_Cost] = 0, "N/A", L1042/P1042)</f>
        <v>36.031533720365211</v>
      </c>
      <c r="AA1042" s="3">
        <f>BoyCodeAfrica_Ecommerce_Datasets3[Marketing_Cost]/BoyCodeAfrica_Ecommerce_Datasets3[Revenue]</f>
        <v>2.7753467497687864E-2</v>
      </c>
      <c r="AB1042">
        <f>IF(COUNTIFS($C$2:C1042,C1042, $O$2:O1042,O1042)= 1,1,0)</f>
        <v>1</v>
      </c>
      <c r="AC1042" s="6">
        <f>IF(COUNTIFS($A$2:A1042,A1042, $O$2:O1042,O1042)= 1,1,0)</f>
        <v>1</v>
      </c>
    </row>
    <row r="1043" spans="1:29" x14ac:dyDescent="0.25">
      <c r="A1043" t="s">
        <v>1621</v>
      </c>
      <c r="B1043" s="1">
        <v>45953</v>
      </c>
      <c r="C1043" t="s">
        <v>274</v>
      </c>
      <c r="D1043" t="s">
        <v>90</v>
      </c>
      <c r="E1043" t="s">
        <v>46</v>
      </c>
      <c r="F1043" t="s">
        <v>53</v>
      </c>
      <c r="G1043" t="s">
        <v>54</v>
      </c>
      <c r="H1043">
        <v>1</v>
      </c>
      <c r="I1043">
        <v>54332</v>
      </c>
      <c r="J1043">
        <v>0</v>
      </c>
      <c r="K1043">
        <v>0</v>
      </c>
      <c r="L1043">
        <v>54332</v>
      </c>
      <c r="M1043">
        <v>43180.4</v>
      </c>
      <c r="N1043">
        <v>11151.6</v>
      </c>
      <c r="O1043" t="s">
        <v>91</v>
      </c>
      <c r="P1043">
        <v>1870.39</v>
      </c>
      <c r="Q1043" t="s">
        <v>30</v>
      </c>
      <c r="R1043" t="s">
        <v>31</v>
      </c>
      <c r="S1043">
        <v>5</v>
      </c>
      <c r="T1043">
        <v>4</v>
      </c>
      <c r="U1043" t="s">
        <v>32</v>
      </c>
      <c r="V1043" t="s">
        <v>33</v>
      </c>
      <c r="W1043">
        <v>5</v>
      </c>
      <c r="X1043">
        <f t="shared" si="32"/>
        <v>0</v>
      </c>
      <c r="Y1043">
        <f t="shared" si="33"/>
        <v>9281.2100000000009</v>
      </c>
      <c r="Z1043" s="2">
        <f>IF(BoyCodeAfrica_Ecommerce_Datasets3[Marketing_Cost] = 0, "N/A", L1043/P1043)</f>
        <v>29.048487213896564</v>
      </c>
      <c r="AA1043" s="3">
        <f>BoyCodeAfrica_Ecommerce_Datasets3[Marketing_Cost]/BoyCodeAfrica_Ecommerce_Datasets3[Revenue]</f>
        <v>3.4425200618420089E-2</v>
      </c>
      <c r="AB1043">
        <f>IF(COUNTIFS($C$2:C1043,C1043, $O$2:O1043,O1043)= 1,1,0)</f>
        <v>1</v>
      </c>
      <c r="AC1043" s="6">
        <f>IF(COUNTIFS($A$2:A1043,A1043, $O$2:O1043,O1043)= 1,1,0)</f>
        <v>1</v>
      </c>
    </row>
    <row r="1044" spans="1:29" x14ac:dyDescent="0.25">
      <c r="A1044" t="s">
        <v>1622</v>
      </c>
      <c r="B1044" s="1">
        <v>45678</v>
      </c>
      <c r="C1044" t="s">
        <v>1623</v>
      </c>
      <c r="D1044" t="s">
        <v>25</v>
      </c>
      <c r="E1044" t="s">
        <v>46</v>
      </c>
      <c r="F1044" t="s">
        <v>47</v>
      </c>
      <c r="G1044" t="s">
        <v>48</v>
      </c>
      <c r="H1044">
        <v>3</v>
      </c>
      <c r="I1044">
        <v>51753</v>
      </c>
      <c r="J1044">
        <v>0</v>
      </c>
      <c r="K1044">
        <v>0</v>
      </c>
      <c r="L1044">
        <v>155259</v>
      </c>
      <c r="M1044">
        <v>91712.98</v>
      </c>
      <c r="N1044">
        <v>63546.02</v>
      </c>
      <c r="O1044" t="s">
        <v>29</v>
      </c>
      <c r="P1044">
        <v>1616.68</v>
      </c>
      <c r="Q1044" t="s">
        <v>40</v>
      </c>
      <c r="R1044" t="s">
        <v>41</v>
      </c>
      <c r="S1044">
        <v>2</v>
      </c>
      <c r="T1044">
        <v>1</v>
      </c>
      <c r="U1044" t="s">
        <v>32</v>
      </c>
      <c r="V1044" t="s">
        <v>50</v>
      </c>
      <c r="W1044">
        <v>5</v>
      </c>
      <c r="X1044">
        <f t="shared" si="32"/>
        <v>0</v>
      </c>
      <c r="Y1044">
        <f t="shared" si="33"/>
        <v>61929.34</v>
      </c>
      <c r="Z1044" s="2">
        <f>IF(BoyCodeAfrica_Ecommerce_Datasets3[Marketing_Cost] = 0, "N/A", L1044/P1044)</f>
        <v>96.035702798327435</v>
      </c>
      <c r="AA1044" s="3">
        <f>BoyCodeAfrica_Ecommerce_Datasets3[Marketing_Cost]/BoyCodeAfrica_Ecommerce_Datasets3[Revenue]</f>
        <v>1.0412794105333668E-2</v>
      </c>
      <c r="AB1044">
        <f>IF(COUNTIFS($C$2:C1044,C1044, $O$2:O1044,O1044)= 1,1,0)</f>
        <v>1</v>
      </c>
      <c r="AC1044" s="6">
        <f>IF(COUNTIFS($A$2:A1044,A1044, $O$2:O1044,O1044)= 1,1,0)</f>
        <v>1</v>
      </c>
    </row>
    <row r="1045" spans="1:29" x14ac:dyDescent="0.25">
      <c r="A1045" t="s">
        <v>1624</v>
      </c>
      <c r="B1045" s="1">
        <v>45747</v>
      </c>
      <c r="C1045" t="s">
        <v>714</v>
      </c>
      <c r="D1045" t="s">
        <v>90</v>
      </c>
      <c r="E1045" t="s">
        <v>46</v>
      </c>
      <c r="F1045" t="s">
        <v>37</v>
      </c>
      <c r="G1045" t="s">
        <v>38</v>
      </c>
      <c r="H1045">
        <v>1</v>
      </c>
      <c r="I1045">
        <v>12467</v>
      </c>
      <c r="J1045">
        <v>5</v>
      </c>
      <c r="K1045">
        <v>623.35</v>
      </c>
      <c r="L1045">
        <v>11843.65</v>
      </c>
      <c r="M1045">
        <v>7867.4</v>
      </c>
      <c r="N1045">
        <v>3976.25</v>
      </c>
      <c r="O1045" t="s">
        <v>39</v>
      </c>
      <c r="P1045">
        <v>1279.95</v>
      </c>
      <c r="Q1045" t="s">
        <v>83</v>
      </c>
      <c r="R1045" t="s">
        <v>41</v>
      </c>
      <c r="S1045">
        <v>2</v>
      </c>
      <c r="T1045">
        <v>1</v>
      </c>
      <c r="U1045" t="s">
        <v>32</v>
      </c>
      <c r="V1045" t="s">
        <v>33</v>
      </c>
      <c r="W1045">
        <v>1</v>
      </c>
      <c r="X1045">
        <f t="shared" si="32"/>
        <v>0</v>
      </c>
      <c r="Y1045">
        <f t="shared" si="33"/>
        <v>2696.3</v>
      </c>
      <c r="Z1045" s="2">
        <f>IF(BoyCodeAfrica_Ecommerce_Datasets3[Marketing_Cost] = 0, "N/A", L1045/P1045)</f>
        <v>9.2532130161334418</v>
      </c>
      <c r="AA1045" s="3">
        <f>BoyCodeAfrica_Ecommerce_Datasets3[Marketing_Cost]/BoyCodeAfrica_Ecommerce_Datasets3[Revenue]</f>
        <v>0.1080705694612725</v>
      </c>
      <c r="AB1045">
        <f>IF(COUNTIFS($C$2:C1045,C1045, $O$2:O1045,O1045)= 1,1,0)</f>
        <v>0</v>
      </c>
      <c r="AC1045" s="6">
        <f>IF(COUNTIFS($A$2:A1045,A1045, $O$2:O1045,O1045)= 1,1,0)</f>
        <v>1</v>
      </c>
    </row>
    <row r="1046" spans="1:29" x14ac:dyDescent="0.25">
      <c r="A1046" t="s">
        <v>1625</v>
      </c>
      <c r="B1046" s="1">
        <v>45898</v>
      </c>
      <c r="C1046" t="s">
        <v>140</v>
      </c>
      <c r="D1046" t="s">
        <v>90</v>
      </c>
      <c r="E1046" t="s">
        <v>46</v>
      </c>
      <c r="F1046" t="s">
        <v>53</v>
      </c>
      <c r="G1046" t="s">
        <v>82</v>
      </c>
      <c r="H1046">
        <v>2</v>
      </c>
      <c r="I1046">
        <v>112273</v>
      </c>
      <c r="J1046">
        <v>5</v>
      </c>
      <c r="K1046">
        <v>11227.3</v>
      </c>
      <c r="L1046">
        <v>213318.7</v>
      </c>
      <c r="M1046">
        <v>139277.04</v>
      </c>
      <c r="N1046">
        <v>74041.66</v>
      </c>
      <c r="O1046" t="s">
        <v>29</v>
      </c>
      <c r="P1046">
        <v>486.77</v>
      </c>
      <c r="Q1046" t="s">
        <v>30</v>
      </c>
      <c r="R1046" t="s">
        <v>31</v>
      </c>
      <c r="S1046">
        <v>5</v>
      </c>
      <c r="T1046">
        <v>4</v>
      </c>
      <c r="U1046" t="s">
        <v>32</v>
      </c>
      <c r="V1046" t="s">
        <v>33</v>
      </c>
      <c r="W1046">
        <v>4</v>
      </c>
      <c r="X1046">
        <f t="shared" si="32"/>
        <v>0</v>
      </c>
      <c r="Y1046">
        <f t="shared" si="33"/>
        <v>73554.89</v>
      </c>
      <c r="Z1046" s="2">
        <f>IF(BoyCodeAfrica_Ecommerce_Datasets3[Marketing_Cost] = 0, "N/A", L1046/P1046)</f>
        <v>438.23304640795453</v>
      </c>
      <c r="AA1046" s="3">
        <f>BoyCodeAfrica_Ecommerce_Datasets3[Marketing_Cost]/BoyCodeAfrica_Ecommerce_Datasets3[Revenue]</f>
        <v>2.2818908984538156E-3</v>
      </c>
      <c r="AB1046">
        <f>IF(COUNTIFS($C$2:C1046,C1046, $O$2:O1046,O1046)= 1,1,0)</f>
        <v>0</v>
      </c>
      <c r="AC1046" s="6">
        <f>IF(COUNTIFS($A$2:A1046,A1046, $O$2:O1046,O1046)= 1,1,0)</f>
        <v>1</v>
      </c>
    </row>
    <row r="1047" spans="1:29" x14ac:dyDescent="0.25">
      <c r="A1047" t="s">
        <v>1626</v>
      </c>
      <c r="B1047" s="1">
        <v>45923</v>
      </c>
      <c r="C1047" t="s">
        <v>265</v>
      </c>
      <c r="D1047" t="s">
        <v>124</v>
      </c>
      <c r="E1047" t="s">
        <v>26</v>
      </c>
      <c r="F1047" t="s">
        <v>53</v>
      </c>
      <c r="G1047" t="s">
        <v>59</v>
      </c>
      <c r="H1047">
        <v>2</v>
      </c>
      <c r="I1047">
        <v>32971</v>
      </c>
      <c r="J1047">
        <v>10</v>
      </c>
      <c r="K1047">
        <v>6594.2</v>
      </c>
      <c r="L1047">
        <v>59347.8</v>
      </c>
      <c r="M1047">
        <v>41200.18</v>
      </c>
      <c r="N1047">
        <v>18147.62</v>
      </c>
      <c r="O1047" t="s">
        <v>29</v>
      </c>
      <c r="P1047">
        <v>660.7</v>
      </c>
      <c r="Q1047" t="s">
        <v>30</v>
      </c>
      <c r="R1047" t="s">
        <v>41</v>
      </c>
      <c r="S1047">
        <v>2</v>
      </c>
      <c r="T1047">
        <v>3</v>
      </c>
      <c r="U1047" t="s">
        <v>56</v>
      </c>
      <c r="V1047" t="s">
        <v>33</v>
      </c>
      <c r="W1047">
        <v>4</v>
      </c>
      <c r="X1047">
        <f t="shared" si="32"/>
        <v>0</v>
      </c>
      <c r="Y1047">
        <f t="shared" si="33"/>
        <v>17486.919999999998</v>
      </c>
      <c r="Z1047" s="2">
        <f>IF(BoyCodeAfrica_Ecommerce_Datasets3[Marketing_Cost] = 0, "N/A", L1047/P1047)</f>
        <v>89.825639473285904</v>
      </c>
      <c r="AA1047" s="3">
        <f>BoyCodeAfrica_Ecommerce_Datasets3[Marketing_Cost]/BoyCodeAfrica_Ecommerce_Datasets3[Revenue]</f>
        <v>1.1132678886159217E-2</v>
      </c>
      <c r="AB1047">
        <f>IF(COUNTIFS($C$2:C1047,C1047, $O$2:O1047,O1047)= 1,1,0)</f>
        <v>1</v>
      </c>
      <c r="AC1047" s="6">
        <f>IF(COUNTIFS($A$2:A1047,A1047, $O$2:O1047,O1047)= 1,1,0)</f>
        <v>1</v>
      </c>
    </row>
    <row r="1048" spans="1:29" x14ac:dyDescent="0.25">
      <c r="A1048" t="s">
        <v>1627</v>
      </c>
      <c r="B1048" s="1">
        <v>45991</v>
      </c>
      <c r="C1048" t="s">
        <v>500</v>
      </c>
      <c r="D1048" t="s">
        <v>124</v>
      </c>
      <c r="E1048" t="s">
        <v>36</v>
      </c>
      <c r="F1048" t="s">
        <v>86</v>
      </c>
      <c r="G1048" t="s">
        <v>87</v>
      </c>
      <c r="H1048">
        <v>4</v>
      </c>
      <c r="I1048">
        <v>72631</v>
      </c>
      <c r="J1048">
        <v>10</v>
      </c>
      <c r="K1048">
        <v>29052.400000000001</v>
      </c>
      <c r="L1048">
        <v>261471.6</v>
      </c>
      <c r="M1048">
        <v>161723.9</v>
      </c>
      <c r="N1048">
        <v>99747.7</v>
      </c>
      <c r="O1048" t="s">
        <v>91</v>
      </c>
      <c r="P1048">
        <v>2477.9</v>
      </c>
      <c r="Q1048" t="s">
        <v>40</v>
      </c>
      <c r="R1048" t="s">
        <v>41</v>
      </c>
      <c r="S1048">
        <v>2</v>
      </c>
      <c r="T1048">
        <v>3</v>
      </c>
      <c r="U1048" t="s">
        <v>56</v>
      </c>
      <c r="V1048" t="s">
        <v>33</v>
      </c>
      <c r="W1048">
        <v>5</v>
      </c>
      <c r="X1048">
        <f t="shared" si="32"/>
        <v>0</v>
      </c>
      <c r="Y1048">
        <f t="shared" si="33"/>
        <v>97269.8</v>
      </c>
      <c r="Z1048" s="2">
        <f>IF(BoyCodeAfrica_Ecommerce_Datasets3[Marketing_Cost] = 0, "N/A", L1048/P1048)</f>
        <v>105.521449614593</v>
      </c>
      <c r="AA1048" s="3">
        <f>BoyCodeAfrica_Ecommerce_Datasets3[Marketing_Cost]/BoyCodeAfrica_Ecommerce_Datasets3[Revenue]</f>
        <v>9.4767462317131186E-3</v>
      </c>
      <c r="AB1048">
        <f>IF(COUNTIFS($C$2:C1048,C1048, $O$2:O1048,O1048)= 1,1,0)</f>
        <v>0</v>
      </c>
      <c r="AC1048" s="6">
        <f>IF(COUNTIFS($A$2:A1048,A1048, $O$2:O1048,O1048)= 1,1,0)</f>
        <v>1</v>
      </c>
    </row>
    <row r="1049" spans="1:29" x14ac:dyDescent="0.25">
      <c r="A1049" t="s">
        <v>1628</v>
      </c>
      <c r="B1049" s="1">
        <v>45884</v>
      </c>
      <c r="C1049" t="s">
        <v>1097</v>
      </c>
      <c r="D1049" t="s">
        <v>25</v>
      </c>
      <c r="E1049" t="s">
        <v>46</v>
      </c>
      <c r="F1049" t="s">
        <v>47</v>
      </c>
      <c r="G1049" t="s">
        <v>146</v>
      </c>
      <c r="H1049">
        <v>1</v>
      </c>
      <c r="I1049">
        <v>29120</v>
      </c>
      <c r="J1049">
        <v>15</v>
      </c>
      <c r="K1049">
        <v>4368</v>
      </c>
      <c r="L1049">
        <v>24752</v>
      </c>
      <c r="M1049">
        <v>15232.52</v>
      </c>
      <c r="N1049">
        <v>9519.48</v>
      </c>
      <c r="O1049" t="s">
        <v>60</v>
      </c>
      <c r="P1049">
        <v>762.68</v>
      </c>
      <c r="Q1049" t="s">
        <v>83</v>
      </c>
      <c r="R1049" t="s">
        <v>41</v>
      </c>
      <c r="S1049">
        <v>2</v>
      </c>
      <c r="T1049">
        <v>6</v>
      </c>
      <c r="U1049" t="s">
        <v>32</v>
      </c>
      <c r="V1049" t="s">
        <v>50</v>
      </c>
      <c r="W1049">
        <v>5</v>
      </c>
      <c r="X1049">
        <f t="shared" si="32"/>
        <v>0</v>
      </c>
      <c r="Y1049">
        <f t="shared" si="33"/>
        <v>8756.7999999999993</v>
      </c>
      <c r="Z1049" s="2">
        <f>IF(BoyCodeAfrica_Ecommerce_Datasets3[Marketing_Cost] = 0, "N/A", L1049/P1049)</f>
        <v>32.453978077306346</v>
      </c>
      <c r="AA1049" s="3">
        <f>BoyCodeAfrica_Ecommerce_Datasets3[Marketing_Cost]/BoyCodeAfrica_Ecommerce_Datasets3[Revenue]</f>
        <v>3.0812863606981253E-2</v>
      </c>
      <c r="AB1049">
        <f>IF(COUNTIFS($C$2:C1049,C1049, $O$2:O1049,O1049)= 1,1,0)</f>
        <v>1</v>
      </c>
      <c r="AC1049" s="6">
        <f>IF(COUNTIFS($A$2:A1049,A1049, $O$2:O1049,O1049)= 1,1,0)</f>
        <v>1</v>
      </c>
    </row>
    <row r="1050" spans="1:29" x14ac:dyDescent="0.25">
      <c r="A1050" t="s">
        <v>1629</v>
      </c>
      <c r="B1050" s="1">
        <v>45800</v>
      </c>
      <c r="C1050" t="s">
        <v>451</v>
      </c>
      <c r="D1050" t="s">
        <v>71</v>
      </c>
      <c r="E1050" t="s">
        <v>26</v>
      </c>
      <c r="F1050" t="s">
        <v>37</v>
      </c>
      <c r="G1050" t="s">
        <v>224</v>
      </c>
      <c r="H1050">
        <v>1</v>
      </c>
      <c r="I1050">
        <v>24660</v>
      </c>
      <c r="J1050">
        <v>5</v>
      </c>
      <c r="K1050">
        <v>1233</v>
      </c>
      <c r="L1050">
        <v>23427</v>
      </c>
      <c r="M1050">
        <v>18304.18</v>
      </c>
      <c r="N1050">
        <v>5122.82</v>
      </c>
      <c r="O1050" t="s">
        <v>49</v>
      </c>
      <c r="P1050">
        <v>302.76</v>
      </c>
      <c r="Q1050" t="s">
        <v>68</v>
      </c>
      <c r="R1050" t="s">
        <v>31</v>
      </c>
      <c r="S1050">
        <v>5</v>
      </c>
      <c r="T1050">
        <v>7</v>
      </c>
      <c r="U1050" t="s">
        <v>56</v>
      </c>
      <c r="V1050" t="s">
        <v>33</v>
      </c>
      <c r="W1050">
        <v>5</v>
      </c>
      <c r="X1050">
        <f t="shared" si="32"/>
        <v>0</v>
      </c>
      <c r="Y1050">
        <f t="shared" si="33"/>
        <v>4820.0599999999995</v>
      </c>
      <c r="Z1050" s="2">
        <f>IF(BoyCodeAfrica_Ecommerce_Datasets3[Marketing_Cost] = 0, "N/A", L1050/P1050)</f>
        <v>77.378121284185497</v>
      </c>
      <c r="AA1050" s="3">
        <f>BoyCodeAfrica_Ecommerce_Datasets3[Marketing_Cost]/BoyCodeAfrica_Ecommerce_Datasets3[Revenue]</f>
        <v>1.2923549750288128E-2</v>
      </c>
      <c r="AB1050">
        <f>IF(COUNTIFS($C$2:C1050,C1050, $O$2:O1050,O1050)= 1,1,0)</f>
        <v>0</v>
      </c>
      <c r="AC1050" s="6">
        <f>IF(COUNTIFS($A$2:A1050,A1050, $O$2:O1050,O1050)= 1,1,0)</f>
        <v>1</v>
      </c>
    </row>
    <row r="1051" spans="1:29" x14ac:dyDescent="0.25">
      <c r="A1051" t="s">
        <v>1630</v>
      </c>
      <c r="B1051" s="1">
        <v>45750</v>
      </c>
      <c r="C1051" t="s">
        <v>584</v>
      </c>
      <c r="D1051" t="s">
        <v>71</v>
      </c>
      <c r="E1051" t="s">
        <v>46</v>
      </c>
      <c r="F1051" t="s">
        <v>53</v>
      </c>
      <c r="G1051" t="s">
        <v>151</v>
      </c>
      <c r="H1051">
        <v>1</v>
      </c>
      <c r="I1051">
        <v>111831</v>
      </c>
      <c r="J1051">
        <v>10</v>
      </c>
      <c r="K1051">
        <v>11183.1</v>
      </c>
      <c r="L1051">
        <v>100647.9</v>
      </c>
      <c r="M1051">
        <v>65849.03</v>
      </c>
      <c r="N1051">
        <v>34798.870000000003</v>
      </c>
      <c r="O1051" t="s">
        <v>91</v>
      </c>
      <c r="P1051">
        <v>1295.1300000000001</v>
      </c>
      <c r="Q1051" t="s">
        <v>73</v>
      </c>
      <c r="R1051" t="s">
        <v>41</v>
      </c>
      <c r="S1051">
        <v>2</v>
      </c>
      <c r="T1051">
        <v>4</v>
      </c>
      <c r="U1051" t="s">
        <v>56</v>
      </c>
      <c r="V1051" t="s">
        <v>33</v>
      </c>
      <c r="W1051">
        <v>5</v>
      </c>
      <c r="X1051">
        <f t="shared" si="32"/>
        <v>0</v>
      </c>
      <c r="Y1051">
        <f t="shared" si="33"/>
        <v>33503.740000000005</v>
      </c>
      <c r="Z1051" s="2">
        <f>IF(BoyCodeAfrica_Ecommerce_Datasets3[Marketing_Cost] = 0, "N/A", L1051/P1051)</f>
        <v>77.71258483704338</v>
      </c>
      <c r="AA1051" s="3">
        <f>BoyCodeAfrica_Ecommerce_Datasets3[Marketing_Cost]/BoyCodeAfrica_Ecommerce_Datasets3[Revenue]</f>
        <v>1.2867928690017379E-2</v>
      </c>
      <c r="AB1051">
        <f>IF(COUNTIFS($C$2:C1051,C1051, $O$2:O1051,O1051)= 1,1,0)</f>
        <v>0</v>
      </c>
      <c r="AC1051" s="6">
        <f>IF(COUNTIFS($A$2:A1051,A1051, $O$2:O1051,O1051)= 1,1,0)</f>
        <v>1</v>
      </c>
    </row>
    <row r="1052" spans="1:29" x14ac:dyDescent="0.25">
      <c r="A1052" t="s">
        <v>1631</v>
      </c>
      <c r="B1052" s="1">
        <v>45957</v>
      </c>
      <c r="C1052" t="s">
        <v>804</v>
      </c>
      <c r="D1052" t="s">
        <v>79</v>
      </c>
      <c r="E1052" t="s">
        <v>36</v>
      </c>
      <c r="F1052" t="s">
        <v>86</v>
      </c>
      <c r="G1052" t="s">
        <v>94</v>
      </c>
      <c r="H1052">
        <v>2</v>
      </c>
      <c r="I1052">
        <v>62114</v>
      </c>
      <c r="J1052">
        <v>0</v>
      </c>
      <c r="K1052">
        <v>0</v>
      </c>
      <c r="L1052">
        <v>124228</v>
      </c>
      <c r="M1052">
        <v>70924.639999999999</v>
      </c>
      <c r="N1052">
        <v>53303.360000000001</v>
      </c>
      <c r="O1052" t="s">
        <v>91</v>
      </c>
      <c r="P1052">
        <v>824.72</v>
      </c>
      <c r="Q1052" t="s">
        <v>40</v>
      </c>
      <c r="R1052" t="s">
        <v>41</v>
      </c>
      <c r="S1052">
        <v>2</v>
      </c>
      <c r="T1052">
        <v>2</v>
      </c>
      <c r="U1052" t="s">
        <v>32</v>
      </c>
      <c r="V1052" t="s">
        <v>50</v>
      </c>
      <c r="W1052">
        <v>4</v>
      </c>
      <c r="X1052">
        <f t="shared" si="32"/>
        <v>0</v>
      </c>
      <c r="Y1052">
        <f t="shared" si="33"/>
        <v>52478.64</v>
      </c>
      <c r="Z1052" s="2">
        <f>IF(BoyCodeAfrica_Ecommerce_Datasets3[Marketing_Cost] = 0, "N/A", L1052/P1052)</f>
        <v>150.63051702395964</v>
      </c>
      <c r="AA1052" s="3">
        <f>BoyCodeAfrica_Ecommerce_Datasets3[Marketing_Cost]/BoyCodeAfrica_Ecommerce_Datasets3[Revenue]</f>
        <v>6.6387609878610296E-3</v>
      </c>
      <c r="AB1052">
        <f>IF(COUNTIFS($C$2:C1052,C1052, $O$2:O1052,O1052)= 1,1,0)</f>
        <v>1</v>
      </c>
      <c r="AC1052" s="6">
        <f>IF(COUNTIFS($A$2:A1052,A1052, $O$2:O1052,O1052)= 1,1,0)</f>
        <v>1</v>
      </c>
    </row>
    <row r="1053" spans="1:29" x14ac:dyDescent="0.25">
      <c r="A1053" t="s">
        <v>1632</v>
      </c>
      <c r="B1053" s="1">
        <v>45881</v>
      </c>
      <c r="C1053" t="s">
        <v>299</v>
      </c>
      <c r="D1053" t="s">
        <v>45</v>
      </c>
      <c r="E1053" t="s">
        <v>26</v>
      </c>
      <c r="F1053" t="s">
        <v>53</v>
      </c>
      <c r="G1053" t="s">
        <v>82</v>
      </c>
      <c r="H1053">
        <v>1</v>
      </c>
      <c r="I1053">
        <v>74097</v>
      </c>
      <c r="J1053">
        <v>0</v>
      </c>
      <c r="K1053">
        <v>0</v>
      </c>
      <c r="L1053">
        <v>74097</v>
      </c>
      <c r="M1053">
        <v>56982.44</v>
      </c>
      <c r="N1053">
        <v>17114.560000000001</v>
      </c>
      <c r="O1053" t="s">
        <v>91</v>
      </c>
      <c r="P1053">
        <v>1199.57</v>
      </c>
      <c r="Q1053" t="s">
        <v>68</v>
      </c>
      <c r="R1053" t="s">
        <v>41</v>
      </c>
      <c r="S1053">
        <v>2</v>
      </c>
      <c r="T1053">
        <v>2</v>
      </c>
      <c r="U1053" t="s">
        <v>32</v>
      </c>
      <c r="V1053" t="s">
        <v>33</v>
      </c>
      <c r="W1053">
        <v>2</v>
      </c>
      <c r="X1053">
        <f t="shared" si="32"/>
        <v>0</v>
      </c>
      <c r="Y1053">
        <f t="shared" si="33"/>
        <v>15914.990000000002</v>
      </c>
      <c r="Z1053" s="2">
        <f>IF(BoyCodeAfrica_Ecommerce_Datasets3[Marketing_Cost] = 0, "N/A", L1053/P1053)</f>
        <v>61.769634118892604</v>
      </c>
      <c r="AA1053" s="3">
        <f>BoyCodeAfrica_Ecommerce_Datasets3[Marketing_Cost]/BoyCodeAfrica_Ecommerce_Datasets3[Revenue]</f>
        <v>1.6189184447413525E-2</v>
      </c>
      <c r="AB1053">
        <f>IF(COUNTIFS($C$2:C1053,C1053, $O$2:O1053,O1053)= 1,1,0)</f>
        <v>1</v>
      </c>
      <c r="AC1053" s="6">
        <f>IF(COUNTIFS($A$2:A1053,A1053, $O$2:O1053,O1053)= 1,1,0)</f>
        <v>1</v>
      </c>
    </row>
    <row r="1054" spans="1:29" x14ac:dyDescent="0.25">
      <c r="A1054" t="s">
        <v>1633</v>
      </c>
      <c r="B1054" s="1">
        <v>45983</v>
      </c>
      <c r="C1054" t="s">
        <v>1634</v>
      </c>
      <c r="D1054" t="s">
        <v>79</v>
      </c>
      <c r="E1054" t="s">
        <v>26</v>
      </c>
      <c r="F1054" t="s">
        <v>53</v>
      </c>
      <c r="G1054" t="s">
        <v>151</v>
      </c>
      <c r="H1054">
        <v>1</v>
      </c>
      <c r="I1054">
        <v>49302</v>
      </c>
      <c r="J1054">
        <v>15</v>
      </c>
      <c r="K1054">
        <v>7395.3</v>
      </c>
      <c r="L1054">
        <v>41906.699999999997</v>
      </c>
      <c r="M1054">
        <v>33299.19</v>
      </c>
      <c r="N1054">
        <v>8607.51</v>
      </c>
      <c r="O1054" t="s">
        <v>91</v>
      </c>
      <c r="P1054">
        <v>1423.55</v>
      </c>
      <c r="Q1054" t="s">
        <v>30</v>
      </c>
      <c r="R1054" t="s">
        <v>41</v>
      </c>
      <c r="S1054">
        <v>2</v>
      </c>
      <c r="T1054">
        <v>3</v>
      </c>
      <c r="U1054" t="s">
        <v>32</v>
      </c>
      <c r="V1054" t="s">
        <v>42</v>
      </c>
      <c r="X1054">
        <f t="shared" si="32"/>
        <v>0</v>
      </c>
      <c r="Y1054">
        <f t="shared" si="33"/>
        <v>7183.96</v>
      </c>
      <c r="Z1054" s="2">
        <f>IF(BoyCodeAfrica_Ecommerce_Datasets3[Marketing_Cost] = 0, "N/A", L1054/P1054)</f>
        <v>29.43816515050402</v>
      </c>
      <c r="AA1054" s="3">
        <f>BoyCodeAfrica_Ecommerce_Datasets3[Marketing_Cost]/BoyCodeAfrica_Ecommerce_Datasets3[Revenue]</f>
        <v>3.3969508455688469E-2</v>
      </c>
      <c r="AB1054">
        <f>IF(COUNTIFS($C$2:C1054,C1054, $O$2:O1054,O1054)= 1,1,0)</f>
        <v>1</v>
      </c>
      <c r="AC1054" s="6">
        <f>IF(COUNTIFS($A$2:A1054,A1054, $O$2:O1054,O1054)= 1,1,0)</f>
        <v>1</v>
      </c>
    </row>
    <row r="1055" spans="1:29" x14ac:dyDescent="0.25">
      <c r="A1055" t="s">
        <v>1635</v>
      </c>
      <c r="B1055" s="1">
        <v>45909</v>
      </c>
      <c r="C1055" t="s">
        <v>1177</v>
      </c>
      <c r="D1055" t="s">
        <v>97</v>
      </c>
      <c r="E1055" t="s">
        <v>46</v>
      </c>
      <c r="F1055" t="s">
        <v>27</v>
      </c>
      <c r="G1055" t="s">
        <v>164</v>
      </c>
      <c r="H1055">
        <v>1</v>
      </c>
      <c r="I1055">
        <v>6118</v>
      </c>
      <c r="J1055">
        <v>0</v>
      </c>
      <c r="K1055">
        <v>0</v>
      </c>
      <c r="L1055">
        <v>6118</v>
      </c>
      <c r="M1055">
        <v>4088.17</v>
      </c>
      <c r="N1055">
        <v>2029.83</v>
      </c>
      <c r="O1055" t="s">
        <v>60</v>
      </c>
      <c r="P1055">
        <v>2406.0300000000002</v>
      </c>
      <c r="Q1055" t="s">
        <v>40</v>
      </c>
      <c r="R1055" t="s">
        <v>31</v>
      </c>
      <c r="S1055">
        <v>5</v>
      </c>
      <c r="T1055">
        <v>5</v>
      </c>
      <c r="U1055" t="s">
        <v>32</v>
      </c>
      <c r="V1055" t="s">
        <v>33</v>
      </c>
      <c r="W1055">
        <v>4</v>
      </c>
      <c r="X1055">
        <f t="shared" si="32"/>
        <v>0</v>
      </c>
      <c r="Y1055">
        <f t="shared" si="33"/>
        <v>-376.20000000000027</v>
      </c>
      <c r="Z1055" s="2">
        <f>IF(BoyCodeAfrica_Ecommerce_Datasets3[Marketing_Cost] = 0, "N/A", L1055/P1055)</f>
        <v>2.5427779370997032</v>
      </c>
      <c r="AA1055" s="3">
        <f>BoyCodeAfrica_Ecommerce_Datasets3[Marketing_Cost]/BoyCodeAfrica_Ecommerce_Datasets3[Revenue]</f>
        <v>0.39327067669172938</v>
      </c>
      <c r="AB1055">
        <f>IF(COUNTIFS($C$2:C1055,C1055, $O$2:O1055,O1055)= 1,1,0)</f>
        <v>1</v>
      </c>
      <c r="AC1055" s="6">
        <f>IF(COUNTIFS($A$2:A1055,A1055, $O$2:O1055,O1055)= 1,1,0)</f>
        <v>1</v>
      </c>
    </row>
    <row r="1056" spans="1:29" x14ac:dyDescent="0.25">
      <c r="A1056" t="s">
        <v>1636</v>
      </c>
      <c r="B1056" s="1">
        <v>45704</v>
      </c>
      <c r="C1056" t="s">
        <v>1637</v>
      </c>
      <c r="D1056" t="s">
        <v>97</v>
      </c>
      <c r="E1056" t="s">
        <v>46</v>
      </c>
      <c r="F1056" t="s">
        <v>37</v>
      </c>
      <c r="G1056" t="s">
        <v>38</v>
      </c>
      <c r="H1056">
        <v>2</v>
      </c>
      <c r="I1056">
        <v>24235</v>
      </c>
      <c r="J1056">
        <v>5</v>
      </c>
      <c r="K1056">
        <v>2423.5</v>
      </c>
      <c r="L1056">
        <v>46046.5</v>
      </c>
      <c r="M1056">
        <v>26758.9</v>
      </c>
      <c r="N1056">
        <v>19287.599999999999</v>
      </c>
      <c r="O1056" t="s">
        <v>60</v>
      </c>
      <c r="P1056">
        <v>910.16</v>
      </c>
      <c r="Q1056" t="s">
        <v>83</v>
      </c>
      <c r="R1056" t="s">
        <v>41</v>
      </c>
      <c r="S1056">
        <v>2</v>
      </c>
      <c r="T1056">
        <v>1</v>
      </c>
      <c r="U1056" t="s">
        <v>32</v>
      </c>
      <c r="V1056" t="s">
        <v>33</v>
      </c>
      <c r="W1056">
        <v>3</v>
      </c>
      <c r="X1056">
        <f t="shared" si="32"/>
        <v>0</v>
      </c>
      <c r="Y1056">
        <f t="shared" si="33"/>
        <v>18377.439999999999</v>
      </c>
      <c r="Z1056" s="2">
        <f>IF(BoyCodeAfrica_Ecommerce_Datasets3[Marketing_Cost] = 0, "N/A", L1056/P1056)</f>
        <v>50.591654214643583</v>
      </c>
      <c r="AA1056" s="3">
        <f>BoyCodeAfrica_Ecommerce_Datasets3[Marketing_Cost]/BoyCodeAfrica_Ecommerce_Datasets3[Revenue]</f>
        <v>1.9766106001541918E-2</v>
      </c>
      <c r="AB1056">
        <f>IF(COUNTIFS($C$2:C1056,C1056, $O$2:O1056,O1056)= 1,1,0)</f>
        <v>1</v>
      </c>
      <c r="AC1056" s="6">
        <f>IF(COUNTIFS($A$2:A1056,A1056, $O$2:O1056,O1056)= 1,1,0)</f>
        <v>1</v>
      </c>
    </row>
    <row r="1057" spans="1:29" x14ac:dyDescent="0.25">
      <c r="A1057" t="s">
        <v>1638</v>
      </c>
      <c r="B1057" s="1">
        <v>45898</v>
      </c>
      <c r="C1057" t="s">
        <v>591</v>
      </c>
      <c r="D1057" t="s">
        <v>154</v>
      </c>
      <c r="E1057" t="s">
        <v>46</v>
      </c>
      <c r="F1057" t="s">
        <v>37</v>
      </c>
      <c r="G1057" t="s">
        <v>38</v>
      </c>
      <c r="H1057">
        <v>1</v>
      </c>
      <c r="I1057">
        <v>5541</v>
      </c>
      <c r="J1057">
        <v>10</v>
      </c>
      <c r="K1057">
        <v>554.1</v>
      </c>
      <c r="L1057">
        <v>4986.8999999999996</v>
      </c>
      <c r="M1057">
        <v>3397.57</v>
      </c>
      <c r="N1057">
        <v>1589.33</v>
      </c>
      <c r="O1057" t="s">
        <v>91</v>
      </c>
      <c r="P1057">
        <v>1494.99</v>
      </c>
      <c r="Q1057" t="s">
        <v>30</v>
      </c>
      <c r="R1057" t="s">
        <v>41</v>
      </c>
      <c r="S1057">
        <v>2</v>
      </c>
      <c r="T1057">
        <v>1</v>
      </c>
      <c r="U1057" t="s">
        <v>32</v>
      </c>
      <c r="V1057" t="s">
        <v>33</v>
      </c>
      <c r="W1057">
        <v>3</v>
      </c>
      <c r="X1057">
        <f t="shared" si="32"/>
        <v>0</v>
      </c>
      <c r="Y1057">
        <f t="shared" si="33"/>
        <v>94.339999999999918</v>
      </c>
      <c r="Z1057" s="2">
        <f>IF(BoyCodeAfrica_Ecommerce_Datasets3[Marketing_Cost] = 0, "N/A", L1057/P1057)</f>
        <v>3.3357413761964962</v>
      </c>
      <c r="AA1057" s="3">
        <f>BoyCodeAfrica_Ecommerce_Datasets3[Marketing_Cost]/BoyCodeAfrica_Ecommerce_Datasets3[Revenue]</f>
        <v>0.29978343259339474</v>
      </c>
      <c r="AB1057">
        <f>IF(COUNTIFS($C$2:C1057,C1057, $O$2:O1057,O1057)= 1,1,0)</f>
        <v>1</v>
      </c>
      <c r="AC1057" s="6">
        <f>IF(COUNTIFS($A$2:A1057,A1057, $O$2:O1057,O1057)= 1,1,0)</f>
        <v>1</v>
      </c>
    </row>
    <row r="1058" spans="1:29" x14ac:dyDescent="0.25">
      <c r="A1058" t="s">
        <v>1639</v>
      </c>
      <c r="B1058" s="1">
        <v>45836</v>
      </c>
      <c r="C1058" t="s">
        <v>587</v>
      </c>
      <c r="D1058" t="s">
        <v>90</v>
      </c>
      <c r="E1058" t="s">
        <v>46</v>
      </c>
      <c r="F1058" t="s">
        <v>86</v>
      </c>
      <c r="G1058" t="s">
        <v>127</v>
      </c>
      <c r="H1058">
        <v>3</v>
      </c>
      <c r="I1058">
        <v>46130</v>
      </c>
      <c r="J1058">
        <v>15</v>
      </c>
      <c r="K1058">
        <v>20758.5</v>
      </c>
      <c r="L1058">
        <v>117631.5</v>
      </c>
      <c r="M1058">
        <v>80463.61</v>
      </c>
      <c r="N1058">
        <v>37167.89</v>
      </c>
      <c r="O1058" t="s">
        <v>55</v>
      </c>
      <c r="P1058">
        <v>1235.32</v>
      </c>
      <c r="Q1058" t="s">
        <v>73</v>
      </c>
      <c r="R1058" t="s">
        <v>41</v>
      </c>
      <c r="S1058">
        <v>2</v>
      </c>
      <c r="T1058">
        <v>1</v>
      </c>
      <c r="U1058" t="s">
        <v>32</v>
      </c>
      <c r="V1058" t="s">
        <v>33</v>
      </c>
      <c r="W1058">
        <v>5</v>
      </c>
      <c r="X1058">
        <f t="shared" si="32"/>
        <v>0</v>
      </c>
      <c r="Y1058">
        <f t="shared" si="33"/>
        <v>35932.57</v>
      </c>
      <c r="Z1058" s="2">
        <f>IF(BoyCodeAfrica_Ecommerce_Datasets3[Marketing_Cost] = 0, "N/A", L1058/P1058)</f>
        <v>95.223504840850964</v>
      </c>
      <c r="AA1058" s="3">
        <f>BoyCodeAfrica_Ecommerce_Datasets3[Marketing_Cost]/BoyCodeAfrica_Ecommerce_Datasets3[Revenue]</f>
        <v>1.0501608837768794E-2</v>
      </c>
      <c r="AB1058">
        <f>IF(COUNTIFS($C$2:C1058,C1058, $O$2:O1058,O1058)= 1,1,0)</f>
        <v>0</v>
      </c>
      <c r="AC1058" s="6">
        <f>IF(COUNTIFS($A$2:A1058,A1058, $O$2:O1058,O1058)= 1,1,0)</f>
        <v>1</v>
      </c>
    </row>
    <row r="1059" spans="1:29" x14ac:dyDescent="0.25">
      <c r="A1059" t="s">
        <v>1640</v>
      </c>
      <c r="B1059" s="1">
        <v>45867</v>
      </c>
      <c r="C1059" t="s">
        <v>89</v>
      </c>
      <c r="D1059" t="s">
        <v>71</v>
      </c>
      <c r="E1059" t="s">
        <v>46</v>
      </c>
      <c r="F1059" t="s">
        <v>53</v>
      </c>
      <c r="G1059" t="s">
        <v>54</v>
      </c>
      <c r="H1059">
        <v>4</v>
      </c>
      <c r="I1059">
        <v>42676</v>
      </c>
      <c r="J1059">
        <v>5</v>
      </c>
      <c r="K1059">
        <v>8535.2000000000007</v>
      </c>
      <c r="L1059">
        <v>162168.79999999999</v>
      </c>
      <c r="M1059">
        <v>104649.29</v>
      </c>
      <c r="N1059">
        <v>57519.51</v>
      </c>
      <c r="O1059" t="s">
        <v>39</v>
      </c>
      <c r="P1059">
        <v>286.56</v>
      </c>
      <c r="Q1059" t="s">
        <v>30</v>
      </c>
      <c r="R1059" t="s">
        <v>31</v>
      </c>
      <c r="S1059">
        <v>5</v>
      </c>
      <c r="T1059">
        <v>3</v>
      </c>
      <c r="U1059" t="s">
        <v>32</v>
      </c>
      <c r="V1059" t="s">
        <v>50</v>
      </c>
      <c r="W1059">
        <v>2</v>
      </c>
      <c r="X1059">
        <f t="shared" si="32"/>
        <v>0</v>
      </c>
      <c r="Y1059">
        <f t="shared" si="33"/>
        <v>57232.950000000004</v>
      </c>
      <c r="Z1059" s="2">
        <f>IF(BoyCodeAfrica_Ecommerce_Datasets3[Marketing_Cost] = 0, "N/A", L1059/P1059)</f>
        <v>565.91568955890557</v>
      </c>
      <c r="AA1059" s="3">
        <f>BoyCodeAfrica_Ecommerce_Datasets3[Marketing_Cost]/BoyCodeAfrica_Ecommerce_Datasets3[Revenue]</f>
        <v>1.7670476688487553E-3</v>
      </c>
      <c r="AB1059">
        <f>IF(COUNTIFS($C$2:C1059,C1059, $O$2:O1059,O1059)= 1,1,0)</f>
        <v>0</v>
      </c>
      <c r="AC1059" s="6">
        <f>IF(COUNTIFS($A$2:A1059,A1059, $O$2:O1059,O1059)= 1,1,0)</f>
        <v>1</v>
      </c>
    </row>
    <row r="1060" spans="1:29" x14ac:dyDescent="0.25">
      <c r="A1060" t="s">
        <v>1641</v>
      </c>
      <c r="B1060" s="1">
        <v>45828</v>
      </c>
      <c r="C1060" t="s">
        <v>282</v>
      </c>
      <c r="D1060" t="s">
        <v>45</v>
      </c>
      <c r="E1060" t="s">
        <v>36</v>
      </c>
      <c r="F1060" t="s">
        <v>86</v>
      </c>
      <c r="G1060" t="s">
        <v>110</v>
      </c>
      <c r="H1060">
        <v>1</v>
      </c>
      <c r="I1060">
        <v>80112</v>
      </c>
      <c r="J1060">
        <v>0</v>
      </c>
      <c r="K1060">
        <v>0</v>
      </c>
      <c r="L1060">
        <v>80112</v>
      </c>
      <c r="M1060">
        <v>56375.91</v>
      </c>
      <c r="N1060">
        <v>23736.09</v>
      </c>
      <c r="O1060" t="s">
        <v>91</v>
      </c>
      <c r="P1060">
        <v>673.54</v>
      </c>
      <c r="Q1060" t="s">
        <v>73</v>
      </c>
      <c r="R1060" t="s">
        <v>31</v>
      </c>
      <c r="S1060">
        <v>5</v>
      </c>
      <c r="T1060">
        <v>6</v>
      </c>
      <c r="U1060" t="s">
        <v>56</v>
      </c>
      <c r="V1060" t="s">
        <v>33</v>
      </c>
      <c r="W1060">
        <v>3</v>
      </c>
      <c r="X1060">
        <f t="shared" si="32"/>
        <v>0</v>
      </c>
      <c r="Y1060">
        <f t="shared" si="33"/>
        <v>23062.55</v>
      </c>
      <c r="Z1060" s="2">
        <f>IF(BoyCodeAfrica_Ecommerce_Datasets3[Marketing_Cost] = 0, "N/A", L1060/P1060)</f>
        <v>118.94171096000238</v>
      </c>
      <c r="AA1060" s="3">
        <f>BoyCodeAfrica_Ecommerce_Datasets3[Marketing_Cost]/BoyCodeAfrica_Ecommerce_Datasets3[Revenue]</f>
        <v>8.4074795286598752E-3</v>
      </c>
      <c r="AB1060">
        <f>IF(COUNTIFS($C$2:C1060,C1060, $O$2:O1060,O1060)= 1,1,0)</f>
        <v>1</v>
      </c>
      <c r="AC1060" s="6">
        <f>IF(COUNTIFS($A$2:A1060,A1060, $O$2:O1060,O1060)= 1,1,0)</f>
        <v>1</v>
      </c>
    </row>
    <row r="1061" spans="1:29" x14ac:dyDescent="0.25">
      <c r="A1061" t="s">
        <v>1642</v>
      </c>
      <c r="B1061" s="1">
        <v>45822</v>
      </c>
      <c r="C1061" t="s">
        <v>546</v>
      </c>
      <c r="D1061" t="s">
        <v>154</v>
      </c>
      <c r="E1061" t="s">
        <v>46</v>
      </c>
      <c r="F1061" t="s">
        <v>37</v>
      </c>
      <c r="G1061" t="s">
        <v>100</v>
      </c>
      <c r="H1061">
        <v>1</v>
      </c>
      <c r="I1061">
        <v>17524</v>
      </c>
      <c r="J1061">
        <v>15</v>
      </c>
      <c r="K1061">
        <v>2628.6</v>
      </c>
      <c r="L1061">
        <v>14895.4</v>
      </c>
      <c r="M1061">
        <v>9397.83</v>
      </c>
      <c r="N1061">
        <v>5497.57</v>
      </c>
      <c r="O1061" t="s">
        <v>39</v>
      </c>
      <c r="P1061">
        <v>866.96</v>
      </c>
      <c r="Q1061" t="s">
        <v>40</v>
      </c>
      <c r="R1061" t="s">
        <v>41</v>
      </c>
      <c r="S1061">
        <v>2</v>
      </c>
      <c r="T1061">
        <v>1</v>
      </c>
      <c r="U1061" t="s">
        <v>32</v>
      </c>
      <c r="V1061" t="s">
        <v>33</v>
      </c>
      <c r="W1061">
        <v>5</v>
      </c>
      <c r="X1061">
        <f t="shared" si="32"/>
        <v>0</v>
      </c>
      <c r="Y1061">
        <f t="shared" si="33"/>
        <v>4630.6099999999997</v>
      </c>
      <c r="Z1061" s="2">
        <f>IF(BoyCodeAfrica_Ecommerce_Datasets3[Marketing_Cost] = 0, "N/A", L1061/P1061)</f>
        <v>17.181184829749931</v>
      </c>
      <c r="AA1061" s="3">
        <f>BoyCodeAfrica_Ecommerce_Datasets3[Marketing_Cost]/BoyCodeAfrica_Ecommerce_Datasets3[Revenue]</f>
        <v>5.8203203673617365E-2</v>
      </c>
      <c r="AB1061">
        <f>IF(COUNTIFS($C$2:C1061,C1061, $O$2:O1061,O1061)= 1,1,0)</f>
        <v>0</v>
      </c>
      <c r="AC1061" s="6">
        <f>IF(COUNTIFS($A$2:A1061,A1061, $O$2:O1061,O1061)= 1,1,0)</f>
        <v>1</v>
      </c>
    </row>
    <row r="1062" spans="1:29" x14ac:dyDescent="0.25">
      <c r="A1062" t="s">
        <v>1643</v>
      </c>
      <c r="B1062" s="1">
        <v>46001</v>
      </c>
      <c r="C1062" t="s">
        <v>185</v>
      </c>
      <c r="D1062" t="s">
        <v>25</v>
      </c>
      <c r="E1062" t="s">
        <v>46</v>
      </c>
      <c r="F1062" t="s">
        <v>37</v>
      </c>
      <c r="G1062" t="s">
        <v>38</v>
      </c>
      <c r="H1062">
        <v>3</v>
      </c>
      <c r="I1062">
        <v>23564</v>
      </c>
      <c r="J1062">
        <v>10</v>
      </c>
      <c r="K1062">
        <v>7069.2</v>
      </c>
      <c r="L1062">
        <v>63622.8</v>
      </c>
      <c r="M1062">
        <v>47940.05</v>
      </c>
      <c r="N1062">
        <v>15682.75</v>
      </c>
      <c r="O1062" t="s">
        <v>29</v>
      </c>
      <c r="P1062">
        <v>1830.78</v>
      </c>
      <c r="Q1062" t="s">
        <v>83</v>
      </c>
      <c r="R1062" t="s">
        <v>31</v>
      </c>
      <c r="S1062">
        <v>5</v>
      </c>
      <c r="T1062">
        <v>6</v>
      </c>
      <c r="U1062" t="s">
        <v>56</v>
      </c>
      <c r="V1062" t="s">
        <v>33</v>
      </c>
      <c r="W1062">
        <v>3</v>
      </c>
      <c r="X1062">
        <f t="shared" si="32"/>
        <v>0</v>
      </c>
      <c r="Y1062">
        <f t="shared" si="33"/>
        <v>13851.97</v>
      </c>
      <c r="Z1062" s="2">
        <f>IF(BoyCodeAfrica_Ecommerce_Datasets3[Marketing_Cost] = 0, "N/A", L1062/P1062)</f>
        <v>34.751745157801594</v>
      </c>
      <c r="AA1062" s="3">
        <f>BoyCodeAfrica_Ecommerce_Datasets3[Marketing_Cost]/BoyCodeAfrica_Ecommerce_Datasets3[Revenue]</f>
        <v>2.8775533299383239E-2</v>
      </c>
      <c r="AB1062">
        <f>IF(COUNTIFS($C$2:C1062,C1062, $O$2:O1062,O1062)= 1,1,0)</f>
        <v>0</v>
      </c>
      <c r="AC1062" s="6">
        <f>IF(COUNTIFS($A$2:A1062,A1062, $O$2:O1062,O1062)= 1,1,0)</f>
        <v>1</v>
      </c>
    </row>
    <row r="1063" spans="1:29" x14ac:dyDescent="0.25">
      <c r="A1063" t="s">
        <v>1644</v>
      </c>
      <c r="B1063" s="1">
        <v>45711</v>
      </c>
      <c r="C1063" t="s">
        <v>1358</v>
      </c>
      <c r="D1063" t="s">
        <v>71</v>
      </c>
      <c r="E1063" t="s">
        <v>36</v>
      </c>
      <c r="F1063" t="s">
        <v>86</v>
      </c>
      <c r="G1063" t="s">
        <v>110</v>
      </c>
      <c r="H1063">
        <v>2</v>
      </c>
      <c r="I1063">
        <v>37779</v>
      </c>
      <c r="J1063">
        <v>10</v>
      </c>
      <c r="K1063">
        <v>7555.8</v>
      </c>
      <c r="L1063">
        <v>68002.2</v>
      </c>
      <c r="M1063">
        <v>48019.5</v>
      </c>
      <c r="N1063">
        <v>19982.7</v>
      </c>
      <c r="O1063" t="s">
        <v>29</v>
      </c>
      <c r="P1063">
        <v>2226.11</v>
      </c>
      <c r="Q1063" t="s">
        <v>30</v>
      </c>
      <c r="R1063" t="s">
        <v>31</v>
      </c>
      <c r="S1063">
        <v>5</v>
      </c>
      <c r="T1063">
        <v>1</v>
      </c>
      <c r="U1063" t="s">
        <v>32</v>
      </c>
      <c r="V1063" t="s">
        <v>33</v>
      </c>
      <c r="W1063">
        <v>5</v>
      </c>
      <c r="X1063">
        <f t="shared" si="32"/>
        <v>0</v>
      </c>
      <c r="Y1063">
        <f t="shared" si="33"/>
        <v>17756.59</v>
      </c>
      <c r="Z1063" s="2">
        <f>IF(BoyCodeAfrica_Ecommerce_Datasets3[Marketing_Cost] = 0, "N/A", L1063/P1063)</f>
        <v>30.547547066407319</v>
      </c>
      <c r="AA1063" s="3">
        <f>BoyCodeAfrica_Ecommerce_Datasets3[Marketing_Cost]/BoyCodeAfrica_Ecommerce_Datasets3[Revenue]</f>
        <v>3.2735852663590297E-2</v>
      </c>
      <c r="AB1063">
        <f>IF(COUNTIFS($C$2:C1063,C1063, $O$2:O1063,O1063)= 1,1,0)</f>
        <v>1</v>
      </c>
      <c r="AC1063" s="6">
        <f>IF(COUNTIFS($A$2:A1063,A1063, $O$2:O1063,O1063)= 1,1,0)</f>
        <v>1</v>
      </c>
    </row>
    <row r="1064" spans="1:29" x14ac:dyDescent="0.25">
      <c r="A1064" t="s">
        <v>1645</v>
      </c>
      <c r="B1064" s="1">
        <v>45740</v>
      </c>
      <c r="C1064" t="s">
        <v>1411</v>
      </c>
      <c r="D1064" t="s">
        <v>97</v>
      </c>
      <c r="E1064" t="s">
        <v>46</v>
      </c>
      <c r="F1064" t="s">
        <v>86</v>
      </c>
      <c r="G1064" t="s">
        <v>180</v>
      </c>
      <c r="H1064">
        <v>1</v>
      </c>
      <c r="I1064">
        <v>61067</v>
      </c>
      <c r="J1064">
        <v>5</v>
      </c>
      <c r="K1064">
        <v>3053.35</v>
      </c>
      <c r="L1064">
        <v>58013.65</v>
      </c>
      <c r="M1064">
        <v>47388.35</v>
      </c>
      <c r="N1064">
        <v>10625.3</v>
      </c>
      <c r="O1064" t="s">
        <v>91</v>
      </c>
      <c r="P1064">
        <v>562.69000000000005</v>
      </c>
      <c r="Q1064" t="s">
        <v>83</v>
      </c>
      <c r="R1064" t="s">
        <v>41</v>
      </c>
      <c r="S1064">
        <v>2</v>
      </c>
      <c r="T1064">
        <v>0</v>
      </c>
      <c r="U1064" t="s">
        <v>32</v>
      </c>
      <c r="V1064" t="s">
        <v>50</v>
      </c>
      <c r="W1064">
        <v>2</v>
      </c>
      <c r="X1064">
        <f t="shared" si="32"/>
        <v>0</v>
      </c>
      <c r="Y1064">
        <f t="shared" si="33"/>
        <v>10062.609999999999</v>
      </c>
      <c r="Z1064" s="2">
        <f>IF(BoyCodeAfrica_Ecommerce_Datasets3[Marketing_Cost] = 0, "N/A", L1064/P1064)</f>
        <v>103.10055270219836</v>
      </c>
      <c r="AA1064" s="3">
        <f>BoyCodeAfrica_Ecommerce_Datasets3[Marketing_Cost]/BoyCodeAfrica_Ecommerce_Datasets3[Revenue]</f>
        <v>9.6992690513353335E-3</v>
      </c>
      <c r="AB1064">
        <f>IF(COUNTIFS($C$2:C1064,C1064, $O$2:O1064,O1064)= 1,1,0)</f>
        <v>1</v>
      </c>
      <c r="AC1064" s="6">
        <f>IF(COUNTIFS($A$2:A1064,A1064, $O$2:O1064,O1064)= 1,1,0)</f>
        <v>1</v>
      </c>
    </row>
    <row r="1065" spans="1:29" x14ac:dyDescent="0.25">
      <c r="A1065" t="s">
        <v>1646</v>
      </c>
      <c r="B1065" s="1">
        <v>45826</v>
      </c>
      <c r="C1065" t="s">
        <v>990</v>
      </c>
      <c r="D1065" t="s">
        <v>90</v>
      </c>
      <c r="E1065" t="s">
        <v>46</v>
      </c>
      <c r="F1065" t="s">
        <v>37</v>
      </c>
      <c r="G1065" t="s">
        <v>100</v>
      </c>
      <c r="H1065">
        <v>3</v>
      </c>
      <c r="I1065">
        <v>23749</v>
      </c>
      <c r="J1065">
        <v>25</v>
      </c>
      <c r="K1065">
        <v>17811.75</v>
      </c>
      <c r="L1065">
        <v>53435.25</v>
      </c>
      <c r="M1065">
        <v>34406.519999999997</v>
      </c>
      <c r="N1065">
        <v>19028.73</v>
      </c>
      <c r="O1065" t="s">
        <v>49</v>
      </c>
      <c r="P1065">
        <v>201.51</v>
      </c>
      <c r="Q1065" t="s">
        <v>40</v>
      </c>
      <c r="R1065" t="s">
        <v>41</v>
      </c>
      <c r="S1065">
        <v>2</v>
      </c>
      <c r="T1065">
        <v>1</v>
      </c>
      <c r="U1065" t="s">
        <v>32</v>
      </c>
      <c r="V1065" t="s">
        <v>33</v>
      </c>
      <c r="W1065">
        <v>3</v>
      </c>
      <c r="X1065">
        <f t="shared" si="32"/>
        <v>0</v>
      </c>
      <c r="Y1065">
        <f t="shared" si="33"/>
        <v>18827.22</v>
      </c>
      <c r="Z1065" s="2">
        <f>IF(BoyCodeAfrica_Ecommerce_Datasets3[Marketing_Cost] = 0, "N/A", L1065/P1065)</f>
        <v>265.174184903975</v>
      </c>
      <c r="AA1065" s="3">
        <f>BoyCodeAfrica_Ecommerce_Datasets3[Marketing_Cost]/BoyCodeAfrica_Ecommerce_Datasets3[Revenue]</f>
        <v>3.7711061518379721E-3</v>
      </c>
      <c r="AB1065">
        <f>IF(COUNTIFS($C$2:C1065,C1065, $O$2:O1065,O1065)= 1,1,0)</f>
        <v>1</v>
      </c>
      <c r="AC1065" s="6">
        <f>IF(COUNTIFS($A$2:A1065,A1065, $O$2:O1065,O1065)= 1,1,0)</f>
        <v>1</v>
      </c>
    </row>
    <row r="1066" spans="1:29" x14ac:dyDescent="0.25">
      <c r="A1066" t="s">
        <v>1647</v>
      </c>
      <c r="B1066" s="1">
        <v>45868</v>
      </c>
      <c r="C1066" t="s">
        <v>1648</v>
      </c>
      <c r="D1066" t="s">
        <v>124</v>
      </c>
      <c r="E1066" t="s">
        <v>46</v>
      </c>
      <c r="F1066" t="s">
        <v>47</v>
      </c>
      <c r="G1066" t="s">
        <v>146</v>
      </c>
      <c r="H1066">
        <v>1</v>
      </c>
      <c r="I1066">
        <v>26948</v>
      </c>
      <c r="J1066">
        <v>5</v>
      </c>
      <c r="K1066">
        <v>1347.4</v>
      </c>
      <c r="L1066">
        <v>25600.6</v>
      </c>
      <c r="M1066">
        <v>17996.580000000002</v>
      </c>
      <c r="N1066">
        <v>7604.02</v>
      </c>
      <c r="O1066" t="s">
        <v>55</v>
      </c>
      <c r="P1066">
        <v>2211.6799999999998</v>
      </c>
      <c r="Q1066" t="s">
        <v>83</v>
      </c>
      <c r="R1066" t="s">
        <v>31</v>
      </c>
      <c r="S1066">
        <v>5</v>
      </c>
      <c r="T1066">
        <v>4</v>
      </c>
      <c r="U1066" t="s">
        <v>32</v>
      </c>
      <c r="V1066" t="s">
        <v>33</v>
      </c>
      <c r="W1066">
        <v>5</v>
      </c>
      <c r="X1066">
        <f t="shared" si="32"/>
        <v>0</v>
      </c>
      <c r="Y1066">
        <f t="shared" si="33"/>
        <v>5392.34</v>
      </c>
      <c r="Z1066" s="2">
        <f>IF(BoyCodeAfrica_Ecommerce_Datasets3[Marketing_Cost] = 0, "N/A", L1066/P1066)</f>
        <v>11.575182666570209</v>
      </c>
      <c r="AA1066" s="3">
        <f>BoyCodeAfrica_Ecommerce_Datasets3[Marketing_Cost]/BoyCodeAfrica_Ecommerce_Datasets3[Revenue]</f>
        <v>8.6391725193940769E-2</v>
      </c>
      <c r="AB1066">
        <f>IF(COUNTIFS($C$2:C1066,C1066, $O$2:O1066,O1066)= 1,1,0)</f>
        <v>1</v>
      </c>
      <c r="AC1066" s="6">
        <f>IF(COUNTIFS($A$2:A1066,A1066, $O$2:O1066,O1066)= 1,1,0)</f>
        <v>1</v>
      </c>
    </row>
    <row r="1067" spans="1:29" x14ac:dyDescent="0.25">
      <c r="A1067" t="s">
        <v>1649</v>
      </c>
      <c r="B1067" s="1">
        <v>46013</v>
      </c>
      <c r="C1067" t="s">
        <v>1538</v>
      </c>
      <c r="D1067" t="s">
        <v>67</v>
      </c>
      <c r="E1067" t="s">
        <v>36</v>
      </c>
      <c r="F1067" t="s">
        <v>47</v>
      </c>
      <c r="G1067" t="s">
        <v>138</v>
      </c>
      <c r="H1067">
        <v>3</v>
      </c>
      <c r="I1067">
        <v>53332</v>
      </c>
      <c r="J1067">
        <v>10</v>
      </c>
      <c r="K1067">
        <v>15999.6</v>
      </c>
      <c r="L1067">
        <v>143996.4</v>
      </c>
      <c r="M1067">
        <v>101839.23</v>
      </c>
      <c r="N1067">
        <v>42157.17</v>
      </c>
      <c r="O1067" t="s">
        <v>39</v>
      </c>
      <c r="P1067">
        <v>2361.8200000000002</v>
      </c>
      <c r="Q1067" t="s">
        <v>83</v>
      </c>
      <c r="R1067" t="s">
        <v>41</v>
      </c>
      <c r="S1067">
        <v>2</v>
      </c>
      <c r="T1067">
        <v>0</v>
      </c>
      <c r="U1067" t="s">
        <v>32</v>
      </c>
      <c r="V1067" t="s">
        <v>50</v>
      </c>
      <c r="W1067">
        <v>5</v>
      </c>
      <c r="X1067">
        <f t="shared" si="32"/>
        <v>0</v>
      </c>
      <c r="Y1067">
        <f t="shared" si="33"/>
        <v>39795.35</v>
      </c>
      <c r="Z1067" s="2">
        <f>IF(BoyCodeAfrica_Ecommerce_Datasets3[Marketing_Cost] = 0, "N/A", L1067/P1067)</f>
        <v>60.968405721011756</v>
      </c>
      <c r="AA1067" s="3">
        <f>BoyCodeAfrica_Ecommerce_Datasets3[Marketing_Cost]/BoyCodeAfrica_Ecommerce_Datasets3[Revenue]</f>
        <v>1.6401937826223435E-2</v>
      </c>
      <c r="AB1067">
        <f>IF(COUNTIFS($C$2:C1067,C1067, $O$2:O1067,O1067)= 1,1,0)</f>
        <v>0</v>
      </c>
      <c r="AC1067" s="6">
        <f>IF(COUNTIFS($A$2:A1067,A1067, $O$2:O1067,O1067)= 1,1,0)</f>
        <v>1</v>
      </c>
    </row>
    <row r="1068" spans="1:29" x14ac:dyDescent="0.25">
      <c r="A1068" t="s">
        <v>1650</v>
      </c>
      <c r="B1068" s="1">
        <v>45911</v>
      </c>
      <c r="C1068" t="s">
        <v>233</v>
      </c>
      <c r="D1068" t="s">
        <v>79</v>
      </c>
      <c r="E1068" t="s">
        <v>26</v>
      </c>
      <c r="F1068" t="s">
        <v>37</v>
      </c>
      <c r="G1068" t="s">
        <v>38</v>
      </c>
      <c r="H1068">
        <v>2</v>
      </c>
      <c r="I1068">
        <v>29420</v>
      </c>
      <c r="J1068">
        <v>5</v>
      </c>
      <c r="K1068">
        <v>2942</v>
      </c>
      <c r="L1068">
        <v>55898</v>
      </c>
      <c r="M1068">
        <v>32021.360000000001</v>
      </c>
      <c r="N1068">
        <v>23876.639999999999</v>
      </c>
      <c r="O1068" t="s">
        <v>39</v>
      </c>
      <c r="P1068">
        <v>2235.54</v>
      </c>
      <c r="Q1068" t="s">
        <v>73</v>
      </c>
      <c r="R1068" t="s">
        <v>41</v>
      </c>
      <c r="S1068">
        <v>2</v>
      </c>
      <c r="T1068">
        <v>1</v>
      </c>
      <c r="U1068" t="s">
        <v>32</v>
      </c>
      <c r="V1068" t="s">
        <v>33</v>
      </c>
      <c r="W1068">
        <v>1</v>
      </c>
      <c r="X1068">
        <f t="shared" si="32"/>
        <v>0</v>
      </c>
      <c r="Y1068">
        <f t="shared" si="33"/>
        <v>21641.1</v>
      </c>
      <c r="Z1068" s="2">
        <f>IF(BoyCodeAfrica_Ecommerce_Datasets3[Marketing_Cost] = 0, "N/A", L1068/P1068)</f>
        <v>25.00424953255142</v>
      </c>
      <c r="AA1068" s="3">
        <f>BoyCodeAfrica_Ecommerce_Datasets3[Marketing_Cost]/BoyCodeAfrica_Ecommerce_Datasets3[Revenue]</f>
        <v>3.9993201903467029E-2</v>
      </c>
      <c r="AB1068">
        <f>IF(COUNTIFS($C$2:C1068,C1068, $O$2:O1068,O1068)= 1,1,0)</f>
        <v>1</v>
      </c>
      <c r="AC1068" s="6">
        <f>IF(COUNTIFS($A$2:A1068,A1068, $O$2:O1068,O1068)= 1,1,0)</f>
        <v>1</v>
      </c>
    </row>
    <row r="1069" spans="1:29" x14ac:dyDescent="0.25">
      <c r="A1069" t="s">
        <v>1651</v>
      </c>
      <c r="B1069" s="1">
        <v>45805</v>
      </c>
      <c r="C1069" t="s">
        <v>1195</v>
      </c>
      <c r="D1069" t="s">
        <v>154</v>
      </c>
      <c r="E1069" t="s">
        <v>26</v>
      </c>
      <c r="F1069" t="s">
        <v>47</v>
      </c>
      <c r="G1069" t="s">
        <v>146</v>
      </c>
      <c r="H1069">
        <v>1</v>
      </c>
      <c r="I1069">
        <v>19773</v>
      </c>
      <c r="J1069">
        <v>0</v>
      </c>
      <c r="K1069">
        <v>0</v>
      </c>
      <c r="L1069">
        <v>19773</v>
      </c>
      <c r="M1069">
        <v>12290.57</v>
      </c>
      <c r="N1069">
        <v>7482.43</v>
      </c>
      <c r="O1069" t="s">
        <v>49</v>
      </c>
      <c r="P1069">
        <v>185.57</v>
      </c>
      <c r="Q1069" t="s">
        <v>30</v>
      </c>
      <c r="R1069" t="s">
        <v>31</v>
      </c>
      <c r="S1069">
        <v>5</v>
      </c>
      <c r="T1069">
        <v>7</v>
      </c>
      <c r="U1069" t="s">
        <v>56</v>
      </c>
      <c r="V1069" t="s">
        <v>33</v>
      </c>
      <c r="W1069">
        <v>1</v>
      </c>
      <c r="X1069">
        <f t="shared" si="32"/>
        <v>0</v>
      </c>
      <c r="Y1069">
        <f t="shared" si="33"/>
        <v>7296.8600000000006</v>
      </c>
      <c r="Z1069" s="2">
        <f>IF(BoyCodeAfrica_Ecommerce_Datasets3[Marketing_Cost] = 0, "N/A", L1069/P1069)</f>
        <v>106.5527833162688</v>
      </c>
      <c r="AA1069" s="3">
        <f>BoyCodeAfrica_Ecommerce_Datasets3[Marketing_Cost]/BoyCodeAfrica_Ecommerce_Datasets3[Revenue]</f>
        <v>9.3850199767359522E-3</v>
      </c>
      <c r="AB1069">
        <f>IF(COUNTIFS($C$2:C1069,C1069, $O$2:O1069,O1069)= 1,1,0)</f>
        <v>0</v>
      </c>
      <c r="AC1069" s="6">
        <f>IF(COUNTIFS($A$2:A1069,A1069, $O$2:O1069,O1069)= 1,1,0)</f>
        <v>1</v>
      </c>
    </row>
    <row r="1070" spans="1:29" x14ac:dyDescent="0.25">
      <c r="A1070" t="s">
        <v>1652</v>
      </c>
      <c r="B1070" s="1">
        <v>45997</v>
      </c>
      <c r="C1070" t="s">
        <v>341</v>
      </c>
      <c r="D1070" t="s">
        <v>71</v>
      </c>
      <c r="E1070" t="s">
        <v>36</v>
      </c>
      <c r="F1070" t="s">
        <v>37</v>
      </c>
      <c r="G1070" t="s">
        <v>100</v>
      </c>
      <c r="H1070">
        <v>1</v>
      </c>
      <c r="I1070">
        <v>13231</v>
      </c>
      <c r="J1070">
        <v>10</v>
      </c>
      <c r="K1070">
        <v>1323.1</v>
      </c>
      <c r="L1070">
        <v>11907.9</v>
      </c>
      <c r="M1070">
        <v>7775.69</v>
      </c>
      <c r="N1070">
        <v>4132.21</v>
      </c>
      <c r="O1070" t="s">
        <v>29</v>
      </c>
      <c r="P1070">
        <v>2238.08</v>
      </c>
      <c r="Q1070" t="s">
        <v>83</v>
      </c>
      <c r="R1070" t="s">
        <v>31</v>
      </c>
      <c r="S1070">
        <v>5</v>
      </c>
      <c r="T1070">
        <v>1</v>
      </c>
      <c r="U1070" t="s">
        <v>32</v>
      </c>
      <c r="V1070" t="s">
        <v>42</v>
      </c>
      <c r="X1070">
        <f t="shared" si="32"/>
        <v>0</v>
      </c>
      <c r="Y1070">
        <f t="shared" si="33"/>
        <v>1894.13</v>
      </c>
      <c r="Z1070" s="2">
        <f>IF(BoyCodeAfrica_Ecommerce_Datasets3[Marketing_Cost] = 0, "N/A", L1070/P1070)</f>
        <v>5.3205872891049468</v>
      </c>
      <c r="AA1070" s="3">
        <f>BoyCodeAfrica_Ecommerce_Datasets3[Marketing_Cost]/BoyCodeAfrica_Ecommerce_Datasets3[Revenue]</f>
        <v>0.18794917659704902</v>
      </c>
      <c r="AB1070">
        <f>IF(COUNTIFS($C$2:C1070,C1070, $O$2:O1070,O1070)= 1,1,0)</f>
        <v>0</v>
      </c>
      <c r="AC1070" s="6">
        <f>IF(COUNTIFS($A$2:A1070,A1070, $O$2:O1070,O1070)= 1,1,0)</f>
        <v>1</v>
      </c>
    </row>
    <row r="1071" spans="1:29" x14ac:dyDescent="0.25">
      <c r="A1071" t="s">
        <v>1653</v>
      </c>
      <c r="B1071" s="1">
        <v>45863</v>
      </c>
      <c r="C1071" t="s">
        <v>1654</v>
      </c>
      <c r="D1071" t="s">
        <v>79</v>
      </c>
      <c r="E1071" t="s">
        <v>46</v>
      </c>
      <c r="F1071" t="s">
        <v>27</v>
      </c>
      <c r="G1071" t="s">
        <v>113</v>
      </c>
      <c r="H1071">
        <v>4</v>
      </c>
      <c r="I1071">
        <v>5415</v>
      </c>
      <c r="J1071">
        <v>5</v>
      </c>
      <c r="K1071">
        <v>1083</v>
      </c>
      <c r="L1071">
        <v>20577</v>
      </c>
      <c r="M1071">
        <v>14298.37</v>
      </c>
      <c r="N1071">
        <v>6278.63</v>
      </c>
      <c r="O1071" t="s">
        <v>60</v>
      </c>
      <c r="P1071">
        <v>572.57000000000005</v>
      </c>
      <c r="Q1071" t="s">
        <v>40</v>
      </c>
      <c r="R1071" t="s">
        <v>31</v>
      </c>
      <c r="S1071">
        <v>5</v>
      </c>
      <c r="T1071">
        <v>5</v>
      </c>
      <c r="U1071" t="s">
        <v>32</v>
      </c>
      <c r="V1071" t="s">
        <v>33</v>
      </c>
      <c r="W1071">
        <v>2</v>
      </c>
      <c r="X1071">
        <f t="shared" si="32"/>
        <v>0</v>
      </c>
      <c r="Y1071">
        <f t="shared" si="33"/>
        <v>5706.06</v>
      </c>
      <c r="Z1071" s="2">
        <f>IF(BoyCodeAfrica_Ecommerce_Datasets3[Marketing_Cost] = 0, "N/A", L1071/P1071)</f>
        <v>35.937963917075635</v>
      </c>
      <c r="AA1071" s="3">
        <f>BoyCodeAfrica_Ecommerce_Datasets3[Marketing_Cost]/BoyCodeAfrica_Ecommerce_Datasets3[Revenue]</f>
        <v>2.7825727754288772E-2</v>
      </c>
      <c r="AB1071">
        <f>IF(COUNTIFS($C$2:C1071,C1071, $O$2:O1071,O1071)= 1,1,0)</f>
        <v>1</v>
      </c>
      <c r="AC1071" s="6">
        <f>IF(COUNTIFS($A$2:A1071,A1071, $O$2:O1071,O1071)= 1,1,0)</f>
        <v>1</v>
      </c>
    </row>
    <row r="1072" spans="1:29" x14ac:dyDescent="0.25">
      <c r="A1072" t="s">
        <v>1655</v>
      </c>
      <c r="B1072" s="1">
        <v>45939</v>
      </c>
      <c r="C1072" t="s">
        <v>706</v>
      </c>
      <c r="D1072" t="s">
        <v>71</v>
      </c>
      <c r="E1072" t="s">
        <v>46</v>
      </c>
      <c r="F1072" t="s">
        <v>37</v>
      </c>
      <c r="G1072" t="s">
        <v>313</v>
      </c>
      <c r="H1072">
        <v>2</v>
      </c>
      <c r="I1072">
        <v>12747</v>
      </c>
      <c r="J1072">
        <v>25</v>
      </c>
      <c r="K1072">
        <v>6373.5</v>
      </c>
      <c r="L1072">
        <v>19120.5</v>
      </c>
      <c r="M1072">
        <v>15647.92</v>
      </c>
      <c r="N1072">
        <v>3472.58</v>
      </c>
      <c r="O1072" t="s">
        <v>39</v>
      </c>
      <c r="P1072">
        <v>513.47</v>
      </c>
      <c r="Q1072" t="s">
        <v>68</v>
      </c>
      <c r="R1072" t="s">
        <v>31</v>
      </c>
      <c r="S1072">
        <v>5</v>
      </c>
      <c r="T1072">
        <v>0</v>
      </c>
      <c r="U1072" t="s">
        <v>32</v>
      </c>
      <c r="V1072" t="s">
        <v>42</v>
      </c>
      <c r="X1072">
        <f t="shared" si="32"/>
        <v>0</v>
      </c>
      <c r="Y1072">
        <f t="shared" si="33"/>
        <v>2959.1099999999997</v>
      </c>
      <c r="Z1072" s="2">
        <f>IF(BoyCodeAfrica_Ecommerce_Datasets3[Marketing_Cost] = 0, "N/A", L1072/P1072)</f>
        <v>37.237813309443588</v>
      </c>
      <c r="AA1072" s="3">
        <f>BoyCodeAfrica_Ecommerce_Datasets3[Marketing_Cost]/BoyCodeAfrica_Ecommerce_Datasets3[Revenue]</f>
        <v>2.6854423262989986E-2</v>
      </c>
      <c r="AB1072">
        <f>IF(COUNTIFS($C$2:C1072,C1072, $O$2:O1072,O1072)= 1,1,0)</f>
        <v>1</v>
      </c>
      <c r="AC1072" s="6">
        <f>IF(COUNTIFS($A$2:A1072,A1072, $O$2:O1072,O1072)= 1,1,0)</f>
        <v>1</v>
      </c>
    </row>
    <row r="1073" spans="1:29" x14ac:dyDescent="0.25">
      <c r="A1073" t="s">
        <v>1656</v>
      </c>
      <c r="B1073" s="1">
        <v>45676</v>
      </c>
      <c r="C1073" t="s">
        <v>993</v>
      </c>
      <c r="D1073" t="s">
        <v>79</v>
      </c>
      <c r="E1073" t="s">
        <v>46</v>
      </c>
      <c r="F1073" t="s">
        <v>86</v>
      </c>
      <c r="G1073" t="s">
        <v>127</v>
      </c>
      <c r="H1073">
        <v>1</v>
      </c>
      <c r="I1073">
        <v>31856</v>
      </c>
      <c r="J1073">
        <v>20</v>
      </c>
      <c r="K1073">
        <v>6371.2</v>
      </c>
      <c r="L1073">
        <v>25484.799999999999</v>
      </c>
      <c r="M1073">
        <v>17050.93</v>
      </c>
      <c r="N1073">
        <v>8433.8700000000008</v>
      </c>
      <c r="O1073" t="s">
        <v>91</v>
      </c>
      <c r="P1073">
        <v>2001.62</v>
      </c>
      <c r="Q1073" t="s">
        <v>73</v>
      </c>
      <c r="R1073" t="s">
        <v>31</v>
      </c>
      <c r="S1073">
        <v>5</v>
      </c>
      <c r="T1073">
        <v>5</v>
      </c>
      <c r="U1073" t="s">
        <v>32</v>
      </c>
      <c r="V1073" t="s">
        <v>50</v>
      </c>
      <c r="W1073">
        <v>4</v>
      </c>
      <c r="X1073">
        <f t="shared" si="32"/>
        <v>0</v>
      </c>
      <c r="Y1073">
        <f t="shared" si="33"/>
        <v>6432.2500000000009</v>
      </c>
      <c r="Z1073" s="2">
        <f>IF(BoyCodeAfrica_Ecommerce_Datasets3[Marketing_Cost] = 0, "N/A", L1073/P1073)</f>
        <v>12.732087009522287</v>
      </c>
      <c r="AA1073" s="3">
        <f>BoyCodeAfrica_Ecommerce_Datasets3[Marketing_Cost]/BoyCodeAfrica_Ecommerce_Datasets3[Revenue]</f>
        <v>7.8541718985434453E-2</v>
      </c>
      <c r="AB1073">
        <f>IF(COUNTIFS($C$2:C1073,C1073, $O$2:O1073,O1073)= 1,1,0)</f>
        <v>0</v>
      </c>
      <c r="AC1073" s="6">
        <f>IF(COUNTIFS($A$2:A1073,A1073, $O$2:O1073,O1073)= 1,1,0)</f>
        <v>1</v>
      </c>
    </row>
    <row r="1074" spans="1:29" x14ac:dyDescent="0.25">
      <c r="A1074" t="s">
        <v>1657</v>
      </c>
      <c r="B1074" s="1">
        <v>45890</v>
      </c>
      <c r="C1074" t="s">
        <v>1332</v>
      </c>
      <c r="D1074" t="s">
        <v>154</v>
      </c>
      <c r="E1074" t="s">
        <v>26</v>
      </c>
      <c r="F1074" t="s">
        <v>53</v>
      </c>
      <c r="G1074" t="s">
        <v>54</v>
      </c>
      <c r="H1074">
        <v>1</v>
      </c>
      <c r="I1074">
        <v>115670</v>
      </c>
      <c r="J1074">
        <v>0</v>
      </c>
      <c r="K1074">
        <v>0</v>
      </c>
      <c r="L1074">
        <v>115670</v>
      </c>
      <c r="M1074">
        <v>72300.5</v>
      </c>
      <c r="N1074">
        <v>43369.5</v>
      </c>
      <c r="O1074" t="s">
        <v>60</v>
      </c>
      <c r="P1074">
        <v>379.96</v>
      </c>
      <c r="Q1074" t="s">
        <v>68</v>
      </c>
      <c r="R1074" t="s">
        <v>31</v>
      </c>
      <c r="S1074">
        <v>5</v>
      </c>
      <c r="T1074">
        <v>5</v>
      </c>
      <c r="U1074" t="s">
        <v>32</v>
      </c>
      <c r="V1074" t="s">
        <v>33</v>
      </c>
      <c r="W1074">
        <v>1</v>
      </c>
      <c r="X1074">
        <f t="shared" si="32"/>
        <v>0</v>
      </c>
      <c r="Y1074">
        <f t="shared" si="33"/>
        <v>42989.54</v>
      </c>
      <c r="Z1074" s="2">
        <f>IF(BoyCodeAfrica_Ecommerce_Datasets3[Marketing_Cost] = 0, "N/A", L1074/P1074)</f>
        <v>304.42678176650173</v>
      </c>
      <c r="AA1074" s="3">
        <f>BoyCodeAfrica_Ecommerce_Datasets3[Marketing_Cost]/BoyCodeAfrica_Ecommerce_Datasets3[Revenue]</f>
        <v>3.2848621077202385E-3</v>
      </c>
      <c r="AB1074">
        <f>IF(COUNTIFS($C$2:C1074,C1074, $O$2:O1074,O1074)= 1,1,0)</f>
        <v>1</v>
      </c>
      <c r="AC1074" s="6">
        <f>IF(COUNTIFS($A$2:A1074,A1074, $O$2:O1074,O1074)= 1,1,0)</f>
        <v>1</v>
      </c>
    </row>
    <row r="1075" spans="1:29" x14ac:dyDescent="0.25">
      <c r="A1075" t="s">
        <v>1658</v>
      </c>
      <c r="B1075" s="1">
        <v>45703</v>
      </c>
      <c r="C1075" t="s">
        <v>478</v>
      </c>
      <c r="D1075" t="s">
        <v>63</v>
      </c>
      <c r="E1075" t="s">
        <v>46</v>
      </c>
      <c r="F1075" t="s">
        <v>47</v>
      </c>
      <c r="G1075" t="s">
        <v>64</v>
      </c>
      <c r="H1075">
        <v>1</v>
      </c>
      <c r="I1075">
        <v>53972</v>
      </c>
      <c r="J1075">
        <v>25</v>
      </c>
      <c r="K1075">
        <v>13493</v>
      </c>
      <c r="L1075">
        <v>40479</v>
      </c>
      <c r="M1075">
        <v>25498.59</v>
      </c>
      <c r="N1075">
        <v>14980.41</v>
      </c>
      <c r="O1075" t="s">
        <v>60</v>
      </c>
      <c r="P1075">
        <v>1244.7</v>
      </c>
      <c r="Q1075" t="s">
        <v>68</v>
      </c>
      <c r="R1075" t="s">
        <v>31</v>
      </c>
      <c r="S1075">
        <v>5</v>
      </c>
      <c r="T1075">
        <v>2</v>
      </c>
      <c r="U1075" t="s">
        <v>32</v>
      </c>
      <c r="V1075" t="s">
        <v>33</v>
      </c>
      <c r="W1075">
        <v>1</v>
      </c>
      <c r="X1075">
        <f t="shared" si="32"/>
        <v>0</v>
      </c>
      <c r="Y1075">
        <f t="shared" si="33"/>
        <v>13735.71</v>
      </c>
      <c r="Z1075" s="2">
        <f>IF(BoyCodeAfrica_Ecommerce_Datasets3[Marketing_Cost] = 0, "N/A", L1075/P1075)</f>
        <v>32.521089419137141</v>
      </c>
      <c r="AA1075" s="3">
        <f>BoyCodeAfrica_Ecommerce_Datasets3[Marketing_Cost]/BoyCodeAfrica_Ecommerce_Datasets3[Revenue]</f>
        <v>3.0749277403097904E-2</v>
      </c>
      <c r="AB1075">
        <f>IF(COUNTIFS($C$2:C1075,C1075, $O$2:O1075,O1075)= 1,1,0)</f>
        <v>1</v>
      </c>
      <c r="AC1075" s="6">
        <f>IF(COUNTIFS($A$2:A1075,A1075, $O$2:O1075,O1075)= 1,1,0)</f>
        <v>1</v>
      </c>
    </row>
    <row r="1076" spans="1:29" x14ac:dyDescent="0.25">
      <c r="A1076" t="s">
        <v>1659</v>
      </c>
      <c r="B1076" s="1">
        <v>45819</v>
      </c>
      <c r="C1076" t="s">
        <v>717</v>
      </c>
      <c r="D1076" t="s">
        <v>90</v>
      </c>
      <c r="E1076" t="s">
        <v>46</v>
      </c>
      <c r="F1076" t="s">
        <v>47</v>
      </c>
      <c r="G1076" t="s">
        <v>146</v>
      </c>
      <c r="H1076">
        <v>2</v>
      </c>
      <c r="I1076">
        <v>34104</v>
      </c>
      <c r="J1076">
        <v>20</v>
      </c>
      <c r="K1076">
        <v>13641.6</v>
      </c>
      <c r="L1076">
        <v>54566.400000000001</v>
      </c>
      <c r="M1076">
        <v>40761.360000000001</v>
      </c>
      <c r="N1076">
        <v>13805.04</v>
      </c>
      <c r="O1076" t="s">
        <v>39</v>
      </c>
      <c r="P1076">
        <v>1662.94</v>
      </c>
      <c r="Q1076" t="s">
        <v>30</v>
      </c>
      <c r="R1076" t="s">
        <v>41</v>
      </c>
      <c r="S1076">
        <v>2</v>
      </c>
      <c r="T1076">
        <v>3</v>
      </c>
      <c r="U1076" t="s">
        <v>56</v>
      </c>
      <c r="V1076" t="s">
        <v>33</v>
      </c>
      <c r="W1076">
        <v>5</v>
      </c>
      <c r="X1076">
        <f t="shared" si="32"/>
        <v>0</v>
      </c>
      <c r="Y1076">
        <f t="shared" si="33"/>
        <v>12142.1</v>
      </c>
      <c r="Z1076" s="2">
        <f>IF(BoyCodeAfrica_Ecommerce_Datasets3[Marketing_Cost] = 0, "N/A", L1076/P1076)</f>
        <v>32.813210338316473</v>
      </c>
      <c r="AA1076" s="3">
        <f>BoyCodeAfrica_Ecommerce_Datasets3[Marketing_Cost]/BoyCodeAfrica_Ecommerce_Datasets3[Revenue]</f>
        <v>3.0475530729533191E-2</v>
      </c>
      <c r="AB1076">
        <f>IF(COUNTIFS($C$2:C1076,C1076, $O$2:O1076,O1076)= 1,1,0)</f>
        <v>1</v>
      </c>
      <c r="AC1076" s="6">
        <f>IF(COUNTIFS($A$2:A1076,A1076, $O$2:O1076,O1076)= 1,1,0)</f>
        <v>1</v>
      </c>
    </row>
    <row r="1077" spans="1:29" x14ac:dyDescent="0.25">
      <c r="A1077" t="s">
        <v>1660</v>
      </c>
      <c r="B1077" s="1">
        <v>45787</v>
      </c>
      <c r="C1077" t="s">
        <v>487</v>
      </c>
      <c r="D1077" t="s">
        <v>79</v>
      </c>
      <c r="E1077" t="s">
        <v>26</v>
      </c>
      <c r="F1077" t="s">
        <v>86</v>
      </c>
      <c r="G1077" t="s">
        <v>94</v>
      </c>
      <c r="H1077">
        <v>2</v>
      </c>
      <c r="I1077">
        <v>12559</v>
      </c>
      <c r="J1077">
        <v>25</v>
      </c>
      <c r="K1077">
        <v>6279.5</v>
      </c>
      <c r="L1077">
        <v>18838.5</v>
      </c>
      <c r="M1077">
        <v>11517.77</v>
      </c>
      <c r="N1077">
        <v>7320.73</v>
      </c>
      <c r="O1077" t="s">
        <v>29</v>
      </c>
      <c r="P1077">
        <v>1758.57</v>
      </c>
      <c r="Q1077" t="s">
        <v>68</v>
      </c>
      <c r="R1077" t="s">
        <v>31</v>
      </c>
      <c r="S1077">
        <v>5</v>
      </c>
      <c r="T1077">
        <v>4</v>
      </c>
      <c r="U1077" t="s">
        <v>32</v>
      </c>
      <c r="V1077" t="s">
        <v>33</v>
      </c>
      <c r="W1077">
        <v>5</v>
      </c>
      <c r="X1077">
        <f t="shared" si="32"/>
        <v>0</v>
      </c>
      <c r="Y1077">
        <f t="shared" si="33"/>
        <v>5562.16</v>
      </c>
      <c r="Z1077" s="2">
        <f>IF(BoyCodeAfrica_Ecommerce_Datasets3[Marketing_Cost] = 0, "N/A", L1077/P1077)</f>
        <v>10.712397004384245</v>
      </c>
      <c r="AA1077" s="3">
        <f>BoyCodeAfrica_Ecommerce_Datasets3[Marketing_Cost]/BoyCodeAfrica_Ecommerce_Datasets3[Revenue]</f>
        <v>9.3349788995939167E-2</v>
      </c>
      <c r="AB1077">
        <f>IF(COUNTIFS($C$2:C1077,C1077, $O$2:O1077,O1077)= 1,1,0)</f>
        <v>1</v>
      </c>
      <c r="AC1077" s="6">
        <f>IF(COUNTIFS($A$2:A1077,A1077, $O$2:O1077,O1077)= 1,1,0)</f>
        <v>1</v>
      </c>
    </row>
    <row r="1078" spans="1:29" x14ac:dyDescent="0.25">
      <c r="A1078" t="s">
        <v>1661</v>
      </c>
      <c r="B1078" s="1">
        <v>45823</v>
      </c>
      <c r="C1078" t="s">
        <v>1451</v>
      </c>
      <c r="D1078" t="s">
        <v>154</v>
      </c>
      <c r="E1078" t="s">
        <v>46</v>
      </c>
      <c r="F1078" t="s">
        <v>86</v>
      </c>
      <c r="G1078" t="s">
        <v>110</v>
      </c>
      <c r="H1078">
        <v>1</v>
      </c>
      <c r="I1078">
        <v>50989</v>
      </c>
      <c r="J1078">
        <v>25</v>
      </c>
      <c r="K1078">
        <v>12747.25</v>
      </c>
      <c r="L1078">
        <v>38241.75</v>
      </c>
      <c r="M1078">
        <v>23942.080000000002</v>
      </c>
      <c r="N1078">
        <v>14299.67</v>
      </c>
      <c r="O1078" t="s">
        <v>91</v>
      </c>
      <c r="P1078">
        <v>1316.58</v>
      </c>
      <c r="Q1078" t="s">
        <v>68</v>
      </c>
      <c r="R1078" t="s">
        <v>31</v>
      </c>
      <c r="S1078">
        <v>5</v>
      </c>
      <c r="T1078">
        <v>1</v>
      </c>
      <c r="U1078" t="s">
        <v>32</v>
      </c>
      <c r="V1078" t="s">
        <v>33</v>
      </c>
      <c r="W1078">
        <v>2</v>
      </c>
      <c r="X1078">
        <f t="shared" si="32"/>
        <v>0</v>
      </c>
      <c r="Y1078">
        <f t="shared" si="33"/>
        <v>12983.09</v>
      </c>
      <c r="Z1078" s="2">
        <f>IF(BoyCodeAfrica_Ecommerce_Datasets3[Marketing_Cost] = 0, "N/A", L1078/P1078)</f>
        <v>29.046278995579456</v>
      </c>
      <c r="AA1078" s="3">
        <f>BoyCodeAfrica_Ecommerce_Datasets3[Marketing_Cost]/BoyCodeAfrica_Ecommerce_Datasets3[Revenue]</f>
        <v>3.4427817764615898E-2</v>
      </c>
      <c r="AB1078">
        <f>IF(COUNTIFS($C$2:C1078,C1078, $O$2:O1078,O1078)= 1,1,0)</f>
        <v>1</v>
      </c>
      <c r="AC1078" s="6">
        <f>IF(COUNTIFS($A$2:A1078,A1078, $O$2:O1078,O1078)= 1,1,0)</f>
        <v>1</v>
      </c>
    </row>
    <row r="1079" spans="1:29" x14ac:dyDescent="0.25">
      <c r="A1079" t="s">
        <v>1662</v>
      </c>
      <c r="B1079" s="1">
        <v>45717</v>
      </c>
      <c r="C1079" t="s">
        <v>1663</v>
      </c>
      <c r="D1079" t="s">
        <v>154</v>
      </c>
      <c r="E1079" t="s">
        <v>46</v>
      </c>
      <c r="F1079" t="s">
        <v>27</v>
      </c>
      <c r="G1079" t="s">
        <v>28</v>
      </c>
      <c r="H1079">
        <v>1</v>
      </c>
      <c r="I1079">
        <v>18504</v>
      </c>
      <c r="J1079">
        <v>0</v>
      </c>
      <c r="K1079">
        <v>0</v>
      </c>
      <c r="L1079">
        <v>18504</v>
      </c>
      <c r="M1079">
        <v>11354.81</v>
      </c>
      <c r="N1079">
        <v>7149.19</v>
      </c>
      <c r="O1079" t="s">
        <v>55</v>
      </c>
      <c r="P1079">
        <v>2311.89</v>
      </c>
      <c r="Q1079" t="s">
        <v>40</v>
      </c>
      <c r="R1079" t="s">
        <v>41</v>
      </c>
      <c r="S1079">
        <v>2</v>
      </c>
      <c r="T1079">
        <v>1</v>
      </c>
      <c r="U1079" t="s">
        <v>32</v>
      </c>
      <c r="V1079" t="s">
        <v>33</v>
      </c>
      <c r="W1079">
        <v>5</v>
      </c>
      <c r="X1079">
        <f t="shared" si="32"/>
        <v>0</v>
      </c>
      <c r="Y1079">
        <f t="shared" si="33"/>
        <v>4837.2999999999993</v>
      </c>
      <c r="Z1079" s="2">
        <f>IF(BoyCodeAfrica_Ecommerce_Datasets3[Marketing_Cost] = 0, "N/A", L1079/P1079)</f>
        <v>8.003841013196995</v>
      </c>
      <c r="AA1079" s="3">
        <f>BoyCodeAfrica_Ecommerce_Datasets3[Marketing_Cost]/BoyCodeAfrica_Ecommerce_Datasets3[Revenue]</f>
        <v>0.1249400129701686</v>
      </c>
      <c r="AB1079">
        <f>IF(COUNTIFS($C$2:C1079,C1079, $O$2:O1079,O1079)= 1,1,0)</f>
        <v>1</v>
      </c>
      <c r="AC1079" s="6">
        <f>IF(COUNTIFS($A$2:A1079,A1079, $O$2:O1079,O1079)= 1,1,0)</f>
        <v>1</v>
      </c>
    </row>
    <row r="1080" spans="1:29" x14ac:dyDescent="0.25">
      <c r="A1080" t="s">
        <v>1664</v>
      </c>
      <c r="B1080" s="1">
        <v>45864</v>
      </c>
      <c r="C1080" t="s">
        <v>595</v>
      </c>
      <c r="D1080" t="s">
        <v>90</v>
      </c>
      <c r="E1080" t="s">
        <v>46</v>
      </c>
      <c r="F1080" t="s">
        <v>53</v>
      </c>
      <c r="G1080" t="s">
        <v>151</v>
      </c>
      <c r="H1080">
        <v>1</v>
      </c>
      <c r="I1080">
        <v>91480</v>
      </c>
      <c r="J1080">
        <v>0</v>
      </c>
      <c r="K1080">
        <v>0</v>
      </c>
      <c r="L1080">
        <v>91480</v>
      </c>
      <c r="M1080">
        <v>64831.360000000001</v>
      </c>
      <c r="N1080">
        <v>26648.639999999999</v>
      </c>
      <c r="O1080" t="s">
        <v>60</v>
      </c>
      <c r="P1080">
        <v>1016.41</v>
      </c>
      <c r="Q1080" t="s">
        <v>40</v>
      </c>
      <c r="R1080" t="s">
        <v>41</v>
      </c>
      <c r="S1080">
        <v>2</v>
      </c>
      <c r="T1080">
        <v>5</v>
      </c>
      <c r="U1080" t="s">
        <v>32</v>
      </c>
      <c r="V1080" t="s">
        <v>42</v>
      </c>
      <c r="X1080">
        <f t="shared" si="32"/>
        <v>0</v>
      </c>
      <c r="Y1080">
        <f t="shared" si="33"/>
        <v>25632.23</v>
      </c>
      <c r="Z1080" s="2">
        <f>IF(BoyCodeAfrica_Ecommerce_Datasets3[Marketing_Cost] = 0, "N/A", L1080/P1080)</f>
        <v>90.003049950315329</v>
      </c>
      <c r="AA1080" s="3">
        <f>BoyCodeAfrica_Ecommerce_Datasets3[Marketing_Cost]/BoyCodeAfrica_Ecommerce_Datasets3[Revenue]</f>
        <v>1.1110734586794927E-2</v>
      </c>
      <c r="AB1080">
        <f>IF(COUNTIFS($C$2:C1080,C1080, $O$2:O1080,O1080)= 1,1,0)</f>
        <v>0</v>
      </c>
      <c r="AC1080" s="6">
        <f>IF(COUNTIFS($A$2:A1080,A1080, $O$2:O1080,O1080)= 1,1,0)</f>
        <v>1</v>
      </c>
    </row>
    <row r="1081" spans="1:29" x14ac:dyDescent="0.25">
      <c r="A1081" t="s">
        <v>1665</v>
      </c>
      <c r="B1081" s="1">
        <v>45921</v>
      </c>
      <c r="C1081" t="s">
        <v>954</v>
      </c>
      <c r="D1081" t="s">
        <v>2482</v>
      </c>
      <c r="E1081" t="s">
        <v>46</v>
      </c>
      <c r="F1081" t="s">
        <v>86</v>
      </c>
      <c r="G1081" t="s">
        <v>180</v>
      </c>
      <c r="H1081">
        <v>3</v>
      </c>
      <c r="I1081">
        <v>38738</v>
      </c>
      <c r="J1081">
        <v>0</v>
      </c>
      <c r="K1081">
        <v>0</v>
      </c>
      <c r="L1081">
        <v>116214</v>
      </c>
      <c r="M1081">
        <v>69049.53</v>
      </c>
      <c r="N1081">
        <v>47164.47</v>
      </c>
      <c r="O1081" t="s">
        <v>91</v>
      </c>
      <c r="P1081">
        <v>531.99</v>
      </c>
      <c r="Q1081" t="s">
        <v>30</v>
      </c>
      <c r="R1081" t="s">
        <v>41</v>
      </c>
      <c r="S1081">
        <v>2</v>
      </c>
      <c r="T1081">
        <v>3</v>
      </c>
      <c r="U1081" t="s">
        <v>56</v>
      </c>
      <c r="V1081" t="s">
        <v>33</v>
      </c>
      <c r="W1081">
        <v>2</v>
      </c>
      <c r="X1081">
        <f t="shared" si="32"/>
        <v>0</v>
      </c>
      <c r="Y1081">
        <f t="shared" si="33"/>
        <v>46632.480000000003</v>
      </c>
      <c r="Z1081" s="2">
        <f>IF(BoyCodeAfrica_Ecommerce_Datasets3[Marketing_Cost] = 0, "N/A", L1081/P1081)</f>
        <v>218.45147465177917</v>
      </c>
      <c r="AA1081" s="3">
        <f>BoyCodeAfrica_Ecommerce_Datasets3[Marketing_Cost]/BoyCodeAfrica_Ecommerce_Datasets3[Revenue]</f>
        <v>4.5776756673034233E-3</v>
      </c>
      <c r="AB1081">
        <f>IF(COUNTIFS($C$2:C1081,C1081, $O$2:O1081,O1081)= 1,1,0)</f>
        <v>1</v>
      </c>
      <c r="AC1081" s="6">
        <f>IF(COUNTIFS($A$2:A1081,A1081, $O$2:O1081,O1081)= 1,1,0)</f>
        <v>1</v>
      </c>
    </row>
    <row r="1082" spans="1:29" x14ac:dyDescent="0.25">
      <c r="A1082" t="s">
        <v>1666</v>
      </c>
      <c r="B1082" s="1">
        <v>45658</v>
      </c>
      <c r="C1082" t="s">
        <v>1523</v>
      </c>
      <c r="D1082" t="s">
        <v>63</v>
      </c>
      <c r="E1082" t="s">
        <v>36</v>
      </c>
      <c r="F1082" t="s">
        <v>47</v>
      </c>
      <c r="G1082" t="s">
        <v>105</v>
      </c>
      <c r="H1082">
        <v>1</v>
      </c>
      <c r="I1082">
        <v>19799</v>
      </c>
      <c r="J1082">
        <v>5</v>
      </c>
      <c r="K1082">
        <v>989.95</v>
      </c>
      <c r="L1082">
        <v>18809.05</v>
      </c>
      <c r="M1082">
        <v>11372.63</v>
      </c>
      <c r="N1082">
        <v>7436.42</v>
      </c>
      <c r="O1082" t="s">
        <v>29</v>
      </c>
      <c r="P1082">
        <v>1218.48</v>
      </c>
      <c r="Q1082" t="s">
        <v>83</v>
      </c>
      <c r="R1082" t="s">
        <v>41</v>
      </c>
      <c r="S1082">
        <v>2</v>
      </c>
      <c r="T1082">
        <v>1</v>
      </c>
      <c r="U1082" t="s">
        <v>32</v>
      </c>
      <c r="V1082" t="s">
        <v>33</v>
      </c>
      <c r="W1082">
        <v>3</v>
      </c>
      <c r="X1082">
        <f t="shared" si="32"/>
        <v>0</v>
      </c>
      <c r="Y1082">
        <f t="shared" si="33"/>
        <v>6217.9400000000005</v>
      </c>
      <c r="Z1082" s="2">
        <f>IF(BoyCodeAfrica_Ecommerce_Datasets3[Marketing_Cost] = 0, "N/A", L1082/P1082)</f>
        <v>15.436486442124613</v>
      </c>
      <c r="AA1082" s="3">
        <f>BoyCodeAfrica_Ecommerce_Datasets3[Marketing_Cost]/BoyCodeAfrica_Ecommerce_Datasets3[Revenue]</f>
        <v>6.4781581206919014E-2</v>
      </c>
      <c r="AB1082">
        <f>IF(COUNTIFS($C$2:C1082,C1082, $O$2:O1082,O1082)= 1,1,0)</f>
        <v>0</v>
      </c>
      <c r="AC1082" s="6">
        <f>IF(COUNTIFS($A$2:A1082,A1082, $O$2:O1082,O1082)= 1,1,0)</f>
        <v>1</v>
      </c>
    </row>
    <row r="1083" spans="1:29" x14ac:dyDescent="0.25">
      <c r="A1083" t="s">
        <v>1667</v>
      </c>
      <c r="B1083" s="1">
        <v>45994</v>
      </c>
      <c r="C1083" t="s">
        <v>506</v>
      </c>
      <c r="D1083" t="s">
        <v>67</v>
      </c>
      <c r="E1083" t="s">
        <v>26</v>
      </c>
      <c r="F1083" t="s">
        <v>86</v>
      </c>
      <c r="G1083" t="s">
        <v>110</v>
      </c>
      <c r="H1083">
        <v>3</v>
      </c>
      <c r="I1083">
        <v>66899</v>
      </c>
      <c r="J1083">
        <v>0</v>
      </c>
      <c r="K1083">
        <v>0</v>
      </c>
      <c r="L1083">
        <v>200697</v>
      </c>
      <c r="M1083">
        <v>156995.01999999999</v>
      </c>
      <c r="N1083">
        <v>43701.98</v>
      </c>
      <c r="O1083" t="s">
        <v>29</v>
      </c>
      <c r="P1083">
        <v>1367.22</v>
      </c>
      <c r="Q1083" t="s">
        <v>73</v>
      </c>
      <c r="R1083" t="s">
        <v>41</v>
      </c>
      <c r="S1083">
        <v>2</v>
      </c>
      <c r="T1083">
        <v>6</v>
      </c>
      <c r="U1083" t="s">
        <v>32</v>
      </c>
      <c r="V1083" t="s">
        <v>42</v>
      </c>
      <c r="X1083">
        <f t="shared" si="32"/>
        <v>0</v>
      </c>
      <c r="Y1083">
        <f t="shared" si="33"/>
        <v>42334.76</v>
      </c>
      <c r="Z1083" s="2">
        <f>IF(BoyCodeAfrica_Ecommerce_Datasets3[Marketing_Cost] = 0, "N/A", L1083/P1083)</f>
        <v>146.79203054373107</v>
      </c>
      <c r="AA1083" s="3">
        <f>BoyCodeAfrica_Ecommerce_Datasets3[Marketing_Cost]/BoyCodeAfrica_Ecommerce_Datasets3[Revenue]</f>
        <v>6.8123589291319755E-3</v>
      </c>
      <c r="AB1083">
        <f>IF(COUNTIFS($C$2:C1083,C1083, $O$2:O1083,O1083)= 1,1,0)</f>
        <v>1</v>
      </c>
      <c r="AC1083" s="6">
        <f>IF(COUNTIFS($A$2:A1083,A1083, $O$2:O1083,O1083)= 1,1,0)</f>
        <v>1</v>
      </c>
    </row>
    <row r="1084" spans="1:29" x14ac:dyDescent="0.25">
      <c r="A1084" t="s">
        <v>1668</v>
      </c>
      <c r="B1084" s="1">
        <v>45935</v>
      </c>
      <c r="C1084" t="s">
        <v>123</v>
      </c>
      <c r="D1084" t="s">
        <v>124</v>
      </c>
      <c r="E1084" t="s">
        <v>46</v>
      </c>
      <c r="F1084" t="s">
        <v>53</v>
      </c>
      <c r="G1084" t="s">
        <v>82</v>
      </c>
      <c r="H1084">
        <v>1</v>
      </c>
      <c r="I1084">
        <v>101011</v>
      </c>
      <c r="J1084">
        <v>0</v>
      </c>
      <c r="K1084">
        <v>0</v>
      </c>
      <c r="L1084">
        <v>101011</v>
      </c>
      <c r="M1084">
        <v>81400.7</v>
      </c>
      <c r="N1084">
        <v>19610.3</v>
      </c>
      <c r="O1084" t="s">
        <v>49</v>
      </c>
      <c r="P1084">
        <v>154.93</v>
      </c>
      <c r="Q1084" t="s">
        <v>68</v>
      </c>
      <c r="R1084" t="s">
        <v>41</v>
      </c>
      <c r="S1084">
        <v>2</v>
      </c>
      <c r="T1084">
        <v>3</v>
      </c>
      <c r="U1084" t="s">
        <v>32</v>
      </c>
      <c r="V1084" t="s">
        <v>42</v>
      </c>
      <c r="X1084">
        <f t="shared" si="32"/>
        <v>0</v>
      </c>
      <c r="Y1084">
        <f t="shared" si="33"/>
        <v>19455.37</v>
      </c>
      <c r="Z1084" s="2">
        <f>IF(BoyCodeAfrica_Ecommerce_Datasets3[Marketing_Cost] = 0, "N/A", L1084/P1084)</f>
        <v>651.97831278641968</v>
      </c>
      <c r="AA1084" s="3">
        <f>BoyCodeAfrica_Ecommerce_Datasets3[Marketing_Cost]/BoyCodeAfrica_Ecommerce_Datasets3[Revenue]</f>
        <v>1.5337933492391919E-3</v>
      </c>
      <c r="AB1084">
        <f>IF(COUNTIFS($C$2:C1084,C1084, $O$2:O1084,O1084)= 1,1,0)</f>
        <v>1</v>
      </c>
      <c r="AC1084" s="6">
        <f>IF(COUNTIFS($A$2:A1084,A1084, $O$2:O1084,O1084)= 1,1,0)</f>
        <v>1</v>
      </c>
    </row>
    <row r="1085" spans="1:29" x14ac:dyDescent="0.25">
      <c r="A1085" t="s">
        <v>1669</v>
      </c>
      <c r="B1085" s="1">
        <v>45894</v>
      </c>
      <c r="C1085" t="s">
        <v>1138</v>
      </c>
      <c r="D1085" t="s">
        <v>25</v>
      </c>
      <c r="E1085" t="s">
        <v>46</v>
      </c>
      <c r="F1085" t="s">
        <v>27</v>
      </c>
      <c r="G1085" t="s">
        <v>113</v>
      </c>
      <c r="H1085">
        <v>1</v>
      </c>
      <c r="I1085">
        <v>6139</v>
      </c>
      <c r="J1085">
        <v>10</v>
      </c>
      <c r="K1085">
        <v>613.9</v>
      </c>
      <c r="L1085">
        <v>5525.1</v>
      </c>
      <c r="M1085">
        <v>3848.45</v>
      </c>
      <c r="N1085">
        <v>1676.65</v>
      </c>
      <c r="O1085" t="s">
        <v>91</v>
      </c>
      <c r="P1085">
        <v>1704.48</v>
      </c>
      <c r="Q1085" t="s">
        <v>40</v>
      </c>
      <c r="R1085" t="s">
        <v>31</v>
      </c>
      <c r="S1085">
        <v>5</v>
      </c>
      <c r="T1085">
        <v>9</v>
      </c>
      <c r="U1085" t="s">
        <v>56</v>
      </c>
      <c r="V1085" t="s">
        <v>33</v>
      </c>
      <c r="W1085">
        <v>1</v>
      </c>
      <c r="X1085">
        <f t="shared" si="32"/>
        <v>0</v>
      </c>
      <c r="Y1085">
        <f t="shared" si="33"/>
        <v>-27.829999999999927</v>
      </c>
      <c r="Z1085" s="2">
        <f>IF(BoyCodeAfrica_Ecommerce_Datasets3[Marketing_Cost] = 0, "N/A", L1085/P1085)</f>
        <v>3.2415164742326108</v>
      </c>
      <c r="AA1085" s="3">
        <f>BoyCodeAfrica_Ecommerce_Datasets3[Marketing_Cost]/BoyCodeAfrica_Ecommerce_Datasets3[Revenue]</f>
        <v>0.30849758375414016</v>
      </c>
      <c r="AB1085">
        <f>IF(COUNTIFS($C$2:C1085,C1085, $O$2:O1085,O1085)= 1,1,0)</f>
        <v>1</v>
      </c>
      <c r="AC1085" s="6">
        <f>IF(COUNTIFS($A$2:A1085,A1085, $O$2:O1085,O1085)= 1,1,0)</f>
        <v>1</v>
      </c>
    </row>
    <row r="1086" spans="1:29" x14ac:dyDescent="0.25">
      <c r="A1086" t="s">
        <v>1670</v>
      </c>
      <c r="B1086" s="1">
        <v>45869</v>
      </c>
      <c r="C1086" t="s">
        <v>1654</v>
      </c>
      <c r="D1086" t="s">
        <v>79</v>
      </c>
      <c r="E1086" t="s">
        <v>46</v>
      </c>
      <c r="F1086" t="s">
        <v>47</v>
      </c>
      <c r="G1086" t="s">
        <v>146</v>
      </c>
      <c r="H1086">
        <v>3</v>
      </c>
      <c r="I1086">
        <v>33903</v>
      </c>
      <c r="J1086">
        <v>10</v>
      </c>
      <c r="K1086">
        <v>10170.9</v>
      </c>
      <c r="L1086">
        <v>91538.1</v>
      </c>
      <c r="M1086">
        <v>58151.16</v>
      </c>
      <c r="N1086">
        <v>33386.94</v>
      </c>
      <c r="O1086" t="s">
        <v>55</v>
      </c>
      <c r="P1086">
        <v>762.04</v>
      </c>
      <c r="Q1086" t="s">
        <v>68</v>
      </c>
      <c r="R1086" t="s">
        <v>41</v>
      </c>
      <c r="S1086">
        <v>2</v>
      </c>
      <c r="T1086">
        <v>1</v>
      </c>
      <c r="U1086" t="s">
        <v>32</v>
      </c>
      <c r="V1086" t="s">
        <v>50</v>
      </c>
      <c r="W1086">
        <v>4</v>
      </c>
      <c r="X1086">
        <f t="shared" si="32"/>
        <v>0</v>
      </c>
      <c r="Y1086">
        <f t="shared" si="33"/>
        <v>32624.9</v>
      </c>
      <c r="Z1086" s="2">
        <f>IF(BoyCodeAfrica_Ecommerce_Datasets3[Marketing_Cost] = 0, "N/A", L1086/P1086)</f>
        <v>120.12243451787309</v>
      </c>
      <c r="AA1086" s="3">
        <f>BoyCodeAfrica_Ecommerce_Datasets3[Marketing_Cost]/BoyCodeAfrica_Ecommerce_Datasets3[Revenue]</f>
        <v>8.3248396023076713E-3</v>
      </c>
      <c r="AB1086">
        <f>IF(COUNTIFS($C$2:C1086,C1086, $O$2:O1086,O1086)= 1,1,0)</f>
        <v>1</v>
      </c>
      <c r="AC1086" s="6">
        <f>IF(COUNTIFS($A$2:A1086,A1086, $O$2:O1086,O1086)= 1,1,0)</f>
        <v>1</v>
      </c>
    </row>
    <row r="1087" spans="1:29" x14ac:dyDescent="0.25">
      <c r="A1087" t="s">
        <v>1671</v>
      </c>
      <c r="B1087" s="1">
        <v>45685</v>
      </c>
      <c r="C1087" t="s">
        <v>1186</v>
      </c>
      <c r="D1087" t="s">
        <v>154</v>
      </c>
      <c r="E1087" t="s">
        <v>46</v>
      </c>
      <c r="F1087" t="s">
        <v>27</v>
      </c>
      <c r="G1087" t="s">
        <v>76</v>
      </c>
      <c r="H1087">
        <v>1</v>
      </c>
      <c r="I1087">
        <v>4386</v>
      </c>
      <c r="J1087">
        <v>0</v>
      </c>
      <c r="K1087">
        <v>0</v>
      </c>
      <c r="L1087">
        <v>4386</v>
      </c>
      <c r="M1087">
        <v>2642.67</v>
      </c>
      <c r="N1087">
        <v>1743.33</v>
      </c>
      <c r="O1087" t="s">
        <v>55</v>
      </c>
      <c r="P1087">
        <v>1438.11</v>
      </c>
      <c r="Q1087" t="s">
        <v>83</v>
      </c>
      <c r="R1087" t="s">
        <v>31</v>
      </c>
      <c r="S1087">
        <v>5</v>
      </c>
      <c r="T1087">
        <v>1</v>
      </c>
      <c r="U1087" t="s">
        <v>32</v>
      </c>
      <c r="V1087" t="s">
        <v>50</v>
      </c>
      <c r="W1087">
        <v>5</v>
      </c>
      <c r="X1087">
        <f t="shared" si="32"/>
        <v>0</v>
      </c>
      <c r="Y1087">
        <f t="shared" si="33"/>
        <v>305.22000000000003</v>
      </c>
      <c r="Z1087" s="2">
        <f>IF(BoyCodeAfrica_Ecommerce_Datasets3[Marketing_Cost] = 0, "N/A", L1087/P1087)</f>
        <v>3.0498362434027997</v>
      </c>
      <c r="AA1087" s="3">
        <f>BoyCodeAfrica_Ecommerce_Datasets3[Marketing_Cost]/BoyCodeAfrica_Ecommerce_Datasets3[Revenue]</f>
        <v>0.32788645690834473</v>
      </c>
      <c r="AB1087">
        <f>IF(COUNTIFS($C$2:C1087,C1087, $O$2:O1087,O1087)= 1,1,0)</f>
        <v>0</v>
      </c>
      <c r="AC1087" s="6">
        <f>IF(COUNTIFS($A$2:A1087,A1087, $O$2:O1087,O1087)= 1,1,0)</f>
        <v>1</v>
      </c>
    </row>
    <row r="1088" spans="1:29" x14ac:dyDescent="0.25">
      <c r="A1088" t="s">
        <v>1672</v>
      </c>
      <c r="B1088" s="1">
        <v>45754</v>
      </c>
      <c r="C1088" t="s">
        <v>993</v>
      </c>
      <c r="D1088" t="s">
        <v>97</v>
      </c>
      <c r="E1088" t="s">
        <v>26</v>
      </c>
      <c r="F1088" t="s">
        <v>53</v>
      </c>
      <c r="G1088" t="s">
        <v>59</v>
      </c>
      <c r="H1088">
        <v>1</v>
      </c>
      <c r="I1088">
        <v>116337</v>
      </c>
      <c r="J1088">
        <v>0</v>
      </c>
      <c r="K1088">
        <v>0</v>
      </c>
      <c r="L1088">
        <v>116337</v>
      </c>
      <c r="M1088">
        <v>93818.15</v>
      </c>
      <c r="N1088">
        <v>22518.85</v>
      </c>
      <c r="O1088" t="s">
        <v>91</v>
      </c>
      <c r="P1088">
        <v>1923.12</v>
      </c>
      <c r="Q1088" t="s">
        <v>40</v>
      </c>
      <c r="R1088" t="s">
        <v>31</v>
      </c>
      <c r="S1088">
        <v>5</v>
      </c>
      <c r="T1088">
        <v>7</v>
      </c>
      <c r="U1088" t="s">
        <v>56</v>
      </c>
      <c r="V1088" t="s">
        <v>33</v>
      </c>
      <c r="W1088">
        <v>3</v>
      </c>
      <c r="X1088">
        <f t="shared" si="32"/>
        <v>0</v>
      </c>
      <c r="Y1088">
        <f t="shared" si="33"/>
        <v>20595.73</v>
      </c>
      <c r="Z1088" s="2">
        <f>IF(BoyCodeAfrica_Ecommerce_Datasets3[Marketing_Cost] = 0, "N/A", L1088/P1088)</f>
        <v>60.493884936977416</v>
      </c>
      <c r="AA1088" s="3">
        <f>BoyCodeAfrica_Ecommerce_Datasets3[Marketing_Cost]/BoyCodeAfrica_Ecommerce_Datasets3[Revenue]</f>
        <v>1.6530596456845199E-2</v>
      </c>
      <c r="AB1088">
        <f>IF(COUNTIFS($C$2:C1088,C1088, $O$2:O1088,O1088)= 1,1,0)</f>
        <v>0</v>
      </c>
      <c r="AC1088" s="6">
        <f>IF(COUNTIFS($A$2:A1088,A1088, $O$2:O1088,O1088)= 1,1,0)</f>
        <v>1</v>
      </c>
    </row>
    <row r="1089" spans="1:29" x14ac:dyDescent="0.25">
      <c r="A1089" t="s">
        <v>1673</v>
      </c>
      <c r="B1089" s="1">
        <v>45923</v>
      </c>
      <c r="C1089" t="s">
        <v>1674</v>
      </c>
      <c r="D1089" t="s">
        <v>154</v>
      </c>
      <c r="E1089" t="s">
        <v>26</v>
      </c>
      <c r="F1089" t="s">
        <v>53</v>
      </c>
      <c r="G1089" t="s">
        <v>59</v>
      </c>
      <c r="H1089">
        <v>1</v>
      </c>
      <c r="I1089">
        <v>61620</v>
      </c>
      <c r="J1089">
        <v>25</v>
      </c>
      <c r="K1089">
        <v>15405</v>
      </c>
      <c r="L1089">
        <v>46215</v>
      </c>
      <c r="M1089">
        <v>29495.040000000001</v>
      </c>
      <c r="N1089">
        <v>16719.96</v>
      </c>
      <c r="O1089" t="s">
        <v>60</v>
      </c>
      <c r="P1089">
        <v>911.4</v>
      </c>
      <c r="Q1089" t="s">
        <v>73</v>
      </c>
      <c r="R1089" t="s">
        <v>31</v>
      </c>
      <c r="S1089">
        <v>5</v>
      </c>
      <c r="T1089">
        <v>3</v>
      </c>
      <c r="U1089" t="s">
        <v>32</v>
      </c>
      <c r="V1089" t="s">
        <v>42</v>
      </c>
      <c r="X1089">
        <f t="shared" si="32"/>
        <v>0</v>
      </c>
      <c r="Y1089">
        <f t="shared" si="33"/>
        <v>15808.56</v>
      </c>
      <c r="Z1089" s="2">
        <f>IF(BoyCodeAfrica_Ecommerce_Datasets3[Marketing_Cost] = 0, "N/A", L1089/P1089)</f>
        <v>50.707702435813033</v>
      </c>
      <c r="AA1089" s="3">
        <f>BoyCodeAfrica_Ecommerce_Datasets3[Marketing_Cost]/BoyCodeAfrica_Ecommerce_Datasets3[Revenue]</f>
        <v>1.9720869847452124E-2</v>
      </c>
      <c r="AB1089">
        <f>IF(COUNTIFS($C$2:C1089,C1089, $O$2:O1089,O1089)= 1,1,0)</f>
        <v>1</v>
      </c>
      <c r="AC1089" s="6">
        <f>IF(COUNTIFS($A$2:A1089,A1089, $O$2:O1089,O1089)= 1,1,0)</f>
        <v>1</v>
      </c>
    </row>
    <row r="1090" spans="1:29" x14ac:dyDescent="0.25">
      <c r="A1090" t="s">
        <v>1675</v>
      </c>
      <c r="B1090" s="1">
        <v>45843</v>
      </c>
      <c r="C1090" t="s">
        <v>860</v>
      </c>
      <c r="D1090" t="s">
        <v>71</v>
      </c>
      <c r="E1090" t="s">
        <v>26</v>
      </c>
      <c r="F1090" t="s">
        <v>47</v>
      </c>
      <c r="G1090" t="s">
        <v>138</v>
      </c>
      <c r="H1090">
        <v>1</v>
      </c>
      <c r="I1090">
        <v>35982</v>
      </c>
      <c r="J1090">
        <v>10</v>
      </c>
      <c r="K1090">
        <v>3598.2</v>
      </c>
      <c r="L1090">
        <v>32383.8</v>
      </c>
      <c r="M1090">
        <v>22364.6</v>
      </c>
      <c r="N1090">
        <v>10019.200000000001</v>
      </c>
      <c r="O1090" t="s">
        <v>91</v>
      </c>
      <c r="P1090">
        <v>848.07</v>
      </c>
      <c r="Q1090" t="s">
        <v>30</v>
      </c>
      <c r="R1090" t="s">
        <v>41</v>
      </c>
      <c r="S1090">
        <v>2</v>
      </c>
      <c r="T1090">
        <v>5</v>
      </c>
      <c r="U1090" t="s">
        <v>32</v>
      </c>
      <c r="V1090" t="s">
        <v>50</v>
      </c>
      <c r="W1090">
        <v>4</v>
      </c>
      <c r="X1090">
        <f t="shared" ref="X1090:X1153" si="34">L1090-M1090-N1090</f>
        <v>0</v>
      </c>
      <c r="Y1090">
        <f t="shared" ref="Y1090:Y1153" si="35">N1090-P1090</f>
        <v>9171.130000000001</v>
      </c>
      <c r="Z1090" s="2">
        <f>IF(BoyCodeAfrica_Ecommerce_Datasets3[Marketing_Cost] = 0, "N/A", L1090/P1090)</f>
        <v>38.185291308500474</v>
      </c>
      <c r="AA1090" s="3">
        <f>BoyCodeAfrica_Ecommerce_Datasets3[Marketing_Cost]/BoyCodeAfrica_Ecommerce_Datasets3[Revenue]</f>
        <v>2.6188094047023516E-2</v>
      </c>
      <c r="AB1090">
        <f>IF(COUNTIFS($C$2:C1090,C1090, $O$2:O1090,O1090)= 1,1,0)</f>
        <v>1</v>
      </c>
      <c r="AC1090" s="6">
        <f>IF(COUNTIFS($A$2:A1090,A1090, $O$2:O1090,O1090)= 1,1,0)</f>
        <v>1</v>
      </c>
    </row>
    <row r="1091" spans="1:29" x14ac:dyDescent="0.25">
      <c r="A1091" t="s">
        <v>1676</v>
      </c>
      <c r="B1091" s="1">
        <v>45976</v>
      </c>
      <c r="C1091" t="s">
        <v>1677</v>
      </c>
      <c r="D1091" t="s">
        <v>154</v>
      </c>
      <c r="E1091" t="s">
        <v>46</v>
      </c>
      <c r="F1091" t="s">
        <v>86</v>
      </c>
      <c r="G1091" t="s">
        <v>180</v>
      </c>
      <c r="H1091">
        <v>1</v>
      </c>
      <c r="I1091">
        <v>63162</v>
      </c>
      <c r="J1091">
        <v>0</v>
      </c>
      <c r="K1091">
        <v>0</v>
      </c>
      <c r="L1091">
        <v>63162</v>
      </c>
      <c r="M1091">
        <v>36019.9</v>
      </c>
      <c r="N1091">
        <v>27142.1</v>
      </c>
      <c r="O1091" t="s">
        <v>91</v>
      </c>
      <c r="P1091">
        <v>1787.41</v>
      </c>
      <c r="Q1091" t="s">
        <v>83</v>
      </c>
      <c r="R1091" t="s">
        <v>31</v>
      </c>
      <c r="S1091">
        <v>5</v>
      </c>
      <c r="T1091">
        <v>4</v>
      </c>
      <c r="U1091" t="s">
        <v>32</v>
      </c>
      <c r="V1091" t="s">
        <v>33</v>
      </c>
      <c r="W1091">
        <v>3</v>
      </c>
      <c r="X1091">
        <f t="shared" si="34"/>
        <v>0</v>
      </c>
      <c r="Y1091">
        <f t="shared" si="35"/>
        <v>25354.69</v>
      </c>
      <c r="Z1091" s="2">
        <f>IF(BoyCodeAfrica_Ecommerce_Datasets3[Marketing_Cost] = 0, "N/A", L1091/P1091)</f>
        <v>35.337163829227762</v>
      </c>
      <c r="AA1091" s="3">
        <f>BoyCodeAfrica_Ecommerce_Datasets3[Marketing_Cost]/BoyCodeAfrica_Ecommerce_Datasets3[Revenue]</f>
        <v>2.8298818910104179E-2</v>
      </c>
      <c r="AB1091">
        <f>IF(COUNTIFS($C$2:C1091,C1091, $O$2:O1091,O1091)= 1,1,0)</f>
        <v>1</v>
      </c>
      <c r="AC1091" s="6">
        <f>IF(COUNTIFS($A$2:A1091,A1091, $O$2:O1091,O1091)= 1,1,0)</f>
        <v>1</v>
      </c>
    </row>
    <row r="1092" spans="1:29" x14ac:dyDescent="0.25">
      <c r="A1092" t="s">
        <v>1678</v>
      </c>
      <c r="B1092" s="1">
        <v>45913</v>
      </c>
      <c r="C1092" t="s">
        <v>1476</v>
      </c>
      <c r="D1092" t="s">
        <v>97</v>
      </c>
      <c r="E1092" t="s">
        <v>26</v>
      </c>
      <c r="F1092" t="s">
        <v>86</v>
      </c>
      <c r="G1092" t="s">
        <v>87</v>
      </c>
      <c r="H1092">
        <v>1</v>
      </c>
      <c r="I1092">
        <v>72988</v>
      </c>
      <c r="J1092">
        <v>0</v>
      </c>
      <c r="K1092">
        <v>0</v>
      </c>
      <c r="L1092">
        <v>72988</v>
      </c>
      <c r="M1092">
        <v>49426.46</v>
      </c>
      <c r="N1092">
        <v>23561.54</v>
      </c>
      <c r="O1092" t="s">
        <v>91</v>
      </c>
      <c r="P1092">
        <v>2098.38</v>
      </c>
      <c r="Q1092" t="s">
        <v>30</v>
      </c>
      <c r="R1092" t="s">
        <v>41</v>
      </c>
      <c r="S1092">
        <v>2</v>
      </c>
      <c r="T1092">
        <v>1</v>
      </c>
      <c r="U1092" t="s">
        <v>32</v>
      </c>
      <c r="V1092" t="s">
        <v>42</v>
      </c>
      <c r="X1092">
        <f t="shared" si="34"/>
        <v>0</v>
      </c>
      <c r="Y1092">
        <f t="shared" si="35"/>
        <v>21463.16</v>
      </c>
      <c r="Z1092" s="2">
        <f>IF(BoyCodeAfrica_Ecommerce_Datasets3[Marketing_Cost] = 0, "N/A", L1092/P1092)</f>
        <v>34.783023094005848</v>
      </c>
      <c r="AA1092" s="3">
        <f>BoyCodeAfrica_Ecommerce_Datasets3[Marketing_Cost]/BoyCodeAfrica_Ecommerce_Datasets3[Revenue]</f>
        <v>2.874965747794158E-2</v>
      </c>
      <c r="AB1092">
        <f>IF(COUNTIFS($C$2:C1092,C1092, $O$2:O1092,O1092)= 1,1,0)</f>
        <v>1</v>
      </c>
      <c r="AC1092" s="6">
        <f>IF(COUNTIFS($A$2:A1092,A1092, $O$2:O1092,O1092)= 1,1,0)</f>
        <v>1</v>
      </c>
    </row>
    <row r="1093" spans="1:29" x14ac:dyDescent="0.25">
      <c r="A1093" t="s">
        <v>1679</v>
      </c>
      <c r="B1093" s="1">
        <v>45978</v>
      </c>
      <c r="C1093" t="s">
        <v>1680</v>
      </c>
      <c r="D1093" t="s">
        <v>45</v>
      </c>
      <c r="E1093" t="s">
        <v>26</v>
      </c>
      <c r="F1093" t="s">
        <v>37</v>
      </c>
      <c r="G1093" t="s">
        <v>38</v>
      </c>
      <c r="H1093">
        <v>2</v>
      </c>
      <c r="I1093">
        <v>5304</v>
      </c>
      <c r="J1093">
        <v>0</v>
      </c>
      <c r="K1093">
        <v>0</v>
      </c>
      <c r="L1093">
        <v>10608</v>
      </c>
      <c r="M1093">
        <v>6462.63</v>
      </c>
      <c r="N1093">
        <v>4145.37</v>
      </c>
      <c r="O1093" t="s">
        <v>49</v>
      </c>
      <c r="P1093">
        <v>59.42</v>
      </c>
      <c r="Q1093" t="s">
        <v>68</v>
      </c>
      <c r="R1093" t="s">
        <v>41</v>
      </c>
      <c r="S1093">
        <v>2</v>
      </c>
      <c r="T1093">
        <v>1</v>
      </c>
      <c r="U1093" t="s">
        <v>32</v>
      </c>
      <c r="V1093" t="s">
        <v>33</v>
      </c>
      <c r="W1093">
        <v>4</v>
      </c>
      <c r="X1093">
        <f t="shared" si="34"/>
        <v>0</v>
      </c>
      <c r="Y1093">
        <f t="shared" si="35"/>
        <v>4085.95</v>
      </c>
      <c r="Z1093" s="2">
        <f>IF(BoyCodeAfrica_Ecommerce_Datasets3[Marketing_Cost] = 0, "N/A", L1093/P1093)</f>
        <v>178.52574890609222</v>
      </c>
      <c r="AA1093" s="3">
        <f>BoyCodeAfrica_Ecommerce_Datasets3[Marketing_Cost]/BoyCodeAfrica_Ecommerce_Datasets3[Revenue]</f>
        <v>5.6014328808446454E-3</v>
      </c>
      <c r="AB1093">
        <f>IF(COUNTIFS($C$2:C1093,C1093, $O$2:O1093,O1093)= 1,1,0)</f>
        <v>1</v>
      </c>
      <c r="AC1093" s="6">
        <f>IF(COUNTIFS($A$2:A1093,A1093, $O$2:O1093,O1093)= 1,1,0)</f>
        <v>1</v>
      </c>
    </row>
    <row r="1094" spans="1:29" x14ac:dyDescent="0.25">
      <c r="A1094" t="s">
        <v>1681</v>
      </c>
      <c r="B1094" s="1">
        <v>45884</v>
      </c>
      <c r="C1094" t="s">
        <v>1060</v>
      </c>
      <c r="D1094" t="s">
        <v>25</v>
      </c>
      <c r="E1094" t="s">
        <v>26</v>
      </c>
      <c r="F1094" t="s">
        <v>53</v>
      </c>
      <c r="G1094" t="s">
        <v>151</v>
      </c>
      <c r="H1094">
        <v>1</v>
      </c>
      <c r="I1094">
        <v>34348</v>
      </c>
      <c r="J1094">
        <v>0</v>
      </c>
      <c r="K1094">
        <v>0</v>
      </c>
      <c r="L1094">
        <v>34348</v>
      </c>
      <c r="M1094">
        <v>21875.439999999999</v>
      </c>
      <c r="N1094">
        <v>12472.56</v>
      </c>
      <c r="O1094" t="s">
        <v>91</v>
      </c>
      <c r="P1094">
        <v>612.76</v>
      </c>
      <c r="Q1094" t="s">
        <v>68</v>
      </c>
      <c r="R1094" t="s">
        <v>41</v>
      </c>
      <c r="S1094">
        <v>2</v>
      </c>
      <c r="T1094">
        <v>3</v>
      </c>
      <c r="U1094" t="s">
        <v>56</v>
      </c>
      <c r="V1094" t="s">
        <v>33</v>
      </c>
      <c r="W1094">
        <v>5</v>
      </c>
      <c r="X1094">
        <f t="shared" si="34"/>
        <v>0</v>
      </c>
      <c r="Y1094">
        <f t="shared" si="35"/>
        <v>11859.8</v>
      </c>
      <c r="Z1094" s="2">
        <f>IF(BoyCodeAfrica_Ecommerce_Datasets3[Marketing_Cost] = 0, "N/A", L1094/P1094)</f>
        <v>56.054572752790655</v>
      </c>
      <c r="AA1094" s="3">
        <f>BoyCodeAfrica_Ecommerce_Datasets3[Marketing_Cost]/BoyCodeAfrica_Ecommerce_Datasets3[Revenue]</f>
        <v>1.7839757773378363E-2</v>
      </c>
      <c r="AB1094">
        <f>IF(COUNTIFS($C$2:C1094,C1094, $O$2:O1094,O1094)= 1,1,0)</f>
        <v>1</v>
      </c>
      <c r="AC1094" s="6">
        <f>IF(COUNTIFS($A$2:A1094,A1094, $O$2:O1094,O1094)= 1,1,0)</f>
        <v>1</v>
      </c>
    </row>
    <row r="1095" spans="1:29" x14ac:dyDescent="0.25">
      <c r="A1095" t="s">
        <v>1682</v>
      </c>
      <c r="B1095" s="1">
        <v>45684</v>
      </c>
      <c r="C1095" t="s">
        <v>358</v>
      </c>
      <c r="D1095" t="s">
        <v>90</v>
      </c>
      <c r="E1095" t="s">
        <v>26</v>
      </c>
      <c r="F1095" t="s">
        <v>37</v>
      </c>
      <c r="G1095" t="s">
        <v>161</v>
      </c>
      <c r="H1095">
        <v>1</v>
      </c>
      <c r="I1095">
        <v>8092</v>
      </c>
      <c r="J1095">
        <v>0</v>
      </c>
      <c r="K1095">
        <v>0</v>
      </c>
      <c r="L1095">
        <v>8092</v>
      </c>
      <c r="M1095">
        <v>5436.19</v>
      </c>
      <c r="N1095">
        <v>2655.81</v>
      </c>
      <c r="O1095" t="s">
        <v>39</v>
      </c>
      <c r="P1095">
        <v>2092.06</v>
      </c>
      <c r="Q1095" t="s">
        <v>30</v>
      </c>
      <c r="R1095" t="s">
        <v>41</v>
      </c>
      <c r="S1095">
        <v>2</v>
      </c>
      <c r="T1095">
        <v>1</v>
      </c>
      <c r="U1095" t="s">
        <v>32</v>
      </c>
      <c r="V1095" t="s">
        <v>42</v>
      </c>
      <c r="X1095">
        <f t="shared" si="34"/>
        <v>0</v>
      </c>
      <c r="Y1095">
        <f t="shared" si="35"/>
        <v>563.75</v>
      </c>
      <c r="Z1095" s="2">
        <f>IF(BoyCodeAfrica_Ecommerce_Datasets3[Marketing_Cost] = 0, "N/A", L1095/P1095)</f>
        <v>3.8679578979570377</v>
      </c>
      <c r="AA1095" s="3">
        <f>BoyCodeAfrica_Ecommerce_Datasets3[Marketing_Cost]/BoyCodeAfrica_Ecommerce_Datasets3[Revenue]</f>
        <v>0.25853435491843796</v>
      </c>
      <c r="AB1095">
        <f>IF(COUNTIFS($C$2:C1095,C1095, $O$2:O1095,O1095)= 1,1,0)</f>
        <v>1</v>
      </c>
      <c r="AC1095" s="6">
        <f>IF(COUNTIFS($A$2:A1095,A1095, $O$2:O1095,O1095)= 1,1,0)</f>
        <v>1</v>
      </c>
    </row>
    <row r="1096" spans="1:29" x14ac:dyDescent="0.25">
      <c r="A1096" t="s">
        <v>1683</v>
      </c>
      <c r="B1096" s="1">
        <v>45762</v>
      </c>
      <c r="C1096" t="s">
        <v>504</v>
      </c>
      <c r="D1096" t="s">
        <v>97</v>
      </c>
      <c r="E1096" t="s">
        <v>36</v>
      </c>
      <c r="F1096" t="s">
        <v>47</v>
      </c>
      <c r="G1096" t="s">
        <v>146</v>
      </c>
      <c r="H1096">
        <v>1</v>
      </c>
      <c r="I1096">
        <v>51117</v>
      </c>
      <c r="J1096">
        <v>15</v>
      </c>
      <c r="K1096">
        <v>7667.55</v>
      </c>
      <c r="L1096">
        <v>43449.45</v>
      </c>
      <c r="M1096">
        <v>34456.92</v>
      </c>
      <c r="N1096">
        <v>8992.5300000000007</v>
      </c>
      <c r="O1096" t="s">
        <v>91</v>
      </c>
      <c r="P1096">
        <v>462.3</v>
      </c>
      <c r="Q1096" t="s">
        <v>40</v>
      </c>
      <c r="R1096" t="s">
        <v>41</v>
      </c>
      <c r="S1096">
        <v>2</v>
      </c>
      <c r="T1096">
        <v>3</v>
      </c>
      <c r="U1096" t="s">
        <v>56</v>
      </c>
      <c r="V1096" t="s">
        <v>33</v>
      </c>
      <c r="W1096">
        <v>5</v>
      </c>
      <c r="X1096">
        <f t="shared" si="34"/>
        <v>0</v>
      </c>
      <c r="Y1096">
        <f t="shared" si="35"/>
        <v>8530.2300000000014</v>
      </c>
      <c r="Z1096" s="2">
        <f>IF(BoyCodeAfrica_Ecommerce_Datasets3[Marketing_Cost] = 0, "N/A", L1096/P1096)</f>
        <v>93.985399091499019</v>
      </c>
      <c r="AA1096" s="3">
        <f>BoyCodeAfrica_Ecommerce_Datasets3[Marketing_Cost]/BoyCodeAfrica_Ecommerce_Datasets3[Revenue]</f>
        <v>1.0639950563240732E-2</v>
      </c>
      <c r="AB1096">
        <f>IF(COUNTIFS($C$2:C1096,C1096, $O$2:O1096,O1096)= 1,1,0)</f>
        <v>1</v>
      </c>
      <c r="AC1096" s="6">
        <f>IF(COUNTIFS($A$2:A1096,A1096, $O$2:O1096,O1096)= 1,1,0)</f>
        <v>1</v>
      </c>
    </row>
    <row r="1097" spans="1:29" x14ac:dyDescent="0.25">
      <c r="A1097" t="s">
        <v>1684</v>
      </c>
      <c r="B1097" s="1">
        <v>45794</v>
      </c>
      <c r="C1097" t="s">
        <v>1005</v>
      </c>
      <c r="D1097" t="s">
        <v>67</v>
      </c>
      <c r="E1097" t="s">
        <v>46</v>
      </c>
      <c r="F1097" t="s">
        <v>27</v>
      </c>
      <c r="G1097" t="s">
        <v>76</v>
      </c>
      <c r="H1097">
        <v>2</v>
      </c>
      <c r="I1097">
        <v>5937</v>
      </c>
      <c r="J1097">
        <v>0</v>
      </c>
      <c r="K1097">
        <v>0</v>
      </c>
      <c r="L1097">
        <v>11874</v>
      </c>
      <c r="M1097">
        <v>8658.91</v>
      </c>
      <c r="N1097">
        <v>3215.09</v>
      </c>
      <c r="O1097" t="s">
        <v>55</v>
      </c>
      <c r="P1097">
        <v>1848.86</v>
      </c>
      <c r="Q1097" t="s">
        <v>68</v>
      </c>
      <c r="R1097" t="s">
        <v>31</v>
      </c>
      <c r="S1097">
        <v>5</v>
      </c>
      <c r="T1097">
        <v>4</v>
      </c>
      <c r="U1097" t="s">
        <v>32</v>
      </c>
      <c r="V1097" t="s">
        <v>33</v>
      </c>
      <c r="W1097">
        <v>2</v>
      </c>
      <c r="X1097">
        <f t="shared" si="34"/>
        <v>0</v>
      </c>
      <c r="Y1097">
        <f t="shared" si="35"/>
        <v>1366.2300000000002</v>
      </c>
      <c r="Z1097" s="2">
        <f>IF(BoyCodeAfrica_Ecommerce_Datasets3[Marketing_Cost] = 0, "N/A", L1097/P1097)</f>
        <v>6.4223359259219199</v>
      </c>
      <c r="AA1097" s="3">
        <f>BoyCodeAfrica_Ecommerce_Datasets3[Marketing_Cost]/BoyCodeAfrica_Ecommerce_Datasets3[Revenue]</f>
        <v>0.15570658581775307</v>
      </c>
      <c r="AB1097">
        <f>IF(COUNTIFS($C$2:C1097,C1097, $O$2:O1097,O1097)= 1,1,0)</f>
        <v>1</v>
      </c>
      <c r="AC1097" s="6">
        <f>IF(COUNTIFS($A$2:A1097,A1097, $O$2:O1097,O1097)= 1,1,0)</f>
        <v>1</v>
      </c>
    </row>
    <row r="1098" spans="1:29" x14ac:dyDescent="0.25">
      <c r="A1098" t="s">
        <v>1685</v>
      </c>
      <c r="B1098" s="1">
        <v>45939</v>
      </c>
      <c r="C1098" t="s">
        <v>52</v>
      </c>
      <c r="D1098" t="s">
        <v>124</v>
      </c>
      <c r="E1098" t="s">
        <v>36</v>
      </c>
      <c r="F1098" t="s">
        <v>53</v>
      </c>
      <c r="G1098" t="s">
        <v>82</v>
      </c>
      <c r="H1098">
        <v>1</v>
      </c>
      <c r="I1098">
        <v>87654</v>
      </c>
      <c r="J1098">
        <v>10</v>
      </c>
      <c r="K1098">
        <v>8765.4</v>
      </c>
      <c r="L1098">
        <v>78888.600000000006</v>
      </c>
      <c r="M1098">
        <v>58474.34</v>
      </c>
      <c r="N1098">
        <v>20414.259999999998</v>
      </c>
      <c r="O1098" t="s">
        <v>39</v>
      </c>
      <c r="P1098">
        <v>1333.92</v>
      </c>
      <c r="Q1098" t="s">
        <v>83</v>
      </c>
      <c r="R1098" t="s">
        <v>31</v>
      </c>
      <c r="S1098">
        <v>5</v>
      </c>
      <c r="T1098">
        <v>3</v>
      </c>
      <c r="U1098" t="s">
        <v>32</v>
      </c>
      <c r="V1098" t="s">
        <v>50</v>
      </c>
      <c r="W1098">
        <v>4</v>
      </c>
      <c r="X1098">
        <f t="shared" si="34"/>
        <v>0</v>
      </c>
      <c r="Y1098">
        <f t="shared" si="35"/>
        <v>19080.339999999997</v>
      </c>
      <c r="Z1098" s="2">
        <f>IF(BoyCodeAfrica_Ecommerce_Datasets3[Marketing_Cost] = 0, "N/A", L1098/P1098)</f>
        <v>59.140428211586901</v>
      </c>
      <c r="AA1098" s="3">
        <f>BoyCodeAfrica_Ecommerce_Datasets3[Marketing_Cost]/BoyCodeAfrica_Ecommerce_Datasets3[Revenue]</f>
        <v>1.6908906990363626E-2</v>
      </c>
      <c r="AB1098">
        <f>IF(COUNTIFS($C$2:C1098,C1098, $O$2:O1098,O1098)= 1,1,0)</f>
        <v>1</v>
      </c>
      <c r="AC1098" s="6">
        <f>IF(COUNTIFS($A$2:A1098,A1098, $O$2:O1098,O1098)= 1,1,0)</f>
        <v>1</v>
      </c>
    </row>
    <row r="1099" spans="1:29" x14ac:dyDescent="0.25">
      <c r="A1099" t="s">
        <v>1686</v>
      </c>
      <c r="B1099" s="1">
        <v>45725</v>
      </c>
      <c r="C1099" t="s">
        <v>121</v>
      </c>
      <c r="D1099" t="s">
        <v>45</v>
      </c>
      <c r="E1099" t="s">
        <v>46</v>
      </c>
      <c r="F1099" t="s">
        <v>53</v>
      </c>
      <c r="G1099" t="s">
        <v>54</v>
      </c>
      <c r="H1099">
        <v>3</v>
      </c>
      <c r="I1099">
        <v>79546</v>
      </c>
      <c r="J1099">
        <v>5</v>
      </c>
      <c r="K1099">
        <v>11931.9</v>
      </c>
      <c r="L1099">
        <v>226706.1</v>
      </c>
      <c r="M1099">
        <v>171840.42</v>
      </c>
      <c r="N1099">
        <v>54865.68</v>
      </c>
      <c r="O1099" t="s">
        <v>91</v>
      </c>
      <c r="P1099">
        <v>1595.41</v>
      </c>
      <c r="Q1099" t="s">
        <v>30</v>
      </c>
      <c r="R1099" t="s">
        <v>31</v>
      </c>
      <c r="S1099">
        <v>5</v>
      </c>
      <c r="T1099">
        <v>3</v>
      </c>
      <c r="U1099" t="s">
        <v>32</v>
      </c>
      <c r="V1099" t="s">
        <v>42</v>
      </c>
      <c r="X1099">
        <f t="shared" si="34"/>
        <v>0</v>
      </c>
      <c r="Y1099">
        <f t="shared" si="35"/>
        <v>53270.27</v>
      </c>
      <c r="Z1099" s="2">
        <f>IF(BoyCodeAfrica_Ecommerce_Datasets3[Marketing_Cost] = 0, "N/A", L1099/P1099)</f>
        <v>142.09895888831085</v>
      </c>
      <c r="AA1099" s="3">
        <f>BoyCodeAfrica_Ecommerce_Datasets3[Marketing_Cost]/BoyCodeAfrica_Ecommerce_Datasets3[Revenue]</f>
        <v>7.037349237625278E-3</v>
      </c>
      <c r="AB1099">
        <f>IF(COUNTIFS($C$2:C1099,C1099, $O$2:O1099,O1099)= 1,1,0)</f>
        <v>1</v>
      </c>
      <c r="AC1099" s="6">
        <f>IF(COUNTIFS($A$2:A1099,A1099, $O$2:O1099,O1099)= 1,1,0)</f>
        <v>1</v>
      </c>
    </row>
    <row r="1100" spans="1:29" x14ac:dyDescent="0.25">
      <c r="A1100" t="s">
        <v>1687</v>
      </c>
      <c r="B1100" s="1">
        <v>45805</v>
      </c>
      <c r="C1100" t="s">
        <v>1086</v>
      </c>
      <c r="D1100" t="s">
        <v>79</v>
      </c>
      <c r="E1100" t="s">
        <v>36</v>
      </c>
      <c r="F1100" t="s">
        <v>53</v>
      </c>
      <c r="G1100" t="s">
        <v>54</v>
      </c>
      <c r="H1100">
        <v>1</v>
      </c>
      <c r="I1100">
        <v>78892</v>
      </c>
      <c r="J1100">
        <v>10</v>
      </c>
      <c r="K1100">
        <v>7889.2</v>
      </c>
      <c r="L1100">
        <v>71002.8</v>
      </c>
      <c r="M1100">
        <v>51718.45</v>
      </c>
      <c r="N1100">
        <v>19284.349999999999</v>
      </c>
      <c r="O1100" t="s">
        <v>39</v>
      </c>
      <c r="P1100">
        <v>2090.39</v>
      </c>
      <c r="Q1100" t="s">
        <v>68</v>
      </c>
      <c r="R1100" t="s">
        <v>31</v>
      </c>
      <c r="S1100">
        <v>5</v>
      </c>
      <c r="T1100">
        <v>6</v>
      </c>
      <c r="U1100" t="s">
        <v>56</v>
      </c>
      <c r="V1100" t="s">
        <v>33</v>
      </c>
      <c r="X1100">
        <f t="shared" si="34"/>
        <v>0</v>
      </c>
      <c r="Y1100">
        <f t="shared" si="35"/>
        <v>17193.96</v>
      </c>
      <c r="Z1100" s="2">
        <f>IF(BoyCodeAfrica_Ecommerce_Datasets3[Marketing_Cost] = 0, "N/A", L1100/P1100)</f>
        <v>33.966293371093435</v>
      </c>
      <c r="AA1100" s="3">
        <f>BoyCodeAfrica_Ecommerce_Datasets3[Marketing_Cost]/BoyCodeAfrica_Ecommerce_Datasets3[Revenue]</f>
        <v>2.9440951624442976E-2</v>
      </c>
      <c r="AB1100">
        <f>IF(COUNTIFS($C$2:C1100,C1100, $O$2:O1100,O1100)= 1,1,0)</f>
        <v>0</v>
      </c>
      <c r="AC1100" s="6">
        <f>IF(COUNTIFS($A$2:A1100,A1100, $O$2:O1100,O1100)= 1,1,0)</f>
        <v>1</v>
      </c>
    </row>
    <row r="1101" spans="1:29" x14ac:dyDescent="0.25">
      <c r="A1101" t="s">
        <v>1688</v>
      </c>
      <c r="B1101" s="1">
        <v>45882</v>
      </c>
      <c r="C1101" t="s">
        <v>470</v>
      </c>
      <c r="D1101" t="s">
        <v>71</v>
      </c>
      <c r="E1101" t="s">
        <v>46</v>
      </c>
      <c r="F1101" t="s">
        <v>27</v>
      </c>
      <c r="G1101" t="s">
        <v>113</v>
      </c>
      <c r="H1101">
        <v>1</v>
      </c>
      <c r="I1101">
        <v>8033</v>
      </c>
      <c r="J1101">
        <v>20</v>
      </c>
      <c r="K1101">
        <v>1606.6</v>
      </c>
      <c r="L1101">
        <v>6426.4</v>
      </c>
      <c r="M1101">
        <v>3888.73</v>
      </c>
      <c r="N1101">
        <v>2537.67</v>
      </c>
      <c r="O1101" t="s">
        <v>29</v>
      </c>
      <c r="P1101">
        <v>950.15</v>
      </c>
      <c r="Q1101" t="s">
        <v>40</v>
      </c>
      <c r="R1101" t="s">
        <v>31</v>
      </c>
      <c r="S1101">
        <v>5</v>
      </c>
      <c r="T1101">
        <v>2</v>
      </c>
      <c r="U1101" t="s">
        <v>32</v>
      </c>
      <c r="V1101" t="s">
        <v>42</v>
      </c>
      <c r="X1101">
        <f t="shared" si="34"/>
        <v>0</v>
      </c>
      <c r="Y1101">
        <f t="shared" si="35"/>
        <v>1587.52</v>
      </c>
      <c r="Z1101" s="2">
        <f>IF(BoyCodeAfrica_Ecommerce_Datasets3[Marketing_Cost] = 0, "N/A", L1101/P1101)</f>
        <v>6.7635636478450767</v>
      </c>
      <c r="AA1101" s="3">
        <f>BoyCodeAfrica_Ecommerce_Datasets3[Marketing_Cost]/BoyCodeAfrica_Ecommerce_Datasets3[Revenue]</f>
        <v>0.14785105191086767</v>
      </c>
      <c r="AB1101">
        <f>IF(COUNTIFS($C$2:C1101,C1101, $O$2:O1101,O1101)= 1,1,0)</f>
        <v>0</v>
      </c>
      <c r="AC1101" s="6">
        <f>IF(COUNTIFS($A$2:A1101,A1101, $O$2:O1101,O1101)= 1,1,0)</f>
        <v>1</v>
      </c>
    </row>
    <row r="1102" spans="1:29" x14ac:dyDescent="0.25">
      <c r="A1102" t="s">
        <v>1689</v>
      </c>
      <c r="B1102" s="1">
        <v>46015</v>
      </c>
      <c r="C1102" t="s">
        <v>1063</v>
      </c>
      <c r="D1102" t="s">
        <v>67</v>
      </c>
      <c r="E1102" t="s">
        <v>46</v>
      </c>
      <c r="F1102" t="s">
        <v>86</v>
      </c>
      <c r="G1102" t="s">
        <v>127</v>
      </c>
      <c r="H1102">
        <v>1</v>
      </c>
      <c r="I1102">
        <v>64333</v>
      </c>
      <c r="J1102">
        <v>0</v>
      </c>
      <c r="K1102">
        <v>0</v>
      </c>
      <c r="L1102">
        <v>64333</v>
      </c>
      <c r="M1102">
        <v>48668.22</v>
      </c>
      <c r="N1102">
        <v>15664.78</v>
      </c>
      <c r="O1102" t="s">
        <v>49</v>
      </c>
      <c r="P1102">
        <v>494.81</v>
      </c>
      <c r="Q1102" t="s">
        <v>73</v>
      </c>
      <c r="R1102" t="s">
        <v>41</v>
      </c>
      <c r="S1102">
        <v>2</v>
      </c>
      <c r="T1102">
        <v>3</v>
      </c>
      <c r="U1102" t="s">
        <v>56</v>
      </c>
      <c r="V1102" t="s">
        <v>33</v>
      </c>
      <c r="W1102">
        <v>5</v>
      </c>
      <c r="X1102">
        <f t="shared" si="34"/>
        <v>0</v>
      </c>
      <c r="Y1102">
        <f t="shared" si="35"/>
        <v>15169.970000000001</v>
      </c>
      <c r="Z1102" s="2">
        <f>IF(BoyCodeAfrica_Ecommerce_Datasets3[Marketing_Cost] = 0, "N/A", L1102/P1102)</f>
        <v>130.01556152866758</v>
      </c>
      <c r="AA1102" s="3">
        <f>BoyCodeAfrica_Ecommerce_Datasets3[Marketing_Cost]/BoyCodeAfrica_Ecommerce_Datasets3[Revenue]</f>
        <v>7.6913870020051921E-3</v>
      </c>
      <c r="AB1102">
        <f>IF(COUNTIFS($C$2:C1102,C1102, $O$2:O1102,O1102)= 1,1,0)</f>
        <v>1</v>
      </c>
      <c r="AC1102" s="6">
        <f>IF(COUNTIFS($A$2:A1102,A1102, $O$2:O1102,O1102)= 1,1,0)</f>
        <v>1</v>
      </c>
    </row>
    <row r="1103" spans="1:29" x14ac:dyDescent="0.25">
      <c r="A1103" t="s">
        <v>1690</v>
      </c>
      <c r="B1103" s="1">
        <v>45906</v>
      </c>
      <c r="C1103" t="s">
        <v>993</v>
      </c>
      <c r="D1103" t="s">
        <v>45</v>
      </c>
      <c r="E1103" t="s">
        <v>26</v>
      </c>
      <c r="F1103" t="s">
        <v>53</v>
      </c>
      <c r="G1103" t="s">
        <v>54</v>
      </c>
      <c r="H1103">
        <v>2</v>
      </c>
      <c r="I1103">
        <v>81515</v>
      </c>
      <c r="J1103">
        <v>10</v>
      </c>
      <c r="K1103">
        <v>16303</v>
      </c>
      <c r="L1103">
        <v>146727</v>
      </c>
      <c r="M1103">
        <v>102851.3</v>
      </c>
      <c r="N1103">
        <v>43875.7</v>
      </c>
      <c r="O1103" t="s">
        <v>60</v>
      </c>
      <c r="P1103">
        <v>373.12</v>
      </c>
      <c r="Q1103" t="s">
        <v>40</v>
      </c>
      <c r="R1103" t="s">
        <v>41</v>
      </c>
      <c r="S1103">
        <v>2</v>
      </c>
      <c r="T1103">
        <v>3</v>
      </c>
      <c r="U1103" t="s">
        <v>32</v>
      </c>
      <c r="V1103" t="s">
        <v>50</v>
      </c>
      <c r="W1103">
        <v>3</v>
      </c>
      <c r="X1103">
        <f t="shared" si="34"/>
        <v>0</v>
      </c>
      <c r="Y1103">
        <f t="shared" si="35"/>
        <v>43502.579999999994</v>
      </c>
      <c r="Z1103" s="2">
        <f>IF(BoyCodeAfrica_Ecommerce_Datasets3[Marketing_Cost] = 0, "N/A", L1103/P1103)</f>
        <v>393.24346054888508</v>
      </c>
      <c r="AA1103" s="3">
        <f>BoyCodeAfrica_Ecommerce_Datasets3[Marketing_Cost]/BoyCodeAfrica_Ecommerce_Datasets3[Revenue]</f>
        <v>2.5429539212278585E-3</v>
      </c>
      <c r="AB1103">
        <f>IF(COUNTIFS($C$2:C1103,C1103, $O$2:O1103,O1103)= 1,1,0)</f>
        <v>1</v>
      </c>
      <c r="AC1103" s="6">
        <f>IF(COUNTIFS($A$2:A1103,A1103, $O$2:O1103,O1103)= 1,1,0)</f>
        <v>1</v>
      </c>
    </row>
    <row r="1104" spans="1:29" x14ac:dyDescent="0.25">
      <c r="A1104" t="s">
        <v>1691</v>
      </c>
      <c r="B1104" s="1">
        <v>45720</v>
      </c>
      <c r="C1104" t="s">
        <v>341</v>
      </c>
      <c r="D1104" t="s">
        <v>63</v>
      </c>
      <c r="E1104" t="s">
        <v>46</v>
      </c>
      <c r="F1104" t="s">
        <v>47</v>
      </c>
      <c r="G1104" t="s">
        <v>64</v>
      </c>
      <c r="H1104">
        <v>1</v>
      </c>
      <c r="I1104">
        <v>37037</v>
      </c>
      <c r="J1104">
        <v>5</v>
      </c>
      <c r="K1104">
        <v>1851.85</v>
      </c>
      <c r="L1104">
        <v>35185.15</v>
      </c>
      <c r="M1104">
        <v>23139.17</v>
      </c>
      <c r="N1104">
        <v>12045.98</v>
      </c>
      <c r="O1104" t="s">
        <v>55</v>
      </c>
      <c r="P1104">
        <v>873.82</v>
      </c>
      <c r="Q1104" t="s">
        <v>40</v>
      </c>
      <c r="R1104" t="s">
        <v>31</v>
      </c>
      <c r="S1104">
        <v>5</v>
      </c>
      <c r="T1104">
        <v>3</v>
      </c>
      <c r="U1104" t="s">
        <v>32</v>
      </c>
      <c r="V1104" t="s">
        <v>42</v>
      </c>
      <c r="X1104">
        <f t="shared" si="34"/>
        <v>0</v>
      </c>
      <c r="Y1104">
        <f t="shared" si="35"/>
        <v>11172.16</v>
      </c>
      <c r="Z1104" s="2">
        <f>IF(BoyCodeAfrica_Ecommerce_Datasets3[Marketing_Cost] = 0, "N/A", L1104/P1104)</f>
        <v>40.265901444233364</v>
      </c>
      <c r="AA1104" s="3">
        <f>BoyCodeAfrica_Ecommerce_Datasets3[Marketing_Cost]/BoyCodeAfrica_Ecommerce_Datasets3[Revenue]</f>
        <v>2.4834909045435363E-2</v>
      </c>
      <c r="AB1104">
        <f>IF(COUNTIFS($C$2:C1104,C1104, $O$2:O1104,O1104)= 1,1,0)</f>
        <v>0</v>
      </c>
      <c r="AC1104" s="6">
        <f>IF(COUNTIFS($A$2:A1104,A1104, $O$2:O1104,O1104)= 1,1,0)</f>
        <v>1</v>
      </c>
    </row>
    <row r="1105" spans="1:29" x14ac:dyDescent="0.25">
      <c r="A1105" t="s">
        <v>1692</v>
      </c>
      <c r="B1105" s="1">
        <v>45672</v>
      </c>
      <c r="C1105" t="s">
        <v>135</v>
      </c>
      <c r="D1105" t="s">
        <v>63</v>
      </c>
      <c r="E1105" t="s">
        <v>46</v>
      </c>
      <c r="F1105" t="s">
        <v>37</v>
      </c>
      <c r="G1105" t="s">
        <v>224</v>
      </c>
      <c r="H1105">
        <v>2</v>
      </c>
      <c r="I1105">
        <v>29853</v>
      </c>
      <c r="J1105">
        <v>0</v>
      </c>
      <c r="K1105">
        <v>0</v>
      </c>
      <c r="L1105">
        <v>59706</v>
      </c>
      <c r="M1105">
        <v>38104.370000000003</v>
      </c>
      <c r="N1105">
        <v>21601.63</v>
      </c>
      <c r="O1105" t="s">
        <v>39</v>
      </c>
      <c r="P1105">
        <v>2241.5500000000002</v>
      </c>
      <c r="Q1105" t="s">
        <v>83</v>
      </c>
      <c r="R1105" t="s">
        <v>31</v>
      </c>
      <c r="S1105">
        <v>5</v>
      </c>
      <c r="T1105">
        <v>4</v>
      </c>
      <c r="U1105" t="s">
        <v>32</v>
      </c>
      <c r="V1105" t="s">
        <v>33</v>
      </c>
      <c r="W1105">
        <v>5</v>
      </c>
      <c r="X1105">
        <f t="shared" si="34"/>
        <v>0</v>
      </c>
      <c r="Y1105">
        <f t="shared" si="35"/>
        <v>19360.080000000002</v>
      </c>
      <c r="Z1105" s="2">
        <f>IF(BoyCodeAfrica_Ecommerce_Datasets3[Marketing_Cost] = 0, "N/A", L1105/P1105)</f>
        <v>26.63603310209453</v>
      </c>
      <c r="AA1105" s="3">
        <f>BoyCodeAfrica_Ecommerce_Datasets3[Marketing_Cost]/BoyCodeAfrica_Ecommerce_Datasets3[Revenue]</f>
        <v>3.7543127993836467E-2</v>
      </c>
      <c r="AB1105">
        <f>IF(COUNTIFS($C$2:C1105,C1105, $O$2:O1105,O1105)= 1,1,0)</f>
        <v>1</v>
      </c>
      <c r="AC1105" s="6">
        <f>IF(COUNTIFS($A$2:A1105,A1105, $O$2:O1105,O1105)= 1,1,0)</f>
        <v>1</v>
      </c>
    </row>
    <row r="1106" spans="1:29" x14ac:dyDescent="0.25">
      <c r="A1106" t="s">
        <v>1693</v>
      </c>
      <c r="B1106" s="1">
        <v>45980</v>
      </c>
      <c r="C1106" t="s">
        <v>1300</v>
      </c>
      <c r="D1106" t="s">
        <v>67</v>
      </c>
      <c r="E1106" t="s">
        <v>46</v>
      </c>
      <c r="F1106" t="s">
        <v>47</v>
      </c>
      <c r="G1106" t="s">
        <v>105</v>
      </c>
      <c r="H1106">
        <v>1</v>
      </c>
      <c r="I1106">
        <v>11011</v>
      </c>
      <c r="J1106">
        <v>10</v>
      </c>
      <c r="K1106">
        <v>1101.0999999999999</v>
      </c>
      <c r="L1106">
        <v>9909.9</v>
      </c>
      <c r="M1106">
        <v>6880.97</v>
      </c>
      <c r="N1106">
        <v>3028.93</v>
      </c>
      <c r="O1106" t="s">
        <v>55</v>
      </c>
      <c r="P1106">
        <v>440.06</v>
      </c>
      <c r="Q1106" t="s">
        <v>68</v>
      </c>
      <c r="R1106" t="s">
        <v>41</v>
      </c>
      <c r="S1106">
        <v>2</v>
      </c>
      <c r="T1106">
        <v>4</v>
      </c>
      <c r="U1106" t="s">
        <v>56</v>
      </c>
      <c r="V1106" t="s">
        <v>33</v>
      </c>
      <c r="W1106">
        <v>5</v>
      </c>
      <c r="X1106">
        <f t="shared" si="34"/>
        <v>0</v>
      </c>
      <c r="Y1106">
        <f t="shared" si="35"/>
        <v>2588.87</v>
      </c>
      <c r="Z1106" s="2">
        <f>IF(BoyCodeAfrica_Ecommerce_Datasets3[Marketing_Cost] = 0, "N/A", L1106/P1106)</f>
        <v>22.519429168749713</v>
      </c>
      <c r="AA1106" s="3">
        <f>BoyCodeAfrica_Ecommerce_Datasets3[Marketing_Cost]/BoyCodeAfrica_Ecommerce_Datasets3[Revenue]</f>
        <v>4.4406098951553501E-2</v>
      </c>
      <c r="AB1106">
        <f>IF(COUNTIFS($C$2:C1106,C1106, $O$2:O1106,O1106)= 1,1,0)</f>
        <v>1</v>
      </c>
      <c r="AC1106" s="6">
        <f>IF(COUNTIFS($A$2:A1106,A1106, $O$2:O1106,O1106)= 1,1,0)</f>
        <v>1</v>
      </c>
    </row>
    <row r="1107" spans="1:29" x14ac:dyDescent="0.25">
      <c r="A1107" t="s">
        <v>1694</v>
      </c>
      <c r="B1107" s="1">
        <v>45969</v>
      </c>
      <c r="C1107" t="s">
        <v>1695</v>
      </c>
      <c r="D1107" t="s">
        <v>45</v>
      </c>
      <c r="E1107" t="s">
        <v>46</v>
      </c>
      <c r="F1107" t="s">
        <v>53</v>
      </c>
      <c r="G1107" t="s">
        <v>82</v>
      </c>
      <c r="H1107">
        <v>2</v>
      </c>
      <c r="I1107">
        <v>14393</v>
      </c>
      <c r="J1107">
        <v>25</v>
      </c>
      <c r="K1107">
        <v>7196.5</v>
      </c>
      <c r="L1107">
        <v>21589.5</v>
      </c>
      <c r="M1107">
        <v>13255.51</v>
      </c>
      <c r="N1107">
        <v>8333.99</v>
      </c>
      <c r="O1107" t="s">
        <v>29</v>
      </c>
      <c r="P1107">
        <v>2116.84</v>
      </c>
      <c r="Q1107" t="s">
        <v>83</v>
      </c>
      <c r="R1107" t="s">
        <v>41</v>
      </c>
      <c r="S1107">
        <v>2</v>
      </c>
      <c r="T1107">
        <v>2</v>
      </c>
      <c r="U1107" t="s">
        <v>32</v>
      </c>
      <c r="V1107" t="s">
        <v>42</v>
      </c>
      <c r="X1107">
        <f t="shared" si="34"/>
        <v>0</v>
      </c>
      <c r="Y1107">
        <f t="shared" si="35"/>
        <v>6217.15</v>
      </c>
      <c r="Z1107" s="2">
        <f>IF(BoyCodeAfrica_Ecommerce_Datasets3[Marketing_Cost] = 0, "N/A", L1107/P1107)</f>
        <v>10.198928591674381</v>
      </c>
      <c r="AA1107" s="3">
        <f>BoyCodeAfrica_Ecommerce_Datasets3[Marketing_Cost]/BoyCodeAfrica_Ecommerce_Datasets3[Revenue]</f>
        <v>9.8049514810440261E-2</v>
      </c>
      <c r="AB1107">
        <f>IF(COUNTIFS($C$2:C1107,C1107, $O$2:O1107,O1107)= 1,1,0)</f>
        <v>1</v>
      </c>
      <c r="AC1107" s="6">
        <f>IF(COUNTIFS($A$2:A1107,A1107, $O$2:O1107,O1107)= 1,1,0)</f>
        <v>1</v>
      </c>
    </row>
    <row r="1108" spans="1:29" x14ac:dyDescent="0.25">
      <c r="A1108" t="s">
        <v>1696</v>
      </c>
      <c r="B1108" s="1">
        <v>45780</v>
      </c>
      <c r="C1108" t="s">
        <v>217</v>
      </c>
      <c r="D1108" t="s">
        <v>124</v>
      </c>
      <c r="E1108" t="s">
        <v>46</v>
      </c>
      <c r="F1108" t="s">
        <v>37</v>
      </c>
      <c r="G1108" t="s">
        <v>313</v>
      </c>
      <c r="H1108">
        <v>3</v>
      </c>
      <c r="I1108">
        <v>4041</v>
      </c>
      <c r="J1108">
        <v>5</v>
      </c>
      <c r="K1108">
        <v>606.15</v>
      </c>
      <c r="L1108">
        <v>11516.85</v>
      </c>
      <c r="M1108">
        <v>6477.07</v>
      </c>
      <c r="N1108">
        <v>5039.78</v>
      </c>
      <c r="O1108" t="s">
        <v>55</v>
      </c>
      <c r="P1108">
        <v>1761.3</v>
      </c>
      <c r="Q1108" t="s">
        <v>83</v>
      </c>
      <c r="R1108" t="s">
        <v>41</v>
      </c>
      <c r="S1108">
        <v>2</v>
      </c>
      <c r="T1108">
        <v>3</v>
      </c>
      <c r="U1108" t="s">
        <v>56</v>
      </c>
      <c r="V1108" t="s">
        <v>33</v>
      </c>
      <c r="W1108">
        <v>5</v>
      </c>
      <c r="X1108">
        <f t="shared" si="34"/>
        <v>0</v>
      </c>
      <c r="Y1108">
        <f t="shared" si="35"/>
        <v>3278.4799999999996</v>
      </c>
      <c r="Z1108" s="2">
        <f>IF(BoyCodeAfrica_Ecommerce_Datasets3[Marketing_Cost] = 0, "N/A", L1108/P1108)</f>
        <v>6.5388349514563107</v>
      </c>
      <c r="AA1108" s="3">
        <f>BoyCodeAfrica_Ecommerce_Datasets3[Marketing_Cost]/BoyCodeAfrica_Ecommerce_Datasets3[Revenue]</f>
        <v>0.15293244246473645</v>
      </c>
      <c r="AB1108">
        <f>IF(COUNTIFS($C$2:C1108,C1108, $O$2:O1108,O1108)= 1,1,0)</f>
        <v>0</v>
      </c>
      <c r="AC1108" s="6">
        <f>IF(COUNTIFS($A$2:A1108,A1108, $O$2:O1108,O1108)= 1,1,0)</f>
        <v>1</v>
      </c>
    </row>
    <row r="1109" spans="1:29" x14ac:dyDescent="0.25">
      <c r="A1109" t="s">
        <v>1697</v>
      </c>
      <c r="B1109" s="1">
        <v>46021</v>
      </c>
      <c r="C1109" t="s">
        <v>1360</v>
      </c>
      <c r="D1109" t="s">
        <v>124</v>
      </c>
      <c r="E1109" t="s">
        <v>36</v>
      </c>
      <c r="F1109" t="s">
        <v>37</v>
      </c>
      <c r="G1109" t="s">
        <v>38</v>
      </c>
      <c r="H1109">
        <v>3</v>
      </c>
      <c r="I1109">
        <v>21108</v>
      </c>
      <c r="J1109">
        <v>5</v>
      </c>
      <c r="K1109">
        <v>3166.2</v>
      </c>
      <c r="L1109">
        <v>60157.8</v>
      </c>
      <c r="M1109">
        <v>46494.54</v>
      </c>
      <c r="N1109">
        <v>13663.26</v>
      </c>
      <c r="O1109" t="s">
        <v>55</v>
      </c>
      <c r="P1109">
        <v>1232.3</v>
      </c>
      <c r="Q1109" t="s">
        <v>83</v>
      </c>
      <c r="R1109" t="s">
        <v>41</v>
      </c>
      <c r="S1109">
        <v>2</v>
      </c>
      <c r="T1109">
        <v>3</v>
      </c>
      <c r="U1109" t="s">
        <v>32</v>
      </c>
      <c r="V1109" t="s">
        <v>42</v>
      </c>
      <c r="X1109">
        <f t="shared" si="34"/>
        <v>0</v>
      </c>
      <c r="Y1109">
        <f t="shared" si="35"/>
        <v>12430.960000000001</v>
      </c>
      <c r="Z1109" s="2">
        <f>IF(BoyCodeAfrica_Ecommerce_Datasets3[Marketing_Cost] = 0, "N/A", L1109/P1109)</f>
        <v>48.817495739673788</v>
      </c>
      <c r="AA1109" s="3">
        <f>BoyCodeAfrica_Ecommerce_Datasets3[Marketing_Cost]/BoyCodeAfrica_Ecommerce_Datasets3[Revenue]</f>
        <v>2.0484459205622543E-2</v>
      </c>
      <c r="AB1109">
        <f>IF(COUNTIFS($C$2:C1109,C1109, $O$2:O1109,O1109)= 1,1,0)</f>
        <v>1</v>
      </c>
      <c r="AC1109" s="6">
        <f>IF(COUNTIFS($A$2:A1109,A1109, $O$2:O1109,O1109)= 1,1,0)</f>
        <v>1</v>
      </c>
    </row>
    <row r="1110" spans="1:29" x14ac:dyDescent="0.25">
      <c r="A1110" t="s">
        <v>1698</v>
      </c>
      <c r="B1110" s="1">
        <v>45739</v>
      </c>
      <c r="C1110" t="s">
        <v>453</v>
      </c>
      <c r="D1110" t="s">
        <v>79</v>
      </c>
      <c r="E1110" t="s">
        <v>26</v>
      </c>
      <c r="F1110" t="s">
        <v>37</v>
      </c>
      <c r="G1110" t="s">
        <v>100</v>
      </c>
      <c r="H1110">
        <v>1</v>
      </c>
      <c r="I1110">
        <v>17372</v>
      </c>
      <c r="J1110">
        <v>15</v>
      </c>
      <c r="K1110">
        <v>2605.8000000000002</v>
      </c>
      <c r="L1110">
        <v>14766.2</v>
      </c>
      <c r="M1110">
        <v>9605.9699999999993</v>
      </c>
      <c r="N1110">
        <v>5160.2299999999996</v>
      </c>
      <c r="O1110" t="s">
        <v>29</v>
      </c>
      <c r="P1110">
        <v>824.18</v>
      </c>
      <c r="Q1110" t="s">
        <v>73</v>
      </c>
      <c r="R1110" t="s">
        <v>31</v>
      </c>
      <c r="S1110">
        <v>5</v>
      </c>
      <c r="T1110">
        <v>0</v>
      </c>
      <c r="U1110" t="s">
        <v>32</v>
      </c>
      <c r="V1110" t="s">
        <v>50</v>
      </c>
      <c r="W1110">
        <v>2</v>
      </c>
      <c r="X1110">
        <f t="shared" si="34"/>
        <v>0</v>
      </c>
      <c r="Y1110">
        <f t="shared" si="35"/>
        <v>4336.0499999999993</v>
      </c>
      <c r="Z1110" s="2">
        <f>IF(BoyCodeAfrica_Ecommerce_Datasets3[Marketing_Cost] = 0, "N/A", L1110/P1110)</f>
        <v>17.916231891091755</v>
      </c>
      <c r="AA1110" s="3">
        <f>BoyCodeAfrica_Ecommerce_Datasets3[Marketing_Cost]/BoyCodeAfrica_Ecommerce_Datasets3[Revenue]</f>
        <v>5.5815307932982075E-2</v>
      </c>
      <c r="AB1110">
        <f>IF(COUNTIFS($C$2:C1110,C1110, $O$2:O1110,O1110)= 1,1,0)</f>
        <v>1</v>
      </c>
      <c r="AC1110" s="6">
        <f>IF(COUNTIFS($A$2:A1110,A1110, $O$2:O1110,O1110)= 1,1,0)</f>
        <v>1</v>
      </c>
    </row>
    <row r="1111" spans="1:29" x14ac:dyDescent="0.25">
      <c r="A1111" t="s">
        <v>1699</v>
      </c>
      <c r="B1111" s="1">
        <v>45817</v>
      </c>
      <c r="C1111" t="s">
        <v>58</v>
      </c>
      <c r="D1111" t="s">
        <v>45</v>
      </c>
      <c r="E1111" t="s">
        <v>36</v>
      </c>
      <c r="F1111" t="s">
        <v>86</v>
      </c>
      <c r="G1111" t="s">
        <v>94</v>
      </c>
      <c r="H1111">
        <v>1</v>
      </c>
      <c r="I1111">
        <v>50950</v>
      </c>
      <c r="J1111">
        <v>10</v>
      </c>
      <c r="K1111">
        <v>5095</v>
      </c>
      <c r="L1111">
        <v>45855</v>
      </c>
      <c r="M1111">
        <v>27261.040000000001</v>
      </c>
      <c r="N1111">
        <v>18593.96</v>
      </c>
      <c r="O1111" t="s">
        <v>29</v>
      </c>
      <c r="P1111">
        <v>2011.01</v>
      </c>
      <c r="Q1111" t="s">
        <v>68</v>
      </c>
      <c r="R1111" t="s">
        <v>41</v>
      </c>
      <c r="S1111">
        <v>2</v>
      </c>
      <c r="T1111">
        <v>5</v>
      </c>
      <c r="U1111" t="s">
        <v>56</v>
      </c>
      <c r="V1111" t="s">
        <v>33</v>
      </c>
      <c r="W1111">
        <v>2</v>
      </c>
      <c r="X1111">
        <f t="shared" si="34"/>
        <v>0</v>
      </c>
      <c r="Y1111">
        <f t="shared" si="35"/>
        <v>16582.95</v>
      </c>
      <c r="Z1111" s="2">
        <f>IF(BoyCodeAfrica_Ecommerce_Datasets3[Marketing_Cost] = 0, "N/A", L1111/P1111)</f>
        <v>22.801975126926273</v>
      </c>
      <c r="AA1111" s="3">
        <f>BoyCodeAfrica_Ecommerce_Datasets3[Marketing_Cost]/BoyCodeAfrica_Ecommerce_Datasets3[Revenue]</f>
        <v>4.3855849961836224E-2</v>
      </c>
      <c r="AB1111">
        <f>IF(COUNTIFS($C$2:C1111,C1111, $O$2:O1111,O1111)= 1,1,0)</f>
        <v>1</v>
      </c>
      <c r="AC1111" s="6">
        <f>IF(COUNTIFS($A$2:A1111,A1111, $O$2:O1111,O1111)= 1,1,0)</f>
        <v>1</v>
      </c>
    </row>
    <row r="1112" spans="1:29" x14ac:dyDescent="0.25">
      <c r="A1112" t="s">
        <v>1700</v>
      </c>
      <c r="B1112" s="1">
        <v>45940</v>
      </c>
      <c r="C1112" t="s">
        <v>390</v>
      </c>
      <c r="D1112" t="s">
        <v>45</v>
      </c>
      <c r="E1112" t="s">
        <v>46</v>
      </c>
      <c r="F1112" t="s">
        <v>53</v>
      </c>
      <c r="G1112" t="s">
        <v>59</v>
      </c>
      <c r="H1112">
        <v>1</v>
      </c>
      <c r="I1112">
        <v>50343</v>
      </c>
      <c r="J1112">
        <v>0</v>
      </c>
      <c r="K1112">
        <v>0</v>
      </c>
      <c r="L1112">
        <v>50343</v>
      </c>
      <c r="M1112">
        <v>35966.39</v>
      </c>
      <c r="N1112">
        <v>14376.61</v>
      </c>
      <c r="O1112" t="s">
        <v>29</v>
      </c>
      <c r="P1112">
        <v>2343.3000000000002</v>
      </c>
      <c r="Q1112" t="s">
        <v>73</v>
      </c>
      <c r="R1112" t="s">
        <v>31</v>
      </c>
      <c r="S1112">
        <v>5</v>
      </c>
      <c r="T1112">
        <v>4</v>
      </c>
      <c r="U1112" t="s">
        <v>32</v>
      </c>
      <c r="V1112" t="s">
        <v>33</v>
      </c>
      <c r="W1112">
        <v>2</v>
      </c>
      <c r="X1112">
        <f t="shared" si="34"/>
        <v>0</v>
      </c>
      <c r="Y1112">
        <f t="shared" si="35"/>
        <v>12033.310000000001</v>
      </c>
      <c r="Z1112" s="2">
        <f>IF(BoyCodeAfrica_Ecommerce_Datasets3[Marketing_Cost] = 0, "N/A", L1112/P1112)</f>
        <v>21.48380489053898</v>
      </c>
      <c r="AA1112" s="3">
        <f>BoyCodeAfrica_Ecommerce_Datasets3[Marketing_Cost]/BoyCodeAfrica_Ecommerce_Datasets3[Revenue]</f>
        <v>4.6546689708599015E-2</v>
      </c>
      <c r="AB1112">
        <f>IF(COUNTIFS($C$2:C1112,C1112, $O$2:O1112,O1112)= 1,1,0)</f>
        <v>0</v>
      </c>
      <c r="AC1112" s="6">
        <f>IF(COUNTIFS($A$2:A1112,A1112, $O$2:O1112,O1112)= 1,1,0)</f>
        <v>1</v>
      </c>
    </row>
    <row r="1113" spans="1:29" x14ac:dyDescent="0.25">
      <c r="A1113" t="s">
        <v>1701</v>
      </c>
      <c r="B1113" s="1">
        <v>45665</v>
      </c>
      <c r="C1113" t="s">
        <v>570</v>
      </c>
      <c r="D1113" t="s">
        <v>67</v>
      </c>
      <c r="E1113" t="s">
        <v>26</v>
      </c>
      <c r="F1113" t="s">
        <v>27</v>
      </c>
      <c r="G1113" t="s">
        <v>164</v>
      </c>
      <c r="H1113">
        <v>1</v>
      </c>
      <c r="I1113">
        <v>15701</v>
      </c>
      <c r="J1113">
        <v>15</v>
      </c>
      <c r="K1113">
        <v>2355.15</v>
      </c>
      <c r="L1113">
        <v>13345.85</v>
      </c>
      <c r="M1113">
        <v>8515.85</v>
      </c>
      <c r="N1113">
        <v>4830</v>
      </c>
      <c r="O1113" t="s">
        <v>39</v>
      </c>
      <c r="P1113">
        <v>718.02</v>
      </c>
      <c r="Q1113" t="s">
        <v>83</v>
      </c>
      <c r="R1113" t="s">
        <v>31</v>
      </c>
      <c r="S1113">
        <v>5</v>
      </c>
      <c r="T1113">
        <v>5</v>
      </c>
      <c r="U1113" t="s">
        <v>32</v>
      </c>
      <c r="V1113" t="s">
        <v>33</v>
      </c>
      <c r="W1113">
        <v>5</v>
      </c>
      <c r="X1113">
        <f t="shared" si="34"/>
        <v>0</v>
      </c>
      <c r="Y1113">
        <f t="shared" si="35"/>
        <v>4111.9799999999996</v>
      </c>
      <c r="Z1113" s="2">
        <f>IF(BoyCodeAfrica_Ecommerce_Datasets3[Marketing_Cost] = 0, "N/A", L1113/P1113)</f>
        <v>18.587017074733296</v>
      </c>
      <c r="AA1113" s="3">
        <f>BoyCodeAfrica_Ecommerce_Datasets3[Marketing_Cost]/BoyCodeAfrica_Ecommerce_Datasets3[Revenue]</f>
        <v>5.3800994316585304E-2</v>
      </c>
      <c r="AB1113">
        <f>IF(COUNTIFS($C$2:C1113,C1113, $O$2:O1113,O1113)= 1,1,0)</f>
        <v>1</v>
      </c>
      <c r="AC1113" s="6">
        <f>IF(COUNTIFS($A$2:A1113,A1113, $O$2:O1113,O1113)= 1,1,0)</f>
        <v>1</v>
      </c>
    </row>
    <row r="1114" spans="1:29" x14ac:dyDescent="0.25">
      <c r="A1114" t="s">
        <v>1702</v>
      </c>
      <c r="B1114" s="1">
        <v>45940</v>
      </c>
      <c r="C1114" t="s">
        <v>1703</v>
      </c>
      <c r="D1114" t="s">
        <v>63</v>
      </c>
      <c r="E1114" t="s">
        <v>26</v>
      </c>
      <c r="F1114" t="s">
        <v>27</v>
      </c>
      <c r="G1114" t="s">
        <v>164</v>
      </c>
      <c r="H1114">
        <v>1</v>
      </c>
      <c r="I1114">
        <v>5346</v>
      </c>
      <c r="J1114">
        <v>5</v>
      </c>
      <c r="K1114">
        <v>267.3</v>
      </c>
      <c r="L1114">
        <v>5078.7</v>
      </c>
      <c r="M1114">
        <v>3334.09</v>
      </c>
      <c r="N1114">
        <v>1744.61</v>
      </c>
      <c r="O1114" t="s">
        <v>39</v>
      </c>
      <c r="P1114">
        <v>356.38</v>
      </c>
      <c r="Q1114" t="s">
        <v>30</v>
      </c>
      <c r="R1114" t="s">
        <v>31</v>
      </c>
      <c r="S1114">
        <v>5</v>
      </c>
      <c r="T1114">
        <v>0</v>
      </c>
      <c r="U1114" t="s">
        <v>32</v>
      </c>
      <c r="V1114" t="s">
        <v>50</v>
      </c>
      <c r="W1114">
        <v>5</v>
      </c>
      <c r="X1114">
        <f t="shared" si="34"/>
        <v>0</v>
      </c>
      <c r="Y1114">
        <f t="shared" si="35"/>
        <v>1388.23</v>
      </c>
      <c r="Z1114" s="2">
        <f>IF(BoyCodeAfrica_Ecommerce_Datasets3[Marketing_Cost] = 0, "N/A", L1114/P1114)</f>
        <v>14.250799708176665</v>
      </c>
      <c r="AA1114" s="3">
        <f>BoyCodeAfrica_Ecommerce_Datasets3[Marketing_Cost]/BoyCodeAfrica_Ecommerce_Datasets3[Revenue]</f>
        <v>7.0171500580857304E-2</v>
      </c>
      <c r="AB1114">
        <f>IF(COUNTIFS($C$2:C1114,C1114, $O$2:O1114,O1114)= 1,1,0)</f>
        <v>1</v>
      </c>
      <c r="AC1114" s="6">
        <f>IF(COUNTIFS($A$2:A1114,A1114, $O$2:O1114,O1114)= 1,1,0)</f>
        <v>1</v>
      </c>
    </row>
    <row r="1115" spans="1:29" x14ac:dyDescent="0.25">
      <c r="A1115" t="s">
        <v>1704</v>
      </c>
      <c r="B1115" s="1">
        <v>45866</v>
      </c>
      <c r="C1115" t="s">
        <v>543</v>
      </c>
      <c r="D1115" t="s">
        <v>67</v>
      </c>
      <c r="E1115" t="s">
        <v>46</v>
      </c>
      <c r="F1115" t="s">
        <v>47</v>
      </c>
      <c r="G1115" t="s">
        <v>146</v>
      </c>
      <c r="H1115">
        <v>1</v>
      </c>
      <c r="I1115">
        <v>42754</v>
      </c>
      <c r="J1115">
        <v>25</v>
      </c>
      <c r="K1115">
        <v>10688.5</v>
      </c>
      <c r="L1115">
        <v>32065.5</v>
      </c>
      <c r="M1115">
        <v>20415.009999999998</v>
      </c>
      <c r="N1115">
        <v>11650.49</v>
      </c>
      <c r="O1115" t="s">
        <v>91</v>
      </c>
      <c r="P1115">
        <v>593.23</v>
      </c>
      <c r="Q1115" t="s">
        <v>40</v>
      </c>
      <c r="R1115" t="s">
        <v>41</v>
      </c>
      <c r="S1115">
        <v>2</v>
      </c>
      <c r="T1115">
        <v>4</v>
      </c>
      <c r="U1115" t="s">
        <v>32</v>
      </c>
      <c r="V1115" t="s">
        <v>50</v>
      </c>
      <c r="W1115">
        <v>3</v>
      </c>
      <c r="X1115">
        <f t="shared" si="34"/>
        <v>0</v>
      </c>
      <c r="Y1115">
        <f t="shared" si="35"/>
        <v>11057.26</v>
      </c>
      <c r="Z1115" s="2">
        <f>IF(BoyCodeAfrica_Ecommerce_Datasets3[Marketing_Cost] = 0, "N/A", L1115/P1115)</f>
        <v>54.052391146772749</v>
      </c>
      <c r="AA1115" s="3">
        <f>BoyCodeAfrica_Ecommerce_Datasets3[Marketing_Cost]/BoyCodeAfrica_Ecommerce_Datasets3[Revenue]</f>
        <v>1.8500569147526159E-2</v>
      </c>
      <c r="AB1115">
        <f>IF(COUNTIFS($C$2:C1115,C1115, $O$2:O1115,O1115)= 1,1,0)</f>
        <v>1</v>
      </c>
      <c r="AC1115" s="6">
        <f>IF(COUNTIFS($A$2:A1115,A1115, $O$2:O1115,O1115)= 1,1,0)</f>
        <v>1</v>
      </c>
    </row>
    <row r="1116" spans="1:29" x14ac:dyDescent="0.25">
      <c r="A1116" t="s">
        <v>1705</v>
      </c>
      <c r="B1116" s="1">
        <v>45705</v>
      </c>
      <c r="C1116" t="s">
        <v>197</v>
      </c>
      <c r="D1116" t="s">
        <v>154</v>
      </c>
      <c r="E1116" t="s">
        <v>36</v>
      </c>
      <c r="F1116" t="s">
        <v>86</v>
      </c>
      <c r="G1116" t="s">
        <v>87</v>
      </c>
      <c r="H1116">
        <v>1</v>
      </c>
      <c r="I1116">
        <v>48951</v>
      </c>
      <c r="J1116">
        <v>0</v>
      </c>
      <c r="K1116">
        <v>0</v>
      </c>
      <c r="L1116">
        <v>48951</v>
      </c>
      <c r="M1116">
        <v>32852.449999999997</v>
      </c>
      <c r="N1116">
        <v>16098.55</v>
      </c>
      <c r="O1116" t="s">
        <v>49</v>
      </c>
      <c r="P1116">
        <v>288.08999999999997</v>
      </c>
      <c r="Q1116" t="s">
        <v>83</v>
      </c>
      <c r="R1116" t="s">
        <v>41</v>
      </c>
      <c r="S1116">
        <v>2</v>
      </c>
      <c r="T1116">
        <v>2</v>
      </c>
      <c r="U1116" t="s">
        <v>32</v>
      </c>
      <c r="V1116" t="s">
        <v>33</v>
      </c>
      <c r="W1116">
        <v>1</v>
      </c>
      <c r="X1116">
        <f t="shared" si="34"/>
        <v>0</v>
      </c>
      <c r="Y1116">
        <f t="shared" si="35"/>
        <v>15810.46</v>
      </c>
      <c r="Z1116" s="2">
        <f>IF(BoyCodeAfrica_Ecommerce_Datasets3[Marketing_Cost] = 0, "N/A", L1116/P1116)</f>
        <v>169.91565135895036</v>
      </c>
      <c r="AA1116" s="3">
        <f>BoyCodeAfrica_Ecommerce_Datasets3[Marketing_Cost]/BoyCodeAfrica_Ecommerce_Datasets3[Revenue]</f>
        <v>5.8852730281301708E-3</v>
      </c>
      <c r="AB1116">
        <f>IF(COUNTIFS($C$2:C1116,C1116, $O$2:O1116,O1116)= 1,1,0)</f>
        <v>1</v>
      </c>
      <c r="AC1116" s="6">
        <f>IF(COUNTIFS($A$2:A1116,A1116, $O$2:O1116,O1116)= 1,1,0)</f>
        <v>1</v>
      </c>
    </row>
    <row r="1117" spans="1:29" x14ac:dyDescent="0.25">
      <c r="A1117" t="s">
        <v>1706</v>
      </c>
      <c r="B1117" s="1">
        <v>45773</v>
      </c>
      <c r="C1117" t="s">
        <v>819</v>
      </c>
      <c r="D1117" t="s">
        <v>63</v>
      </c>
      <c r="E1117" t="s">
        <v>26</v>
      </c>
      <c r="F1117" t="s">
        <v>86</v>
      </c>
      <c r="G1117" t="s">
        <v>94</v>
      </c>
      <c r="H1117">
        <v>1</v>
      </c>
      <c r="I1117">
        <v>34157</v>
      </c>
      <c r="J1117">
        <v>10</v>
      </c>
      <c r="K1117">
        <v>3415.7</v>
      </c>
      <c r="L1117">
        <v>30741.3</v>
      </c>
      <c r="M1117">
        <v>20546.169999999998</v>
      </c>
      <c r="N1117">
        <v>10195.129999999999</v>
      </c>
      <c r="O1117" t="s">
        <v>60</v>
      </c>
      <c r="P1117">
        <v>2116.5100000000002</v>
      </c>
      <c r="Q1117" t="s">
        <v>30</v>
      </c>
      <c r="R1117" t="s">
        <v>41</v>
      </c>
      <c r="S1117">
        <v>2</v>
      </c>
      <c r="T1117">
        <v>0</v>
      </c>
      <c r="U1117" t="s">
        <v>32</v>
      </c>
      <c r="V1117" t="s">
        <v>42</v>
      </c>
      <c r="X1117">
        <f t="shared" si="34"/>
        <v>0</v>
      </c>
      <c r="Y1117">
        <f t="shared" si="35"/>
        <v>8078.619999999999</v>
      </c>
      <c r="Z1117" s="2">
        <f>IF(BoyCodeAfrica_Ecommerce_Datasets3[Marketing_Cost] = 0, "N/A", L1117/P1117)</f>
        <v>14.524523862396112</v>
      </c>
      <c r="AA1117" s="3">
        <f>BoyCodeAfrica_Ecommerce_Datasets3[Marketing_Cost]/BoyCodeAfrica_Ecommerce_Datasets3[Revenue]</f>
        <v>6.8849072745785E-2</v>
      </c>
      <c r="AB1117">
        <f>IF(COUNTIFS($C$2:C1117,C1117, $O$2:O1117,O1117)= 1,1,0)</f>
        <v>0</v>
      </c>
      <c r="AC1117" s="6">
        <f>IF(COUNTIFS($A$2:A1117,A1117, $O$2:O1117,O1117)= 1,1,0)</f>
        <v>1</v>
      </c>
    </row>
    <row r="1118" spans="1:29" x14ac:dyDescent="0.25">
      <c r="A1118" t="s">
        <v>1707</v>
      </c>
      <c r="B1118" s="1">
        <v>45716</v>
      </c>
      <c r="C1118" t="s">
        <v>898</v>
      </c>
      <c r="D1118" t="s">
        <v>63</v>
      </c>
      <c r="E1118" t="s">
        <v>36</v>
      </c>
      <c r="F1118" t="s">
        <v>53</v>
      </c>
      <c r="G1118" t="s">
        <v>59</v>
      </c>
      <c r="H1118">
        <v>2</v>
      </c>
      <c r="I1118">
        <v>35140</v>
      </c>
      <c r="J1118">
        <v>0</v>
      </c>
      <c r="K1118">
        <v>0</v>
      </c>
      <c r="L1118">
        <v>70280</v>
      </c>
      <c r="M1118">
        <v>44979.9</v>
      </c>
      <c r="N1118">
        <v>25300.1</v>
      </c>
      <c r="O1118" t="s">
        <v>49</v>
      </c>
      <c r="P1118">
        <v>137.86000000000001</v>
      </c>
      <c r="Q1118" t="s">
        <v>40</v>
      </c>
      <c r="R1118" t="s">
        <v>31</v>
      </c>
      <c r="S1118">
        <v>5</v>
      </c>
      <c r="T1118">
        <v>9</v>
      </c>
      <c r="U1118" t="s">
        <v>56</v>
      </c>
      <c r="V1118" t="s">
        <v>33</v>
      </c>
      <c r="W1118">
        <v>2</v>
      </c>
      <c r="X1118">
        <f t="shared" si="34"/>
        <v>0</v>
      </c>
      <c r="Y1118">
        <f t="shared" si="35"/>
        <v>25162.239999999998</v>
      </c>
      <c r="Z1118" s="2">
        <f>IF(BoyCodeAfrica_Ecommerce_Datasets3[Marketing_Cost] = 0, "N/A", L1118/P1118)</f>
        <v>509.79254315972719</v>
      </c>
      <c r="AA1118" s="3">
        <f>BoyCodeAfrica_Ecommerce_Datasets3[Marketing_Cost]/BoyCodeAfrica_Ecommerce_Datasets3[Revenue]</f>
        <v>1.9615822424587366E-3</v>
      </c>
      <c r="AB1118">
        <f>IF(COUNTIFS($C$2:C1118,C1118, $O$2:O1118,O1118)= 1,1,0)</f>
        <v>1</v>
      </c>
      <c r="AC1118" s="6">
        <f>IF(COUNTIFS($A$2:A1118,A1118, $O$2:O1118,O1118)= 1,1,0)</f>
        <v>1</v>
      </c>
    </row>
    <row r="1119" spans="1:29" x14ac:dyDescent="0.25">
      <c r="A1119" t="s">
        <v>1708</v>
      </c>
      <c r="B1119" s="1">
        <v>45894</v>
      </c>
      <c r="C1119" t="s">
        <v>622</v>
      </c>
      <c r="D1119" t="s">
        <v>79</v>
      </c>
      <c r="E1119" t="s">
        <v>46</v>
      </c>
      <c r="F1119" t="s">
        <v>47</v>
      </c>
      <c r="G1119" t="s">
        <v>105</v>
      </c>
      <c r="H1119">
        <v>2</v>
      </c>
      <c r="I1119">
        <v>46378</v>
      </c>
      <c r="J1119">
        <v>25</v>
      </c>
      <c r="K1119">
        <v>23189</v>
      </c>
      <c r="L1119">
        <v>69567</v>
      </c>
      <c r="M1119">
        <v>47173.19</v>
      </c>
      <c r="N1119">
        <v>22393.81</v>
      </c>
      <c r="O1119" t="s">
        <v>49</v>
      </c>
      <c r="P1119">
        <v>461.12</v>
      </c>
      <c r="Q1119" t="s">
        <v>83</v>
      </c>
      <c r="R1119" t="s">
        <v>31</v>
      </c>
      <c r="S1119">
        <v>5</v>
      </c>
      <c r="T1119">
        <v>6</v>
      </c>
      <c r="U1119" t="s">
        <v>32</v>
      </c>
      <c r="V1119" t="s">
        <v>42</v>
      </c>
      <c r="X1119">
        <f t="shared" si="34"/>
        <v>0</v>
      </c>
      <c r="Y1119">
        <f t="shared" si="35"/>
        <v>21932.690000000002</v>
      </c>
      <c r="Z1119" s="2">
        <f>IF(BoyCodeAfrica_Ecommerce_Datasets3[Marketing_Cost] = 0, "N/A", L1119/P1119)</f>
        <v>150.86528452463565</v>
      </c>
      <c r="AA1119" s="3">
        <f>BoyCodeAfrica_Ecommerce_Datasets3[Marketing_Cost]/BoyCodeAfrica_Ecommerce_Datasets3[Revenue]</f>
        <v>6.6284301464774962E-3</v>
      </c>
      <c r="AB1119">
        <f>IF(COUNTIFS($C$2:C1119,C1119, $O$2:O1119,O1119)= 1,1,0)</f>
        <v>1</v>
      </c>
      <c r="AC1119" s="6">
        <f>IF(COUNTIFS($A$2:A1119,A1119, $O$2:O1119,O1119)= 1,1,0)</f>
        <v>1</v>
      </c>
    </row>
    <row r="1120" spans="1:29" x14ac:dyDescent="0.25">
      <c r="A1120" t="s">
        <v>1709</v>
      </c>
      <c r="B1120" s="1">
        <v>45718</v>
      </c>
      <c r="C1120" t="s">
        <v>1202</v>
      </c>
      <c r="D1120" t="s">
        <v>97</v>
      </c>
      <c r="E1120" t="s">
        <v>46</v>
      </c>
      <c r="F1120" t="s">
        <v>86</v>
      </c>
      <c r="G1120" t="s">
        <v>87</v>
      </c>
      <c r="H1120">
        <v>1</v>
      </c>
      <c r="I1120">
        <v>30111</v>
      </c>
      <c r="J1120">
        <v>10</v>
      </c>
      <c r="K1120">
        <v>3011.1</v>
      </c>
      <c r="L1120">
        <v>27099.9</v>
      </c>
      <c r="M1120">
        <v>16233.26</v>
      </c>
      <c r="N1120">
        <v>10866.64</v>
      </c>
      <c r="O1120" t="s">
        <v>60</v>
      </c>
      <c r="P1120">
        <v>951.44</v>
      </c>
      <c r="Q1120" t="s">
        <v>68</v>
      </c>
      <c r="R1120" t="s">
        <v>41</v>
      </c>
      <c r="S1120">
        <v>2</v>
      </c>
      <c r="T1120">
        <v>2</v>
      </c>
      <c r="U1120" t="s">
        <v>32</v>
      </c>
      <c r="V1120" t="s">
        <v>33</v>
      </c>
      <c r="W1120">
        <v>4</v>
      </c>
      <c r="X1120">
        <f t="shared" si="34"/>
        <v>0</v>
      </c>
      <c r="Y1120">
        <f t="shared" si="35"/>
        <v>9915.1999999999989</v>
      </c>
      <c r="Z1120" s="2">
        <f>IF(BoyCodeAfrica_Ecommerce_Datasets3[Marketing_Cost] = 0, "N/A", L1120/P1120)</f>
        <v>28.483036239804928</v>
      </c>
      <c r="AA1120" s="3">
        <f>BoyCodeAfrica_Ecommerce_Datasets3[Marketing_Cost]/BoyCodeAfrica_Ecommerce_Datasets3[Revenue]</f>
        <v>3.5108616636961763E-2</v>
      </c>
      <c r="AB1120">
        <f>IF(COUNTIFS($C$2:C1120,C1120, $O$2:O1120,O1120)= 1,1,0)</f>
        <v>0</v>
      </c>
      <c r="AC1120" s="6">
        <f>IF(COUNTIFS($A$2:A1120,A1120, $O$2:O1120,O1120)= 1,1,0)</f>
        <v>1</v>
      </c>
    </row>
    <row r="1121" spans="1:29" x14ac:dyDescent="0.25">
      <c r="A1121" t="s">
        <v>1710</v>
      </c>
      <c r="B1121" s="1">
        <v>45989</v>
      </c>
      <c r="C1121" t="s">
        <v>480</v>
      </c>
      <c r="D1121" t="s">
        <v>97</v>
      </c>
      <c r="E1121" t="s">
        <v>46</v>
      </c>
      <c r="F1121" t="s">
        <v>86</v>
      </c>
      <c r="G1121" t="s">
        <v>87</v>
      </c>
      <c r="H1121">
        <v>2</v>
      </c>
      <c r="I1121">
        <v>61686</v>
      </c>
      <c r="J1121">
        <v>5</v>
      </c>
      <c r="K1121">
        <v>6168.6</v>
      </c>
      <c r="L1121">
        <v>117203.4</v>
      </c>
      <c r="M1121">
        <v>73719.19</v>
      </c>
      <c r="N1121">
        <v>43484.21</v>
      </c>
      <c r="O1121" t="s">
        <v>55</v>
      </c>
      <c r="P1121">
        <v>1891.01</v>
      </c>
      <c r="Q1121" t="s">
        <v>30</v>
      </c>
      <c r="R1121" t="s">
        <v>41</v>
      </c>
      <c r="S1121">
        <v>2</v>
      </c>
      <c r="T1121">
        <v>4</v>
      </c>
      <c r="U1121" t="s">
        <v>56</v>
      </c>
      <c r="V1121" t="s">
        <v>33</v>
      </c>
      <c r="W1121">
        <v>1</v>
      </c>
      <c r="X1121">
        <f t="shared" si="34"/>
        <v>0</v>
      </c>
      <c r="Y1121">
        <f t="shared" si="35"/>
        <v>41593.199999999997</v>
      </c>
      <c r="Z1121" s="2">
        <f>IF(BoyCodeAfrica_Ecommerce_Datasets3[Marketing_Cost] = 0, "N/A", L1121/P1121)</f>
        <v>61.979259760657001</v>
      </c>
      <c r="AA1121" s="3">
        <f>BoyCodeAfrica_Ecommerce_Datasets3[Marketing_Cost]/BoyCodeAfrica_Ecommerce_Datasets3[Revenue]</f>
        <v>1.6134429547265693E-2</v>
      </c>
      <c r="AB1121">
        <f>IF(COUNTIFS($C$2:C1121,C1121, $O$2:O1121,O1121)= 1,1,0)</f>
        <v>1</v>
      </c>
      <c r="AC1121" s="6">
        <f>IF(COUNTIFS($A$2:A1121,A1121, $O$2:O1121,O1121)= 1,1,0)</f>
        <v>1</v>
      </c>
    </row>
    <row r="1122" spans="1:29" x14ac:dyDescent="0.25">
      <c r="A1122" t="s">
        <v>1711</v>
      </c>
      <c r="B1122" s="1">
        <v>45736</v>
      </c>
      <c r="C1122" t="s">
        <v>1005</v>
      </c>
      <c r="D1122" t="s">
        <v>45</v>
      </c>
      <c r="E1122" t="s">
        <v>36</v>
      </c>
      <c r="F1122" t="s">
        <v>27</v>
      </c>
      <c r="G1122" t="s">
        <v>76</v>
      </c>
      <c r="H1122">
        <v>1</v>
      </c>
      <c r="I1122">
        <v>22756</v>
      </c>
      <c r="J1122">
        <v>15</v>
      </c>
      <c r="K1122">
        <v>3413.4</v>
      </c>
      <c r="L1122">
        <v>19342.599999999999</v>
      </c>
      <c r="M1122">
        <v>13923.93</v>
      </c>
      <c r="N1122">
        <v>5418.67</v>
      </c>
      <c r="O1122" t="s">
        <v>55</v>
      </c>
      <c r="P1122">
        <v>321.11</v>
      </c>
      <c r="Q1122" t="s">
        <v>40</v>
      </c>
      <c r="R1122" t="s">
        <v>41</v>
      </c>
      <c r="S1122">
        <v>2</v>
      </c>
      <c r="T1122">
        <v>4</v>
      </c>
      <c r="U1122" t="s">
        <v>56</v>
      </c>
      <c r="V1122" t="s">
        <v>33</v>
      </c>
      <c r="W1122">
        <v>3</v>
      </c>
      <c r="X1122">
        <f t="shared" si="34"/>
        <v>0</v>
      </c>
      <c r="Y1122">
        <f t="shared" si="35"/>
        <v>5097.5600000000004</v>
      </c>
      <c r="Z1122" s="2">
        <f>IF(BoyCodeAfrica_Ecommerce_Datasets3[Marketing_Cost] = 0, "N/A", L1122/P1122)</f>
        <v>60.23667901965058</v>
      </c>
      <c r="AA1122" s="3">
        <f>BoyCodeAfrica_Ecommerce_Datasets3[Marketing_Cost]/BoyCodeAfrica_Ecommerce_Datasets3[Revenue]</f>
        <v>1.6601180813334299E-2</v>
      </c>
      <c r="AB1122">
        <f>IF(COUNTIFS($C$2:C1122,C1122, $O$2:O1122,O1122)= 1,1,0)</f>
        <v>0</v>
      </c>
      <c r="AC1122" s="6">
        <f>IF(COUNTIFS($A$2:A1122,A1122, $O$2:O1122,O1122)= 1,1,0)</f>
        <v>1</v>
      </c>
    </row>
    <row r="1123" spans="1:29" x14ac:dyDescent="0.25">
      <c r="A1123" t="s">
        <v>1712</v>
      </c>
      <c r="B1123" s="1">
        <v>45913</v>
      </c>
      <c r="C1123" t="s">
        <v>1158</v>
      </c>
      <c r="D1123" t="s">
        <v>90</v>
      </c>
      <c r="E1123" t="s">
        <v>46</v>
      </c>
      <c r="F1123" t="s">
        <v>37</v>
      </c>
      <c r="G1123" t="s">
        <v>38</v>
      </c>
      <c r="H1123">
        <v>2</v>
      </c>
      <c r="I1123">
        <v>5111</v>
      </c>
      <c r="J1123">
        <v>25</v>
      </c>
      <c r="K1123">
        <v>2555.5</v>
      </c>
      <c r="L1123">
        <v>7666.5</v>
      </c>
      <c r="M1123">
        <v>6091.79</v>
      </c>
      <c r="N1123">
        <v>1574.71</v>
      </c>
      <c r="O1123" t="s">
        <v>55</v>
      </c>
      <c r="P1123">
        <v>1819.83</v>
      </c>
      <c r="Q1123" t="s">
        <v>40</v>
      </c>
      <c r="R1123" t="s">
        <v>41</v>
      </c>
      <c r="S1123">
        <v>2</v>
      </c>
      <c r="T1123">
        <v>1</v>
      </c>
      <c r="U1123" t="s">
        <v>32</v>
      </c>
      <c r="V1123" t="s">
        <v>50</v>
      </c>
      <c r="W1123">
        <v>1</v>
      </c>
      <c r="X1123">
        <f t="shared" si="34"/>
        <v>0</v>
      </c>
      <c r="Y1123">
        <f t="shared" si="35"/>
        <v>-245.11999999999989</v>
      </c>
      <c r="Z1123" s="2">
        <f>IF(BoyCodeAfrica_Ecommerce_Datasets3[Marketing_Cost] = 0, "N/A", L1123/P1123)</f>
        <v>4.2127561365622066</v>
      </c>
      <c r="AA1123" s="3">
        <f>BoyCodeAfrica_Ecommerce_Datasets3[Marketing_Cost]/BoyCodeAfrica_Ecommerce_Datasets3[Revenue]</f>
        <v>0.23737429074545097</v>
      </c>
      <c r="AB1123">
        <f>IF(COUNTIFS($C$2:C1123,C1123, $O$2:O1123,O1123)= 1,1,0)</f>
        <v>1</v>
      </c>
      <c r="AC1123" s="6">
        <f>IF(COUNTIFS($A$2:A1123,A1123, $O$2:O1123,O1123)= 1,1,0)</f>
        <v>1</v>
      </c>
    </row>
    <row r="1124" spans="1:29" x14ac:dyDescent="0.25">
      <c r="A1124" t="s">
        <v>1713</v>
      </c>
      <c r="B1124" s="1">
        <v>45807</v>
      </c>
      <c r="C1124" t="s">
        <v>1069</v>
      </c>
      <c r="D1124" t="s">
        <v>63</v>
      </c>
      <c r="E1124" t="s">
        <v>46</v>
      </c>
      <c r="F1124" t="s">
        <v>37</v>
      </c>
      <c r="G1124" t="s">
        <v>100</v>
      </c>
      <c r="H1124">
        <v>1</v>
      </c>
      <c r="I1124">
        <v>34003</v>
      </c>
      <c r="J1124">
        <v>10</v>
      </c>
      <c r="K1124">
        <v>3400.3</v>
      </c>
      <c r="L1124">
        <v>30602.7</v>
      </c>
      <c r="M1124">
        <v>20450.89</v>
      </c>
      <c r="N1124">
        <v>10151.81</v>
      </c>
      <c r="O1124" t="s">
        <v>39</v>
      </c>
      <c r="P1124">
        <v>1982.8</v>
      </c>
      <c r="Q1124" t="s">
        <v>30</v>
      </c>
      <c r="R1124" t="s">
        <v>41</v>
      </c>
      <c r="S1124">
        <v>2</v>
      </c>
      <c r="T1124">
        <v>6</v>
      </c>
      <c r="U1124" t="s">
        <v>32</v>
      </c>
      <c r="V1124" t="s">
        <v>42</v>
      </c>
      <c r="X1124">
        <f t="shared" si="34"/>
        <v>0</v>
      </c>
      <c r="Y1124">
        <f t="shared" si="35"/>
        <v>8169.0099999999993</v>
      </c>
      <c r="Z1124" s="2">
        <f>IF(BoyCodeAfrica_Ecommerce_Datasets3[Marketing_Cost] = 0, "N/A", L1124/P1124)</f>
        <v>15.434083114787171</v>
      </c>
      <c r="AA1124" s="3">
        <f>BoyCodeAfrica_Ecommerce_Datasets3[Marketing_Cost]/BoyCodeAfrica_Ecommerce_Datasets3[Revenue]</f>
        <v>6.4791668708970115E-2</v>
      </c>
      <c r="AB1124">
        <f>IF(COUNTIFS($C$2:C1124,C1124, $O$2:O1124,O1124)= 1,1,0)</f>
        <v>1</v>
      </c>
      <c r="AC1124" s="6">
        <f>IF(COUNTIFS($A$2:A1124,A1124, $O$2:O1124,O1124)= 1,1,0)</f>
        <v>1</v>
      </c>
    </row>
    <row r="1125" spans="1:29" x14ac:dyDescent="0.25">
      <c r="A1125" t="s">
        <v>1714</v>
      </c>
      <c r="B1125" s="1">
        <v>45918</v>
      </c>
      <c r="C1125" t="s">
        <v>540</v>
      </c>
      <c r="D1125" t="s">
        <v>97</v>
      </c>
      <c r="E1125" t="s">
        <v>36</v>
      </c>
      <c r="F1125" t="s">
        <v>86</v>
      </c>
      <c r="G1125" t="s">
        <v>110</v>
      </c>
      <c r="H1125">
        <v>2</v>
      </c>
      <c r="I1125">
        <v>12729</v>
      </c>
      <c r="J1125">
        <v>0</v>
      </c>
      <c r="K1125">
        <v>0</v>
      </c>
      <c r="L1125">
        <v>25458</v>
      </c>
      <c r="M1125">
        <v>17033.919999999998</v>
      </c>
      <c r="N1125">
        <v>8424.08</v>
      </c>
      <c r="O1125" t="s">
        <v>91</v>
      </c>
      <c r="P1125">
        <v>1439.27</v>
      </c>
      <c r="Q1125" t="s">
        <v>83</v>
      </c>
      <c r="R1125" t="s">
        <v>41</v>
      </c>
      <c r="S1125">
        <v>2</v>
      </c>
      <c r="T1125">
        <v>5</v>
      </c>
      <c r="U1125" t="s">
        <v>32</v>
      </c>
      <c r="V1125" t="s">
        <v>42</v>
      </c>
      <c r="X1125">
        <f t="shared" si="34"/>
        <v>0</v>
      </c>
      <c r="Y1125">
        <f t="shared" si="35"/>
        <v>6984.8099999999995</v>
      </c>
      <c r="Z1125" s="2">
        <f>IF(BoyCodeAfrica_Ecommerce_Datasets3[Marketing_Cost] = 0, "N/A", L1125/P1125)</f>
        <v>17.688133567711411</v>
      </c>
      <c r="AA1125" s="3">
        <f>BoyCodeAfrica_Ecommerce_Datasets3[Marketing_Cost]/BoyCodeAfrica_Ecommerce_Datasets3[Revenue]</f>
        <v>5.6535077382355248E-2</v>
      </c>
      <c r="AB1125">
        <f>IF(COUNTIFS($C$2:C1125,C1125, $O$2:O1125,O1125)= 1,1,0)</f>
        <v>1</v>
      </c>
      <c r="AC1125" s="6">
        <f>IF(COUNTIFS($A$2:A1125,A1125, $O$2:O1125,O1125)= 1,1,0)</f>
        <v>1</v>
      </c>
    </row>
    <row r="1126" spans="1:29" x14ac:dyDescent="0.25">
      <c r="A1126" t="s">
        <v>1715</v>
      </c>
      <c r="B1126" s="1">
        <v>46019</v>
      </c>
      <c r="C1126" t="s">
        <v>640</v>
      </c>
      <c r="D1126" t="s">
        <v>97</v>
      </c>
      <c r="E1126" t="s">
        <v>26</v>
      </c>
      <c r="F1126" t="s">
        <v>47</v>
      </c>
      <c r="G1126" t="s">
        <v>48</v>
      </c>
      <c r="H1126">
        <v>3</v>
      </c>
      <c r="I1126">
        <v>12370</v>
      </c>
      <c r="J1126">
        <v>25</v>
      </c>
      <c r="K1126">
        <v>9277.5</v>
      </c>
      <c r="L1126">
        <v>27832.5</v>
      </c>
      <c r="M1126">
        <v>17556.66</v>
      </c>
      <c r="N1126">
        <v>10275.84</v>
      </c>
      <c r="O1126" t="s">
        <v>91</v>
      </c>
      <c r="P1126">
        <v>427.43</v>
      </c>
      <c r="Q1126" t="s">
        <v>73</v>
      </c>
      <c r="R1126" t="s">
        <v>41</v>
      </c>
      <c r="S1126">
        <v>2</v>
      </c>
      <c r="T1126">
        <v>5</v>
      </c>
      <c r="U1126" t="s">
        <v>56</v>
      </c>
      <c r="V1126" t="s">
        <v>33</v>
      </c>
      <c r="W1126">
        <v>5</v>
      </c>
      <c r="X1126">
        <f t="shared" si="34"/>
        <v>0</v>
      </c>
      <c r="Y1126">
        <f t="shared" si="35"/>
        <v>9848.41</v>
      </c>
      <c r="Z1126" s="2">
        <f>IF(BoyCodeAfrica_Ecommerce_Datasets3[Marketing_Cost] = 0, "N/A", L1126/P1126)</f>
        <v>65.11592541468778</v>
      </c>
      <c r="AA1126" s="3">
        <f>BoyCodeAfrica_Ecommerce_Datasets3[Marketing_Cost]/BoyCodeAfrica_Ecommerce_Datasets3[Revenue]</f>
        <v>1.5357226264259409E-2</v>
      </c>
      <c r="AB1126">
        <f>IF(COUNTIFS($C$2:C1126,C1126, $O$2:O1126,O1126)= 1,1,0)</f>
        <v>1</v>
      </c>
      <c r="AC1126" s="6">
        <f>IF(COUNTIFS($A$2:A1126,A1126, $O$2:O1126,O1126)= 1,1,0)</f>
        <v>1</v>
      </c>
    </row>
    <row r="1127" spans="1:29" x14ac:dyDescent="0.25">
      <c r="A1127" t="s">
        <v>1716</v>
      </c>
      <c r="B1127" s="1">
        <v>45797</v>
      </c>
      <c r="C1127" t="s">
        <v>1634</v>
      </c>
      <c r="D1127" t="s">
        <v>154</v>
      </c>
      <c r="E1127" t="s">
        <v>36</v>
      </c>
      <c r="F1127" t="s">
        <v>47</v>
      </c>
      <c r="G1127" t="s">
        <v>105</v>
      </c>
      <c r="H1127">
        <v>4</v>
      </c>
      <c r="I1127">
        <v>12439</v>
      </c>
      <c r="J1127">
        <v>0</v>
      </c>
      <c r="K1127">
        <v>0</v>
      </c>
      <c r="L1127">
        <v>49756</v>
      </c>
      <c r="M1127">
        <v>30185.89</v>
      </c>
      <c r="N1127">
        <v>19570.11</v>
      </c>
      <c r="O1127" t="s">
        <v>29</v>
      </c>
      <c r="P1127">
        <v>1199.1600000000001</v>
      </c>
      <c r="Q1127" t="s">
        <v>40</v>
      </c>
      <c r="R1127" t="s">
        <v>41</v>
      </c>
      <c r="S1127">
        <v>2</v>
      </c>
      <c r="T1127">
        <v>6</v>
      </c>
      <c r="U1127" t="s">
        <v>32</v>
      </c>
      <c r="V1127" t="s">
        <v>42</v>
      </c>
      <c r="X1127">
        <f t="shared" si="34"/>
        <v>0</v>
      </c>
      <c r="Y1127">
        <f t="shared" si="35"/>
        <v>18370.95</v>
      </c>
      <c r="Z1127" s="2">
        <f>IF(BoyCodeAfrica_Ecommerce_Datasets3[Marketing_Cost] = 0, "N/A", L1127/P1127)</f>
        <v>41.492377997931882</v>
      </c>
      <c r="AA1127" s="3">
        <f>BoyCodeAfrica_Ecommerce_Datasets3[Marketing_Cost]/BoyCodeAfrica_Ecommerce_Datasets3[Revenue]</f>
        <v>2.4100811962376397E-2</v>
      </c>
      <c r="AB1127">
        <f>IF(COUNTIFS($C$2:C1127,C1127, $O$2:O1127,O1127)= 1,1,0)</f>
        <v>1</v>
      </c>
      <c r="AC1127" s="6">
        <f>IF(COUNTIFS($A$2:A1127,A1127, $O$2:O1127,O1127)= 1,1,0)</f>
        <v>1</v>
      </c>
    </row>
    <row r="1128" spans="1:29" x14ac:dyDescent="0.25">
      <c r="A1128" t="s">
        <v>1717</v>
      </c>
      <c r="B1128" s="1">
        <v>45870</v>
      </c>
      <c r="C1128" t="s">
        <v>239</v>
      </c>
      <c r="D1128" t="s">
        <v>124</v>
      </c>
      <c r="E1128" t="s">
        <v>36</v>
      </c>
      <c r="F1128" t="s">
        <v>53</v>
      </c>
      <c r="G1128" t="s">
        <v>151</v>
      </c>
      <c r="H1128">
        <v>1</v>
      </c>
      <c r="I1128">
        <v>79617</v>
      </c>
      <c r="J1128">
        <v>0</v>
      </c>
      <c r="K1128">
        <v>0</v>
      </c>
      <c r="L1128">
        <v>79617</v>
      </c>
      <c r="M1128">
        <v>59651.44</v>
      </c>
      <c r="N1128">
        <v>19965.560000000001</v>
      </c>
      <c r="O1128" t="s">
        <v>29</v>
      </c>
      <c r="P1128">
        <v>442.34</v>
      </c>
      <c r="Q1128" t="s">
        <v>30</v>
      </c>
      <c r="R1128" t="s">
        <v>31</v>
      </c>
      <c r="S1128">
        <v>5</v>
      </c>
      <c r="T1128">
        <v>6</v>
      </c>
      <c r="U1128" t="s">
        <v>32</v>
      </c>
      <c r="V1128" t="s">
        <v>42</v>
      </c>
      <c r="X1128">
        <f t="shared" si="34"/>
        <v>0</v>
      </c>
      <c r="Y1128">
        <f t="shared" si="35"/>
        <v>19523.22</v>
      </c>
      <c r="Z1128" s="2">
        <f>IF(BoyCodeAfrica_Ecommerce_Datasets3[Marketing_Cost] = 0, "N/A", L1128/P1128)</f>
        <v>179.99050504137091</v>
      </c>
      <c r="AA1128" s="3">
        <f>BoyCodeAfrica_Ecommerce_Datasets3[Marketing_Cost]/BoyCodeAfrica_Ecommerce_Datasets3[Revenue]</f>
        <v>5.5558486252935925E-3</v>
      </c>
      <c r="AB1128">
        <f>IF(COUNTIFS($C$2:C1128,C1128, $O$2:O1128,O1128)= 1,1,0)</f>
        <v>1</v>
      </c>
      <c r="AC1128" s="6">
        <f>IF(COUNTIFS($A$2:A1128,A1128, $O$2:O1128,O1128)= 1,1,0)</f>
        <v>1</v>
      </c>
    </row>
    <row r="1129" spans="1:29" x14ac:dyDescent="0.25">
      <c r="A1129" t="s">
        <v>1718</v>
      </c>
      <c r="B1129" s="1">
        <v>45905</v>
      </c>
      <c r="C1129" t="s">
        <v>121</v>
      </c>
      <c r="D1129" t="s">
        <v>25</v>
      </c>
      <c r="E1129" t="s">
        <v>26</v>
      </c>
      <c r="F1129" t="s">
        <v>37</v>
      </c>
      <c r="G1129" t="s">
        <v>224</v>
      </c>
      <c r="H1129">
        <v>1</v>
      </c>
      <c r="I1129">
        <v>28488</v>
      </c>
      <c r="J1129">
        <v>0</v>
      </c>
      <c r="K1129">
        <v>0</v>
      </c>
      <c r="L1129">
        <v>28488</v>
      </c>
      <c r="M1129">
        <v>20498.86</v>
      </c>
      <c r="N1129">
        <v>7989.14</v>
      </c>
      <c r="O1129" t="s">
        <v>91</v>
      </c>
      <c r="P1129">
        <v>1438.46</v>
      </c>
      <c r="Q1129" t="s">
        <v>83</v>
      </c>
      <c r="R1129" t="s">
        <v>41</v>
      </c>
      <c r="S1129">
        <v>2</v>
      </c>
      <c r="T1129">
        <v>5</v>
      </c>
      <c r="U1129" t="s">
        <v>32</v>
      </c>
      <c r="V1129" t="s">
        <v>50</v>
      </c>
      <c r="W1129">
        <v>5</v>
      </c>
      <c r="X1129">
        <f t="shared" si="34"/>
        <v>0</v>
      </c>
      <c r="Y1129">
        <f t="shared" si="35"/>
        <v>6550.68</v>
      </c>
      <c r="Z1129" s="2">
        <f>IF(BoyCodeAfrica_Ecommerce_Datasets3[Marketing_Cost] = 0, "N/A", L1129/P1129)</f>
        <v>19.804513159907124</v>
      </c>
      <c r="AA1129" s="3">
        <f>BoyCodeAfrica_Ecommerce_Datasets3[Marketing_Cost]/BoyCodeAfrica_Ecommerce_Datasets3[Revenue]</f>
        <v>5.0493541140129175E-2</v>
      </c>
      <c r="AB1129">
        <f>IF(COUNTIFS($C$2:C1129,C1129, $O$2:O1129,O1129)= 1,1,0)</f>
        <v>0</v>
      </c>
      <c r="AC1129" s="6">
        <f>IF(COUNTIFS($A$2:A1129,A1129, $O$2:O1129,O1129)= 1,1,0)</f>
        <v>1</v>
      </c>
    </row>
    <row r="1130" spans="1:29" x14ac:dyDescent="0.25">
      <c r="A1130" t="s">
        <v>1719</v>
      </c>
      <c r="B1130" s="1">
        <v>45899</v>
      </c>
      <c r="C1130" t="s">
        <v>1007</v>
      </c>
      <c r="D1130" t="s">
        <v>2482</v>
      </c>
      <c r="E1130" t="s">
        <v>26</v>
      </c>
      <c r="F1130" t="s">
        <v>27</v>
      </c>
      <c r="G1130" t="s">
        <v>164</v>
      </c>
      <c r="H1130">
        <v>1</v>
      </c>
      <c r="I1130">
        <v>22363</v>
      </c>
      <c r="J1130">
        <v>0</v>
      </c>
      <c r="K1130">
        <v>0</v>
      </c>
      <c r="L1130">
        <v>22363</v>
      </c>
      <c r="M1130">
        <v>12362.66</v>
      </c>
      <c r="N1130">
        <v>10000.34</v>
      </c>
      <c r="O1130" t="s">
        <v>91</v>
      </c>
      <c r="P1130">
        <v>1519.06</v>
      </c>
      <c r="Q1130" t="s">
        <v>30</v>
      </c>
      <c r="R1130" t="s">
        <v>31</v>
      </c>
      <c r="S1130">
        <v>5</v>
      </c>
      <c r="T1130">
        <v>6</v>
      </c>
      <c r="U1130" t="s">
        <v>32</v>
      </c>
      <c r="V1130" t="s">
        <v>42</v>
      </c>
      <c r="X1130">
        <f t="shared" si="34"/>
        <v>0</v>
      </c>
      <c r="Y1130">
        <f t="shared" si="35"/>
        <v>8481.2800000000007</v>
      </c>
      <c r="Z1130" s="2">
        <f>IF(BoyCodeAfrica_Ecommerce_Datasets3[Marketing_Cost] = 0, "N/A", L1130/P1130)</f>
        <v>14.721604149934828</v>
      </c>
      <c r="AA1130" s="3">
        <f>BoyCodeAfrica_Ecommerce_Datasets3[Marketing_Cost]/BoyCodeAfrica_Ecommerce_Datasets3[Revenue]</f>
        <v>6.7927380047399719E-2</v>
      </c>
      <c r="AB1130">
        <f>IF(COUNTIFS($C$2:C1130,C1130, $O$2:O1130,O1130)= 1,1,0)</f>
        <v>1</v>
      </c>
      <c r="AC1130" s="6">
        <f>IF(COUNTIFS($A$2:A1130,A1130, $O$2:O1130,O1130)= 1,1,0)</f>
        <v>1</v>
      </c>
    </row>
    <row r="1131" spans="1:29" x14ac:dyDescent="0.25">
      <c r="A1131" t="s">
        <v>1720</v>
      </c>
      <c r="B1131" s="1">
        <v>45782</v>
      </c>
      <c r="C1131" t="s">
        <v>1041</v>
      </c>
      <c r="D1131" t="s">
        <v>25</v>
      </c>
      <c r="E1131" t="s">
        <v>46</v>
      </c>
      <c r="F1131" t="s">
        <v>86</v>
      </c>
      <c r="G1131" t="s">
        <v>87</v>
      </c>
      <c r="H1131">
        <v>1</v>
      </c>
      <c r="I1131">
        <v>75614</v>
      </c>
      <c r="J1131">
        <v>0</v>
      </c>
      <c r="K1131">
        <v>0</v>
      </c>
      <c r="L1131">
        <v>75614</v>
      </c>
      <c r="M1131">
        <v>59055.14</v>
      </c>
      <c r="N1131">
        <v>16558.86</v>
      </c>
      <c r="O1131" t="s">
        <v>55</v>
      </c>
      <c r="P1131">
        <v>953.8</v>
      </c>
      <c r="Q1131" t="s">
        <v>68</v>
      </c>
      <c r="R1131" t="s">
        <v>31</v>
      </c>
      <c r="S1131">
        <v>5</v>
      </c>
      <c r="T1131">
        <v>0</v>
      </c>
      <c r="U1131" t="s">
        <v>32</v>
      </c>
      <c r="V1131" t="s">
        <v>50</v>
      </c>
      <c r="W1131">
        <v>3</v>
      </c>
      <c r="X1131">
        <f t="shared" si="34"/>
        <v>0</v>
      </c>
      <c r="Y1131">
        <f t="shared" si="35"/>
        <v>15605.060000000001</v>
      </c>
      <c r="Z1131" s="2">
        <f>IF(BoyCodeAfrica_Ecommerce_Datasets3[Marketing_Cost] = 0, "N/A", L1131/P1131)</f>
        <v>79.276577898930597</v>
      </c>
      <c r="AA1131" s="3">
        <f>BoyCodeAfrica_Ecommerce_Datasets3[Marketing_Cost]/BoyCodeAfrica_Ecommerce_Datasets3[Revenue]</f>
        <v>1.2614066178220964E-2</v>
      </c>
      <c r="AB1131">
        <f>IF(COUNTIFS($C$2:C1131,C1131, $O$2:O1131,O1131)= 1,1,0)</f>
        <v>1</v>
      </c>
      <c r="AC1131" s="6">
        <f>IF(COUNTIFS($A$2:A1131,A1131, $O$2:O1131,O1131)= 1,1,0)</f>
        <v>1</v>
      </c>
    </row>
    <row r="1132" spans="1:29" x14ac:dyDescent="0.25">
      <c r="A1132" t="s">
        <v>1721</v>
      </c>
      <c r="B1132" s="1">
        <v>45891</v>
      </c>
      <c r="C1132" t="s">
        <v>961</v>
      </c>
      <c r="D1132" t="s">
        <v>124</v>
      </c>
      <c r="E1132" t="s">
        <v>46</v>
      </c>
      <c r="F1132" t="s">
        <v>86</v>
      </c>
      <c r="G1132" t="s">
        <v>87</v>
      </c>
      <c r="H1132">
        <v>1</v>
      </c>
      <c r="I1132">
        <v>71036</v>
      </c>
      <c r="J1132">
        <v>15</v>
      </c>
      <c r="K1132">
        <v>10655.4</v>
      </c>
      <c r="L1132">
        <v>60380.6</v>
      </c>
      <c r="M1132">
        <v>35489.449999999997</v>
      </c>
      <c r="N1132">
        <v>24891.15</v>
      </c>
      <c r="O1132" t="s">
        <v>60</v>
      </c>
      <c r="P1132">
        <v>1787.48</v>
      </c>
      <c r="Q1132" t="s">
        <v>40</v>
      </c>
      <c r="R1132" t="s">
        <v>31</v>
      </c>
      <c r="S1132">
        <v>5</v>
      </c>
      <c r="T1132">
        <v>5</v>
      </c>
      <c r="U1132" t="s">
        <v>32</v>
      </c>
      <c r="V1132" t="s">
        <v>33</v>
      </c>
      <c r="W1132">
        <v>2</v>
      </c>
      <c r="X1132">
        <f t="shared" si="34"/>
        <v>0</v>
      </c>
      <c r="Y1132">
        <f t="shared" si="35"/>
        <v>23103.670000000002</v>
      </c>
      <c r="Z1132" s="2">
        <f>IF(BoyCodeAfrica_Ecommerce_Datasets3[Marketing_Cost] = 0, "N/A", L1132/P1132)</f>
        <v>33.779734598429073</v>
      </c>
      <c r="AA1132" s="3">
        <f>BoyCodeAfrica_Ecommerce_Datasets3[Marketing_Cost]/BoyCodeAfrica_Ecommerce_Datasets3[Revenue]</f>
        <v>2.9603548159508188E-2</v>
      </c>
      <c r="AB1132">
        <f>IF(COUNTIFS($C$2:C1132,C1132, $O$2:O1132,O1132)= 1,1,0)</f>
        <v>1</v>
      </c>
      <c r="AC1132" s="6">
        <f>IF(COUNTIFS($A$2:A1132,A1132, $O$2:O1132,O1132)= 1,1,0)</f>
        <v>1</v>
      </c>
    </row>
    <row r="1133" spans="1:29" x14ac:dyDescent="0.25">
      <c r="A1133" t="s">
        <v>1722</v>
      </c>
      <c r="B1133" s="1">
        <v>45940</v>
      </c>
      <c r="C1133" t="s">
        <v>1003</v>
      </c>
      <c r="D1133" t="s">
        <v>124</v>
      </c>
      <c r="E1133" t="s">
        <v>46</v>
      </c>
      <c r="F1133" t="s">
        <v>37</v>
      </c>
      <c r="G1133" t="s">
        <v>100</v>
      </c>
      <c r="H1133">
        <v>2</v>
      </c>
      <c r="I1133">
        <v>25880</v>
      </c>
      <c r="J1133">
        <v>25</v>
      </c>
      <c r="K1133">
        <v>12940</v>
      </c>
      <c r="L1133">
        <v>38820</v>
      </c>
      <c r="M1133">
        <v>24723.47</v>
      </c>
      <c r="N1133">
        <v>14096.53</v>
      </c>
      <c r="O1133" t="s">
        <v>91</v>
      </c>
      <c r="P1133">
        <v>1655.6</v>
      </c>
      <c r="Q1133" t="s">
        <v>73</v>
      </c>
      <c r="R1133" t="s">
        <v>31</v>
      </c>
      <c r="S1133">
        <v>5</v>
      </c>
      <c r="T1133">
        <v>5</v>
      </c>
      <c r="U1133" t="s">
        <v>32</v>
      </c>
      <c r="V1133" t="s">
        <v>33</v>
      </c>
      <c r="W1133">
        <v>3</v>
      </c>
      <c r="X1133">
        <f t="shared" si="34"/>
        <v>0</v>
      </c>
      <c r="Y1133">
        <f t="shared" si="35"/>
        <v>12440.93</v>
      </c>
      <c r="Z1133" s="2">
        <f>IF(BoyCodeAfrica_Ecommerce_Datasets3[Marketing_Cost] = 0, "N/A", L1133/P1133)</f>
        <v>23.44769267939116</v>
      </c>
      <c r="AA1133" s="3">
        <f>BoyCodeAfrica_Ecommerce_Datasets3[Marketing_Cost]/BoyCodeAfrica_Ecommerce_Datasets3[Revenue]</f>
        <v>4.2648119526017512E-2</v>
      </c>
      <c r="AB1133">
        <f>IF(COUNTIFS($C$2:C1133,C1133, $O$2:O1133,O1133)= 1,1,0)</f>
        <v>0</v>
      </c>
      <c r="AC1133" s="6">
        <f>IF(COUNTIFS($A$2:A1133,A1133, $O$2:O1133,O1133)= 1,1,0)</f>
        <v>1</v>
      </c>
    </row>
    <row r="1134" spans="1:29" x14ac:dyDescent="0.25">
      <c r="A1134" t="s">
        <v>1723</v>
      </c>
      <c r="B1134" s="1">
        <v>45732</v>
      </c>
      <c r="C1134" t="s">
        <v>423</v>
      </c>
      <c r="D1134" t="s">
        <v>25</v>
      </c>
      <c r="E1134" t="s">
        <v>36</v>
      </c>
      <c r="F1134" t="s">
        <v>27</v>
      </c>
      <c r="G1134" t="s">
        <v>76</v>
      </c>
      <c r="H1134">
        <v>1</v>
      </c>
      <c r="I1134">
        <v>15200</v>
      </c>
      <c r="J1134">
        <v>0</v>
      </c>
      <c r="K1134">
        <v>0</v>
      </c>
      <c r="L1134">
        <v>15200</v>
      </c>
      <c r="M1134">
        <v>8775.58</v>
      </c>
      <c r="N1134">
        <v>6424.42</v>
      </c>
      <c r="O1134" t="s">
        <v>60</v>
      </c>
      <c r="P1134">
        <v>2399.9899999999998</v>
      </c>
      <c r="Q1134" t="s">
        <v>40</v>
      </c>
      <c r="R1134" t="s">
        <v>31</v>
      </c>
      <c r="S1134">
        <v>5</v>
      </c>
      <c r="T1134">
        <v>8</v>
      </c>
      <c r="U1134" t="s">
        <v>56</v>
      </c>
      <c r="V1134" t="s">
        <v>33</v>
      </c>
      <c r="W1134">
        <v>4</v>
      </c>
      <c r="X1134">
        <f t="shared" si="34"/>
        <v>0</v>
      </c>
      <c r="Y1134">
        <f t="shared" si="35"/>
        <v>4024.4300000000003</v>
      </c>
      <c r="Z1134" s="2">
        <f>IF(BoyCodeAfrica_Ecommerce_Datasets3[Marketing_Cost] = 0, "N/A", L1134/P1134)</f>
        <v>6.3333597223321769</v>
      </c>
      <c r="AA1134" s="3">
        <f>BoyCodeAfrica_Ecommerce_Datasets3[Marketing_Cost]/BoyCodeAfrica_Ecommerce_Datasets3[Revenue]</f>
        <v>0.1578940789473684</v>
      </c>
      <c r="AB1134">
        <f>IF(COUNTIFS($C$2:C1134,C1134, $O$2:O1134,O1134)= 1,1,0)</f>
        <v>0</v>
      </c>
      <c r="AC1134" s="6">
        <f>IF(COUNTIFS($A$2:A1134,A1134, $O$2:O1134,O1134)= 1,1,0)</f>
        <v>1</v>
      </c>
    </row>
    <row r="1135" spans="1:29" x14ac:dyDescent="0.25">
      <c r="A1135" t="s">
        <v>1724</v>
      </c>
      <c r="B1135" s="1">
        <v>45854</v>
      </c>
      <c r="C1135" t="s">
        <v>52</v>
      </c>
      <c r="D1135" t="s">
        <v>124</v>
      </c>
      <c r="E1135" t="s">
        <v>26</v>
      </c>
      <c r="F1135" t="s">
        <v>53</v>
      </c>
      <c r="G1135" t="s">
        <v>268</v>
      </c>
      <c r="H1135">
        <v>1</v>
      </c>
      <c r="I1135">
        <v>29762</v>
      </c>
      <c r="J1135">
        <v>15</v>
      </c>
      <c r="K1135">
        <v>4464.3</v>
      </c>
      <c r="L1135">
        <v>25297.7</v>
      </c>
      <c r="M1135">
        <v>13945.74</v>
      </c>
      <c r="N1135">
        <v>11351.96</v>
      </c>
      <c r="O1135" t="s">
        <v>2482</v>
      </c>
      <c r="P1135">
        <v>1398.85</v>
      </c>
      <c r="Q1135" t="s">
        <v>30</v>
      </c>
      <c r="R1135" t="s">
        <v>41</v>
      </c>
      <c r="S1135">
        <v>2</v>
      </c>
      <c r="T1135">
        <v>2</v>
      </c>
      <c r="U1135" t="s">
        <v>32</v>
      </c>
      <c r="V1135" t="s">
        <v>33</v>
      </c>
      <c r="W1135">
        <v>2</v>
      </c>
      <c r="X1135">
        <f t="shared" si="34"/>
        <v>0</v>
      </c>
      <c r="Y1135">
        <f t="shared" si="35"/>
        <v>9953.1099999999988</v>
      </c>
      <c r="Z1135" s="2">
        <f>IF(BoyCodeAfrica_Ecommerce_Datasets3[Marketing_Cost] = 0, "N/A", L1135/P1135)</f>
        <v>18.084640955070238</v>
      </c>
      <c r="AA1135" s="3">
        <f>BoyCodeAfrica_Ecommerce_Datasets3[Marketing_Cost]/BoyCodeAfrica_Ecommerce_Datasets3[Revenue]</f>
        <v>5.5295540701328576E-2</v>
      </c>
      <c r="AB1135">
        <f>IF(COUNTIFS($C$2:C1135,C1135, $O$2:O1135,O1135)= 1,1,0)</f>
        <v>1</v>
      </c>
      <c r="AC1135" s="6">
        <f>IF(COUNTIFS($A$2:A1135,A1135, $O$2:O1135,O1135)= 1,1,0)</f>
        <v>1</v>
      </c>
    </row>
    <row r="1136" spans="1:29" x14ac:dyDescent="0.25">
      <c r="A1136" t="s">
        <v>1725</v>
      </c>
      <c r="B1136" s="1">
        <v>45755</v>
      </c>
      <c r="C1136" t="s">
        <v>211</v>
      </c>
      <c r="D1136" t="s">
        <v>71</v>
      </c>
      <c r="E1136" t="s">
        <v>46</v>
      </c>
      <c r="F1136" t="s">
        <v>86</v>
      </c>
      <c r="G1136" t="s">
        <v>94</v>
      </c>
      <c r="H1136">
        <v>1</v>
      </c>
      <c r="I1136">
        <v>48379</v>
      </c>
      <c r="J1136">
        <v>10</v>
      </c>
      <c r="K1136">
        <v>4837.8999999999996</v>
      </c>
      <c r="L1136">
        <v>43541.1</v>
      </c>
      <c r="M1136">
        <v>30241.97</v>
      </c>
      <c r="N1136">
        <v>13299.13</v>
      </c>
      <c r="O1136" t="s">
        <v>55</v>
      </c>
      <c r="P1136">
        <v>810.88</v>
      </c>
      <c r="Q1136" t="s">
        <v>73</v>
      </c>
      <c r="R1136" t="s">
        <v>41</v>
      </c>
      <c r="S1136">
        <v>2</v>
      </c>
      <c r="T1136">
        <v>3</v>
      </c>
      <c r="U1136" t="s">
        <v>32</v>
      </c>
      <c r="V1136" t="s">
        <v>50</v>
      </c>
      <c r="W1136">
        <v>5</v>
      </c>
      <c r="X1136">
        <f t="shared" si="34"/>
        <v>0</v>
      </c>
      <c r="Y1136">
        <f t="shared" si="35"/>
        <v>12488.25</v>
      </c>
      <c r="Z1136" s="2">
        <f>IF(BoyCodeAfrica_Ecommerce_Datasets3[Marketing_Cost] = 0, "N/A", L1136/P1136)</f>
        <v>53.696107932123127</v>
      </c>
      <c r="AA1136" s="3">
        <f>BoyCodeAfrica_Ecommerce_Datasets3[Marketing_Cost]/BoyCodeAfrica_Ecommerce_Datasets3[Revenue]</f>
        <v>1.8623323710241588E-2</v>
      </c>
      <c r="AB1136">
        <f>IF(COUNTIFS($C$2:C1136,C1136, $O$2:O1136,O1136)= 1,1,0)</f>
        <v>1</v>
      </c>
      <c r="AC1136" s="6">
        <f>IF(COUNTIFS($A$2:A1136,A1136, $O$2:O1136,O1136)= 1,1,0)</f>
        <v>1</v>
      </c>
    </row>
    <row r="1137" spans="1:29" x14ac:dyDescent="0.25">
      <c r="A1137" t="s">
        <v>1726</v>
      </c>
      <c r="B1137" s="1">
        <v>45964</v>
      </c>
      <c r="C1137" t="s">
        <v>1303</v>
      </c>
      <c r="D1137" t="s">
        <v>97</v>
      </c>
      <c r="E1137" t="s">
        <v>46</v>
      </c>
      <c r="F1137" t="s">
        <v>53</v>
      </c>
      <c r="G1137" t="s">
        <v>151</v>
      </c>
      <c r="H1137">
        <v>1</v>
      </c>
      <c r="I1137">
        <v>37048</v>
      </c>
      <c r="J1137">
        <v>15</v>
      </c>
      <c r="K1137">
        <v>5557.2</v>
      </c>
      <c r="L1137">
        <v>31490.799999999999</v>
      </c>
      <c r="M1137">
        <v>19092.97</v>
      </c>
      <c r="N1137">
        <v>12397.83</v>
      </c>
      <c r="O1137" t="s">
        <v>29</v>
      </c>
      <c r="P1137">
        <v>1657.65</v>
      </c>
      <c r="Q1137" t="s">
        <v>73</v>
      </c>
      <c r="R1137" t="s">
        <v>31</v>
      </c>
      <c r="S1137">
        <v>5</v>
      </c>
      <c r="T1137">
        <v>6</v>
      </c>
      <c r="U1137" t="s">
        <v>56</v>
      </c>
      <c r="V1137" t="s">
        <v>33</v>
      </c>
      <c r="W1137">
        <v>3</v>
      </c>
      <c r="X1137">
        <f t="shared" si="34"/>
        <v>0</v>
      </c>
      <c r="Y1137">
        <f t="shared" si="35"/>
        <v>10740.18</v>
      </c>
      <c r="Z1137" s="2">
        <f>IF(BoyCodeAfrica_Ecommerce_Datasets3[Marketing_Cost] = 0, "N/A", L1137/P1137)</f>
        <v>18.997255150363465</v>
      </c>
      <c r="AA1137" s="3">
        <f>BoyCodeAfrica_Ecommerce_Datasets3[Marketing_Cost]/BoyCodeAfrica_Ecommerce_Datasets3[Revenue]</f>
        <v>5.2639183507564115E-2</v>
      </c>
      <c r="AB1137">
        <f>IF(COUNTIFS($C$2:C1137,C1137, $O$2:O1137,O1137)= 1,1,0)</f>
        <v>1</v>
      </c>
      <c r="AC1137" s="6">
        <f>IF(COUNTIFS($A$2:A1137,A1137, $O$2:O1137,O1137)= 1,1,0)</f>
        <v>1</v>
      </c>
    </row>
    <row r="1138" spans="1:29" x14ac:dyDescent="0.25">
      <c r="A1138" t="s">
        <v>1727</v>
      </c>
      <c r="B1138" s="1">
        <v>45918</v>
      </c>
      <c r="C1138" t="s">
        <v>640</v>
      </c>
      <c r="D1138" t="s">
        <v>45</v>
      </c>
      <c r="E1138" t="s">
        <v>26</v>
      </c>
      <c r="F1138" t="s">
        <v>27</v>
      </c>
      <c r="G1138" t="s">
        <v>164</v>
      </c>
      <c r="H1138">
        <v>2</v>
      </c>
      <c r="I1138">
        <v>22345</v>
      </c>
      <c r="J1138">
        <v>15</v>
      </c>
      <c r="K1138">
        <v>6703.5</v>
      </c>
      <c r="L1138">
        <v>37986.5</v>
      </c>
      <c r="M1138">
        <v>25972.52</v>
      </c>
      <c r="N1138">
        <v>12013.98</v>
      </c>
      <c r="O1138" t="s">
        <v>91</v>
      </c>
      <c r="P1138">
        <v>599.51</v>
      </c>
      <c r="Q1138" t="s">
        <v>40</v>
      </c>
      <c r="R1138" t="s">
        <v>31</v>
      </c>
      <c r="S1138">
        <v>5</v>
      </c>
      <c r="T1138">
        <v>7</v>
      </c>
      <c r="U1138" t="s">
        <v>56</v>
      </c>
      <c r="V1138" t="s">
        <v>33</v>
      </c>
      <c r="W1138">
        <v>5</v>
      </c>
      <c r="X1138">
        <f t="shared" si="34"/>
        <v>0</v>
      </c>
      <c r="Y1138">
        <f t="shared" si="35"/>
        <v>11414.47</v>
      </c>
      <c r="Z1138" s="2">
        <f>IF(BoyCodeAfrica_Ecommerce_Datasets3[Marketing_Cost] = 0, "N/A", L1138/P1138)</f>
        <v>63.362579439875901</v>
      </c>
      <c r="AA1138" s="3">
        <f>BoyCodeAfrica_Ecommerce_Datasets3[Marketing_Cost]/BoyCodeAfrica_Ecommerce_Datasets3[Revenue]</f>
        <v>1.5782185776525872E-2</v>
      </c>
      <c r="AB1138">
        <f>IF(COUNTIFS($C$2:C1138,C1138, $O$2:O1138,O1138)= 1,1,0)</f>
        <v>0</v>
      </c>
      <c r="AC1138" s="6">
        <f>IF(COUNTIFS($A$2:A1138,A1138, $O$2:O1138,O1138)= 1,1,0)</f>
        <v>1</v>
      </c>
    </row>
    <row r="1139" spans="1:29" x14ac:dyDescent="0.25">
      <c r="A1139" t="s">
        <v>1728</v>
      </c>
      <c r="B1139" s="1">
        <v>45727</v>
      </c>
      <c r="C1139" t="s">
        <v>1729</v>
      </c>
      <c r="D1139" t="s">
        <v>67</v>
      </c>
      <c r="E1139" t="s">
        <v>36</v>
      </c>
      <c r="F1139" t="s">
        <v>37</v>
      </c>
      <c r="G1139" t="s">
        <v>313</v>
      </c>
      <c r="H1139">
        <v>2</v>
      </c>
      <c r="I1139">
        <v>25538</v>
      </c>
      <c r="J1139">
        <v>25</v>
      </c>
      <c r="K1139">
        <v>12769</v>
      </c>
      <c r="L1139">
        <v>38307</v>
      </c>
      <c r="M1139">
        <v>28811.71</v>
      </c>
      <c r="N1139">
        <v>9495.2900000000009</v>
      </c>
      <c r="O1139" t="s">
        <v>39</v>
      </c>
      <c r="P1139">
        <v>1329.21</v>
      </c>
      <c r="Q1139" t="s">
        <v>30</v>
      </c>
      <c r="R1139" t="s">
        <v>31</v>
      </c>
      <c r="S1139">
        <v>5</v>
      </c>
      <c r="T1139">
        <v>2</v>
      </c>
      <c r="U1139" t="s">
        <v>32</v>
      </c>
      <c r="V1139" t="s">
        <v>33</v>
      </c>
      <c r="W1139">
        <v>5</v>
      </c>
      <c r="X1139">
        <f t="shared" si="34"/>
        <v>0</v>
      </c>
      <c r="Y1139">
        <f t="shared" si="35"/>
        <v>8166.0800000000008</v>
      </c>
      <c r="Z1139" s="2">
        <f>IF(BoyCodeAfrica_Ecommerce_Datasets3[Marketing_Cost] = 0, "N/A", L1139/P1139)</f>
        <v>28.819373913828514</v>
      </c>
      <c r="AA1139" s="3">
        <f>BoyCodeAfrica_Ecommerce_Datasets3[Marketing_Cost]/BoyCodeAfrica_Ecommerce_Datasets3[Revenue]</f>
        <v>3.4698880100242774E-2</v>
      </c>
      <c r="AB1139">
        <f>IF(COUNTIFS($C$2:C1139,C1139, $O$2:O1139,O1139)= 1,1,0)</f>
        <v>1</v>
      </c>
      <c r="AC1139" s="6">
        <f>IF(COUNTIFS($A$2:A1139,A1139, $O$2:O1139,O1139)= 1,1,0)</f>
        <v>1</v>
      </c>
    </row>
    <row r="1140" spans="1:29" x14ac:dyDescent="0.25">
      <c r="A1140" t="s">
        <v>1730</v>
      </c>
      <c r="B1140" s="1">
        <v>45693</v>
      </c>
      <c r="C1140" t="s">
        <v>1050</v>
      </c>
      <c r="D1140" t="s">
        <v>71</v>
      </c>
      <c r="E1140" t="s">
        <v>36</v>
      </c>
      <c r="F1140" t="s">
        <v>86</v>
      </c>
      <c r="G1140" t="s">
        <v>87</v>
      </c>
      <c r="H1140">
        <v>4</v>
      </c>
      <c r="I1140">
        <v>56298</v>
      </c>
      <c r="J1140">
        <v>5</v>
      </c>
      <c r="K1140">
        <v>11259.6</v>
      </c>
      <c r="L1140">
        <v>213932.4</v>
      </c>
      <c r="M1140">
        <v>135284.01999999999</v>
      </c>
      <c r="N1140">
        <v>78648.38</v>
      </c>
      <c r="O1140" t="s">
        <v>29</v>
      </c>
      <c r="P1140">
        <v>1334.86</v>
      </c>
      <c r="Q1140" t="s">
        <v>40</v>
      </c>
      <c r="R1140" t="s">
        <v>31</v>
      </c>
      <c r="S1140">
        <v>5</v>
      </c>
      <c r="T1140">
        <v>6</v>
      </c>
      <c r="U1140" t="s">
        <v>56</v>
      </c>
      <c r="V1140" t="s">
        <v>33</v>
      </c>
      <c r="W1140">
        <v>5</v>
      </c>
      <c r="X1140">
        <f t="shared" si="34"/>
        <v>0</v>
      </c>
      <c r="Y1140">
        <f t="shared" si="35"/>
        <v>77313.52</v>
      </c>
      <c r="Z1140" s="2">
        <f>IF(BoyCodeAfrica_Ecommerce_Datasets3[Marketing_Cost] = 0, "N/A", L1140/P1140)</f>
        <v>160.26579566396478</v>
      </c>
      <c r="AA1140" s="3">
        <f>BoyCodeAfrica_Ecommerce_Datasets3[Marketing_Cost]/BoyCodeAfrica_Ecommerce_Datasets3[Revenue]</f>
        <v>6.2396345761558322E-3</v>
      </c>
      <c r="AB1140">
        <f>IF(COUNTIFS($C$2:C1140,C1140, $O$2:O1140,O1140)= 1,1,0)</f>
        <v>1</v>
      </c>
      <c r="AC1140" s="6">
        <f>IF(COUNTIFS($A$2:A1140,A1140, $O$2:O1140,O1140)= 1,1,0)</f>
        <v>1</v>
      </c>
    </row>
    <row r="1141" spans="1:29" x14ac:dyDescent="0.25">
      <c r="A1141" t="s">
        <v>1731</v>
      </c>
      <c r="B1141" s="1">
        <v>45799</v>
      </c>
      <c r="C1141" t="s">
        <v>578</v>
      </c>
      <c r="D1141" t="s">
        <v>97</v>
      </c>
      <c r="E1141" t="s">
        <v>26</v>
      </c>
      <c r="F1141" t="s">
        <v>27</v>
      </c>
      <c r="G1141" t="s">
        <v>113</v>
      </c>
      <c r="H1141">
        <v>1</v>
      </c>
      <c r="I1141">
        <v>3956</v>
      </c>
      <c r="J1141">
        <v>0</v>
      </c>
      <c r="K1141">
        <v>0</v>
      </c>
      <c r="L1141">
        <v>3956</v>
      </c>
      <c r="M1141">
        <v>2424.19</v>
      </c>
      <c r="N1141">
        <v>1531.81</v>
      </c>
      <c r="O1141" t="s">
        <v>91</v>
      </c>
      <c r="P1141">
        <v>2300.23</v>
      </c>
      <c r="Q1141" t="s">
        <v>73</v>
      </c>
      <c r="R1141" t="s">
        <v>31</v>
      </c>
      <c r="S1141">
        <v>5</v>
      </c>
      <c r="T1141">
        <v>6</v>
      </c>
      <c r="U1141" t="s">
        <v>56</v>
      </c>
      <c r="V1141" t="s">
        <v>33</v>
      </c>
      <c r="W1141">
        <v>5</v>
      </c>
      <c r="X1141">
        <f t="shared" si="34"/>
        <v>0</v>
      </c>
      <c r="Y1141">
        <f t="shared" si="35"/>
        <v>-768.42000000000007</v>
      </c>
      <c r="Z1141" s="2">
        <f>IF(BoyCodeAfrica_Ecommerce_Datasets3[Marketing_Cost] = 0, "N/A", L1141/P1141)</f>
        <v>1.7198280171982803</v>
      </c>
      <c r="AA1141" s="3">
        <f>BoyCodeAfrica_Ecommerce_Datasets3[Marketing_Cost]/BoyCodeAfrica_Ecommerce_Datasets3[Revenue]</f>
        <v>0.58145348837209299</v>
      </c>
      <c r="AB1141">
        <f>IF(COUNTIFS($C$2:C1141,C1141, $O$2:O1141,O1141)= 1,1,0)</f>
        <v>1</v>
      </c>
      <c r="AC1141" s="6">
        <f>IF(COUNTIFS($A$2:A1141,A1141, $O$2:O1141,O1141)= 1,1,0)</f>
        <v>1</v>
      </c>
    </row>
    <row r="1142" spans="1:29" x14ac:dyDescent="0.25">
      <c r="A1142" t="s">
        <v>1732</v>
      </c>
      <c r="B1142" s="1">
        <v>45870</v>
      </c>
      <c r="C1142" t="s">
        <v>785</v>
      </c>
      <c r="D1142" t="s">
        <v>90</v>
      </c>
      <c r="E1142" t="s">
        <v>26</v>
      </c>
      <c r="F1142" t="s">
        <v>47</v>
      </c>
      <c r="G1142" t="s">
        <v>64</v>
      </c>
      <c r="H1142">
        <v>1</v>
      </c>
      <c r="I1142">
        <v>24334</v>
      </c>
      <c r="J1142">
        <v>0</v>
      </c>
      <c r="K1142">
        <v>0</v>
      </c>
      <c r="L1142">
        <v>24334</v>
      </c>
      <c r="M1142">
        <v>17688.54</v>
      </c>
      <c r="N1142">
        <v>6645.46</v>
      </c>
      <c r="O1142" t="s">
        <v>91</v>
      </c>
      <c r="P1142">
        <v>1605.79</v>
      </c>
      <c r="Q1142" t="s">
        <v>73</v>
      </c>
      <c r="R1142" t="s">
        <v>31</v>
      </c>
      <c r="S1142">
        <v>5</v>
      </c>
      <c r="T1142">
        <v>4</v>
      </c>
      <c r="U1142" t="s">
        <v>32</v>
      </c>
      <c r="V1142" t="s">
        <v>33</v>
      </c>
      <c r="W1142">
        <v>1</v>
      </c>
      <c r="X1142">
        <f t="shared" si="34"/>
        <v>0</v>
      </c>
      <c r="Y1142">
        <f t="shared" si="35"/>
        <v>5039.67</v>
      </c>
      <c r="Z1142" s="2">
        <f>IF(BoyCodeAfrica_Ecommerce_Datasets3[Marketing_Cost] = 0, "N/A", L1142/P1142)</f>
        <v>15.153911781739829</v>
      </c>
      <c r="AA1142" s="3">
        <f>BoyCodeAfrica_Ecommerce_Datasets3[Marketing_Cost]/BoyCodeAfrica_Ecommerce_Datasets3[Revenue]</f>
        <v>6.5989561929810134E-2</v>
      </c>
      <c r="AB1142">
        <f>IF(COUNTIFS($C$2:C1142,C1142, $O$2:O1142,O1142)= 1,1,0)</f>
        <v>1</v>
      </c>
      <c r="AC1142" s="6">
        <f>IF(COUNTIFS($A$2:A1142,A1142, $O$2:O1142,O1142)= 1,1,0)</f>
        <v>1</v>
      </c>
    </row>
    <row r="1143" spans="1:29" x14ac:dyDescent="0.25">
      <c r="A1143" t="s">
        <v>1733</v>
      </c>
      <c r="B1143" s="1">
        <v>45832</v>
      </c>
      <c r="C1143" t="s">
        <v>394</v>
      </c>
      <c r="D1143" t="s">
        <v>90</v>
      </c>
      <c r="E1143" t="s">
        <v>26</v>
      </c>
      <c r="F1143" t="s">
        <v>27</v>
      </c>
      <c r="G1143" t="s">
        <v>113</v>
      </c>
      <c r="H1143">
        <v>1</v>
      </c>
      <c r="I1143">
        <v>26092</v>
      </c>
      <c r="J1143">
        <v>0</v>
      </c>
      <c r="K1143">
        <v>0</v>
      </c>
      <c r="L1143">
        <v>26092</v>
      </c>
      <c r="M1143">
        <v>18331.12</v>
      </c>
      <c r="N1143">
        <v>7760.88</v>
      </c>
      <c r="O1143" t="s">
        <v>39</v>
      </c>
      <c r="P1143">
        <v>2495.0100000000002</v>
      </c>
      <c r="Q1143" t="s">
        <v>68</v>
      </c>
      <c r="R1143" t="s">
        <v>41</v>
      </c>
      <c r="S1143">
        <v>2</v>
      </c>
      <c r="T1143">
        <v>4</v>
      </c>
      <c r="U1143" t="s">
        <v>56</v>
      </c>
      <c r="V1143" t="s">
        <v>33</v>
      </c>
      <c r="W1143">
        <v>3</v>
      </c>
      <c r="X1143">
        <f t="shared" si="34"/>
        <v>0</v>
      </c>
      <c r="Y1143">
        <f t="shared" si="35"/>
        <v>5265.87</v>
      </c>
      <c r="Z1143" s="2">
        <f>IF(BoyCodeAfrica_Ecommerce_Datasets3[Marketing_Cost] = 0, "N/A", L1143/P1143)</f>
        <v>10.457673516338611</v>
      </c>
      <c r="AA1143" s="3">
        <f>BoyCodeAfrica_Ecommerce_Datasets3[Marketing_Cost]/BoyCodeAfrica_Ecommerce_Datasets3[Revenue]</f>
        <v>9.562356277786295E-2</v>
      </c>
      <c r="AB1143">
        <f>IF(COUNTIFS($C$2:C1143,C1143, $O$2:O1143,O1143)= 1,1,0)</f>
        <v>1</v>
      </c>
      <c r="AC1143" s="6">
        <f>IF(COUNTIFS($A$2:A1143,A1143, $O$2:O1143,O1143)= 1,1,0)</f>
        <v>1</v>
      </c>
    </row>
    <row r="1144" spans="1:29" x14ac:dyDescent="0.25">
      <c r="A1144" t="s">
        <v>1734</v>
      </c>
      <c r="B1144" s="1">
        <v>45917</v>
      </c>
      <c r="C1144" t="s">
        <v>148</v>
      </c>
      <c r="D1144" t="s">
        <v>45</v>
      </c>
      <c r="E1144" t="s">
        <v>26</v>
      </c>
      <c r="F1144" t="s">
        <v>37</v>
      </c>
      <c r="G1144" t="s">
        <v>224</v>
      </c>
      <c r="H1144">
        <v>1</v>
      </c>
      <c r="I1144">
        <v>22156</v>
      </c>
      <c r="J1144">
        <v>25</v>
      </c>
      <c r="K1144">
        <v>5539</v>
      </c>
      <c r="L1144">
        <v>16617</v>
      </c>
      <c r="M1144">
        <v>13411.11</v>
      </c>
      <c r="N1144">
        <v>3205.89</v>
      </c>
      <c r="O1144" t="s">
        <v>60</v>
      </c>
      <c r="P1144">
        <v>1912.14</v>
      </c>
      <c r="Q1144" t="s">
        <v>73</v>
      </c>
      <c r="R1144" t="s">
        <v>41</v>
      </c>
      <c r="S1144">
        <v>2</v>
      </c>
      <c r="T1144">
        <v>1</v>
      </c>
      <c r="U1144" t="s">
        <v>32</v>
      </c>
      <c r="V1144" t="s">
        <v>33</v>
      </c>
      <c r="W1144">
        <v>2</v>
      </c>
      <c r="X1144">
        <f t="shared" si="34"/>
        <v>0</v>
      </c>
      <c r="Y1144">
        <f t="shared" si="35"/>
        <v>1293.7499999999998</v>
      </c>
      <c r="Z1144" s="2">
        <f>IF(BoyCodeAfrica_Ecommerce_Datasets3[Marketing_Cost] = 0, "N/A", L1144/P1144)</f>
        <v>8.6902632652420841</v>
      </c>
      <c r="AA1144" s="3">
        <f>BoyCodeAfrica_Ecommerce_Datasets3[Marketing_Cost]/BoyCodeAfrica_Ecommerce_Datasets3[Revenue]</f>
        <v>0.11507131251128364</v>
      </c>
      <c r="AB1144">
        <f>IF(COUNTIFS($C$2:C1144,C1144, $O$2:O1144,O1144)= 1,1,0)</f>
        <v>1</v>
      </c>
      <c r="AC1144" s="6">
        <f>IF(COUNTIFS($A$2:A1144,A1144, $O$2:O1144,O1144)= 1,1,0)</f>
        <v>1</v>
      </c>
    </row>
    <row r="1145" spans="1:29" x14ac:dyDescent="0.25">
      <c r="A1145" t="s">
        <v>1735</v>
      </c>
      <c r="B1145" s="1">
        <v>45794</v>
      </c>
      <c r="C1145" t="s">
        <v>983</v>
      </c>
      <c r="D1145" t="s">
        <v>154</v>
      </c>
      <c r="E1145" t="s">
        <v>46</v>
      </c>
      <c r="F1145" t="s">
        <v>37</v>
      </c>
      <c r="G1145" t="s">
        <v>100</v>
      </c>
      <c r="H1145">
        <v>4</v>
      </c>
      <c r="I1145">
        <v>22980</v>
      </c>
      <c r="J1145">
        <v>0</v>
      </c>
      <c r="K1145">
        <v>0</v>
      </c>
      <c r="L1145">
        <v>91920</v>
      </c>
      <c r="M1145">
        <v>57133.24</v>
      </c>
      <c r="N1145">
        <v>34786.76</v>
      </c>
      <c r="O1145" t="s">
        <v>91</v>
      </c>
      <c r="P1145">
        <v>429.26</v>
      </c>
      <c r="Q1145" t="s">
        <v>40</v>
      </c>
      <c r="R1145" t="s">
        <v>31</v>
      </c>
      <c r="S1145">
        <v>5</v>
      </c>
      <c r="T1145">
        <v>1</v>
      </c>
      <c r="U1145" t="s">
        <v>32</v>
      </c>
      <c r="V1145" t="s">
        <v>50</v>
      </c>
      <c r="W1145">
        <v>4</v>
      </c>
      <c r="X1145">
        <f t="shared" si="34"/>
        <v>0</v>
      </c>
      <c r="Y1145">
        <f t="shared" si="35"/>
        <v>34357.5</v>
      </c>
      <c r="Z1145" s="2">
        <f>IF(BoyCodeAfrica_Ecommerce_Datasets3[Marketing_Cost] = 0, "N/A", L1145/P1145)</f>
        <v>214.13595489912873</v>
      </c>
      <c r="AA1145" s="3">
        <f>BoyCodeAfrica_Ecommerce_Datasets3[Marketing_Cost]/BoyCodeAfrica_Ecommerce_Datasets3[Revenue]</f>
        <v>4.6699303742384684E-3</v>
      </c>
      <c r="AB1145">
        <f>IF(COUNTIFS($C$2:C1145,C1145, $O$2:O1145,O1145)= 1,1,0)</f>
        <v>0</v>
      </c>
      <c r="AC1145" s="6">
        <f>IF(COUNTIFS($A$2:A1145,A1145, $O$2:O1145,O1145)= 1,1,0)</f>
        <v>1</v>
      </c>
    </row>
    <row r="1146" spans="1:29" x14ac:dyDescent="0.25">
      <c r="A1146" t="s">
        <v>1736</v>
      </c>
      <c r="B1146" s="1">
        <v>45659</v>
      </c>
      <c r="C1146" t="s">
        <v>1449</v>
      </c>
      <c r="D1146" t="s">
        <v>124</v>
      </c>
      <c r="E1146" t="s">
        <v>46</v>
      </c>
      <c r="F1146" t="s">
        <v>37</v>
      </c>
      <c r="G1146" t="s">
        <v>224</v>
      </c>
      <c r="H1146">
        <v>1</v>
      </c>
      <c r="I1146">
        <v>35122</v>
      </c>
      <c r="J1146">
        <v>0</v>
      </c>
      <c r="K1146">
        <v>0</v>
      </c>
      <c r="L1146">
        <v>35122</v>
      </c>
      <c r="M1146">
        <v>20732.990000000002</v>
      </c>
      <c r="N1146">
        <v>14389.01</v>
      </c>
      <c r="O1146" t="s">
        <v>39</v>
      </c>
      <c r="P1146">
        <v>1701.43</v>
      </c>
      <c r="Q1146" t="s">
        <v>83</v>
      </c>
      <c r="R1146" t="s">
        <v>41</v>
      </c>
      <c r="S1146">
        <v>2</v>
      </c>
      <c r="T1146">
        <v>1</v>
      </c>
      <c r="U1146" t="s">
        <v>32</v>
      </c>
      <c r="V1146" t="s">
        <v>33</v>
      </c>
      <c r="W1146">
        <v>5</v>
      </c>
      <c r="X1146">
        <f t="shared" si="34"/>
        <v>0</v>
      </c>
      <c r="Y1146">
        <f t="shared" si="35"/>
        <v>12687.58</v>
      </c>
      <c r="Z1146" s="2">
        <f>IF(BoyCodeAfrica_Ecommerce_Datasets3[Marketing_Cost] = 0, "N/A", L1146/P1146)</f>
        <v>20.642635900389671</v>
      </c>
      <c r="AA1146" s="3">
        <f>BoyCodeAfrica_Ecommerce_Datasets3[Marketing_Cost]/BoyCodeAfrica_Ecommerce_Datasets3[Revenue]</f>
        <v>4.8443425773019765E-2</v>
      </c>
      <c r="AB1146">
        <f>IF(COUNTIFS($C$2:C1146,C1146, $O$2:O1146,O1146)= 1,1,0)</f>
        <v>1</v>
      </c>
      <c r="AC1146" s="6">
        <f>IF(COUNTIFS($A$2:A1146,A1146, $O$2:O1146,O1146)= 1,1,0)</f>
        <v>1</v>
      </c>
    </row>
    <row r="1147" spans="1:29" x14ac:dyDescent="0.25">
      <c r="A1147" t="s">
        <v>1737</v>
      </c>
      <c r="B1147" s="1">
        <v>45802</v>
      </c>
      <c r="C1147" t="s">
        <v>1346</v>
      </c>
      <c r="D1147" t="s">
        <v>45</v>
      </c>
      <c r="E1147" t="s">
        <v>26</v>
      </c>
      <c r="F1147" t="s">
        <v>47</v>
      </c>
      <c r="G1147" t="s">
        <v>138</v>
      </c>
      <c r="H1147">
        <v>1</v>
      </c>
      <c r="I1147">
        <v>34138</v>
      </c>
      <c r="J1147">
        <v>5</v>
      </c>
      <c r="K1147">
        <v>1706.9</v>
      </c>
      <c r="L1147">
        <v>32431.1</v>
      </c>
      <c r="M1147">
        <v>21420.84</v>
      </c>
      <c r="N1147">
        <v>11010.26</v>
      </c>
      <c r="O1147" t="s">
        <v>39</v>
      </c>
      <c r="P1147">
        <v>979.62</v>
      </c>
      <c r="Q1147" t="s">
        <v>30</v>
      </c>
      <c r="R1147" t="s">
        <v>31</v>
      </c>
      <c r="S1147">
        <v>5</v>
      </c>
      <c r="T1147">
        <v>0</v>
      </c>
      <c r="U1147" t="s">
        <v>32</v>
      </c>
      <c r="V1147" t="s">
        <v>42</v>
      </c>
      <c r="X1147">
        <f t="shared" si="34"/>
        <v>0</v>
      </c>
      <c r="Y1147">
        <f t="shared" si="35"/>
        <v>10030.64</v>
      </c>
      <c r="Z1147" s="2">
        <f>IF(BoyCodeAfrica_Ecommerce_Datasets3[Marketing_Cost] = 0, "N/A", L1147/P1147)</f>
        <v>33.105796125028071</v>
      </c>
      <c r="AA1147" s="3">
        <f>BoyCodeAfrica_Ecommerce_Datasets3[Marketing_Cost]/BoyCodeAfrica_Ecommerce_Datasets3[Revenue]</f>
        <v>3.0206190971012393E-2</v>
      </c>
      <c r="AB1147">
        <f>IF(COUNTIFS($C$2:C1147,C1147, $O$2:O1147,O1147)= 1,1,0)</f>
        <v>0</v>
      </c>
      <c r="AC1147" s="6">
        <f>IF(COUNTIFS($A$2:A1147,A1147, $O$2:O1147,O1147)= 1,1,0)</f>
        <v>1</v>
      </c>
    </row>
    <row r="1148" spans="1:29" x14ac:dyDescent="0.25">
      <c r="A1148" t="s">
        <v>1738</v>
      </c>
      <c r="B1148" s="1">
        <v>45810</v>
      </c>
      <c r="C1148" t="s">
        <v>770</v>
      </c>
      <c r="D1148" t="s">
        <v>90</v>
      </c>
      <c r="E1148" t="s">
        <v>26</v>
      </c>
      <c r="F1148" t="s">
        <v>37</v>
      </c>
      <c r="G1148" t="s">
        <v>313</v>
      </c>
      <c r="H1148">
        <v>1</v>
      </c>
      <c r="I1148">
        <v>34237</v>
      </c>
      <c r="J1148">
        <v>5</v>
      </c>
      <c r="K1148">
        <v>1711.85</v>
      </c>
      <c r="L1148">
        <v>32525.15</v>
      </c>
      <c r="M1148">
        <v>23292.58</v>
      </c>
      <c r="N1148">
        <v>9232.57</v>
      </c>
      <c r="O1148" t="s">
        <v>55</v>
      </c>
      <c r="P1148">
        <v>1990.99</v>
      </c>
      <c r="Q1148" t="s">
        <v>30</v>
      </c>
      <c r="R1148" t="s">
        <v>31</v>
      </c>
      <c r="S1148">
        <v>5</v>
      </c>
      <c r="T1148">
        <v>2</v>
      </c>
      <c r="U1148" t="s">
        <v>32</v>
      </c>
      <c r="V1148" t="s">
        <v>33</v>
      </c>
      <c r="W1148">
        <v>5</v>
      </c>
      <c r="X1148">
        <f t="shared" si="34"/>
        <v>0</v>
      </c>
      <c r="Y1148">
        <f t="shared" si="35"/>
        <v>7241.58</v>
      </c>
      <c r="Z1148" s="2">
        <f>IF(BoyCodeAfrica_Ecommerce_Datasets3[Marketing_Cost] = 0, "N/A", L1148/P1148)</f>
        <v>16.336169443342257</v>
      </c>
      <c r="AA1148" s="3">
        <f>BoyCodeAfrica_Ecommerce_Datasets3[Marketing_Cost]/BoyCodeAfrica_Ecommerce_Datasets3[Revenue]</f>
        <v>6.1213860658598039E-2</v>
      </c>
      <c r="AB1148">
        <f>IF(COUNTIFS($C$2:C1148,C1148, $O$2:O1148,O1148)= 1,1,0)</f>
        <v>1</v>
      </c>
      <c r="AC1148" s="6">
        <f>IF(COUNTIFS($A$2:A1148,A1148, $O$2:O1148,O1148)= 1,1,0)</f>
        <v>1</v>
      </c>
    </row>
    <row r="1149" spans="1:29" x14ac:dyDescent="0.25">
      <c r="A1149" t="s">
        <v>1739</v>
      </c>
      <c r="B1149" s="1">
        <v>45958</v>
      </c>
      <c r="C1149" t="s">
        <v>1386</v>
      </c>
      <c r="D1149" t="s">
        <v>79</v>
      </c>
      <c r="E1149" t="s">
        <v>26</v>
      </c>
      <c r="F1149" t="s">
        <v>47</v>
      </c>
      <c r="G1149" t="s">
        <v>146</v>
      </c>
      <c r="H1149">
        <v>1</v>
      </c>
      <c r="I1149">
        <v>40378</v>
      </c>
      <c r="J1149">
        <v>20</v>
      </c>
      <c r="K1149">
        <v>8075.6</v>
      </c>
      <c r="L1149">
        <v>32302.400000000001</v>
      </c>
      <c r="M1149">
        <v>19009.46</v>
      </c>
      <c r="N1149">
        <v>13292.94</v>
      </c>
      <c r="O1149" t="s">
        <v>91</v>
      </c>
      <c r="P1149">
        <v>2094.34</v>
      </c>
      <c r="Q1149" t="s">
        <v>73</v>
      </c>
      <c r="R1149" t="s">
        <v>31</v>
      </c>
      <c r="S1149">
        <v>5</v>
      </c>
      <c r="T1149">
        <v>2</v>
      </c>
      <c r="U1149" t="s">
        <v>32</v>
      </c>
      <c r="V1149" t="s">
        <v>33</v>
      </c>
      <c r="W1149">
        <v>5</v>
      </c>
      <c r="X1149">
        <f t="shared" si="34"/>
        <v>0</v>
      </c>
      <c r="Y1149">
        <f t="shared" si="35"/>
        <v>11198.6</v>
      </c>
      <c r="Z1149" s="2">
        <f>IF(BoyCodeAfrica_Ecommerce_Datasets3[Marketing_Cost] = 0, "N/A", L1149/P1149)</f>
        <v>15.423665689429605</v>
      </c>
      <c r="AA1149" s="3">
        <f>BoyCodeAfrica_Ecommerce_Datasets3[Marketing_Cost]/BoyCodeAfrica_Ecommerce_Datasets3[Revenue]</f>
        <v>6.4835430184754073E-2</v>
      </c>
      <c r="AB1149">
        <f>IF(COUNTIFS($C$2:C1149,C1149, $O$2:O1149,O1149)= 1,1,0)</f>
        <v>1</v>
      </c>
      <c r="AC1149" s="6">
        <f>IF(COUNTIFS($A$2:A1149,A1149, $O$2:O1149,O1149)= 1,1,0)</f>
        <v>1</v>
      </c>
    </row>
    <row r="1150" spans="1:29" x14ac:dyDescent="0.25">
      <c r="A1150" t="s">
        <v>1740</v>
      </c>
      <c r="B1150" s="1">
        <v>45954</v>
      </c>
      <c r="C1150" t="s">
        <v>1212</v>
      </c>
      <c r="D1150" t="s">
        <v>67</v>
      </c>
      <c r="E1150" t="s">
        <v>26</v>
      </c>
      <c r="F1150" t="s">
        <v>86</v>
      </c>
      <c r="G1150" t="s">
        <v>127</v>
      </c>
      <c r="H1150">
        <v>1</v>
      </c>
      <c r="I1150">
        <v>6824</v>
      </c>
      <c r="J1150">
        <v>10</v>
      </c>
      <c r="K1150">
        <v>682.4</v>
      </c>
      <c r="L1150">
        <v>6141.6</v>
      </c>
      <c r="M1150">
        <v>3783.95</v>
      </c>
      <c r="N1150">
        <v>2357.65</v>
      </c>
      <c r="O1150" t="s">
        <v>55</v>
      </c>
      <c r="P1150">
        <v>718.84</v>
      </c>
      <c r="Q1150" t="s">
        <v>73</v>
      </c>
      <c r="R1150" t="s">
        <v>31</v>
      </c>
      <c r="S1150">
        <v>5</v>
      </c>
      <c r="T1150">
        <v>8</v>
      </c>
      <c r="U1150" t="s">
        <v>56</v>
      </c>
      <c r="V1150" t="s">
        <v>33</v>
      </c>
      <c r="W1150">
        <v>5</v>
      </c>
      <c r="X1150">
        <f t="shared" si="34"/>
        <v>0</v>
      </c>
      <c r="Y1150">
        <f t="shared" si="35"/>
        <v>1638.81</v>
      </c>
      <c r="Z1150" s="2">
        <f>IF(BoyCodeAfrica_Ecommerce_Datasets3[Marketing_Cost] = 0, "N/A", L1150/P1150)</f>
        <v>8.5437649546491574</v>
      </c>
      <c r="AA1150" s="3">
        <f>BoyCodeAfrica_Ecommerce_Datasets3[Marketing_Cost]/BoyCodeAfrica_Ecommerce_Datasets3[Revenue]</f>
        <v>0.11704441839260127</v>
      </c>
      <c r="AB1150">
        <f>IF(COUNTIFS($C$2:C1150,C1150, $O$2:O1150,O1150)= 1,1,0)</f>
        <v>0</v>
      </c>
      <c r="AC1150" s="6">
        <f>IF(COUNTIFS($A$2:A1150,A1150, $O$2:O1150,O1150)= 1,1,0)</f>
        <v>1</v>
      </c>
    </row>
    <row r="1151" spans="1:29" x14ac:dyDescent="0.25">
      <c r="A1151" t="s">
        <v>1741</v>
      </c>
      <c r="B1151" s="1">
        <v>45995</v>
      </c>
      <c r="C1151" t="s">
        <v>221</v>
      </c>
      <c r="D1151" t="s">
        <v>25</v>
      </c>
      <c r="E1151" t="s">
        <v>46</v>
      </c>
      <c r="F1151" t="s">
        <v>86</v>
      </c>
      <c r="G1151" t="s">
        <v>87</v>
      </c>
      <c r="H1151">
        <v>1</v>
      </c>
      <c r="I1151">
        <v>29735</v>
      </c>
      <c r="J1151">
        <v>0</v>
      </c>
      <c r="K1151">
        <v>0</v>
      </c>
      <c r="L1151">
        <v>29735</v>
      </c>
      <c r="M1151">
        <v>17493.62</v>
      </c>
      <c r="N1151">
        <v>12241.38</v>
      </c>
      <c r="O1151" t="s">
        <v>91</v>
      </c>
      <c r="P1151">
        <v>901.71</v>
      </c>
      <c r="Q1151" t="s">
        <v>30</v>
      </c>
      <c r="R1151" t="s">
        <v>31</v>
      </c>
      <c r="S1151">
        <v>5</v>
      </c>
      <c r="T1151">
        <v>4</v>
      </c>
      <c r="U1151" t="s">
        <v>32</v>
      </c>
      <c r="V1151" t="s">
        <v>50</v>
      </c>
      <c r="W1151">
        <v>3</v>
      </c>
      <c r="X1151">
        <f t="shared" si="34"/>
        <v>0</v>
      </c>
      <c r="Y1151">
        <f t="shared" si="35"/>
        <v>11339.669999999998</v>
      </c>
      <c r="Z1151" s="2">
        <f>IF(BoyCodeAfrica_Ecommerce_Datasets3[Marketing_Cost] = 0, "N/A", L1151/P1151)</f>
        <v>32.976234044204901</v>
      </c>
      <c r="AA1151" s="3">
        <f>BoyCodeAfrica_Ecommerce_Datasets3[Marketing_Cost]/BoyCodeAfrica_Ecommerce_Datasets3[Revenue]</f>
        <v>3.0324869682192702E-2</v>
      </c>
      <c r="AB1151">
        <f>IF(COUNTIFS($C$2:C1151,C1151, $O$2:O1151,O1151)= 1,1,0)</f>
        <v>0</v>
      </c>
      <c r="AC1151" s="6">
        <f>IF(COUNTIFS($A$2:A1151,A1151, $O$2:O1151,O1151)= 1,1,0)</f>
        <v>1</v>
      </c>
    </row>
    <row r="1152" spans="1:29" x14ac:dyDescent="0.25">
      <c r="A1152" t="s">
        <v>1742</v>
      </c>
      <c r="B1152" s="1">
        <v>45908</v>
      </c>
      <c r="C1152" t="s">
        <v>299</v>
      </c>
      <c r="D1152" t="s">
        <v>45</v>
      </c>
      <c r="E1152" t="s">
        <v>46</v>
      </c>
      <c r="F1152" t="s">
        <v>27</v>
      </c>
      <c r="G1152" t="s">
        <v>76</v>
      </c>
      <c r="H1152">
        <v>1</v>
      </c>
      <c r="I1152">
        <v>13848</v>
      </c>
      <c r="J1152">
        <v>5</v>
      </c>
      <c r="K1152">
        <v>692.4</v>
      </c>
      <c r="L1152">
        <v>13155.6</v>
      </c>
      <c r="M1152">
        <v>10513.91</v>
      </c>
      <c r="N1152">
        <v>2641.69</v>
      </c>
      <c r="O1152" t="s">
        <v>55</v>
      </c>
      <c r="P1152">
        <v>1698.56</v>
      </c>
      <c r="Q1152" t="s">
        <v>40</v>
      </c>
      <c r="R1152" t="s">
        <v>41</v>
      </c>
      <c r="S1152">
        <v>2</v>
      </c>
      <c r="T1152">
        <v>1</v>
      </c>
      <c r="U1152" t="s">
        <v>32</v>
      </c>
      <c r="V1152" t="s">
        <v>33</v>
      </c>
      <c r="W1152">
        <v>1</v>
      </c>
      <c r="X1152">
        <f t="shared" si="34"/>
        <v>0</v>
      </c>
      <c r="Y1152">
        <f t="shared" si="35"/>
        <v>943.13000000000011</v>
      </c>
      <c r="Z1152" s="2">
        <f>IF(BoyCodeAfrica_Ecommerce_Datasets3[Marketing_Cost] = 0, "N/A", L1152/P1152)</f>
        <v>7.745148831951771</v>
      </c>
      <c r="AA1152" s="3">
        <f>BoyCodeAfrica_Ecommerce_Datasets3[Marketing_Cost]/BoyCodeAfrica_Ecommerce_Datasets3[Revenue]</f>
        <v>0.12911307732068472</v>
      </c>
      <c r="AB1152">
        <f>IF(COUNTIFS($C$2:C1152,C1152, $O$2:O1152,O1152)= 1,1,0)</f>
        <v>1</v>
      </c>
      <c r="AC1152" s="6">
        <f>IF(COUNTIFS($A$2:A1152,A1152, $O$2:O1152,O1152)= 1,1,0)</f>
        <v>1</v>
      </c>
    </row>
    <row r="1153" spans="1:29" x14ac:dyDescent="0.25">
      <c r="A1153" t="s">
        <v>1743</v>
      </c>
      <c r="B1153" s="1">
        <v>45734</v>
      </c>
      <c r="C1153" t="s">
        <v>1744</v>
      </c>
      <c r="D1153" t="s">
        <v>154</v>
      </c>
      <c r="E1153" t="s">
        <v>36</v>
      </c>
      <c r="F1153" t="s">
        <v>86</v>
      </c>
      <c r="G1153" t="s">
        <v>110</v>
      </c>
      <c r="H1153">
        <v>2</v>
      </c>
      <c r="I1153">
        <v>76785</v>
      </c>
      <c r="J1153">
        <v>15</v>
      </c>
      <c r="K1153">
        <v>23035.5</v>
      </c>
      <c r="L1153">
        <v>130534.5</v>
      </c>
      <c r="M1153">
        <v>73099.97</v>
      </c>
      <c r="N1153">
        <v>57434.53</v>
      </c>
      <c r="O1153" t="s">
        <v>39</v>
      </c>
      <c r="P1153">
        <v>1735.05</v>
      </c>
      <c r="Q1153" t="s">
        <v>73</v>
      </c>
      <c r="R1153" t="s">
        <v>31</v>
      </c>
      <c r="S1153">
        <v>5</v>
      </c>
      <c r="T1153">
        <v>1</v>
      </c>
      <c r="U1153" t="s">
        <v>32</v>
      </c>
      <c r="V1153" t="s">
        <v>33</v>
      </c>
      <c r="W1153">
        <v>5</v>
      </c>
      <c r="X1153">
        <f t="shared" si="34"/>
        <v>0</v>
      </c>
      <c r="Y1153">
        <f t="shared" si="35"/>
        <v>55699.479999999996</v>
      </c>
      <c r="Z1153" s="2">
        <f>IF(BoyCodeAfrica_Ecommerce_Datasets3[Marketing_Cost] = 0, "N/A", L1153/P1153)</f>
        <v>75.23385493213452</v>
      </c>
      <c r="AA1153" s="3">
        <f>BoyCodeAfrica_Ecommerce_Datasets3[Marketing_Cost]/BoyCodeAfrica_Ecommerce_Datasets3[Revenue]</f>
        <v>1.3291888351355389E-2</v>
      </c>
      <c r="AB1153">
        <f>IF(COUNTIFS($C$2:C1153,C1153, $O$2:O1153,O1153)= 1,1,0)</f>
        <v>1</v>
      </c>
      <c r="AC1153" s="6">
        <f>IF(COUNTIFS($A$2:A1153,A1153, $O$2:O1153,O1153)= 1,1,0)</f>
        <v>1</v>
      </c>
    </row>
    <row r="1154" spans="1:29" x14ac:dyDescent="0.25">
      <c r="A1154" t="s">
        <v>1745</v>
      </c>
      <c r="B1154" s="1">
        <v>45886</v>
      </c>
      <c r="C1154" t="s">
        <v>1116</v>
      </c>
      <c r="D1154" t="s">
        <v>154</v>
      </c>
      <c r="E1154" t="s">
        <v>26</v>
      </c>
      <c r="F1154" t="s">
        <v>37</v>
      </c>
      <c r="G1154" t="s">
        <v>38</v>
      </c>
      <c r="H1154">
        <v>1</v>
      </c>
      <c r="I1154">
        <v>39118</v>
      </c>
      <c r="J1154">
        <v>15</v>
      </c>
      <c r="K1154">
        <v>5867.7</v>
      </c>
      <c r="L1154">
        <v>33250.300000000003</v>
      </c>
      <c r="M1154">
        <v>20579.63</v>
      </c>
      <c r="N1154">
        <v>12670.67</v>
      </c>
      <c r="O1154" t="s">
        <v>60</v>
      </c>
      <c r="P1154">
        <v>2221.2600000000002</v>
      </c>
      <c r="Q1154" t="s">
        <v>40</v>
      </c>
      <c r="R1154" t="s">
        <v>41</v>
      </c>
      <c r="S1154">
        <v>2</v>
      </c>
      <c r="T1154">
        <v>6</v>
      </c>
      <c r="U1154" t="s">
        <v>32</v>
      </c>
      <c r="V1154" t="s">
        <v>42</v>
      </c>
      <c r="X1154">
        <f t="shared" ref="X1154:X1217" si="36">L1154-M1154-N1154</f>
        <v>0</v>
      </c>
      <c r="Y1154">
        <f t="shared" ref="Y1154:Y1217" si="37">N1154-P1154</f>
        <v>10449.41</v>
      </c>
      <c r="Z1154" s="2">
        <f>IF(BoyCodeAfrica_Ecommerce_Datasets3[Marketing_Cost] = 0, "N/A", L1154/P1154)</f>
        <v>14.969116627499707</v>
      </c>
      <c r="AA1154" s="3">
        <f>BoyCodeAfrica_Ecommerce_Datasets3[Marketing_Cost]/BoyCodeAfrica_Ecommerce_Datasets3[Revenue]</f>
        <v>6.6804209285329763E-2</v>
      </c>
      <c r="AB1154">
        <f>IF(COUNTIFS($C$2:C1154,C1154, $O$2:O1154,O1154)= 1,1,0)</f>
        <v>1</v>
      </c>
      <c r="AC1154" s="6">
        <f>IF(COUNTIFS($A$2:A1154,A1154, $O$2:O1154,O1154)= 1,1,0)</f>
        <v>1</v>
      </c>
    </row>
    <row r="1155" spans="1:29" x14ac:dyDescent="0.25">
      <c r="A1155" t="s">
        <v>1746</v>
      </c>
      <c r="B1155" s="1">
        <v>45933</v>
      </c>
      <c r="C1155" t="s">
        <v>324</v>
      </c>
      <c r="D1155" t="s">
        <v>67</v>
      </c>
      <c r="E1155" t="s">
        <v>36</v>
      </c>
      <c r="F1155" t="s">
        <v>27</v>
      </c>
      <c r="G1155" t="s">
        <v>76</v>
      </c>
      <c r="H1155">
        <v>3</v>
      </c>
      <c r="I1155">
        <v>13722</v>
      </c>
      <c r="J1155">
        <v>10</v>
      </c>
      <c r="K1155">
        <v>4116.6000000000004</v>
      </c>
      <c r="L1155">
        <v>37049.4</v>
      </c>
      <c r="M1155">
        <v>20613.599999999999</v>
      </c>
      <c r="N1155">
        <v>16435.8</v>
      </c>
      <c r="O1155" t="s">
        <v>60</v>
      </c>
      <c r="P1155">
        <v>1711.9</v>
      </c>
      <c r="Q1155" t="s">
        <v>83</v>
      </c>
      <c r="R1155" t="s">
        <v>31</v>
      </c>
      <c r="S1155">
        <v>5</v>
      </c>
      <c r="T1155">
        <v>3</v>
      </c>
      <c r="U1155" t="s">
        <v>32</v>
      </c>
      <c r="V1155" t="s">
        <v>50</v>
      </c>
      <c r="W1155">
        <v>5</v>
      </c>
      <c r="X1155">
        <f t="shared" si="36"/>
        <v>0</v>
      </c>
      <c r="Y1155">
        <f t="shared" si="37"/>
        <v>14723.9</v>
      </c>
      <c r="Z1155" s="2">
        <f>IF(BoyCodeAfrica_Ecommerce_Datasets3[Marketing_Cost] = 0, "N/A", L1155/P1155)</f>
        <v>21.642268824113557</v>
      </c>
      <c r="AA1155" s="3">
        <f>BoyCodeAfrica_Ecommerce_Datasets3[Marketing_Cost]/BoyCodeAfrica_Ecommerce_Datasets3[Revenue]</f>
        <v>4.6205876478431503E-2</v>
      </c>
      <c r="AB1155">
        <f>IF(COUNTIFS($C$2:C1155,C1155, $O$2:O1155,O1155)= 1,1,0)</f>
        <v>0</v>
      </c>
      <c r="AC1155" s="6">
        <f>IF(COUNTIFS($A$2:A1155,A1155, $O$2:O1155,O1155)= 1,1,0)</f>
        <v>1</v>
      </c>
    </row>
    <row r="1156" spans="1:29" x14ac:dyDescent="0.25">
      <c r="A1156" t="s">
        <v>1747</v>
      </c>
      <c r="B1156" s="1">
        <v>45905</v>
      </c>
      <c r="C1156" t="s">
        <v>310</v>
      </c>
      <c r="D1156" t="s">
        <v>90</v>
      </c>
      <c r="E1156" t="s">
        <v>46</v>
      </c>
      <c r="F1156" t="s">
        <v>37</v>
      </c>
      <c r="G1156" t="s">
        <v>224</v>
      </c>
      <c r="H1156">
        <v>2</v>
      </c>
      <c r="I1156">
        <v>6858</v>
      </c>
      <c r="J1156">
        <v>0</v>
      </c>
      <c r="K1156">
        <v>0</v>
      </c>
      <c r="L1156">
        <v>13716</v>
      </c>
      <c r="M1156">
        <v>9038.7000000000007</v>
      </c>
      <c r="N1156">
        <v>4677.3</v>
      </c>
      <c r="O1156" t="s">
        <v>60</v>
      </c>
      <c r="P1156">
        <v>2412.48</v>
      </c>
      <c r="Q1156" t="s">
        <v>68</v>
      </c>
      <c r="R1156" t="s">
        <v>31</v>
      </c>
      <c r="S1156">
        <v>5</v>
      </c>
      <c r="T1156">
        <v>3</v>
      </c>
      <c r="U1156" t="s">
        <v>32</v>
      </c>
      <c r="V1156" t="s">
        <v>50</v>
      </c>
      <c r="W1156">
        <v>5</v>
      </c>
      <c r="X1156">
        <f t="shared" si="36"/>
        <v>0</v>
      </c>
      <c r="Y1156">
        <f t="shared" si="37"/>
        <v>2264.8200000000002</v>
      </c>
      <c r="Z1156" s="2">
        <f>IF(BoyCodeAfrica_Ecommerce_Datasets3[Marketing_Cost] = 0, "N/A", L1156/P1156)</f>
        <v>5.6854357341822519</v>
      </c>
      <c r="AA1156" s="3">
        <f>BoyCodeAfrica_Ecommerce_Datasets3[Marketing_Cost]/BoyCodeAfrica_Ecommerce_Datasets3[Revenue]</f>
        <v>0.17588801399825021</v>
      </c>
      <c r="AB1156">
        <f>IF(COUNTIFS($C$2:C1156,C1156, $O$2:O1156,O1156)= 1,1,0)</f>
        <v>1</v>
      </c>
      <c r="AC1156" s="6">
        <f>IF(COUNTIFS($A$2:A1156,A1156, $O$2:O1156,O1156)= 1,1,0)</f>
        <v>1</v>
      </c>
    </row>
    <row r="1157" spans="1:29" x14ac:dyDescent="0.25">
      <c r="A1157" t="s">
        <v>1748</v>
      </c>
      <c r="B1157" s="1">
        <v>45834</v>
      </c>
      <c r="C1157" t="s">
        <v>1749</v>
      </c>
      <c r="D1157" t="s">
        <v>63</v>
      </c>
      <c r="E1157" t="s">
        <v>46</v>
      </c>
      <c r="F1157" t="s">
        <v>47</v>
      </c>
      <c r="G1157" t="s">
        <v>48</v>
      </c>
      <c r="H1157">
        <v>1</v>
      </c>
      <c r="I1157">
        <v>9560</v>
      </c>
      <c r="J1157">
        <v>5</v>
      </c>
      <c r="K1157">
        <v>478</v>
      </c>
      <c r="L1157">
        <v>9082</v>
      </c>
      <c r="M1157">
        <v>6402.83</v>
      </c>
      <c r="N1157">
        <v>2679.17</v>
      </c>
      <c r="O1157" t="s">
        <v>29</v>
      </c>
      <c r="P1157">
        <v>830.94</v>
      </c>
      <c r="Q1157" t="s">
        <v>68</v>
      </c>
      <c r="R1157" t="s">
        <v>41</v>
      </c>
      <c r="S1157">
        <v>2</v>
      </c>
      <c r="T1157">
        <v>2</v>
      </c>
      <c r="U1157" t="s">
        <v>32</v>
      </c>
      <c r="V1157" t="s">
        <v>42</v>
      </c>
      <c r="X1157">
        <f t="shared" si="36"/>
        <v>0</v>
      </c>
      <c r="Y1157">
        <f t="shared" si="37"/>
        <v>1848.23</v>
      </c>
      <c r="Z1157" s="2">
        <f>IF(BoyCodeAfrica_Ecommerce_Datasets3[Marketing_Cost] = 0, "N/A", L1157/P1157)</f>
        <v>10.92979035790791</v>
      </c>
      <c r="AA1157" s="3">
        <f>BoyCodeAfrica_Ecommerce_Datasets3[Marketing_Cost]/BoyCodeAfrica_Ecommerce_Datasets3[Revenue]</f>
        <v>9.149306320193791E-2</v>
      </c>
      <c r="AB1157">
        <f>IF(COUNTIFS($C$2:C1157,C1157, $O$2:O1157,O1157)= 1,1,0)</f>
        <v>1</v>
      </c>
      <c r="AC1157" s="6">
        <f>IF(COUNTIFS($A$2:A1157,A1157, $O$2:O1157,O1157)= 1,1,0)</f>
        <v>1</v>
      </c>
    </row>
    <row r="1158" spans="1:29" x14ac:dyDescent="0.25">
      <c r="A1158" t="s">
        <v>1750</v>
      </c>
      <c r="B1158" s="1">
        <v>45828</v>
      </c>
      <c r="C1158" t="s">
        <v>335</v>
      </c>
      <c r="D1158" t="s">
        <v>79</v>
      </c>
      <c r="E1158" t="s">
        <v>46</v>
      </c>
      <c r="F1158" t="s">
        <v>47</v>
      </c>
      <c r="G1158" t="s">
        <v>138</v>
      </c>
      <c r="H1158">
        <v>2</v>
      </c>
      <c r="I1158">
        <v>16724</v>
      </c>
      <c r="J1158">
        <v>0</v>
      </c>
      <c r="K1158">
        <v>0</v>
      </c>
      <c r="L1158">
        <v>33448</v>
      </c>
      <c r="M1158">
        <v>26331.45</v>
      </c>
      <c r="N1158">
        <v>7116.55</v>
      </c>
      <c r="O1158" t="s">
        <v>91</v>
      </c>
      <c r="P1158">
        <v>247.43</v>
      </c>
      <c r="Q1158" t="s">
        <v>40</v>
      </c>
      <c r="R1158" t="s">
        <v>31</v>
      </c>
      <c r="S1158">
        <v>5</v>
      </c>
      <c r="T1158">
        <v>3</v>
      </c>
      <c r="U1158" t="s">
        <v>32</v>
      </c>
      <c r="V1158" t="s">
        <v>33</v>
      </c>
      <c r="W1158">
        <v>1</v>
      </c>
      <c r="X1158">
        <f t="shared" si="36"/>
        <v>0</v>
      </c>
      <c r="Y1158">
        <f t="shared" si="37"/>
        <v>6869.12</v>
      </c>
      <c r="Z1158" s="2">
        <f>IF(BoyCodeAfrica_Ecommerce_Datasets3[Marketing_Cost] = 0, "N/A", L1158/P1158)</f>
        <v>135.18166754233519</v>
      </c>
      <c r="AA1158" s="3">
        <f>BoyCodeAfrica_Ecommerce_Datasets3[Marketing_Cost]/BoyCodeAfrica_Ecommerce_Datasets3[Revenue]</f>
        <v>7.3974527624970105E-3</v>
      </c>
      <c r="AB1158">
        <f>IF(COUNTIFS($C$2:C1158,C1158, $O$2:O1158,O1158)= 1,1,0)</f>
        <v>0</v>
      </c>
      <c r="AC1158" s="6">
        <f>IF(COUNTIFS($A$2:A1158,A1158, $O$2:O1158,O1158)= 1,1,0)</f>
        <v>1</v>
      </c>
    </row>
    <row r="1159" spans="1:29" x14ac:dyDescent="0.25">
      <c r="A1159" t="s">
        <v>1751</v>
      </c>
      <c r="B1159" s="1">
        <v>45940</v>
      </c>
      <c r="C1159" t="s">
        <v>156</v>
      </c>
      <c r="D1159" t="s">
        <v>63</v>
      </c>
      <c r="E1159" t="s">
        <v>26</v>
      </c>
      <c r="F1159" t="s">
        <v>37</v>
      </c>
      <c r="G1159" t="s">
        <v>100</v>
      </c>
      <c r="H1159">
        <v>1</v>
      </c>
      <c r="I1159">
        <v>4316</v>
      </c>
      <c r="J1159">
        <v>0</v>
      </c>
      <c r="K1159">
        <v>0</v>
      </c>
      <c r="L1159">
        <v>4316</v>
      </c>
      <c r="M1159">
        <v>2975.29</v>
      </c>
      <c r="N1159">
        <v>1340.71</v>
      </c>
      <c r="O1159" t="s">
        <v>49</v>
      </c>
      <c r="P1159">
        <v>163.46</v>
      </c>
      <c r="Q1159" t="s">
        <v>30</v>
      </c>
      <c r="R1159" t="s">
        <v>31</v>
      </c>
      <c r="S1159">
        <v>5</v>
      </c>
      <c r="T1159">
        <v>0</v>
      </c>
      <c r="U1159" t="s">
        <v>32</v>
      </c>
      <c r="V1159" t="s">
        <v>42</v>
      </c>
      <c r="X1159">
        <f t="shared" si="36"/>
        <v>0</v>
      </c>
      <c r="Y1159">
        <f t="shared" si="37"/>
        <v>1177.25</v>
      </c>
      <c r="Z1159" s="2">
        <f>IF(BoyCodeAfrica_Ecommerce_Datasets3[Marketing_Cost] = 0, "N/A", L1159/P1159)</f>
        <v>26.404013214242013</v>
      </c>
      <c r="AA1159" s="3">
        <f>BoyCodeAfrica_Ecommerce_Datasets3[Marketing_Cost]/BoyCodeAfrica_Ecommerce_Datasets3[Revenue]</f>
        <v>3.7873030583873958E-2</v>
      </c>
      <c r="AB1159">
        <f>IF(COUNTIFS($C$2:C1159,C1159, $O$2:O1159,O1159)= 1,1,0)</f>
        <v>1</v>
      </c>
      <c r="AC1159" s="6">
        <f>IF(COUNTIFS($A$2:A1159,A1159, $O$2:O1159,O1159)= 1,1,0)</f>
        <v>1</v>
      </c>
    </row>
    <row r="1160" spans="1:29" x14ac:dyDescent="0.25">
      <c r="A1160" t="s">
        <v>1752</v>
      </c>
      <c r="B1160" s="1">
        <v>45936</v>
      </c>
      <c r="C1160" t="s">
        <v>633</v>
      </c>
      <c r="D1160" t="s">
        <v>79</v>
      </c>
      <c r="E1160" t="s">
        <v>26</v>
      </c>
      <c r="F1160" t="s">
        <v>53</v>
      </c>
      <c r="G1160" t="s">
        <v>151</v>
      </c>
      <c r="H1160">
        <v>2</v>
      </c>
      <c r="I1160">
        <v>28958</v>
      </c>
      <c r="J1160">
        <v>5</v>
      </c>
      <c r="K1160">
        <v>2895.8</v>
      </c>
      <c r="L1160">
        <v>55020.2</v>
      </c>
      <c r="M1160">
        <v>44133.41</v>
      </c>
      <c r="N1160">
        <v>10886.79</v>
      </c>
      <c r="O1160" t="s">
        <v>60</v>
      </c>
      <c r="P1160">
        <v>1620.88</v>
      </c>
      <c r="Q1160" t="s">
        <v>30</v>
      </c>
      <c r="R1160" t="s">
        <v>41</v>
      </c>
      <c r="S1160">
        <v>2</v>
      </c>
      <c r="T1160">
        <v>5</v>
      </c>
      <c r="U1160" t="s">
        <v>32</v>
      </c>
      <c r="V1160" t="s">
        <v>50</v>
      </c>
      <c r="W1160">
        <v>5</v>
      </c>
      <c r="X1160">
        <f t="shared" si="36"/>
        <v>0</v>
      </c>
      <c r="Y1160">
        <f t="shared" si="37"/>
        <v>9265.91</v>
      </c>
      <c r="Z1160" s="2">
        <f>IF(BoyCodeAfrica_Ecommerce_Datasets3[Marketing_Cost] = 0, "N/A", L1160/P1160)</f>
        <v>33.944647352055668</v>
      </c>
      <c r="AA1160" s="3">
        <f>BoyCodeAfrica_Ecommerce_Datasets3[Marketing_Cost]/BoyCodeAfrica_Ecommerce_Datasets3[Revenue]</f>
        <v>2.945972570074264E-2</v>
      </c>
      <c r="AB1160">
        <f>IF(COUNTIFS($C$2:C1160,C1160, $O$2:O1160,O1160)= 1,1,0)</f>
        <v>1</v>
      </c>
      <c r="AC1160" s="6">
        <f>IF(COUNTIFS($A$2:A1160,A1160, $O$2:O1160,O1160)= 1,1,0)</f>
        <v>1</v>
      </c>
    </row>
    <row r="1161" spans="1:29" x14ac:dyDescent="0.25">
      <c r="A1161" t="s">
        <v>1753</v>
      </c>
      <c r="B1161" s="1">
        <v>45851</v>
      </c>
      <c r="C1161" t="s">
        <v>133</v>
      </c>
      <c r="D1161" t="s">
        <v>63</v>
      </c>
      <c r="E1161" t="s">
        <v>36</v>
      </c>
      <c r="F1161" t="s">
        <v>53</v>
      </c>
      <c r="G1161" t="s">
        <v>82</v>
      </c>
      <c r="H1161">
        <v>3</v>
      </c>
      <c r="I1161">
        <v>80776</v>
      </c>
      <c r="J1161">
        <v>5</v>
      </c>
      <c r="K1161">
        <v>12116.4</v>
      </c>
      <c r="L1161">
        <v>230211.6</v>
      </c>
      <c r="M1161">
        <v>129141.85</v>
      </c>
      <c r="N1161">
        <v>101069.75</v>
      </c>
      <c r="O1161" t="s">
        <v>29</v>
      </c>
      <c r="P1161">
        <v>703.97</v>
      </c>
      <c r="Q1161" t="s">
        <v>30</v>
      </c>
      <c r="R1161" t="s">
        <v>41</v>
      </c>
      <c r="S1161">
        <v>2</v>
      </c>
      <c r="T1161">
        <v>1</v>
      </c>
      <c r="U1161" t="s">
        <v>32</v>
      </c>
      <c r="V1161" t="s">
        <v>33</v>
      </c>
      <c r="W1161">
        <v>5</v>
      </c>
      <c r="X1161">
        <f t="shared" si="36"/>
        <v>0</v>
      </c>
      <c r="Y1161">
        <f t="shared" si="37"/>
        <v>100365.78</v>
      </c>
      <c r="Z1161" s="2">
        <f>IF(BoyCodeAfrica_Ecommerce_Datasets3[Marketing_Cost] = 0, "N/A", L1161/P1161)</f>
        <v>327.01904910720629</v>
      </c>
      <c r="AA1161" s="3">
        <f>BoyCodeAfrica_Ecommerce_Datasets3[Marketing_Cost]/BoyCodeAfrica_Ecommerce_Datasets3[Revenue]</f>
        <v>3.0579258386632126E-3</v>
      </c>
      <c r="AB1161">
        <f>IF(COUNTIFS($C$2:C1161,C1161, $O$2:O1161,O1161)= 1,1,0)</f>
        <v>0</v>
      </c>
      <c r="AC1161" s="6">
        <f>IF(COUNTIFS($A$2:A1161,A1161, $O$2:O1161,O1161)= 1,1,0)</f>
        <v>1</v>
      </c>
    </row>
    <row r="1162" spans="1:29" x14ac:dyDescent="0.25">
      <c r="A1162" t="s">
        <v>1754</v>
      </c>
      <c r="B1162" s="1">
        <v>45891</v>
      </c>
      <c r="C1162" t="s">
        <v>1094</v>
      </c>
      <c r="D1162" t="s">
        <v>67</v>
      </c>
      <c r="E1162" t="s">
        <v>36</v>
      </c>
      <c r="F1162" t="s">
        <v>53</v>
      </c>
      <c r="G1162" t="s">
        <v>151</v>
      </c>
      <c r="H1162">
        <v>1</v>
      </c>
      <c r="I1162">
        <v>20162</v>
      </c>
      <c r="J1162">
        <v>10</v>
      </c>
      <c r="K1162">
        <v>2016.2</v>
      </c>
      <c r="L1162">
        <v>18145.8</v>
      </c>
      <c r="M1162">
        <v>11595.64</v>
      </c>
      <c r="N1162">
        <v>6550.16</v>
      </c>
      <c r="O1162" t="s">
        <v>55</v>
      </c>
      <c r="P1162">
        <v>2437.39</v>
      </c>
      <c r="Q1162" t="s">
        <v>68</v>
      </c>
      <c r="R1162" t="s">
        <v>41</v>
      </c>
      <c r="S1162">
        <v>2</v>
      </c>
      <c r="T1162">
        <v>1</v>
      </c>
      <c r="U1162" t="s">
        <v>32</v>
      </c>
      <c r="V1162" t="s">
        <v>33</v>
      </c>
      <c r="W1162">
        <v>2</v>
      </c>
      <c r="X1162">
        <f t="shared" si="36"/>
        <v>0</v>
      </c>
      <c r="Y1162">
        <f t="shared" si="37"/>
        <v>4112.7700000000004</v>
      </c>
      <c r="Z1162" s="2">
        <f>IF(BoyCodeAfrica_Ecommerce_Datasets3[Marketing_Cost] = 0, "N/A", L1162/P1162)</f>
        <v>7.4447667381912623</v>
      </c>
      <c r="AA1162" s="3">
        <f>BoyCodeAfrica_Ecommerce_Datasets3[Marketing_Cost]/BoyCodeAfrica_Ecommerce_Datasets3[Revenue]</f>
        <v>0.13432254295759899</v>
      </c>
      <c r="AB1162">
        <f>IF(COUNTIFS($C$2:C1162,C1162, $O$2:O1162,O1162)= 1,1,0)</f>
        <v>1</v>
      </c>
      <c r="AC1162" s="6">
        <f>IF(COUNTIFS($A$2:A1162,A1162, $O$2:O1162,O1162)= 1,1,0)</f>
        <v>1</v>
      </c>
    </row>
    <row r="1163" spans="1:29" x14ac:dyDescent="0.25">
      <c r="A1163" t="s">
        <v>1755</v>
      </c>
      <c r="B1163" s="1">
        <v>45822</v>
      </c>
      <c r="C1163" t="s">
        <v>211</v>
      </c>
      <c r="D1163" t="s">
        <v>25</v>
      </c>
      <c r="E1163" t="s">
        <v>46</v>
      </c>
      <c r="F1163" t="s">
        <v>86</v>
      </c>
      <c r="G1163" t="s">
        <v>180</v>
      </c>
      <c r="H1163">
        <v>1</v>
      </c>
      <c r="I1163">
        <v>9928</v>
      </c>
      <c r="J1163">
        <v>15</v>
      </c>
      <c r="K1163">
        <v>1489.2</v>
      </c>
      <c r="L1163">
        <v>8438.7999999999993</v>
      </c>
      <c r="M1163">
        <v>6790.97</v>
      </c>
      <c r="N1163">
        <v>1647.83</v>
      </c>
      <c r="O1163" t="s">
        <v>91</v>
      </c>
      <c r="P1163">
        <v>1538.61</v>
      </c>
      <c r="Q1163" t="s">
        <v>73</v>
      </c>
      <c r="R1163" t="s">
        <v>41</v>
      </c>
      <c r="S1163">
        <v>2</v>
      </c>
      <c r="T1163">
        <v>2</v>
      </c>
      <c r="U1163" t="s">
        <v>32</v>
      </c>
      <c r="V1163" t="s">
        <v>42</v>
      </c>
      <c r="X1163">
        <f t="shared" si="36"/>
        <v>0</v>
      </c>
      <c r="Y1163">
        <f t="shared" si="37"/>
        <v>109.22000000000003</v>
      </c>
      <c r="Z1163" s="2">
        <f>IF(BoyCodeAfrica_Ecommerce_Datasets3[Marketing_Cost] = 0, "N/A", L1163/P1163)</f>
        <v>5.4846907273448107</v>
      </c>
      <c r="AA1163" s="3">
        <f>BoyCodeAfrica_Ecommerce_Datasets3[Marketing_Cost]/BoyCodeAfrica_Ecommerce_Datasets3[Revenue]</f>
        <v>0.18232568611650946</v>
      </c>
      <c r="AB1163">
        <f>IF(COUNTIFS($C$2:C1163,C1163, $O$2:O1163,O1163)= 1,1,0)</f>
        <v>1</v>
      </c>
      <c r="AC1163" s="6">
        <f>IF(COUNTIFS($A$2:A1163,A1163, $O$2:O1163,O1163)= 1,1,0)</f>
        <v>1</v>
      </c>
    </row>
    <row r="1164" spans="1:29" x14ac:dyDescent="0.25">
      <c r="A1164" t="s">
        <v>1756</v>
      </c>
      <c r="B1164" s="1">
        <v>45754</v>
      </c>
      <c r="C1164" t="s">
        <v>514</v>
      </c>
      <c r="D1164" t="s">
        <v>154</v>
      </c>
      <c r="E1164" t="s">
        <v>46</v>
      </c>
      <c r="F1164" t="s">
        <v>27</v>
      </c>
      <c r="G1164" t="s">
        <v>113</v>
      </c>
      <c r="H1164">
        <v>1</v>
      </c>
      <c r="I1164">
        <v>8063</v>
      </c>
      <c r="J1164">
        <v>0</v>
      </c>
      <c r="K1164">
        <v>0</v>
      </c>
      <c r="L1164">
        <v>8063</v>
      </c>
      <c r="M1164">
        <v>5934</v>
      </c>
      <c r="N1164">
        <v>2129</v>
      </c>
      <c r="O1164" t="s">
        <v>49</v>
      </c>
      <c r="P1164">
        <v>150.12</v>
      </c>
      <c r="Q1164" t="s">
        <v>30</v>
      </c>
      <c r="R1164" t="s">
        <v>31</v>
      </c>
      <c r="S1164">
        <v>5</v>
      </c>
      <c r="T1164">
        <v>2</v>
      </c>
      <c r="U1164" t="s">
        <v>32</v>
      </c>
      <c r="V1164" t="s">
        <v>33</v>
      </c>
      <c r="W1164">
        <v>5</v>
      </c>
      <c r="X1164">
        <f t="shared" si="36"/>
        <v>0</v>
      </c>
      <c r="Y1164">
        <f t="shared" si="37"/>
        <v>1978.88</v>
      </c>
      <c r="Z1164" s="2">
        <f>IF(BoyCodeAfrica_Ecommerce_Datasets3[Marketing_Cost] = 0, "N/A", L1164/P1164)</f>
        <v>53.710365041300292</v>
      </c>
      <c r="AA1164" s="3">
        <f>BoyCodeAfrica_Ecommerce_Datasets3[Marketing_Cost]/BoyCodeAfrica_Ecommerce_Datasets3[Revenue]</f>
        <v>1.8618380255488034E-2</v>
      </c>
      <c r="AB1164">
        <f>IF(COUNTIFS($C$2:C1164,C1164, $O$2:O1164,O1164)= 1,1,0)</f>
        <v>0</v>
      </c>
      <c r="AC1164" s="6">
        <f>IF(COUNTIFS($A$2:A1164,A1164, $O$2:O1164,O1164)= 1,1,0)</f>
        <v>1</v>
      </c>
    </row>
    <row r="1165" spans="1:29" x14ac:dyDescent="0.25">
      <c r="A1165" t="s">
        <v>1757</v>
      </c>
      <c r="B1165" s="1">
        <v>46015</v>
      </c>
      <c r="C1165" t="s">
        <v>1492</v>
      </c>
      <c r="D1165" t="s">
        <v>154</v>
      </c>
      <c r="E1165" t="s">
        <v>46</v>
      </c>
      <c r="F1165" t="s">
        <v>37</v>
      </c>
      <c r="G1165" t="s">
        <v>313</v>
      </c>
      <c r="H1165">
        <v>1</v>
      </c>
      <c r="I1165">
        <v>25283</v>
      </c>
      <c r="J1165">
        <v>0</v>
      </c>
      <c r="K1165">
        <v>0</v>
      </c>
      <c r="L1165">
        <v>25283</v>
      </c>
      <c r="M1165">
        <v>17097.47</v>
      </c>
      <c r="N1165">
        <v>8185.53</v>
      </c>
      <c r="O1165" t="s">
        <v>60</v>
      </c>
      <c r="P1165">
        <v>916.62</v>
      </c>
      <c r="Q1165" t="s">
        <v>68</v>
      </c>
      <c r="R1165" t="s">
        <v>31</v>
      </c>
      <c r="S1165">
        <v>5</v>
      </c>
      <c r="T1165">
        <v>1</v>
      </c>
      <c r="U1165" t="s">
        <v>32</v>
      </c>
      <c r="V1165" t="s">
        <v>33</v>
      </c>
      <c r="W1165">
        <v>4</v>
      </c>
      <c r="X1165">
        <f t="shared" si="36"/>
        <v>0</v>
      </c>
      <c r="Y1165">
        <f t="shared" si="37"/>
        <v>7268.91</v>
      </c>
      <c r="Z1165" s="2">
        <f>IF(BoyCodeAfrica_Ecommerce_Datasets3[Marketing_Cost] = 0, "N/A", L1165/P1165)</f>
        <v>27.582858763718882</v>
      </c>
      <c r="AA1165" s="3">
        <f>BoyCodeAfrica_Ecommerce_Datasets3[Marketing_Cost]/BoyCodeAfrica_Ecommerce_Datasets3[Revenue]</f>
        <v>3.6254400189850891E-2</v>
      </c>
      <c r="AB1165">
        <f>IF(COUNTIFS($C$2:C1165,C1165, $O$2:O1165,O1165)= 1,1,0)</f>
        <v>1</v>
      </c>
      <c r="AC1165" s="6">
        <f>IF(COUNTIFS($A$2:A1165,A1165, $O$2:O1165,O1165)= 1,1,0)</f>
        <v>1</v>
      </c>
    </row>
    <row r="1166" spans="1:29" x14ac:dyDescent="0.25">
      <c r="A1166" t="s">
        <v>1758</v>
      </c>
      <c r="B1166" s="1">
        <v>45780</v>
      </c>
      <c r="C1166" t="s">
        <v>1759</v>
      </c>
      <c r="D1166" t="s">
        <v>90</v>
      </c>
      <c r="E1166" t="s">
        <v>46</v>
      </c>
      <c r="F1166" t="s">
        <v>86</v>
      </c>
      <c r="G1166" t="s">
        <v>127</v>
      </c>
      <c r="H1166">
        <v>2</v>
      </c>
      <c r="I1166">
        <v>24283</v>
      </c>
      <c r="J1166">
        <v>0</v>
      </c>
      <c r="K1166">
        <v>0</v>
      </c>
      <c r="L1166">
        <v>48566</v>
      </c>
      <c r="M1166">
        <v>33909.61</v>
      </c>
      <c r="N1166">
        <v>14656.39</v>
      </c>
      <c r="O1166" t="s">
        <v>39</v>
      </c>
      <c r="P1166">
        <v>606.39</v>
      </c>
      <c r="Q1166" t="s">
        <v>73</v>
      </c>
      <c r="R1166" t="s">
        <v>41</v>
      </c>
      <c r="S1166">
        <v>2</v>
      </c>
      <c r="T1166">
        <v>0</v>
      </c>
      <c r="U1166" t="s">
        <v>32</v>
      </c>
      <c r="V1166" t="s">
        <v>50</v>
      </c>
      <c r="W1166">
        <v>5</v>
      </c>
      <c r="X1166">
        <f t="shared" si="36"/>
        <v>0</v>
      </c>
      <c r="Y1166">
        <f t="shared" si="37"/>
        <v>14050</v>
      </c>
      <c r="Z1166" s="2">
        <f>IF(BoyCodeAfrica_Ecommerce_Datasets3[Marketing_Cost] = 0, "N/A", L1166/P1166)</f>
        <v>80.090370883424853</v>
      </c>
      <c r="AA1166" s="3">
        <f>BoyCodeAfrica_Ecommerce_Datasets3[Marketing_Cost]/BoyCodeAfrica_Ecommerce_Datasets3[Revenue]</f>
        <v>1.2485895482436272E-2</v>
      </c>
      <c r="AB1166">
        <f>IF(COUNTIFS($C$2:C1166,C1166, $O$2:O1166,O1166)= 1,1,0)</f>
        <v>1</v>
      </c>
      <c r="AC1166" s="6">
        <f>IF(COUNTIFS($A$2:A1166,A1166, $O$2:O1166,O1166)= 1,1,0)</f>
        <v>1</v>
      </c>
    </row>
    <row r="1167" spans="1:29" x14ac:dyDescent="0.25">
      <c r="A1167" t="s">
        <v>1760</v>
      </c>
      <c r="B1167" s="1">
        <v>45950</v>
      </c>
      <c r="C1167" t="s">
        <v>1615</v>
      </c>
      <c r="D1167" t="s">
        <v>63</v>
      </c>
      <c r="E1167" t="s">
        <v>36</v>
      </c>
      <c r="F1167" t="s">
        <v>86</v>
      </c>
      <c r="G1167" t="s">
        <v>110</v>
      </c>
      <c r="H1167">
        <v>1</v>
      </c>
      <c r="I1167">
        <v>66902</v>
      </c>
      <c r="J1167">
        <v>5</v>
      </c>
      <c r="K1167">
        <v>3345.1</v>
      </c>
      <c r="L1167">
        <v>63556.9</v>
      </c>
      <c r="M1167">
        <v>35906.660000000003</v>
      </c>
      <c r="N1167">
        <v>27650.240000000002</v>
      </c>
      <c r="O1167" t="s">
        <v>49</v>
      </c>
      <c r="P1167">
        <v>74.2</v>
      </c>
      <c r="Q1167" t="s">
        <v>68</v>
      </c>
      <c r="R1167" t="s">
        <v>41</v>
      </c>
      <c r="S1167">
        <v>2</v>
      </c>
      <c r="T1167">
        <v>6</v>
      </c>
      <c r="U1167" t="s">
        <v>56</v>
      </c>
      <c r="V1167" t="s">
        <v>33</v>
      </c>
      <c r="W1167">
        <v>1</v>
      </c>
      <c r="X1167">
        <f t="shared" si="36"/>
        <v>0</v>
      </c>
      <c r="Y1167">
        <f t="shared" si="37"/>
        <v>27576.04</v>
      </c>
      <c r="Z1167" s="2">
        <f>IF(BoyCodeAfrica_Ecommerce_Datasets3[Marketing_Cost] = 0, "N/A", L1167/P1167)</f>
        <v>856.56199460916446</v>
      </c>
      <c r="AA1167" s="3">
        <f>BoyCodeAfrica_Ecommerce_Datasets3[Marketing_Cost]/BoyCodeAfrica_Ecommerce_Datasets3[Revenue]</f>
        <v>1.1674578212593754E-3</v>
      </c>
      <c r="AB1167">
        <f>IF(COUNTIFS($C$2:C1167,C1167, $O$2:O1167,O1167)= 1,1,0)</f>
        <v>1</v>
      </c>
      <c r="AC1167" s="6">
        <f>IF(COUNTIFS($A$2:A1167,A1167, $O$2:O1167,O1167)= 1,1,0)</f>
        <v>1</v>
      </c>
    </row>
    <row r="1168" spans="1:29" x14ac:dyDescent="0.25">
      <c r="A1168" t="s">
        <v>1761</v>
      </c>
      <c r="B1168" s="1">
        <v>45854</v>
      </c>
      <c r="C1168" t="s">
        <v>1069</v>
      </c>
      <c r="D1168" t="s">
        <v>154</v>
      </c>
      <c r="E1168" t="s">
        <v>46</v>
      </c>
      <c r="F1168" t="s">
        <v>37</v>
      </c>
      <c r="G1168" t="s">
        <v>161</v>
      </c>
      <c r="H1168">
        <v>1</v>
      </c>
      <c r="I1168">
        <v>31998</v>
      </c>
      <c r="J1168">
        <v>0</v>
      </c>
      <c r="K1168">
        <v>0</v>
      </c>
      <c r="L1168">
        <v>31998</v>
      </c>
      <c r="M1168">
        <v>20630.03</v>
      </c>
      <c r="N1168">
        <v>11367.97</v>
      </c>
      <c r="O1168" t="s">
        <v>60</v>
      </c>
      <c r="P1168">
        <v>2280.23</v>
      </c>
      <c r="Q1168" t="s">
        <v>40</v>
      </c>
      <c r="R1168" t="s">
        <v>31</v>
      </c>
      <c r="S1168">
        <v>5</v>
      </c>
      <c r="T1168">
        <v>7</v>
      </c>
      <c r="U1168" t="s">
        <v>56</v>
      </c>
      <c r="V1168" t="s">
        <v>33</v>
      </c>
      <c r="W1168">
        <v>5</v>
      </c>
      <c r="X1168">
        <f t="shared" si="36"/>
        <v>0</v>
      </c>
      <c r="Y1168">
        <f t="shared" si="37"/>
        <v>9087.74</v>
      </c>
      <c r="Z1168" s="2">
        <f>IF(BoyCodeAfrica_Ecommerce_Datasets3[Marketing_Cost] = 0, "N/A", L1168/P1168)</f>
        <v>14.032794937352811</v>
      </c>
      <c r="AA1168" s="3">
        <f>BoyCodeAfrica_Ecommerce_Datasets3[Marketing_Cost]/BoyCodeAfrica_Ecommerce_Datasets3[Revenue]</f>
        <v>7.1261641352584532E-2</v>
      </c>
      <c r="AB1168">
        <f>IF(COUNTIFS($C$2:C1168,C1168, $O$2:O1168,O1168)= 1,1,0)</f>
        <v>1</v>
      </c>
      <c r="AC1168" s="6">
        <f>IF(COUNTIFS($A$2:A1168,A1168, $O$2:O1168,O1168)= 1,1,0)</f>
        <v>1</v>
      </c>
    </row>
    <row r="1169" spans="1:29" x14ac:dyDescent="0.25">
      <c r="A1169" t="s">
        <v>1762</v>
      </c>
      <c r="B1169" s="1">
        <v>45777</v>
      </c>
      <c r="C1169" t="s">
        <v>1763</v>
      </c>
      <c r="D1169" t="s">
        <v>71</v>
      </c>
      <c r="E1169" t="s">
        <v>26</v>
      </c>
      <c r="F1169" t="s">
        <v>86</v>
      </c>
      <c r="G1169" t="s">
        <v>180</v>
      </c>
      <c r="H1169">
        <v>1</v>
      </c>
      <c r="I1169">
        <v>39888</v>
      </c>
      <c r="J1169">
        <v>0</v>
      </c>
      <c r="K1169">
        <v>0</v>
      </c>
      <c r="L1169">
        <v>39888</v>
      </c>
      <c r="M1169">
        <v>32392.01</v>
      </c>
      <c r="N1169">
        <v>7495.99</v>
      </c>
      <c r="O1169" t="s">
        <v>60</v>
      </c>
      <c r="P1169">
        <v>2450.48</v>
      </c>
      <c r="Q1169" t="s">
        <v>30</v>
      </c>
      <c r="R1169" t="s">
        <v>31</v>
      </c>
      <c r="S1169">
        <v>5</v>
      </c>
      <c r="T1169">
        <v>6</v>
      </c>
      <c r="U1169" t="s">
        <v>56</v>
      </c>
      <c r="V1169" t="s">
        <v>33</v>
      </c>
      <c r="W1169">
        <v>2</v>
      </c>
      <c r="X1169">
        <f t="shared" si="36"/>
        <v>0</v>
      </c>
      <c r="Y1169">
        <f t="shared" si="37"/>
        <v>5045.51</v>
      </c>
      <c r="Z1169" s="2">
        <f>IF(BoyCodeAfrica_Ecommerce_Datasets3[Marketing_Cost] = 0, "N/A", L1169/P1169)</f>
        <v>16.277627240377395</v>
      </c>
      <c r="AA1169" s="3">
        <f>BoyCodeAfrica_Ecommerce_Datasets3[Marketing_Cost]/BoyCodeAfrica_Ecommerce_Datasets3[Revenue]</f>
        <v>6.1434015242679503E-2</v>
      </c>
      <c r="AB1169">
        <f>IF(COUNTIFS($C$2:C1169,C1169, $O$2:O1169,O1169)= 1,1,0)</f>
        <v>1</v>
      </c>
      <c r="AC1169" s="6">
        <f>IF(COUNTIFS($A$2:A1169,A1169, $O$2:O1169,O1169)= 1,1,0)</f>
        <v>1</v>
      </c>
    </row>
    <row r="1170" spans="1:29" x14ac:dyDescent="0.25">
      <c r="A1170" t="s">
        <v>1764</v>
      </c>
      <c r="B1170" s="1">
        <v>45868</v>
      </c>
      <c r="C1170" t="s">
        <v>606</v>
      </c>
      <c r="D1170" t="s">
        <v>90</v>
      </c>
      <c r="E1170" t="s">
        <v>26</v>
      </c>
      <c r="F1170" t="s">
        <v>47</v>
      </c>
      <c r="G1170" t="s">
        <v>48</v>
      </c>
      <c r="H1170">
        <v>1</v>
      </c>
      <c r="I1170">
        <v>30982</v>
      </c>
      <c r="J1170">
        <v>10</v>
      </c>
      <c r="K1170">
        <v>3098.2</v>
      </c>
      <c r="L1170">
        <v>27883.8</v>
      </c>
      <c r="M1170">
        <v>19038.8</v>
      </c>
      <c r="N1170">
        <v>8845</v>
      </c>
      <c r="O1170" t="s">
        <v>55</v>
      </c>
      <c r="P1170">
        <v>1004.36</v>
      </c>
      <c r="Q1170" t="s">
        <v>30</v>
      </c>
      <c r="R1170" t="s">
        <v>41</v>
      </c>
      <c r="S1170">
        <v>2</v>
      </c>
      <c r="T1170">
        <v>3</v>
      </c>
      <c r="U1170" t="s">
        <v>56</v>
      </c>
      <c r="V1170" t="s">
        <v>33</v>
      </c>
      <c r="W1170">
        <v>2</v>
      </c>
      <c r="X1170">
        <f t="shared" si="36"/>
        <v>0</v>
      </c>
      <c r="Y1170">
        <f t="shared" si="37"/>
        <v>7840.64</v>
      </c>
      <c r="Z1170" s="2">
        <f>IF(BoyCodeAfrica_Ecommerce_Datasets3[Marketing_Cost] = 0, "N/A", L1170/P1170)</f>
        <v>27.762754390855868</v>
      </c>
      <c r="AA1170" s="3">
        <f>BoyCodeAfrica_Ecommerce_Datasets3[Marketing_Cost]/BoyCodeAfrica_Ecommerce_Datasets3[Revenue]</f>
        <v>3.6019480845508864E-2</v>
      </c>
      <c r="AB1170">
        <f>IF(COUNTIFS($C$2:C1170,C1170, $O$2:O1170,O1170)= 1,1,0)</f>
        <v>1</v>
      </c>
      <c r="AC1170" s="6">
        <f>IF(COUNTIFS($A$2:A1170,A1170, $O$2:O1170,O1170)= 1,1,0)</f>
        <v>1</v>
      </c>
    </row>
    <row r="1171" spans="1:29" x14ac:dyDescent="0.25">
      <c r="A1171" t="s">
        <v>1765</v>
      </c>
      <c r="B1171" s="1">
        <v>45680</v>
      </c>
      <c r="C1171" t="s">
        <v>795</v>
      </c>
      <c r="D1171" t="s">
        <v>97</v>
      </c>
      <c r="E1171" t="s">
        <v>46</v>
      </c>
      <c r="F1171" t="s">
        <v>53</v>
      </c>
      <c r="G1171" t="s">
        <v>54</v>
      </c>
      <c r="H1171">
        <v>1</v>
      </c>
      <c r="I1171">
        <v>22311</v>
      </c>
      <c r="J1171">
        <v>15</v>
      </c>
      <c r="K1171">
        <v>3346.65</v>
      </c>
      <c r="L1171">
        <v>18964.349999999999</v>
      </c>
      <c r="M1171">
        <v>12750.25</v>
      </c>
      <c r="N1171">
        <v>6214.1</v>
      </c>
      <c r="O1171" t="s">
        <v>91</v>
      </c>
      <c r="P1171">
        <v>1162.0999999999999</v>
      </c>
      <c r="Q1171" t="s">
        <v>30</v>
      </c>
      <c r="R1171" t="s">
        <v>41</v>
      </c>
      <c r="S1171">
        <v>2</v>
      </c>
      <c r="T1171">
        <v>3</v>
      </c>
      <c r="U1171" t="s">
        <v>56</v>
      </c>
      <c r="V1171" t="s">
        <v>33</v>
      </c>
      <c r="W1171">
        <v>5</v>
      </c>
      <c r="X1171">
        <f t="shared" si="36"/>
        <v>0</v>
      </c>
      <c r="Y1171">
        <f t="shared" si="37"/>
        <v>5052</v>
      </c>
      <c r="Z1171" s="2">
        <f>IF(BoyCodeAfrica_Ecommerce_Datasets3[Marketing_Cost] = 0, "N/A", L1171/P1171)</f>
        <v>16.319034506496859</v>
      </c>
      <c r="AA1171" s="3">
        <f>BoyCodeAfrica_Ecommerce_Datasets3[Marketing_Cost]/BoyCodeAfrica_Ecommerce_Datasets3[Revenue]</f>
        <v>6.1278135027037571E-2</v>
      </c>
      <c r="AB1171">
        <f>IF(COUNTIFS($C$2:C1171,C1171, $O$2:O1171,O1171)= 1,1,0)</f>
        <v>0</v>
      </c>
      <c r="AC1171" s="6">
        <f>IF(COUNTIFS($A$2:A1171,A1171, $O$2:O1171,O1171)= 1,1,0)</f>
        <v>1</v>
      </c>
    </row>
    <row r="1172" spans="1:29" x14ac:dyDescent="0.25">
      <c r="A1172" t="s">
        <v>1766</v>
      </c>
      <c r="B1172" s="1">
        <v>45820</v>
      </c>
      <c r="C1172" t="s">
        <v>255</v>
      </c>
      <c r="D1172" t="s">
        <v>154</v>
      </c>
      <c r="E1172" t="s">
        <v>36</v>
      </c>
      <c r="F1172" t="s">
        <v>86</v>
      </c>
      <c r="G1172" t="s">
        <v>127</v>
      </c>
      <c r="H1172">
        <v>3</v>
      </c>
      <c r="I1172">
        <v>59578</v>
      </c>
      <c r="J1172">
        <v>25</v>
      </c>
      <c r="K1172">
        <v>44683.5</v>
      </c>
      <c r="L1172">
        <v>134050.5</v>
      </c>
      <c r="M1172">
        <v>104718.91</v>
      </c>
      <c r="N1172">
        <v>29331.59</v>
      </c>
      <c r="O1172" t="s">
        <v>39</v>
      </c>
      <c r="P1172">
        <v>1274.29</v>
      </c>
      <c r="Q1172" t="s">
        <v>83</v>
      </c>
      <c r="R1172" t="s">
        <v>41</v>
      </c>
      <c r="S1172">
        <v>2</v>
      </c>
      <c r="T1172">
        <v>3</v>
      </c>
      <c r="U1172" t="s">
        <v>56</v>
      </c>
      <c r="V1172" t="s">
        <v>33</v>
      </c>
      <c r="W1172">
        <v>4</v>
      </c>
      <c r="X1172">
        <f t="shared" si="36"/>
        <v>0</v>
      </c>
      <c r="Y1172">
        <f t="shared" si="37"/>
        <v>28057.3</v>
      </c>
      <c r="Z1172" s="2">
        <f>IF(BoyCodeAfrica_Ecommerce_Datasets3[Marketing_Cost] = 0, "N/A", L1172/P1172)</f>
        <v>105.19622691851933</v>
      </c>
      <c r="AA1172" s="3">
        <f>BoyCodeAfrica_Ecommerce_Datasets3[Marketing_Cost]/BoyCodeAfrica_Ecommerce_Datasets3[Revenue]</f>
        <v>9.5060443638777924E-3</v>
      </c>
      <c r="AB1172">
        <f>IF(COUNTIFS($C$2:C1172,C1172, $O$2:O1172,O1172)= 1,1,0)</f>
        <v>1</v>
      </c>
      <c r="AC1172" s="6">
        <f>IF(COUNTIFS($A$2:A1172,A1172, $O$2:O1172,O1172)= 1,1,0)</f>
        <v>1</v>
      </c>
    </row>
    <row r="1173" spans="1:29" x14ac:dyDescent="0.25">
      <c r="A1173" t="s">
        <v>1767</v>
      </c>
      <c r="B1173" s="1">
        <v>45900</v>
      </c>
      <c r="C1173" t="s">
        <v>1306</v>
      </c>
      <c r="D1173" t="s">
        <v>124</v>
      </c>
      <c r="E1173" t="s">
        <v>46</v>
      </c>
      <c r="F1173" t="s">
        <v>47</v>
      </c>
      <c r="G1173" t="s">
        <v>64</v>
      </c>
      <c r="H1173">
        <v>1</v>
      </c>
      <c r="I1173">
        <v>40440</v>
      </c>
      <c r="J1173">
        <v>10</v>
      </c>
      <c r="K1173">
        <v>4044</v>
      </c>
      <c r="L1173">
        <v>36396</v>
      </c>
      <c r="M1173">
        <v>29584.84</v>
      </c>
      <c r="N1173">
        <v>6811.16</v>
      </c>
      <c r="O1173" t="s">
        <v>39</v>
      </c>
      <c r="P1173">
        <v>2187.42</v>
      </c>
      <c r="Q1173" t="s">
        <v>68</v>
      </c>
      <c r="R1173" t="s">
        <v>31</v>
      </c>
      <c r="S1173">
        <v>5</v>
      </c>
      <c r="T1173">
        <v>5</v>
      </c>
      <c r="U1173" t="s">
        <v>32</v>
      </c>
      <c r="V1173" t="s">
        <v>33</v>
      </c>
      <c r="W1173">
        <v>3</v>
      </c>
      <c r="X1173">
        <f t="shared" si="36"/>
        <v>0</v>
      </c>
      <c r="Y1173">
        <f t="shared" si="37"/>
        <v>4623.74</v>
      </c>
      <c r="Z1173" s="2">
        <f>IF(BoyCodeAfrica_Ecommerce_Datasets3[Marketing_Cost] = 0, "N/A", L1173/P1173)</f>
        <v>16.638779932523246</v>
      </c>
      <c r="AA1173" s="3">
        <f>BoyCodeAfrica_Ecommerce_Datasets3[Marketing_Cost]/BoyCodeAfrica_Ecommerce_Datasets3[Revenue]</f>
        <v>6.0100560501153977E-2</v>
      </c>
      <c r="AB1173">
        <f>IF(COUNTIFS($C$2:C1173,C1173, $O$2:O1173,O1173)= 1,1,0)</f>
        <v>1</v>
      </c>
      <c r="AC1173" s="6">
        <f>IF(COUNTIFS($A$2:A1173,A1173, $O$2:O1173,O1173)= 1,1,0)</f>
        <v>1</v>
      </c>
    </row>
    <row r="1174" spans="1:29" x14ac:dyDescent="0.25">
      <c r="A1174" t="s">
        <v>1768</v>
      </c>
      <c r="B1174" s="1">
        <v>46019</v>
      </c>
      <c r="C1174" t="s">
        <v>1769</v>
      </c>
      <c r="D1174" t="s">
        <v>71</v>
      </c>
      <c r="E1174" t="s">
        <v>26</v>
      </c>
      <c r="F1174" t="s">
        <v>86</v>
      </c>
      <c r="G1174" t="s">
        <v>180</v>
      </c>
      <c r="H1174">
        <v>1</v>
      </c>
      <c r="I1174">
        <v>17387</v>
      </c>
      <c r="J1174">
        <v>10</v>
      </c>
      <c r="K1174">
        <v>1738.7</v>
      </c>
      <c r="L1174">
        <v>15648.3</v>
      </c>
      <c r="M1174">
        <v>11161.03</v>
      </c>
      <c r="N1174">
        <v>4487.2700000000004</v>
      </c>
      <c r="O1174" t="s">
        <v>49</v>
      </c>
      <c r="P1174">
        <v>165.55</v>
      </c>
      <c r="Q1174" t="s">
        <v>68</v>
      </c>
      <c r="R1174" t="s">
        <v>31</v>
      </c>
      <c r="S1174">
        <v>5</v>
      </c>
      <c r="T1174">
        <v>5</v>
      </c>
      <c r="U1174" t="s">
        <v>32</v>
      </c>
      <c r="V1174" t="s">
        <v>33</v>
      </c>
      <c r="W1174">
        <v>3</v>
      </c>
      <c r="X1174">
        <f t="shared" si="36"/>
        <v>0</v>
      </c>
      <c r="Y1174">
        <f t="shared" si="37"/>
        <v>4321.72</v>
      </c>
      <c r="Z1174" s="2">
        <f>IF(BoyCodeAfrica_Ecommerce_Datasets3[Marketing_Cost] = 0, "N/A", L1174/P1174)</f>
        <v>94.523104802174558</v>
      </c>
      <c r="AA1174" s="3">
        <f>BoyCodeAfrica_Ecommerce_Datasets3[Marketing_Cost]/BoyCodeAfrica_Ecommerce_Datasets3[Revenue]</f>
        <v>1.0579423962986396E-2</v>
      </c>
      <c r="AB1174">
        <f>IF(COUNTIFS($C$2:C1174,C1174, $O$2:O1174,O1174)= 1,1,0)</f>
        <v>1</v>
      </c>
      <c r="AC1174" s="6">
        <f>IF(COUNTIFS($A$2:A1174,A1174, $O$2:O1174,O1174)= 1,1,0)</f>
        <v>1</v>
      </c>
    </row>
    <row r="1175" spans="1:29" x14ac:dyDescent="0.25">
      <c r="A1175" t="s">
        <v>1770</v>
      </c>
      <c r="B1175" s="1">
        <v>45853</v>
      </c>
      <c r="C1175" t="s">
        <v>1485</v>
      </c>
      <c r="D1175" t="s">
        <v>63</v>
      </c>
      <c r="E1175" t="s">
        <v>36</v>
      </c>
      <c r="F1175" t="s">
        <v>53</v>
      </c>
      <c r="G1175" t="s">
        <v>54</v>
      </c>
      <c r="H1175">
        <v>2</v>
      </c>
      <c r="I1175">
        <v>22248</v>
      </c>
      <c r="J1175">
        <v>25</v>
      </c>
      <c r="K1175">
        <v>11124</v>
      </c>
      <c r="L1175">
        <v>33372</v>
      </c>
      <c r="M1175">
        <v>23314.23</v>
      </c>
      <c r="N1175">
        <v>10057.77</v>
      </c>
      <c r="O1175" t="s">
        <v>49</v>
      </c>
      <c r="P1175">
        <v>162.08000000000001</v>
      </c>
      <c r="Q1175" t="s">
        <v>30</v>
      </c>
      <c r="R1175" t="s">
        <v>31</v>
      </c>
      <c r="S1175">
        <v>5</v>
      </c>
      <c r="T1175">
        <v>3</v>
      </c>
      <c r="U1175" t="s">
        <v>32</v>
      </c>
      <c r="V1175" t="s">
        <v>42</v>
      </c>
      <c r="X1175">
        <f t="shared" si="36"/>
        <v>0</v>
      </c>
      <c r="Y1175">
        <f t="shared" si="37"/>
        <v>9895.69</v>
      </c>
      <c r="Z1175" s="2">
        <f>IF(BoyCodeAfrica_Ecommerce_Datasets3[Marketing_Cost] = 0, "N/A", L1175/P1175)</f>
        <v>205.89832181638695</v>
      </c>
      <c r="AA1175" s="3">
        <f>BoyCodeAfrica_Ecommerce_Datasets3[Marketing_Cost]/BoyCodeAfrica_Ecommerce_Datasets3[Revenue]</f>
        <v>4.8567661512645332E-3</v>
      </c>
      <c r="AB1175">
        <f>IF(COUNTIFS($C$2:C1175,C1175, $O$2:O1175,O1175)= 1,1,0)</f>
        <v>1</v>
      </c>
      <c r="AC1175" s="6">
        <f>IF(COUNTIFS($A$2:A1175,A1175, $O$2:O1175,O1175)= 1,1,0)</f>
        <v>1</v>
      </c>
    </row>
    <row r="1176" spans="1:29" x14ac:dyDescent="0.25">
      <c r="A1176" t="s">
        <v>1771</v>
      </c>
      <c r="B1176" s="1">
        <v>45855</v>
      </c>
      <c r="C1176" t="s">
        <v>115</v>
      </c>
      <c r="D1176" t="s">
        <v>25</v>
      </c>
      <c r="E1176" t="s">
        <v>26</v>
      </c>
      <c r="F1176" t="s">
        <v>47</v>
      </c>
      <c r="G1176" t="s">
        <v>48</v>
      </c>
      <c r="H1176">
        <v>1</v>
      </c>
      <c r="I1176">
        <v>18715</v>
      </c>
      <c r="J1176">
        <v>10</v>
      </c>
      <c r="K1176">
        <v>1871.5</v>
      </c>
      <c r="L1176">
        <v>16843.5</v>
      </c>
      <c r="M1176">
        <v>11932.03</v>
      </c>
      <c r="N1176">
        <v>4911.47</v>
      </c>
      <c r="O1176" t="s">
        <v>49</v>
      </c>
      <c r="P1176">
        <v>232.32</v>
      </c>
      <c r="Q1176" t="s">
        <v>83</v>
      </c>
      <c r="R1176" t="s">
        <v>31</v>
      </c>
      <c r="S1176">
        <v>5</v>
      </c>
      <c r="T1176">
        <v>3</v>
      </c>
      <c r="U1176" t="s">
        <v>32</v>
      </c>
      <c r="V1176" t="s">
        <v>33</v>
      </c>
      <c r="X1176">
        <f t="shared" si="36"/>
        <v>0</v>
      </c>
      <c r="Y1176">
        <f t="shared" si="37"/>
        <v>4679.1500000000005</v>
      </c>
      <c r="Z1176" s="2">
        <f>IF(BoyCodeAfrica_Ecommerce_Datasets3[Marketing_Cost] = 0, "N/A", L1176/P1176)</f>
        <v>72.501291322314046</v>
      </c>
      <c r="AA1176" s="3">
        <f>BoyCodeAfrica_Ecommerce_Datasets3[Marketing_Cost]/BoyCodeAfrica_Ecommerce_Datasets3[Revenue]</f>
        <v>1.3792857778965179E-2</v>
      </c>
      <c r="AB1176">
        <f>IF(COUNTIFS($C$2:C1176,C1176, $O$2:O1176,O1176)= 1,1,0)</f>
        <v>0</v>
      </c>
      <c r="AC1176" s="6">
        <f>IF(COUNTIFS($A$2:A1176,A1176, $O$2:O1176,O1176)= 1,1,0)</f>
        <v>1</v>
      </c>
    </row>
    <row r="1177" spans="1:29" x14ac:dyDescent="0.25">
      <c r="A1177" t="s">
        <v>1772</v>
      </c>
      <c r="B1177" s="1">
        <v>45997</v>
      </c>
      <c r="C1177" t="s">
        <v>742</v>
      </c>
      <c r="D1177" t="s">
        <v>90</v>
      </c>
      <c r="E1177" t="s">
        <v>46</v>
      </c>
      <c r="F1177" t="s">
        <v>86</v>
      </c>
      <c r="G1177" t="s">
        <v>180</v>
      </c>
      <c r="H1177">
        <v>2</v>
      </c>
      <c r="I1177">
        <v>31699</v>
      </c>
      <c r="J1177">
        <v>0</v>
      </c>
      <c r="K1177">
        <v>0</v>
      </c>
      <c r="L1177">
        <v>63398</v>
      </c>
      <c r="M1177">
        <v>48599.62</v>
      </c>
      <c r="N1177">
        <v>14798.38</v>
      </c>
      <c r="O1177" t="s">
        <v>91</v>
      </c>
      <c r="P1177">
        <v>267.41000000000003</v>
      </c>
      <c r="Q1177" t="s">
        <v>30</v>
      </c>
      <c r="R1177" t="s">
        <v>31</v>
      </c>
      <c r="S1177">
        <v>5</v>
      </c>
      <c r="T1177">
        <v>4</v>
      </c>
      <c r="U1177" t="s">
        <v>32</v>
      </c>
      <c r="V1177" t="s">
        <v>33</v>
      </c>
      <c r="W1177">
        <v>5</v>
      </c>
      <c r="X1177">
        <f t="shared" si="36"/>
        <v>0</v>
      </c>
      <c r="Y1177">
        <f t="shared" si="37"/>
        <v>14530.97</v>
      </c>
      <c r="Z1177" s="2">
        <f>IF(BoyCodeAfrica_Ecommerce_Datasets3[Marketing_Cost] = 0, "N/A", L1177/P1177)</f>
        <v>237.08163494259747</v>
      </c>
      <c r="AA1177" s="3">
        <f>BoyCodeAfrica_Ecommerce_Datasets3[Marketing_Cost]/BoyCodeAfrica_Ecommerce_Datasets3[Revenue]</f>
        <v>4.2179564024101713E-3</v>
      </c>
      <c r="AB1177">
        <f>IF(COUNTIFS($C$2:C1177,C1177, $O$2:O1177,O1177)= 1,1,0)</f>
        <v>0</v>
      </c>
      <c r="AC1177" s="6">
        <f>IF(COUNTIFS($A$2:A1177,A1177, $O$2:O1177,O1177)= 1,1,0)</f>
        <v>1</v>
      </c>
    </row>
    <row r="1178" spans="1:29" x14ac:dyDescent="0.25">
      <c r="A1178" t="s">
        <v>1773</v>
      </c>
      <c r="B1178" s="1">
        <v>45991</v>
      </c>
      <c r="C1178" t="s">
        <v>952</v>
      </c>
      <c r="D1178" t="s">
        <v>71</v>
      </c>
      <c r="E1178" t="s">
        <v>36</v>
      </c>
      <c r="F1178" t="s">
        <v>53</v>
      </c>
      <c r="G1178" t="s">
        <v>59</v>
      </c>
      <c r="H1178">
        <v>1</v>
      </c>
      <c r="I1178">
        <v>27648</v>
      </c>
      <c r="J1178">
        <v>0</v>
      </c>
      <c r="K1178">
        <v>0</v>
      </c>
      <c r="L1178">
        <v>27648</v>
      </c>
      <c r="M1178">
        <v>16719.07</v>
      </c>
      <c r="N1178">
        <v>10928.93</v>
      </c>
      <c r="O1178" t="s">
        <v>55</v>
      </c>
      <c r="P1178">
        <v>1567.75</v>
      </c>
      <c r="Q1178" t="s">
        <v>40</v>
      </c>
      <c r="R1178" t="s">
        <v>31</v>
      </c>
      <c r="S1178">
        <v>5</v>
      </c>
      <c r="T1178">
        <v>1</v>
      </c>
      <c r="U1178" t="s">
        <v>32</v>
      </c>
      <c r="V1178" t="s">
        <v>33</v>
      </c>
      <c r="W1178">
        <v>1</v>
      </c>
      <c r="X1178">
        <f t="shared" si="36"/>
        <v>0</v>
      </c>
      <c r="Y1178">
        <f t="shared" si="37"/>
        <v>9361.18</v>
      </c>
      <c r="Z1178" s="2">
        <f>IF(BoyCodeAfrica_Ecommerce_Datasets3[Marketing_Cost] = 0, "N/A", L1178/P1178)</f>
        <v>17.635464838143836</v>
      </c>
      <c r="AA1178" s="3">
        <f>BoyCodeAfrica_Ecommerce_Datasets3[Marketing_Cost]/BoyCodeAfrica_Ecommerce_Datasets3[Revenue]</f>
        <v>5.6703920717592594E-2</v>
      </c>
      <c r="AB1178">
        <f>IF(COUNTIFS($C$2:C1178,C1178, $O$2:O1178,O1178)= 1,1,0)</f>
        <v>1</v>
      </c>
      <c r="AC1178" s="6">
        <f>IF(COUNTIFS($A$2:A1178,A1178, $O$2:O1178,O1178)= 1,1,0)</f>
        <v>1</v>
      </c>
    </row>
    <row r="1179" spans="1:29" x14ac:dyDescent="0.25">
      <c r="A1179" t="s">
        <v>1774</v>
      </c>
      <c r="B1179" s="1">
        <v>45735</v>
      </c>
      <c r="C1179" t="s">
        <v>1775</v>
      </c>
      <c r="D1179" t="s">
        <v>79</v>
      </c>
      <c r="E1179" t="s">
        <v>36</v>
      </c>
      <c r="F1179" t="s">
        <v>37</v>
      </c>
      <c r="G1179" t="s">
        <v>38</v>
      </c>
      <c r="H1179">
        <v>1</v>
      </c>
      <c r="I1179">
        <v>11653</v>
      </c>
      <c r="J1179">
        <v>5</v>
      </c>
      <c r="K1179">
        <v>582.65</v>
      </c>
      <c r="L1179">
        <v>11070.35</v>
      </c>
      <c r="M1179">
        <v>6408.33</v>
      </c>
      <c r="N1179">
        <v>4662.0200000000004</v>
      </c>
      <c r="O1179" t="s">
        <v>55</v>
      </c>
      <c r="P1179">
        <v>1556.3</v>
      </c>
      <c r="Q1179" t="s">
        <v>30</v>
      </c>
      <c r="R1179" t="s">
        <v>41</v>
      </c>
      <c r="S1179">
        <v>2</v>
      </c>
      <c r="T1179">
        <v>5</v>
      </c>
      <c r="U1179" t="s">
        <v>32</v>
      </c>
      <c r="V1179" t="s">
        <v>50</v>
      </c>
      <c r="W1179">
        <v>1</v>
      </c>
      <c r="X1179">
        <f t="shared" si="36"/>
        <v>0</v>
      </c>
      <c r="Y1179">
        <f t="shared" si="37"/>
        <v>3105.7200000000003</v>
      </c>
      <c r="Z1179" s="2">
        <f>IF(BoyCodeAfrica_Ecommerce_Datasets3[Marketing_Cost] = 0, "N/A", L1179/P1179)</f>
        <v>7.1132493735141047</v>
      </c>
      <c r="AA1179" s="3">
        <f>BoyCodeAfrica_Ecommerce_Datasets3[Marketing_Cost]/BoyCodeAfrica_Ecommerce_Datasets3[Revenue]</f>
        <v>0.14058272773670208</v>
      </c>
      <c r="AB1179">
        <f>IF(COUNTIFS($C$2:C1179,C1179, $O$2:O1179,O1179)= 1,1,0)</f>
        <v>1</v>
      </c>
      <c r="AC1179" s="6">
        <f>IF(COUNTIFS($A$2:A1179,A1179, $O$2:O1179,O1179)= 1,1,0)</f>
        <v>1</v>
      </c>
    </row>
    <row r="1180" spans="1:29" x14ac:dyDescent="0.25">
      <c r="A1180" t="s">
        <v>1776</v>
      </c>
      <c r="B1180" s="1">
        <v>45911</v>
      </c>
      <c r="C1180" t="s">
        <v>582</v>
      </c>
      <c r="D1180" t="s">
        <v>79</v>
      </c>
      <c r="E1180" t="s">
        <v>26</v>
      </c>
      <c r="F1180" t="s">
        <v>37</v>
      </c>
      <c r="G1180" t="s">
        <v>100</v>
      </c>
      <c r="H1180">
        <v>3</v>
      </c>
      <c r="I1180">
        <v>37248</v>
      </c>
      <c r="J1180">
        <v>10</v>
      </c>
      <c r="K1180">
        <v>11174.4</v>
      </c>
      <c r="L1180">
        <v>100569.60000000001</v>
      </c>
      <c r="M1180">
        <v>57988.53</v>
      </c>
      <c r="N1180">
        <v>42581.07</v>
      </c>
      <c r="O1180" t="s">
        <v>49</v>
      </c>
      <c r="P1180">
        <v>260</v>
      </c>
      <c r="Q1180" t="s">
        <v>40</v>
      </c>
      <c r="R1180" t="s">
        <v>41</v>
      </c>
      <c r="S1180">
        <v>2</v>
      </c>
      <c r="T1180">
        <v>6</v>
      </c>
      <c r="U1180" t="s">
        <v>32</v>
      </c>
      <c r="V1180" t="s">
        <v>50</v>
      </c>
      <c r="W1180">
        <v>5</v>
      </c>
      <c r="X1180">
        <f t="shared" si="36"/>
        <v>0</v>
      </c>
      <c r="Y1180">
        <f t="shared" si="37"/>
        <v>42321.07</v>
      </c>
      <c r="Z1180" s="2">
        <f>IF(BoyCodeAfrica_Ecommerce_Datasets3[Marketing_Cost] = 0, "N/A", L1180/P1180)</f>
        <v>386.80615384615385</v>
      </c>
      <c r="AA1180" s="3">
        <f>BoyCodeAfrica_Ecommerce_Datasets3[Marketing_Cost]/BoyCodeAfrica_Ecommerce_Datasets3[Revenue]</f>
        <v>2.5852742777141401E-3</v>
      </c>
      <c r="AB1180">
        <f>IF(COUNTIFS($C$2:C1180,C1180, $O$2:O1180,O1180)= 1,1,0)</f>
        <v>0</v>
      </c>
      <c r="AC1180" s="6">
        <f>IF(COUNTIFS($A$2:A1180,A1180, $O$2:O1180,O1180)= 1,1,0)</f>
        <v>1</v>
      </c>
    </row>
    <row r="1181" spans="1:29" x14ac:dyDescent="0.25">
      <c r="A1181" t="s">
        <v>1777</v>
      </c>
      <c r="B1181" s="1">
        <v>45676</v>
      </c>
      <c r="C1181" t="s">
        <v>1063</v>
      </c>
      <c r="D1181" t="s">
        <v>79</v>
      </c>
      <c r="E1181" t="s">
        <v>46</v>
      </c>
      <c r="F1181" t="s">
        <v>86</v>
      </c>
      <c r="G1181" t="s">
        <v>94</v>
      </c>
      <c r="H1181">
        <v>1</v>
      </c>
      <c r="I1181">
        <v>75482</v>
      </c>
      <c r="J1181">
        <v>0</v>
      </c>
      <c r="K1181">
        <v>0</v>
      </c>
      <c r="L1181">
        <v>75482</v>
      </c>
      <c r="M1181">
        <v>51145.7</v>
      </c>
      <c r="N1181">
        <v>24336.3</v>
      </c>
      <c r="O1181" t="s">
        <v>55</v>
      </c>
      <c r="P1181">
        <v>1912.76</v>
      </c>
      <c r="Q1181" t="s">
        <v>30</v>
      </c>
      <c r="R1181" t="s">
        <v>41</v>
      </c>
      <c r="S1181">
        <v>2</v>
      </c>
      <c r="T1181">
        <v>1</v>
      </c>
      <c r="U1181" t="s">
        <v>32</v>
      </c>
      <c r="V1181" t="s">
        <v>33</v>
      </c>
      <c r="W1181">
        <v>5</v>
      </c>
      <c r="X1181">
        <f t="shared" si="36"/>
        <v>0</v>
      </c>
      <c r="Y1181">
        <f t="shared" si="37"/>
        <v>22423.54</v>
      </c>
      <c r="Z1181" s="2">
        <f>IF(BoyCodeAfrica_Ecommerce_Datasets3[Marketing_Cost] = 0, "N/A", L1181/P1181)</f>
        <v>39.462347602417452</v>
      </c>
      <c r="AA1181" s="3">
        <f>BoyCodeAfrica_Ecommerce_Datasets3[Marketing_Cost]/BoyCodeAfrica_Ecommerce_Datasets3[Revenue]</f>
        <v>2.53406110065976E-2</v>
      </c>
      <c r="AB1181">
        <f>IF(COUNTIFS($C$2:C1181,C1181, $O$2:O1181,O1181)= 1,1,0)</f>
        <v>0</v>
      </c>
      <c r="AC1181" s="6">
        <f>IF(COUNTIFS($A$2:A1181,A1181, $O$2:O1181,O1181)= 1,1,0)</f>
        <v>1</v>
      </c>
    </row>
    <row r="1182" spans="1:29" x14ac:dyDescent="0.25">
      <c r="A1182" t="s">
        <v>1778</v>
      </c>
      <c r="B1182" s="1">
        <v>45722</v>
      </c>
      <c r="C1182" t="s">
        <v>288</v>
      </c>
      <c r="D1182" t="s">
        <v>124</v>
      </c>
      <c r="E1182" t="s">
        <v>46</v>
      </c>
      <c r="F1182" t="s">
        <v>47</v>
      </c>
      <c r="G1182" t="s">
        <v>105</v>
      </c>
      <c r="H1182">
        <v>1</v>
      </c>
      <c r="I1182">
        <v>8801</v>
      </c>
      <c r="J1182">
        <v>0</v>
      </c>
      <c r="K1182">
        <v>0</v>
      </c>
      <c r="L1182">
        <v>8801</v>
      </c>
      <c r="M1182">
        <v>6692.13</v>
      </c>
      <c r="N1182">
        <v>2108.87</v>
      </c>
      <c r="O1182" t="s">
        <v>60</v>
      </c>
      <c r="P1182">
        <v>2255.64</v>
      </c>
      <c r="Q1182" t="s">
        <v>40</v>
      </c>
      <c r="R1182" t="s">
        <v>31</v>
      </c>
      <c r="S1182">
        <v>5</v>
      </c>
      <c r="T1182">
        <v>5</v>
      </c>
      <c r="U1182" t="s">
        <v>32</v>
      </c>
      <c r="V1182" t="s">
        <v>33</v>
      </c>
      <c r="W1182">
        <v>2</v>
      </c>
      <c r="X1182">
        <f t="shared" si="36"/>
        <v>0</v>
      </c>
      <c r="Y1182">
        <f t="shared" si="37"/>
        <v>-146.76999999999998</v>
      </c>
      <c r="Z1182" s="2">
        <f>IF(BoyCodeAfrica_Ecommerce_Datasets3[Marketing_Cost] = 0, "N/A", L1182/P1182)</f>
        <v>3.9017751059566246</v>
      </c>
      <c r="AA1182" s="3">
        <f>BoyCodeAfrica_Ecommerce_Datasets3[Marketing_Cost]/BoyCodeAfrica_Ecommerce_Datasets3[Revenue]</f>
        <v>0.25629360299965914</v>
      </c>
      <c r="AB1182">
        <f>IF(COUNTIFS($C$2:C1182,C1182, $O$2:O1182,O1182)= 1,1,0)</f>
        <v>0</v>
      </c>
      <c r="AC1182" s="6">
        <f>IF(COUNTIFS($A$2:A1182,A1182, $O$2:O1182,O1182)= 1,1,0)</f>
        <v>1</v>
      </c>
    </row>
    <row r="1183" spans="1:29" x14ac:dyDescent="0.25">
      <c r="A1183" t="s">
        <v>1779</v>
      </c>
      <c r="B1183" s="1">
        <v>45915</v>
      </c>
      <c r="C1183" t="s">
        <v>1065</v>
      </c>
      <c r="D1183" t="s">
        <v>67</v>
      </c>
      <c r="E1183" t="s">
        <v>26</v>
      </c>
      <c r="F1183" t="s">
        <v>37</v>
      </c>
      <c r="G1183" t="s">
        <v>100</v>
      </c>
      <c r="H1183">
        <v>1</v>
      </c>
      <c r="I1183">
        <v>33321</v>
      </c>
      <c r="J1183">
        <v>15</v>
      </c>
      <c r="K1183">
        <v>4998.1499999999996</v>
      </c>
      <c r="L1183">
        <v>28322.85</v>
      </c>
      <c r="M1183">
        <v>19857.37</v>
      </c>
      <c r="N1183">
        <v>8465.48</v>
      </c>
      <c r="O1183" t="s">
        <v>60</v>
      </c>
      <c r="P1183">
        <v>2036.02</v>
      </c>
      <c r="Q1183" t="s">
        <v>40</v>
      </c>
      <c r="R1183" t="s">
        <v>31</v>
      </c>
      <c r="S1183">
        <v>5</v>
      </c>
      <c r="T1183">
        <v>7</v>
      </c>
      <c r="U1183" t="s">
        <v>56</v>
      </c>
      <c r="V1183" t="s">
        <v>33</v>
      </c>
      <c r="W1183">
        <v>2</v>
      </c>
      <c r="X1183">
        <f t="shared" si="36"/>
        <v>0</v>
      </c>
      <c r="Y1183">
        <f t="shared" si="37"/>
        <v>6429.4599999999991</v>
      </c>
      <c r="Z1183" s="2">
        <f>IF(BoyCodeAfrica_Ecommerce_Datasets3[Marketing_Cost] = 0, "N/A", L1183/P1183)</f>
        <v>13.910889873380418</v>
      </c>
      <c r="AA1183" s="3">
        <f>BoyCodeAfrica_Ecommerce_Datasets3[Marketing_Cost]/BoyCodeAfrica_Ecommerce_Datasets3[Revenue]</f>
        <v>7.1886127278857889E-2</v>
      </c>
      <c r="AB1183">
        <f>IF(COUNTIFS($C$2:C1183,C1183, $O$2:O1183,O1183)= 1,1,0)</f>
        <v>0</v>
      </c>
      <c r="AC1183" s="6">
        <f>IF(COUNTIFS($A$2:A1183,A1183, $O$2:O1183,O1183)= 1,1,0)</f>
        <v>1</v>
      </c>
    </row>
    <row r="1184" spans="1:29" x14ac:dyDescent="0.25">
      <c r="A1184" t="s">
        <v>1780</v>
      </c>
      <c r="B1184" s="1">
        <v>45960</v>
      </c>
      <c r="C1184" t="s">
        <v>1078</v>
      </c>
      <c r="D1184" t="s">
        <v>25</v>
      </c>
      <c r="E1184" t="s">
        <v>36</v>
      </c>
      <c r="F1184" t="s">
        <v>53</v>
      </c>
      <c r="G1184" t="s">
        <v>82</v>
      </c>
      <c r="H1184">
        <v>1</v>
      </c>
      <c r="I1184">
        <v>10930</v>
      </c>
      <c r="J1184">
        <v>5</v>
      </c>
      <c r="K1184">
        <v>546.5</v>
      </c>
      <c r="L1184">
        <v>10383.5</v>
      </c>
      <c r="M1184">
        <v>7949.28</v>
      </c>
      <c r="N1184">
        <v>2434.2199999999998</v>
      </c>
      <c r="O1184" t="s">
        <v>60</v>
      </c>
      <c r="P1184">
        <v>2417.2199999999998</v>
      </c>
      <c r="Q1184" t="s">
        <v>68</v>
      </c>
      <c r="R1184" t="s">
        <v>31</v>
      </c>
      <c r="S1184">
        <v>5</v>
      </c>
      <c r="T1184">
        <v>6</v>
      </c>
      <c r="U1184" t="s">
        <v>56</v>
      </c>
      <c r="V1184" t="s">
        <v>33</v>
      </c>
      <c r="W1184">
        <v>4</v>
      </c>
      <c r="X1184">
        <f t="shared" si="36"/>
        <v>0</v>
      </c>
      <c r="Y1184">
        <f t="shared" si="37"/>
        <v>17</v>
      </c>
      <c r="Z1184" s="2">
        <f>IF(BoyCodeAfrica_Ecommerce_Datasets3[Marketing_Cost] = 0, "N/A", L1184/P1184)</f>
        <v>4.2956371368762465</v>
      </c>
      <c r="AA1184" s="3">
        <f>BoyCodeAfrica_Ecommerce_Datasets3[Marketing_Cost]/BoyCodeAfrica_Ecommerce_Datasets3[Revenue]</f>
        <v>0.23279433716954781</v>
      </c>
      <c r="AB1184">
        <f>IF(COUNTIFS($C$2:C1184,C1184, $O$2:O1184,O1184)= 1,1,0)</f>
        <v>1</v>
      </c>
      <c r="AC1184" s="6">
        <f>IF(COUNTIFS($A$2:A1184,A1184, $O$2:O1184,O1184)= 1,1,0)</f>
        <v>1</v>
      </c>
    </row>
    <row r="1185" spans="1:29" x14ac:dyDescent="0.25">
      <c r="A1185" t="s">
        <v>1781</v>
      </c>
      <c r="B1185" s="1">
        <v>45827</v>
      </c>
      <c r="C1185" t="s">
        <v>199</v>
      </c>
      <c r="D1185" t="s">
        <v>90</v>
      </c>
      <c r="E1185" t="s">
        <v>26</v>
      </c>
      <c r="F1185" t="s">
        <v>53</v>
      </c>
      <c r="G1185" t="s">
        <v>54</v>
      </c>
      <c r="H1185">
        <v>2</v>
      </c>
      <c r="I1185">
        <v>81284</v>
      </c>
      <c r="J1185">
        <v>20</v>
      </c>
      <c r="K1185">
        <v>32513.599999999999</v>
      </c>
      <c r="L1185">
        <v>130054.39999999999</v>
      </c>
      <c r="M1185">
        <v>72229.509999999995</v>
      </c>
      <c r="N1185">
        <v>57824.89</v>
      </c>
      <c r="O1185" t="s">
        <v>60</v>
      </c>
      <c r="P1185">
        <v>1204.94</v>
      </c>
      <c r="Q1185" t="s">
        <v>83</v>
      </c>
      <c r="R1185" t="s">
        <v>41</v>
      </c>
      <c r="S1185">
        <v>2</v>
      </c>
      <c r="T1185">
        <v>1</v>
      </c>
      <c r="U1185" t="s">
        <v>32</v>
      </c>
      <c r="V1185" t="s">
        <v>33</v>
      </c>
      <c r="W1185">
        <v>1</v>
      </c>
      <c r="X1185">
        <f t="shared" si="36"/>
        <v>0</v>
      </c>
      <c r="Y1185">
        <f t="shared" si="37"/>
        <v>56619.95</v>
      </c>
      <c r="Z1185" s="2">
        <f>IF(BoyCodeAfrica_Ecommerce_Datasets3[Marketing_Cost] = 0, "N/A", L1185/P1185)</f>
        <v>107.93433697943465</v>
      </c>
      <c r="AA1185" s="3">
        <f>BoyCodeAfrica_Ecommerce_Datasets3[Marketing_Cost]/BoyCodeAfrica_Ecommerce_Datasets3[Revenue]</f>
        <v>9.2648922297131047E-3</v>
      </c>
      <c r="AB1185">
        <f>IF(COUNTIFS($C$2:C1185,C1185, $O$2:O1185,O1185)= 1,1,0)</f>
        <v>0</v>
      </c>
      <c r="AC1185" s="6">
        <f>IF(COUNTIFS($A$2:A1185,A1185, $O$2:O1185,O1185)= 1,1,0)</f>
        <v>1</v>
      </c>
    </row>
    <row r="1186" spans="1:29" x14ac:dyDescent="0.25">
      <c r="A1186" t="s">
        <v>1782</v>
      </c>
      <c r="B1186" s="1">
        <v>45709</v>
      </c>
      <c r="C1186" t="s">
        <v>1783</v>
      </c>
      <c r="D1186" t="s">
        <v>154</v>
      </c>
      <c r="E1186" t="s">
        <v>46</v>
      </c>
      <c r="F1186" t="s">
        <v>47</v>
      </c>
      <c r="G1186" t="s">
        <v>64</v>
      </c>
      <c r="H1186">
        <v>2</v>
      </c>
      <c r="I1186">
        <v>33645</v>
      </c>
      <c r="J1186">
        <v>0</v>
      </c>
      <c r="K1186">
        <v>0</v>
      </c>
      <c r="L1186">
        <v>67290</v>
      </c>
      <c r="M1186">
        <v>37089.660000000003</v>
      </c>
      <c r="N1186">
        <v>30200.34</v>
      </c>
      <c r="O1186" t="s">
        <v>55</v>
      </c>
      <c r="P1186">
        <v>1037.1500000000001</v>
      </c>
      <c r="Q1186" t="s">
        <v>40</v>
      </c>
      <c r="R1186" t="s">
        <v>31</v>
      </c>
      <c r="S1186">
        <v>5</v>
      </c>
      <c r="T1186">
        <v>3</v>
      </c>
      <c r="U1186" t="s">
        <v>32</v>
      </c>
      <c r="V1186" t="s">
        <v>33</v>
      </c>
      <c r="W1186">
        <v>2</v>
      </c>
      <c r="X1186">
        <f t="shared" si="36"/>
        <v>0</v>
      </c>
      <c r="Y1186">
        <f t="shared" si="37"/>
        <v>29163.19</v>
      </c>
      <c r="Z1186" s="2">
        <f>IF(BoyCodeAfrica_Ecommerce_Datasets3[Marketing_Cost] = 0, "N/A", L1186/P1186)</f>
        <v>64.879718459239257</v>
      </c>
      <c r="AA1186" s="3">
        <f>BoyCodeAfrica_Ecommerce_Datasets3[Marketing_Cost]/BoyCodeAfrica_Ecommerce_Datasets3[Revenue]</f>
        <v>1.5413137167484025E-2</v>
      </c>
      <c r="AB1186">
        <f>IF(COUNTIFS($C$2:C1186,C1186, $O$2:O1186,O1186)= 1,1,0)</f>
        <v>1</v>
      </c>
      <c r="AC1186" s="6">
        <f>IF(COUNTIFS($A$2:A1186,A1186, $O$2:O1186,O1186)= 1,1,0)</f>
        <v>1</v>
      </c>
    </row>
    <row r="1187" spans="1:29" x14ac:dyDescent="0.25">
      <c r="A1187" t="s">
        <v>1784</v>
      </c>
      <c r="B1187" s="1">
        <v>45883</v>
      </c>
      <c r="C1187" t="s">
        <v>1234</v>
      </c>
      <c r="D1187" t="s">
        <v>124</v>
      </c>
      <c r="E1187" t="s">
        <v>26</v>
      </c>
      <c r="F1187" t="s">
        <v>86</v>
      </c>
      <c r="G1187" t="s">
        <v>87</v>
      </c>
      <c r="H1187">
        <v>1</v>
      </c>
      <c r="I1187">
        <v>81744</v>
      </c>
      <c r="J1187">
        <v>25</v>
      </c>
      <c r="K1187">
        <v>20436</v>
      </c>
      <c r="L1187">
        <v>61308</v>
      </c>
      <c r="M1187">
        <v>47876.98</v>
      </c>
      <c r="N1187">
        <v>13431.02</v>
      </c>
      <c r="O1187" t="s">
        <v>49</v>
      </c>
      <c r="P1187">
        <v>60.61</v>
      </c>
      <c r="Q1187" t="s">
        <v>73</v>
      </c>
      <c r="R1187" t="s">
        <v>31</v>
      </c>
      <c r="S1187">
        <v>5</v>
      </c>
      <c r="T1187">
        <v>1</v>
      </c>
      <c r="U1187" t="s">
        <v>32</v>
      </c>
      <c r="V1187" t="s">
        <v>42</v>
      </c>
      <c r="X1187">
        <f t="shared" si="36"/>
        <v>0</v>
      </c>
      <c r="Y1187">
        <f t="shared" si="37"/>
        <v>13370.41</v>
      </c>
      <c r="Z1187" s="2">
        <f>IF(BoyCodeAfrica_Ecommerce_Datasets3[Marketing_Cost] = 0, "N/A", L1187/P1187)</f>
        <v>1011.5162514436562</v>
      </c>
      <c r="AA1187" s="3">
        <f>BoyCodeAfrica_Ecommerce_Datasets3[Marketing_Cost]/BoyCodeAfrica_Ecommerce_Datasets3[Revenue]</f>
        <v>9.8861486266066411E-4</v>
      </c>
      <c r="AB1187">
        <f>IF(COUNTIFS($C$2:C1187,C1187, $O$2:O1187,O1187)= 1,1,0)</f>
        <v>1</v>
      </c>
      <c r="AC1187" s="6">
        <f>IF(COUNTIFS($A$2:A1187,A1187, $O$2:O1187,O1187)= 1,1,0)</f>
        <v>1</v>
      </c>
    </row>
    <row r="1188" spans="1:29" x14ac:dyDescent="0.25">
      <c r="A1188" t="s">
        <v>1785</v>
      </c>
      <c r="B1188" s="1">
        <v>45709</v>
      </c>
      <c r="C1188" t="s">
        <v>958</v>
      </c>
      <c r="D1188" t="s">
        <v>90</v>
      </c>
      <c r="E1188" t="s">
        <v>36</v>
      </c>
      <c r="F1188" t="s">
        <v>53</v>
      </c>
      <c r="G1188" t="s">
        <v>54</v>
      </c>
      <c r="H1188">
        <v>1</v>
      </c>
      <c r="I1188">
        <v>22229</v>
      </c>
      <c r="J1188">
        <v>10</v>
      </c>
      <c r="K1188">
        <v>2222.9</v>
      </c>
      <c r="L1188">
        <v>20006.099999999999</v>
      </c>
      <c r="M1188">
        <v>15128.33</v>
      </c>
      <c r="N1188">
        <v>4877.7700000000004</v>
      </c>
      <c r="O1188" t="s">
        <v>39</v>
      </c>
      <c r="P1188">
        <v>1129.8399999999999</v>
      </c>
      <c r="Q1188" t="s">
        <v>68</v>
      </c>
      <c r="R1188" t="s">
        <v>41</v>
      </c>
      <c r="S1188">
        <v>2</v>
      </c>
      <c r="T1188">
        <v>5</v>
      </c>
      <c r="U1188" t="s">
        <v>32</v>
      </c>
      <c r="V1188" t="s">
        <v>50</v>
      </c>
      <c r="W1188">
        <v>3</v>
      </c>
      <c r="X1188">
        <f t="shared" si="36"/>
        <v>0</v>
      </c>
      <c r="Y1188">
        <f t="shared" si="37"/>
        <v>3747.9300000000003</v>
      </c>
      <c r="Z1188" s="2">
        <f>IF(BoyCodeAfrica_Ecommerce_Datasets3[Marketing_Cost] = 0, "N/A", L1188/P1188)</f>
        <v>17.707020463074418</v>
      </c>
      <c r="AA1188" s="3">
        <f>BoyCodeAfrica_Ecommerce_Datasets3[Marketing_Cost]/BoyCodeAfrica_Ecommerce_Datasets3[Revenue]</f>
        <v>5.647477519356596E-2</v>
      </c>
      <c r="AB1188">
        <f>IF(COUNTIFS($C$2:C1188,C1188, $O$2:O1188,O1188)= 1,1,0)</f>
        <v>0</v>
      </c>
      <c r="AC1188" s="6">
        <f>IF(COUNTIFS($A$2:A1188,A1188, $O$2:O1188,O1188)= 1,1,0)</f>
        <v>1</v>
      </c>
    </row>
    <row r="1189" spans="1:29" x14ac:dyDescent="0.25">
      <c r="A1189" t="s">
        <v>1786</v>
      </c>
      <c r="B1189" s="1">
        <v>45927</v>
      </c>
      <c r="C1189" t="s">
        <v>1787</v>
      </c>
      <c r="D1189" t="s">
        <v>124</v>
      </c>
      <c r="E1189" t="s">
        <v>26</v>
      </c>
      <c r="F1189" t="s">
        <v>47</v>
      </c>
      <c r="G1189" t="s">
        <v>64</v>
      </c>
      <c r="H1189">
        <v>1</v>
      </c>
      <c r="I1189">
        <v>8119</v>
      </c>
      <c r="J1189">
        <v>20</v>
      </c>
      <c r="K1189">
        <v>1623.8</v>
      </c>
      <c r="L1189">
        <v>6495.2</v>
      </c>
      <c r="M1189">
        <v>4309.99</v>
      </c>
      <c r="N1189">
        <v>2185.21</v>
      </c>
      <c r="O1189" t="s">
        <v>39</v>
      </c>
      <c r="P1189">
        <v>2086.6</v>
      </c>
      <c r="Q1189" t="s">
        <v>40</v>
      </c>
      <c r="R1189" t="s">
        <v>41</v>
      </c>
      <c r="S1189">
        <v>2</v>
      </c>
      <c r="T1189">
        <v>1</v>
      </c>
      <c r="U1189" t="s">
        <v>32</v>
      </c>
      <c r="V1189" t="s">
        <v>33</v>
      </c>
      <c r="W1189">
        <v>5</v>
      </c>
      <c r="X1189">
        <f t="shared" si="36"/>
        <v>0</v>
      </c>
      <c r="Y1189">
        <f t="shared" si="37"/>
        <v>98.610000000000127</v>
      </c>
      <c r="Z1189" s="2">
        <f>IF(BoyCodeAfrica_Ecommerce_Datasets3[Marketing_Cost] = 0, "N/A", L1189/P1189)</f>
        <v>3.1128151059139268</v>
      </c>
      <c r="AA1189" s="3">
        <f>BoyCodeAfrica_Ecommerce_Datasets3[Marketing_Cost]/BoyCodeAfrica_Ecommerce_Datasets3[Revenue]</f>
        <v>0.32125261731740362</v>
      </c>
      <c r="AB1189">
        <f>IF(COUNTIFS($C$2:C1189,C1189, $O$2:O1189,O1189)= 1,1,0)</f>
        <v>1</v>
      </c>
      <c r="AC1189" s="6">
        <f>IF(COUNTIFS($A$2:A1189,A1189, $O$2:O1189,O1189)= 1,1,0)</f>
        <v>1</v>
      </c>
    </row>
    <row r="1190" spans="1:29" x14ac:dyDescent="0.25">
      <c r="A1190" t="s">
        <v>1788</v>
      </c>
      <c r="B1190" s="1">
        <v>45891</v>
      </c>
      <c r="C1190" t="s">
        <v>312</v>
      </c>
      <c r="D1190" t="s">
        <v>67</v>
      </c>
      <c r="E1190" t="s">
        <v>26</v>
      </c>
      <c r="F1190" t="s">
        <v>27</v>
      </c>
      <c r="G1190" t="s">
        <v>164</v>
      </c>
      <c r="H1190">
        <v>1</v>
      </c>
      <c r="I1190">
        <v>21391</v>
      </c>
      <c r="J1190">
        <v>20</v>
      </c>
      <c r="K1190">
        <v>4278.2</v>
      </c>
      <c r="L1190">
        <v>17112.8</v>
      </c>
      <c r="M1190">
        <v>13605.6</v>
      </c>
      <c r="N1190">
        <v>3507.2</v>
      </c>
      <c r="O1190" t="s">
        <v>91</v>
      </c>
      <c r="P1190">
        <v>738.68</v>
      </c>
      <c r="Q1190" t="s">
        <v>73</v>
      </c>
      <c r="R1190" t="s">
        <v>31</v>
      </c>
      <c r="S1190">
        <v>5</v>
      </c>
      <c r="T1190">
        <v>6</v>
      </c>
      <c r="U1190" t="s">
        <v>56</v>
      </c>
      <c r="V1190" t="s">
        <v>33</v>
      </c>
      <c r="W1190">
        <v>2</v>
      </c>
      <c r="X1190">
        <f t="shared" si="36"/>
        <v>0</v>
      </c>
      <c r="Y1190">
        <f t="shared" si="37"/>
        <v>2768.52</v>
      </c>
      <c r="Z1190" s="2">
        <f>IF(BoyCodeAfrica_Ecommerce_Datasets3[Marketing_Cost] = 0, "N/A", L1190/P1190)</f>
        <v>23.166729842421617</v>
      </c>
      <c r="AA1190" s="3">
        <f>BoyCodeAfrica_Ecommerce_Datasets3[Marketing_Cost]/BoyCodeAfrica_Ecommerce_Datasets3[Revenue]</f>
        <v>4.3165349913515026E-2</v>
      </c>
      <c r="AB1190">
        <f>IF(COUNTIFS($C$2:C1190,C1190, $O$2:O1190,O1190)= 1,1,0)</f>
        <v>1</v>
      </c>
      <c r="AC1190" s="6">
        <f>IF(COUNTIFS($A$2:A1190,A1190, $O$2:O1190,O1190)= 1,1,0)</f>
        <v>1</v>
      </c>
    </row>
    <row r="1191" spans="1:29" x14ac:dyDescent="0.25">
      <c r="A1191" t="s">
        <v>1789</v>
      </c>
      <c r="B1191" s="1">
        <v>45665</v>
      </c>
      <c r="C1191" t="s">
        <v>1790</v>
      </c>
      <c r="D1191" t="s">
        <v>79</v>
      </c>
      <c r="E1191" t="s">
        <v>46</v>
      </c>
      <c r="F1191" t="s">
        <v>37</v>
      </c>
      <c r="G1191" t="s">
        <v>100</v>
      </c>
      <c r="H1191">
        <v>1</v>
      </c>
      <c r="I1191">
        <v>14536</v>
      </c>
      <c r="J1191">
        <v>5</v>
      </c>
      <c r="K1191">
        <v>726.8</v>
      </c>
      <c r="L1191">
        <v>13809.2</v>
      </c>
      <c r="M1191">
        <v>10333.08</v>
      </c>
      <c r="N1191">
        <v>3476.12</v>
      </c>
      <c r="O1191" t="s">
        <v>39</v>
      </c>
      <c r="P1191">
        <v>2009.57</v>
      </c>
      <c r="Q1191" t="s">
        <v>30</v>
      </c>
      <c r="R1191" t="s">
        <v>31</v>
      </c>
      <c r="S1191">
        <v>5</v>
      </c>
      <c r="T1191">
        <v>3</v>
      </c>
      <c r="U1191" t="s">
        <v>32</v>
      </c>
      <c r="V1191" t="s">
        <v>33</v>
      </c>
      <c r="W1191">
        <v>3</v>
      </c>
      <c r="X1191">
        <f t="shared" si="36"/>
        <v>0</v>
      </c>
      <c r="Y1191">
        <f t="shared" si="37"/>
        <v>1466.55</v>
      </c>
      <c r="Z1191" s="2">
        <f>IF(BoyCodeAfrica_Ecommerce_Datasets3[Marketing_Cost] = 0, "N/A", L1191/P1191)</f>
        <v>6.8717188254203645</v>
      </c>
      <c r="AA1191" s="3">
        <f>BoyCodeAfrica_Ecommerce_Datasets3[Marketing_Cost]/BoyCodeAfrica_Ecommerce_Datasets3[Revenue]</f>
        <v>0.14552399849375777</v>
      </c>
      <c r="AB1191">
        <f>IF(COUNTIFS($C$2:C1191,C1191, $O$2:O1191,O1191)= 1,1,0)</f>
        <v>1</v>
      </c>
      <c r="AC1191" s="6">
        <f>IF(COUNTIFS($A$2:A1191,A1191, $O$2:O1191,O1191)= 1,1,0)</f>
        <v>1</v>
      </c>
    </row>
    <row r="1192" spans="1:29" x14ac:dyDescent="0.25">
      <c r="A1192" t="s">
        <v>1791</v>
      </c>
      <c r="B1192" s="1">
        <v>45731</v>
      </c>
      <c r="C1192" t="s">
        <v>706</v>
      </c>
      <c r="D1192" t="s">
        <v>67</v>
      </c>
      <c r="E1192" t="s">
        <v>46</v>
      </c>
      <c r="F1192" t="s">
        <v>86</v>
      </c>
      <c r="G1192" t="s">
        <v>94</v>
      </c>
      <c r="H1192">
        <v>1</v>
      </c>
      <c r="I1192">
        <v>9580</v>
      </c>
      <c r="J1192">
        <v>0</v>
      </c>
      <c r="K1192">
        <v>0</v>
      </c>
      <c r="L1192">
        <v>9580</v>
      </c>
      <c r="M1192">
        <v>7407.89</v>
      </c>
      <c r="N1192">
        <v>2172.11</v>
      </c>
      <c r="O1192" t="s">
        <v>60</v>
      </c>
      <c r="P1192">
        <v>1083.83</v>
      </c>
      <c r="Q1192" t="s">
        <v>73</v>
      </c>
      <c r="R1192" t="s">
        <v>31</v>
      </c>
      <c r="S1192">
        <v>5</v>
      </c>
      <c r="T1192">
        <v>5</v>
      </c>
      <c r="U1192" t="s">
        <v>32</v>
      </c>
      <c r="V1192" t="s">
        <v>33</v>
      </c>
      <c r="W1192">
        <v>3</v>
      </c>
      <c r="X1192">
        <f t="shared" si="36"/>
        <v>0</v>
      </c>
      <c r="Y1192">
        <f t="shared" si="37"/>
        <v>1088.2800000000002</v>
      </c>
      <c r="Z1192" s="2">
        <f>IF(BoyCodeAfrica_Ecommerce_Datasets3[Marketing_Cost] = 0, "N/A", L1192/P1192)</f>
        <v>8.8390245702739367</v>
      </c>
      <c r="AA1192" s="3">
        <f>BoyCodeAfrica_Ecommerce_Datasets3[Marketing_Cost]/BoyCodeAfrica_Ecommerce_Datasets3[Revenue]</f>
        <v>0.11313465553235907</v>
      </c>
      <c r="AB1192">
        <f>IF(COUNTIFS($C$2:C1192,C1192, $O$2:O1192,O1192)= 1,1,0)</f>
        <v>1</v>
      </c>
      <c r="AC1192" s="6">
        <f>IF(COUNTIFS($A$2:A1192,A1192, $O$2:O1192,O1192)= 1,1,0)</f>
        <v>1</v>
      </c>
    </row>
    <row r="1193" spans="1:29" x14ac:dyDescent="0.25">
      <c r="A1193" t="s">
        <v>1792</v>
      </c>
      <c r="B1193" s="1">
        <v>45867</v>
      </c>
      <c r="C1193" t="s">
        <v>1749</v>
      </c>
      <c r="D1193" t="s">
        <v>67</v>
      </c>
      <c r="E1193" t="s">
        <v>26</v>
      </c>
      <c r="F1193" t="s">
        <v>27</v>
      </c>
      <c r="G1193" t="s">
        <v>28</v>
      </c>
      <c r="H1193">
        <v>1</v>
      </c>
      <c r="I1193">
        <v>10979</v>
      </c>
      <c r="J1193">
        <v>0</v>
      </c>
      <c r="K1193">
        <v>0</v>
      </c>
      <c r="L1193">
        <v>10979</v>
      </c>
      <c r="M1193">
        <v>8339.7099999999991</v>
      </c>
      <c r="N1193">
        <v>2639.29</v>
      </c>
      <c r="O1193" t="s">
        <v>49</v>
      </c>
      <c r="P1193">
        <v>82.8</v>
      </c>
      <c r="Q1193" t="s">
        <v>73</v>
      </c>
      <c r="R1193" t="s">
        <v>41</v>
      </c>
      <c r="S1193">
        <v>2</v>
      </c>
      <c r="T1193">
        <v>1</v>
      </c>
      <c r="U1193" t="s">
        <v>32</v>
      </c>
      <c r="V1193" t="s">
        <v>33</v>
      </c>
      <c r="W1193">
        <v>5</v>
      </c>
      <c r="X1193">
        <f t="shared" si="36"/>
        <v>0</v>
      </c>
      <c r="Y1193">
        <f t="shared" si="37"/>
        <v>2556.4899999999998</v>
      </c>
      <c r="Z1193" s="2">
        <f>IF(BoyCodeAfrica_Ecommerce_Datasets3[Marketing_Cost] = 0, "N/A", L1193/P1193)</f>
        <v>132.59661835748793</v>
      </c>
      <c r="AA1193" s="3">
        <f>BoyCodeAfrica_Ecommerce_Datasets3[Marketing_Cost]/BoyCodeAfrica_Ecommerce_Datasets3[Revenue]</f>
        <v>7.5416704617906911E-3</v>
      </c>
      <c r="AB1193">
        <f>IF(COUNTIFS($C$2:C1193,C1193, $O$2:O1193,O1193)= 1,1,0)</f>
        <v>1</v>
      </c>
      <c r="AC1193" s="6">
        <f>IF(COUNTIFS($A$2:A1193,A1193, $O$2:O1193,O1193)= 1,1,0)</f>
        <v>1</v>
      </c>
    </row>
    <row r="1194" spans="1:29" x14ac:dyDescent="0.25">
      <c r="A1194" t="s">
        <v>1793</v>
      </c>
      <c r="B1194" s="1">
        <v>45993</v>
      </c>
      <c r="C1194" t="s">
        <v>140</v>
      </c>
      <c r="D1194" t="s">
        <v>154</v>
      </c>
      <c r="E1194" t="s">
        <v>46</v>
      </c>
      <c r="F1194" t="s">
        <v>37</v>
      </c>
      <c r="G1194" t="s">
        <v>313</v>
      </c>
      <c r="H1194">
        <v>2</v>
      </c>
      <c r="I1194">
        <v>38608</v>
      </c>
      <c r="J1194">
        <v>15</v>
      </c>
      <c r="K1194">
        <v>11582.4</v>
      </c>
      <c r="L1194">
        <v>65633.600000000006</v>
      </c>
      <c r="M1194">
        <v>53487.55</v>
      </c>
      <c r="N1194">
        <v>12146.05</v>
      </c>
      <c r="O1194" t="s">
        <v>60</v>
      </c>
      <c r="P1194">
        <v>1387.25</v>
      </c>
      <c r="Q1194" t="s">
        <v>73</v>
      </c>
      <c r="R1194" t="s">
        <v>31</v>
      </c>
      <c r="S1194">
        <v>5</v>
      </c>
      <c r="T1194">
        <v>3</v>
      </c>
      <c r="U1194" t="s">
        <v>32</v>
      </c>
      <c r="V1194" t="s">
        <v>33</v>
      </c>
      <c r="W1194">
        <v>5</v>
      </c>
      <c r="X1194">
        <f t="shared" si="36"/>
        <v>0</v>
      </c>
      <c r="Y1194">
        <f t="shared" si="37"/>
        <v>10758.8</v>
      </c>
      <c r="Z1194" s="2">
        <f>IF(BoyCodeAfrica_Ecommerce_Datasets3[Marketing_Cost] = 0, "N/A", L1194/P1194)</f>
        <v>47.312020183816905</v>
      </c>
      <c r="AA1194" s="3">
        <f>BoyCodeAfrica_Ecommerce_Datasets3[Marketing_Cost]/BoyCodeAfrica_Ecommerce_Datasets3[Revenue]</f>
        <v>2.1136277760171619E-2</v>
      </c>
      <c r="AB1194">
        <f>IF(COUNTIFS($C$2:C1194,C1194, $O$2:O1194,O1194)= 1,1,0)</f>
        <v>1</v>
      </c>
      <c r="AC1194" s="6">
        <f>IF(COUNTIFS($A$2:A1194,A1194, $O$2:O1194,O1194)= 1,1,0)</f>
        <v>1</v>
      </c>
    </row>
    <row r="1195" spans="1:29" x14ac:dyDescent="0.25">
      <c r="A1195" t="s">
        <v>1794</v>
      </c>
      <c r="B1195" s="1">
        <v>45737</v>
      </c>
      <c r="C1195" t="s">
        <v>482</v>
      </c>
      <c r="D1195" t="s">
        <v>71</v>
      </c>
      <c r="E1195" t="s">
        <v>46</v>
      </c>
      <c r="F1195" t="s">
        <v>53</v>
      </c>
      <c r="G1195" t="s">
        <v>54</v>
      </c>
      <c r="H1195">
        <v>1</v>
      </c>
      <c r="I1195">
        <v>58446</v>
      </c>
      <c r="J1195">
        <v>0</v>
      </c>
      <c r="K1195">
        <v>0</v>
      </c>
      <c r="L1195">
        <v>58446</v>
      </c>
      <c r="M1195">
        <v>45711.199999999997</v>
      </c>
      <c r="N1195">
        <v>12734.8</v>
      </c>
      <c r="O1195" t="s">
        <v>39</v>
      </c>
      <c r="P1195">
        <v>1871.25</v>
      </c>
      <c r="Q1195" t="s">
        <v>30</v>
      </c>
      <c r="R1195" t="s">
        <v>31</v>
      </c>
      <c r="S1195">
        <v>5</v>
      </c>
      <c r="T1195">
        <v>2</v>
      </c>
      <c r="U1195" t="s">
        <v>32</v>
      </c>
      <c r="V1195" t="s">
        <v>50</v>
      </c>
      <c r="W1195">
        <v>2</v>
      </c>
      <c r="X1195">
        <f t="shared" si="36"/>
        <v>0</v>
      </c>
      <c r="Y1195">
        <f t="shared" si="37"/>
        <v>10863.55</v>
      </c>
      <c r="Z1195" s="2">
        <f>IF(BoyCodeAfrica_Ecommerce_Datasets3[Marketing_Cost] = 0, "N/A", L1195/P1195)</f>
        <v>31.233667334669338</v>
      </c>
      <c r="AA1195" s="3">
        <f>BoyCodeAfrica_Ecommerce_Datasets3[Marketing_Cost]/BoyCodeAfrica_Ecommerce_Datasets3[Revenue]</f>
        <v>3.2016733394928651E-2</v>
      </c>
      <c r="AB1195">
        <f>IF(COUNTIFS($C$2:C1195,C1195, $O$2:O1195,O1195)= 1,1,0)</f>
        <v>0</v>
      </c>
      <c r="AC1195" s="6">
        <f>IF(COUNTIFS($A$2:A1195,A1195, $O$2:O1195,O1195)= 1,1,0)</f>
        <v>1</v>
      </c>
    </row>
    <row r="1196" spans="1:29" x14ac:dyDescent="0.25">
      <c r="A1196" t="s">
        <v>1795</v>
      </c>
      <c r="B1196" s="1">
        <v>45696</v>
      </c>
      <c r="C1196" t="s">
        <v>417</v>
      </c>
      <c r="D1196" t="s">
        <v>25</v>
      </c>
      <c r="E1196" t="s">
        <v>46</v>
      </c>
      <c r="F1196" t="s">
        <v>27</v>
      </c>
      <c r="G1196" t="s">
        <v>113</v>
      </c>
      <c r="H1196">
        <v>3</v>
      </c>
      <c r="I1196">
        <v>19070</v>
      </c>
      <c r="J1196">
        <v>15</v>
      </c>
      <c r="K1196">
        <v>8581.5</v>
      </c>
      <c r="L1196">
        <v>48628.5</v>
      </c>
      <c r="M1196">
        <v>38508.839999999997</v>
      </c>
      <c r="N1196">
        <v>10119.66</v>
      </c>
      <c r="O1196" t="s">
        <v>29</v>
      </c>
      <c r="P1196">
        <v>1389.13</v>
      </c>
      <c r="Q1196" t="s">
        <v>40</v>
      </c>
      <c r="R1196" t="s">
        <v>31</v>
      </c>
      <c r="S1196">
        <v>5</v>
      </c>
      <c r="T1196">
        <v>6</v>
      </c>
      <c r="U1196" t="s">
        <v>32</v>
      </c>
      <c r="V1196" t="s">
        <v>50</v>
      </c>
      <c r="W1196">
        <v>3</v>
      </c>
      <c r="X1196">
        <f t="shared" si="36"/>
        <v>0</v>
      </c>
      <c r="Y1196">
        <f t="shared" si="37"/>
        <v>8730.5299999999988</v>
      </c>
      <c r="Z1196" s="2">
        <f>IF(BoyCodeAfrica_Ecommerce_Datasets3[Marketing_Cost] = 0, "N/A", L1196/P1196)</f>
        <v>35.006442881515767</v>
      </c>
      <c r="AA1196" s="3">
        <f>BoyCodeAfrica_Ecommerce_Datasets3[Marketing_Cost]/BoyCodeAfrica_Ecommerce_Datasets3[Revenue]</f>
        <v>2.8566170044315577E-2</v>
      </c>
      <c r="AB1196">
        <f>IF(COUNTIFS($C$2:C1196,C1196, $O$2:O1196,O1196)= 1,1,0)</f>
        <v>1</v>
      </c>
      <c r="AC1196" s="6">
        <f>IF(COUNTIFS($A$2:A1196,A1196, $O$2:O1196,O1196)= 1,1,0)</f>
        <v>1</v>
      </c>
    </row>
    <row r="1197" spans="1:29" x14ac:dyDescent="0.25">
      <c r="A1197" t="s">
        <v>1796</v>
      </c>
      <c r="B1197" s="1">
        <v>45898</v>
      </c>
      <c r="C1197" t="s">
        <v>1091</v>
      </c>
      <c r="D1197" t="s">
        <v>154</v>
      </c>
      <c r="E1197" t="s">
        <v>26</v>
      </c>
      <c r="F1197" t="s">
        <v>27</v>
      </c>
      <c r="G1197" t="s">
        <v>28</v>
      </c>
      <c r="H1197">
        <v>2</v>
      </c>
      <c r="I1197">
        <v>3697</v>
      </c>
      <c r="J1197">
        <v>0</v>
      </c>
      <c r="K1197">
        <v>0</v>
      </c>
      <c r="L1197">
        <v>7394</v>
      </c>
      <c r="M1197">
        <v>5438.82</v>
      </c>
      <c r="N1197">
        <v>1955.18</v>
      </c>
      <c r="O1197" t="s">
        <v>55</v>
      </c>
      <c r="P1197">
        <v>660.03</v>
      </c>
      <c r="Q1197" t="s">
        <v>30</v>
      </c>
      <c r="R1197" t="s">
        <v>31</v>
      </c>
      <c r="S1197">
        <v>5</v>
      </c>
      <c r="T1197">
        <v>3</v>
      </c>
      <c r="U1197" t="s">
        <v>32</v>
      </c>
      <c r="V1197" t="s">
        <v>42</v>
      </c>
      <c r="X1197">
        <f t="shared" si="36"/>
        <v>0</v>
      </c>
      <c r="Y1197">
        <f t="shared" si="37"/>
        <v>1295.1500000000001</v>
      </c>
      <c r="Z1197" s="2">
        <f>IF(BoyCodeAfrica_Ecommerce_Datasets3[Marketing_Cost] = 0, "N/A", L1197/P1197)</f>
        <v>11.202521097525871</v>
      </c>
      <c r="AA1197" s="3">
        <f>BoyCodeAfrica_Ecommerce_Datasets3[Marketing_Cost]/BoyCodeAfrica_Ecommerce_Datasets3[Revenue]</f>
        <v>8.9265620773600216E-2</v>
      </c>
      <c r="AB1197">
        <f>IF(COUNTIFS($C$2:C1197,C1197, $O$2:O1197,O1197)= 1,1,0)</f>
        <v>0</v>
      </c>
      <c r="AC1197" s="6">
        <f>IF(COUNTIFS($A$2:A1197,A1197, $O$2:O1197,O1197)= 1,1,0)</f>
        <v>1</v>
      </c>
    </row>
    <row r="1198" spans="1:29" x14ac:dyDescent="0.25">
      <c r="A1198" t="s">
        <v>1797</v>
      </c>
      <c r="B1198" s="1">
        <v>45793</v>
      </c>
      <c r="C1198" t="s">
        <v>1353</v>
      </c>
      <c r="D1198" t="s">
        <v>71</v>
      </c>
      <c r="E1198" t="s">
        <v>26</v>
      </c>
      <c r="F1198" t="s">
        <v>53</v>
      </c>
      <c r="G1198" t="s">
        <v>59</v>
      </c>
      <c r="H1198">
        <v>1</v>
      </c>
      <c r="I1198">
        <v>98366</v>
      </c>
      <c r="J1198">
        <v>0</v>
      </c>
      <c r="K1198">
        <v>0</v>
      </c>
      <c r="L1198">
        <v>98366</v>
      </c>
      <c r="M1198">
        <v>73668.39</v>
      </c>
      <c r="N1198">
        <v>24697.61</v>
      </c>
      <c r="O1198" t="s">
        <v>39</v>
      </c>
      <c r="P1198">
        <v>1834.56</v>
      </c>
      <c r="Q1198" t="s">
        <v>73</v>
      </c>
      <c r="R1198" t="s">
        <v>41</v>
      </c>
      <c r="S1198">
        <v>2</v>
      </c>
      <c r="T1198">
        <v>3</v>
      </c>
      <c r="U1198" t="s">
        <v>32</v>
      </c>
      <c r="V1198" t="s">
        <v>42</v>
      </c>
      <c r="X1198">
        <f t="shared" si="36"/>
        <v>0</v>
      </c>
      <c r="Y1198">
        <f t="shared" si="37"/>
        <v>22863.05</v>
      </c>
      <c r="Z1198" s="2">
        <f>IF(BoyCodeAfrica_Ecommerce_Datasets3[Marketing_Cost] = 0, "N/A", L1198/P1198)</f>
        <v>53.618306296877726</v>
      </c>
      <c r="AA1198" s="3">
        <f>BoyCodeAfrica_Ecommerce_Datasets3[Marketing_Cost]/BoyCodeAfrica_Ecommerce_Datasets3[Revenue]</f>
        <v>1.8650346664497896E-2</v>
      </c>
      <c r="AB1198">
        <f>IF(COUNTIFS($C$2:C1198,C1198, $O$2:O1198,O1198)= 1,1,0)</f>
        <v>1</v>
      </c>
      <c r="AC1198" s="6">
        <f>IF(COUNTIFS($A$2:A1198,A1198, $O$2:O1198,O1198)= 1,1,0)</f>
        <v>1</v>
      </c>
    </row>
    <row r="1199" spans="1:29" x14ac:dyDescent="0.25">
      <c r="A1199" t="s">
        <v>1798</v>
      </c>
      <c r="B1199" s="1">
        <v>45831</v>
      </c>
      <c r="C1199" t="s">
        <v>1314</v>
      </c>
      <c r="D1199" t="s">
        <v>79</v>
      </c>
      <c r="E1199" t="s">
        <v>26</v>
      </c>
      <c r="F1199" t="s">
        <v>86</v>
      </c>
      <c r="G1199" t="s">
        <v>87</v>
      </c>
      <c r="H1199">
        <v>1</v>
      </c>
      <c r="I1199">
        <v>40035</v>
      </c>
      <c r="J1199">
        <v>20</v>
      </c>
      <c r="K1199">
        <v>8007</v>
      </c>
      <c r="L1199">
        <v>32028</v>
      </c>
      <c r="M1199">
        <v>19431.89</v>
      </c>
      <c r="N1199">
        <v>12596.11</v>
      </c>
      <c r="O1199" t="s">
        <v>29</v>
      </c>
      <c r="P1199">
        <v>1875.88</v>
      </c>
      <c r="Q1199" t="s">
        <v>68</v>
      </c>
      <c r="R1199" t="s">
        <v>31</v>
      </c>
      <c r="S1199">
        <v>5</v>
      </c>
      <c r="T1199">
        <v>6</v>
      </c>
      <c r="U1199" t="s">
        <v>56</v>
      </c>
      <c r="V1199" t="s">
        <v>33</v>
      </c>
      <c r="W1199">
        <v>4</v>
      </c>
      <c r="X1199">
        <f t="shared" si="36"/>
        <v>0</v>
      </c>
      <c r="Y1199">
        <f t="shared" si="37"/>
        <v>10720.23</v>
      </c>
      <c r="Z1199" s="2">
        <f>IF(BoyCodeAfrica_Ecommerce_Datasets3[Marketing_Cost] = 0, "N/A", L1199/P1199)</f>
        <v>17.073586796596796</v>
      </c>
      <c r="AA1199" s="3">
        <f>BoyCodeAfrica_Ecommerce_Datasets3[Marketing_Cost]/BoyCodeAfrica_Ecommerce_Datasets3[Revenue]</f>
        <v>5.8570001248907211E-2</v>
      </c>
      <c r="AB1199">
        <f>IF(COUNTIFS($C$2:C1199,C1199, $O$2:O1199,O1199)= 1,1,0)</f>
        <v>1</v>
      </c>
      <c r="AC1199" s="6">
        <f>IF(COUNTIFS($A$2:A1199,A1199, $O$2:O1199,O1199)= 1,1,0)</f>
        <v>1</v>
      </c>
    </row>
    <row r="1200" spans="1:29" x14ac:dyDescent="0.25">
      <c r="A1200" t="s">
        <v>1799</v>
      </c>
      <c r="B1200" s="1">
        <v>45977</v>
      </c>
      <c r="C1200" t="s">
        <v>176</v>
      </c>
      <c r="D1200" t="s">
        <v>154</v>
      </c>
      <c r="E1200" t="s">
        <v>46</v>
      </c>
      <c r="F1200" t="s">
        <v>53</v>
      </c>
      <c r="G1200" t="s">
        <v>268</v>
      </c>
      <c r="H1200">
        <v>2</v>
      </c>
      <c r="I1200">
        <v>118565</v>
      </c>
      <c r="J1200">
        <v>15</v>
      </c>
      <c r="K1200">
        <v>35569.5</v>
      </c>
      <c r="L1200">
        <v>201560.5</v>
      </c>
      <c r="M1200">
        <v>143878.26999999999</v>
      </c>
      <c r="N1200">
        <v>57682.23</v>
      </c>
      <c r="O1200" t="s">
        <v>60</v>
      </c>
      <c r="P1200">
        <v>578.08000000000004</v>
      </c>
      <c r="Q1200" t="s">
        <v>73</v>
      </c>
      <c r="R1200" t="s">
        <v>31</v>
      </c>
      <c r="S1200">
        <v>5</v>
      </c>
      <c r="T1200">
        <v>5</v>
      </c>
      <c r="U1200" t="s">
        <v>32</v>
      </c>
      <c r="V1200" t="s">
        <v>33</v>
      </c>
      <c r="W1200">
        <v>4</v>
      </c>
      <c r="X1200">
        <f t="shared" si="36"/>
        <v>0</v>
      </c>
      <c r="Y1200">
        <f t="shared" si="37"/>
        <v>57104.15</v>
      </c>
      <c r="Z1200" s="2">
        <f>IF(BoyCodeAfrica_Ecommerce_Datasets3[Marketing_Cost] = 0, "N/A", L1200/P1200)</f>
        <v>348.67232908939934</v>
      </c>
      <c r="AA1200" s="3">
        <f>BoyCodeAfrica_Ecommerce_Datasets3[Marketing_Cost]/BoyCodeAfrica_Ecommerce_Datasets3[Revenue]</f>
        <v>2.8680222563448694E-3</v>
      </c>
      <c r="AB1200">
        <f>IF(COUNTIFS($C$2:C1200,C1200, $O$2:O1200,O1200)= 1,1,0)</f>
        <v>1</v>
      </c>
      <c r="AC1200" s="6">
        <f>IF(COUNTIFS($A$2:A1200,A1200, $O$2:O1200,O1200)= 1,1,0)</f>
        <v>1</v>
      </c>
    </row>
    <row r="1201" spans="1:29" x14ac:dyDescent="0.25">
      <c r="A1201" t="s">
        <v>1800</v>
      </c>
      <c r="B1201" s="1">
        <v>46012</v>
      </c>
      <c r="C1201" t="s">
        <v>378</v>
      </c>
      <c r="D1201" t="s">
        <v>25</v>
      </c>
      <c r="E1201" t="s">
        <v>46</v>
      </c>
      <c r="F1201" t="s">
        <v>47</v>
      </c>
      <c r="G1201" t="s">
        <v>64</v>
      </c>
      <c r="H1201">
        <v>2</v>
      </c>
      <c r="I1201">
        <v>44822</v>
      </c>
      <c r="J1201">
        <v>10</v>
      </c>
      <c r="K1201">
        <v>8964.4</v>
      </c>
      <c r="L1201">
        <v>80679.600000000006</v>
      </c>
      <c r="M1201">
        <v>48201.61</v>
      </c>
      <c r="N1201">
        <v>32477.99</v>
      </c>
      <c r="O1201" t="s">
        <v>55</v>
      </c>
      <c r="P1201">
        <v>218.09</v>
      </c>
      <c r="Q1201" t="s">
        <v>40</v>
      </c>
      <c r="R1201" t="s">
        <v>41</v>
      </c>
      <c r="S1201">
        <v>2</v>
      </c>
      <c r="T1201">
        <v>4</v>
      </c>
      <c r="U1201" t="s">
        <v>56</v>
      </c>
      <c r="V1201" t="s">
        <v>33</v>
      </c>
      <c r="W1201">
        <v>5</v>
      </c>
      <c r="X1201">
        <f t="shared" si="36"/>
        <v>0</v>
      </c>
      <c r="Y1201">
        <f t="shared" si="37"/>
        <v>32259.9</v>
      </c>
      <c r="Z1201" s="2">
        <f>IF(BoyCodeAfrica_Ecommerce_Datasets3[Marketing_Cost] = 0, "N/A", L1201/P1201)</f>
        <v>369.93718189738183</v>
      </c>
      <c r="AA1201" s="3">
        <f>BoyCodeAfrica_Ecommerce_Datasets3[Marketing_Cost]/BoyCodeAfrica_Ecommerce_Datasets3[Revenue]</f>
        <v>2.703161641852463E-3</v>
      </c>
      <c r="AB1201">
        <f>IF(COUNTIFS($C$2:C1201,C1201, $O$2:O1201,O1201)= 1,1,0)</f>
        <v>1</v>
      </c>
      <c r="AC1201" s="6">
        <f>IF(COUNTIFS($A$2:A1201,A1201, $O$2:O1201,O1201)= 1,1,0)</f>
        <v>1</v>
      </c>
    </row>
    <row r="1202" spans="1:29" x14ac:dyDescent="0.25">
      <c r="A1202" t="s">
        <v>1801</v>
      </c>
      <c r="B1202" s="1">
        <v>45861</v>
      </c>
      <c r="C1202" t="s">
        <v>770</v>
      </c>
      <c r="D1202" t="s">
        <v>154</v>
      </c>
      <c r="E1202" t="s">
        <v>46</v>
      </c>
      <c r="F1202" t="s">
        <v>47</v>
      </c>
      <c r="G1202" t="s">
        <v>146</v>
      </c>
      <c r="H1202">
        <v>3</v>
      </c>
      <c r="I1202">
        <v>43018</v>
      </c>
      <c r="J1202">
        <v>0</v>
      </c>
      <c r="K1202">
        <v>0</v>
      </c>
      <c r="L1202">
        <v>129054</v>
      </c>
      <c r="M1202">
        <v>94625.52</v>
      </c>
      <c r="N1202">
        <v>34428.480000000003</v>
      </c>
      <c r="O1202" t="s">
        <v>49</v>
      </c>
      <c r="P1202">
        <v>84.84</v>
      </c>
      <c r="Q1202" t="s">
        <v>30</v>
      </c>
      <c r="R1202" t="s">
        <v>41</v>
      </c>
      <c r="S1202">
        <v>2</v>
      </c>
      <c r="T1202">
        <v>2</v>
      </c>
      <c r="U1202" t="s">
        <v>32</v>
      </c>
      <c r="V1202" t="s">
        <v>33</v>
      </c>
      <c r="W1202">
        <v>5</v>
      </c>
      <c r="X1202">
        <f t="shared" si="36"/>
        <v>0</v>
      </c>
      <c r="Y1202">
        <f t="shared" si="37"/>
        <v>34343.640000000007</v>
      </c>
      <c r="Z1202" s="2">
        <f>IF(BoyCodeAfrica_Ecommerce_Datasets3[Marketing_Cost] = 0, "N/A", L1202/P1202)</f>
        <v>1521.1456859971711</v>
      </c>
      <c r="AA1202" s="3">
        <f>BoyCodeAfrica_Ecommerce_Datasets3[Marketing_Cost]/BoyCodeAfrica_Ecommerce_Datasets3[Revenue]</f>
        <v>6.5739922823004329E-4</v>
      </c>
      <c r="AB1202">
        <f>IF(COUNTIFS($C$2:C1202,C1202, $O$2:O1202,O1202)= 1,1,0)</f>
        <v>1</v>
      </c>
      <c r="AC1202" s="6">
        <f>IF(COUNTIFS($A$2:A1202,A1202, $O$2:O1202,O1202)= 1,1,0)</f>
        <v>1</v>
      </c>
    </row>
    <row r="1203" spans="1:29" x14ac:dyDescent="0.25">
      <c r="A1203" t="s">
        <v>1802</v>
      </c>
      <c r="B1203" s="1">
        <v>45990</v>
      </c>
      <c r="C1203" t="s">
        <v>550</v>
      </c>
      <c r="D1203" t="s">
        <v>67</v>
      </c>
      <c r="E1203" t="s">
        <v>36</v>
      </c>
      <c r="F1203" t="s">
        <v>37</v>
      </c>
      <c r="G1203" t="s">
        <v>224</v>
      </c>
      <c r="H1203">
        <v>2</v>
      </c>
      <c r="I1203">
        <v>33206</v>
      </c>
      <c r="J1203">
        <v>0</v>
      </c>
      <c r="K1203">
        <v>0</v>
      </c>
      <c r="L1203">
        <v>66412</v>
      </c>
      <c r="M1203">
        <v>52452.63</v>
      </c>
      <c r="N1203">
        <v>13959.37</v>
      </c>
      <c r="O1203" t="s">
        <v>60</v>
      </c>
      <c r="P1203">
        <v>1541.6</v>
      </c>
      <c r="Q1203" t="s">
        <v>68</v>
      </c>
      <c r="R1203" t="s">
        <v>31</v>
      </c>
      <c r="S1203">
        <v>5</v>
      </c>
      <c r="T1203">
        <v>0</v>
      </c>
      <c r="U1203" t="s">
        <v>32</v>
      </c>
      <c r="V1203" t="s">
        <v>50</v>
      </c>
      <c r="W1203">
        <v>3</v>
      </c>
      <c r="X1203">
        <f t="shared" si="36"/>
        <v>0</v>
      </c>
      <c r="Y1203">
        <f t="shared" si="37"/>
        <v>12417.77</v>
      </c>
      <c r="Z1203" s="2">
        <f>IF(BoyCodeAfrica_Ecommerce_Datasets3[Marketing_Cost] = 0, "N/A", L1203/P1203)</f>
        <v>43.07991696938246</v>
      </c>
      <c r="AA1203" s="3">
        <f>BoyCodeAfrica_Ecommerce_Datasets3[Marketing_Cost]/BoyCodeAfrica_Ecommerce_Datasets3[Revenue]</f>
        <v>2.3212672408600855E-2</v>
      </c>
      <c r="AB1203">
        <f>IF(COUNTIFS($C$2:C1203,C1203, $O$2:O1203,O1203)= 1,1,0)</f>
        <v>1</v>
      </c>
      <c r="AC1203" s="6">
        <f>IF(COUNTIFS($A$2:A1203,A1203, $O$2:O1203,O1203)= 1,1,0)</f>
        <v>1</v>
      </c>
    </row>
    <row r="1204" spans="1:29" x14ac:dyDescent="0.25">
      <c r="A1204" t="s">
        <v>1803</v>
      </c>
      <c r="B1204" s="1">
        <v>45699</v>
      </c>
      <c r="C1204" t="s">
        <v>618</v>
      </c>
      <c r="D1204" t="s">
        <v>154</v>
      </c>
      <c r="E1204" t="s">
        <v>36</v>
      </c>
      <c r="F1204" t="s">
        <v>47</v>
      </c>
      <c r="G1204" t="s">
        <v>105</v>
      </c>
      <c r="H1204">
        <v>1</v>
      </c>
      <c r="I1204">
        <v>14414</v>
      </c>
      <c r="J1204">
        <v>20</v>
      </c>
      <c r="K1204">
        <v>2882.8</v>
      </c>
      <c r="L1204">
        <v>11531.2</v>
      </c>
      <c r="M1204">
        <v>7690.99</v>
      </c>
      <c r="N1204">
        <v>3840.21</v>
      </c>
      <c r="O1204" t="s">
        <v>39</v>
      </c>
      <c r="P1204">
        <v>711.27</v>
      </c>
      <c r="Q1204" t="s">
        <v>40</v>
      </c>
      <c r="R1204" t="s">
        <v>31</v>
      </c>
      <c r="S1204">
        <v>5</v>
      </c>
      <c r="T1204">
        <v>5</v>
      </c>
      <c r="U1204" t="s">
        <v>32</v>
      </c>
      <c r="V1204" t="s">
        <v>33</v>
      </c>
      <c r="W1204">
        <v>5</v>
      </c>
      <c r="X1204">
        <f t="shared" si="36"/>
        <v>0</v>
      </c>
      <c r="Y1204">
        <f t="shared" si="37"/>
        <v>3128.94</v>
      </c>
      <c r="Z1204" s="2">
        <f>IF(BoyCodeAfrica_Ecommerce_Datasets3[Marketing_Cost] = 0, "N/A", L1204/P1204)</f>
        <v>16.212127602738764</v>
      </c>
      <c r="AA1204" s="3">
        <f>BoyCodeAfrica_Ecommerce_Datasets3[Marketing_Cost]/BoyCodeAfrica_Ecommerce_Datasets3[Revenue]</f>
        <v>6.168221867628694E-2</v>
      </c>
      <c r="AB1204">
        <f>IF(COUNTIFS($C$2:C1204,C1204, $O$2:O1204,O1204)= 1,1,0)</f>
        <v>1</v>
      </c>
      <c r="AC1204" s="6">
        <f>IF(COUNTIFS($A$2:A1204,A1204, $O$2:O1204,O1204)= 1,1,0)</f>
        <v>1</v>
      </c>
    </row>
    <row r="1205" spans="1:29" x14ac:dyDescent="0.25">
      <c r="A1205" t="s">
        <v>1804</v>
      </c>
      <c r="B1205" s="1">
        <v>45826</v>
      </c>
      <c r="C1205" t="s">
        <v>1805</v>
      </c>
      <c r="D1205" t="s">
        <v>63</v>
      </c>
      <c r="E1205" t="s">
        <v>46</v>
      </c>
      <c r="F1205" t="s">
        <v>53</v>
      </c>
      <c r="G1205" t="s">
        <v>54</v>
      </c>
      <c r="H1205">
        <v>1</v>
      </c>
      <c r="I1205">
        <v>104489</v>
      </c>
      <c r="J1205">
        <v>5</v>
      </c>
      <c r="K1205">
        <v>5224.45</v>
      </c>
      <c r="L1205">
        <v>99264.55</v>
      </c>
      <c r="M1205">
        <v>74379.25</v>
      </c>
      <c r="N1205">
        <v>24885.3</v>
      </c>
      <c r="O1205" t="s">
        <v>55</v>
      </c>
      <c r="P1205">
        <v>1811.64</v>
      </c>
      <c r="Q1205" t="s">
        <v>30</v>
      </c>
      <c r="R1205" t="s">
        <v>31</v>
      </c>
      <c r="S1205">
        <v>5</v>
      </c>
      <c r="T1205">
        <v>6</v>
      </c>
      <c r="U1205" t="s">
        <v>56</v>
      </c>
      <c r="V1205" t="s">
        <v>33</v>
      </c>
      <c r="W1205">
        <v>4</v>
      </c>
      <c r="X1205">
        <f t="shared" si="36"/>
        <v>0</v>
      </c>
      <c r="Y1205">
        <f t="shared" si="37"/>
        <v>23073.66</v>
      </c>
      <c r="Z1205" s="2">
        <f>IF(BoyCodeAfrica_Ecommerce_Datasets3[Marketing_Cost] = 0, "N/A", L1205/P1205)</f>
        <v>54.792646441897951</v>
      </c>
      <c r="AA1205" s="3">
        <f>BoyCodeAfrica_Ecommerce_Datasets3[Marketing_Cost]/BoyCodeAfrica_Ecommerce_Datasets3[Revenue]</f>
        <v>1.8250624215795066E-2</v>
      </c>
      <c r="AB1205">
        <f>IF(COUNTIFS($C$2:C1205,C1205, $O$2:O1205,O1205)= 1,1,0)</f>
        <v>1</v>
      </c>
      <c r="AC1205" s="6">
        <f>IF(COUNTIFS($A$2:A1205,A1205, $O$2:O1205,O1205)= 1,1,0)</f>
        <v>1</v>
      </c>
    </row>
    <row r="1206" spans="1:29" x14ac:dyDescent="0.25">
      <c r="A1206" t="s">
        <v>1806</v>
      </c>
      <c r="B1206" s="1">
        <v>46003</v>
      </c>
      <c r="C1206" t="s">
        <v>1288</v>
      </c>
      <c r="D1206" t="s">
        <v>154</v>
      </c>
      <c r="E1206" t="s">
        <v>46</v>
      </c>
      <c r="F1206" t="s">
        <v>47</v>
      </c>
      <c r="G1206" t="s">
        <v>64</v>
      </c>
      <c r="H1206">
        <v>1</v>
      </c>
      <c r="I1206">
        <v>49743</v>
      </c>
      <c r="J1206">
        <v>0</v>
      </c>
      <c r="K1206">
        <v>0</v>
      </c>
      <c r="L1206">
        <v>49743</v>
      </c>
      <c r="M1206">
        <v>29043.37</v>
      </c>
      <c r="N1206">
        <v>20699.63</v>
      </c>
      <c r="O1206" t="s">
        <v>29</v>
      </c>
      <c r="P1206">
        <v>1108.81</v>
      </c>
      <c r="Q1206" t="s">
        <v>73</v>
      </c>
      <c r="R1206" t="s">
        <v>41</v>
      </c>
      <c r="S1206">
        <v>2</v>
      </c>
      <c r="T1206">
        <v>2</v>
      </c>
      <c r="U1206" t="s">
        <v>32</v>
      </c>
      <c r="V1206" t="s">
        <v>33</v>
      </c>
      <c r="W1206">
        <v>4</v>
      </c>
      <c r="X1206">
        <f t="shared" si="36"/>
        <v>0</v>
      </c>
      <c r="Y1206">
        <f t="shared" si="37"/>
        <v>19590.82</v>
      </c>
      <c r="Z1206" s="2">
        <f>IF(BoyCodeAfrica_Ecommerce_Datasets3[Marketing_Cost] = 0, "N/A", L1206/P1206)</f>
        <v>44.861608390977715</v>
      </c>
      <c r="AA1206" s="3">
        <f>BoyCodeAfrica_Ecommerce_Datasets3[Marketing_Cost]/BoyCodeAfrica_Ecommerce_Datasets3[Revenue]</f>
        <v>2.2290774581348129E-2</v>
      </c>
      <c r="AB1206">
        <f>IF(COUNTIFS($C$2:C1206,C1206, $O$2:O1206,O1206)= 1,1,0)</f>
        <v>1</v>
      </c>
      <c r="AC1206" s="6">
        <f>IF(COUNTIFS($A$2:A1206,A1206, $O$2:O1206,O1206)= 1,1,0)</f>
        <v>1</v>
      </c>
    </row>
    <row r="1207" spans="1:29" x14ac:dyDescent="0.25">
      <c r="A1207" t="s">
        <v>1807</v>
      </c>
      <c r="B1207" s="1">
        <v>45931</v>
      </c>
      <c r="C1207" t="s">
        <v>1030</v>
      </c>
      <c r="D1207" t="s">
        <v>97</v>
      </c>
      <c r="E1207" t="s">
        <v>46</v>
      </c>
      <c r="F1207" t="s">
        <v>47</v>
      </c>
      <c r="G1207" t="s">
        <v>105</v>
      </c>
      <c r="H1207">
        <v>4</v>
      </c>
      <c r="I1207">
        <v>39063</v>
      </c>
      <c r="J1207">
        <v>0</v>
      </c>
      <c r="K1207">
        <v>0</v>
      </c>
      <c r="L1207">
        <v>156252</v>
      </c>
      <c r="M1207">
        <v>105034.74</v>
      </c>
      <c r="N1207">
        <v>51217.26</v>
      </c>
      <c r="O1207" t="s">
        <v>49</v>
      </c>
      <c r="P1207">
        <v>417.23</v>
      </c>
      <c r="Q1207" t="s">
        <v>30</v>
      </c>
      <c r="R1207" t="s">
        <v>41</v>
      </c>
      <c r="S1207">
        <v>2</v>
      </c>
      <c r="T1207">
        <v>2</v>
      </c>
      <c r="U1207" t="s">
        <v>32</v>
      </c>
      <c r="V1207" t="s">
        <v>33</v>
      </c>
      <c r="W1207">
        <v>3</v>
      </c>
      <c r="X1207">
        <f t="shared" si="36"/>
        <v>0</v>
      </c>
      <c r="Y1207">
        <f t="shared" si="37"/>
        <v>50800.03</v>
      </c>
      <c r="Z1207" s="2">
        <f>IF(BoyCodeAfrica_Ecommerce_Datasets3[Marketing_Cost] = 0, "N/A", L1207/P1207)</f>
        <v>374.49847805766603</v>
      </c>
      <c r="AA1207" s="3">
        <f>BoyCodeAfrica_Ecommerce_Datasets3[Marketing_Cost]/BoyCodeAfrica_Ecommerce_Datasets3[Revenue]</f>
        <v>2.670237820955892E-3</v>
      </c>
      <c r="AB1207">
        <f>IF(COUNTIFS($C$2:C1207,C1207, $O$2:O1207,O1207)= 1,1,0)</f>
        <v>1</v>
      </c>
      <c r="AC1207" s="6">
        <f>IF(COUNTIFS($A$2:A1207,A1207, $O$2:O1207,O1207)= 1,1,0)</f>
        <v>1</v>
      </c>
    </row>
    <row r="1208" spans="1:29" x14ac:dyDescent="0.25">
      <c r="A1208" t="s">
        <v>1808</v>
      </c>
      <c r="B1208" s="1">
        <v>45852</v>
      </c>
      <c r="C1208" t="s">
        <v>429</v>
      </c>
      <c r="D1208" t="s">
        <v>90</v>
      </c>
      <c r="E1208" t="s">
        <v>46</v>
      </c>
      <c r="F1208" t="s">
        <v>27</v>
      </c>
      <c r="G1208" t="s">
        <v>72</v>
      </c>
      <c r="H1208">
        <v>1</v>
      </c>
      <c r="I1208">
        <v>9128</v>
      </c>
      <c r="J1208">
        <v>0</v>
      </c>
      <c r="K1208">
        <v>0</v>
      </c>
      <c r="L1208">
        <v>9128</v>
      </c>
      <c r="M1208">
        <v>5479.23</v>
      </c>
      <c r="N1208">
        <v>3648.77</v>
      </c>
      <c r="O1208" t="s">
        <v>91</v>
      </c>
      <c r="P1208">
        <v>2098.14</v>
      </c>
      <c r="Q1208" t="s">
        <v>73</v>
      </c>
      <c r="R1208" t="s">
        <v>41</v>
      </c>
      <c r="S1208">
        <v>2</v>
      </c>
      <c r="T1208">
        <v>1</v>
      </c>
      <c r="U1208" t="s">
        <v>32</v>
      </c>
      <c r="V1208" t="s">
        <v>33</v>
      </c>
      <c r="W1208">
        <v>5</v>
      </c>
      <c r="X1208">
        <f t="shared" si="36"/>
        <v>0</v>
      </c>
      <c r="Y1208">
        <f t="shared" si="37"/>
        <v>1550.63</v>
      </c>
      <c r="Z1208" s="2">
        <f>IF(BoyCodeAfrica_Ecommerce_Datasets3[Marketing_Cost] = 0, "N/A", L1208/P1208)</f>
        <v>4.3505199843671063</v>
      </c>
      <c r="AA1208" s="3">
        <f>BoyCodeAfrica_Ecommerce_Datasets3[Marketing_Cost]/BoyCodeAfrica_Ecommerce_Datasets3[Revenue]</f>
        <v>0.22985758106923751</v>
      </c>
      <c r="AB1208">
        <f>IF(COUNTIFS($C$2:C1208,C1208, $O$2:O1208,O1208)= 1,1,0)</f>
        <v>1</v>
      </c>
      <c r="AC1208" s="6">
        <f>IF(COUNTIFS($A$2:A1208,A1208, $O$2:O1208,O1208)= 1,1,0)</f>
        <v>1</v>
      </c>
    </row>
    <row r="1209" spans="1:29" x14ac:dyDescent="0.25">
      <c r="A1209" t="s">
        <v>1809</v>
      </c>
      <c r="B1209" s="1">
        <v>45820</v>
      </c>
      <c r="C1209" t="s">
        <v>102</v>
      </c>
      <c r="D1209" t="s">
        <v>63</v>
      </c>
      <c r="E1209" t="s">
        <v>26</v>
      </c>
      <c r="F1209" t="s">
        <v>47</v>
      </c>
      <c r="G1209" t="s">
        <v>64</v>
      </c>
      <c r="H1209">
        <v>3</v>
      </c>
      <c r="I1209">
        <v>21756</v>
      </c>
      <c r="J1209">
        <v>5</v>
      </c>
      <c r="K1209">
        <v>3263.4</v>
      </c>
      <c r="L1209">
        <v>62004.6</v>
      </c>
      <c r="M1209">
        <v>38242.07</v>
      </c>
      <c r="N1209">
        <v>23762.53</v>
      </c>
      <c r="O1209" t="s">
        <v>39</v>
      </c>
      <c r="P1209">
        <v>762.76</v>
      </c>
      <c r="Q1209" t="s">
        <v>83</v>
      </c>
      <c r="R1209" t="s">
        <v>31</v>
      </c>
      <c r="S1209">
        <v>5</v>
      </c>
      <c r="T1209">
        <v>3</v>
      </c>
      <c r="U1209" t="s">
        <v>32</v>
      </c>
      <c r="V1209" t="s">
        <v>33</v>
      </c>
      <c r="W1209">
        <v>2</v>
      </c>
      <c r="X1209">
        <f t="shared" si="36"/>
        <v>0</v>
      </c>
      <c r="Y1209">
        <f t="shared" si="37"/>
        <v>22999.77</v>
      </c>
      <c r="Z1209" s="2">
        <f>IF(BoyCodeAfrica_Ecommerce_Datasets3[Marketing_Cost] = 0, "N/A", L1209/P1209)</f>
        <v>81.289789711049352</v>
      </c>
      <c r="AA1209" s="3">
        <f>BoyCodeAfrica_Ecommerce_Datasets3[Marketing_Cost]/BoyCodeAfrica_Ecommerce_Datasets3[Revenue]</f>
        <v>1.2301667940765685E-2</v>
      </c>
      <c r="AB1209">
        <f>IF(COUNTIFS($C$2:C1209,C1209, $O$2:O1209,O1209)= 1,1,0)</f>
        <v>0</v>
      </c>
      <c r="AC1209" s="6">
        <f>IF(COUNTIFS($A$2:A1209,A1209, $O$2:O1209,O1209)= 1,1,0)</f>
        <v>1</v>
      </c>
    </row>
    <row r="1210" spans="1:29" x14ac:dyDescent="0.25">
      <c r="A1210" t="s">
        <v>1810</v>
      </c>
      <c r="B1210" s="1">
        <v>45978</v>
      </c>
      <c r="C1210" t="s">
        <v>1106</v>
      </c>
      <c r="D1210" t="s">
        <v>25</v>
      </c>
      <c r="E1210" t="s">
        <v>36</v>
      </c>
      <c r="F1210" t="s">
        <v>53</v>
      </c>
      <c r="G1210" t="s">
        <v>268</v>
      </c>
      <c r="H1210">
        <v>1</v>
      </c>
      <c r="I1210">
        <v>90027</v>
      </c>
      <c r="J1210">
        <v>10</v>
      </c>
      <c r="K1210">
        <v>9002.7000000000007</v>
      </c>
      <c r="L1210">
        <v>81024.3</v>
      </c>
      <c r="M1210">
        <v>61981.8</v>
      </c>
      <c r="N1210">
        <v>19042.5</v>
      </c>
      <c r="O1210" t="s">
        <v>39</v>
      </c>
      <c r="P1210">
        <v>1131.0899999999999</v>
      </c>
      <c r="Q1210" t="s">
        <v>40</v>
      </c>
      <c r="R1210" t="s">
        <v>31</v>
      </c>
      <c r="S1210">
        <v>5</v>
      </c>
      <c r="T1210">
        <v>1</v>
      </c>
      <c r="U1210" t="s">
        <v>32</v>
      </c>
      <c r="V1210" t="s">
        <v>50</v>
      </c>
      <c r="W1210">
        <v>5</v>
      </c>
      <c r="X1210">
        <f t="shared" si="36"/>
        <v>0</v>
      </c>
      <c r="Y1210">
        <f t="shared" si="37"/>
        <v>17911.41</v>
      </c>
      <c r="Z1210" s="2">
        <f>IF(BoyCodeAfrica_Ecommerce_Datasets3[Marketing_Cost] = 0, "N/A", L1210/P1210)</f>
        <v>71.6338222422619</v>
      </c>
      <c r="AA1210" s="3">
        <f>BoyCodeAfrica_Ecommerce_Datasets3[Marketing_Cost]/BoyCodeAfrica_Ecommerce_Datasets3[Revenue]</f>
        <v>1.3959886108241601E-2</v>
      </c>
      <c r="AB1210">
        <f>IF(COUNTIFS($C$2:C1210,C1210, $O$2:O1210,O1210)= 1,1,0)</f>
        <v>1</v>
      </c>
      <c r="AC1210" s="6">
        <f>IF(COUNTIFS($A$2:A1210,A1210, $O$2:O1210,O1210)= 1,1,0)</f>
        <v>1</v>
      </c>
    </row>
    <row r="1211" spans="1:29" x14ac:dyDescent="0.25">
      <c r="A1211" t="s">
        <v>1811</v>
      </c>
      <c r="B1211" s="1">
        <v>45907</v>
      </c>
      <c r="C1211" t="s">
        <v>695</v>
      </c>
      <c r="D1211" t="s">
        <v>124</v>
      </c>
      <c r="E1211" t="s">
        <v>46</v>
      </c>
      <c r="F1211" t="s">
        <v>37</v>
      </c>
      <c r="G1211" t="s">
        <v>38</v>
      </c>
      <c r="H1211">
        <v>2</v>
      </c>
      <c r="I1211">
        <v>29828</v>
      </c>
      <c r="J1211">
        <v>0</v>
      </c>
      <c r="K1211">
        <v>0</v>
      </c>
      <c r="L1211">
        <v>59656</v>
      </c>
      <c r="M1211">
        <v>42347.75</v>
      </c>
      <c r="N1211">
        <v>17308.25</v>
      </c>
      <c r="O1211" t="s">
        <v>29</v>
      </c>
      <c r="P1211">
        <v>1436.03</v>
      </c>
      <c r="Q1211" t="s">
        <v>73</v>
      </c>
      <c r="R1211" t="s">
        <v>31</v>
      </c>
      <c r="S1211">
        <v>5</v>
      </c>
      <c r="T1211">
        <v>8</v>
      </c>
      <c r="U1211" t="s">
        <v>56</v>
      </c>
      <c r="V1211" t="s">
        <v>33</v>
      </c>
      <c r="W1211">
        <v>5</v>
      </c>
      <c r="X1211">
        <f t="shared" si="36"/>
        <v>0</v>
      </c>
      <c r="Y1211">
        <f t="shared" si="37"/>
        <v>15872.22</v>
      </c>
      <c r="Z1211" s="2">
        <f>IF(BoyCodeAfrica_Ecommerce_Datasets3[Marketing_Cost] = 0, "N/A", L1211/P1211)</f>
        <v>41.542307611957966</v>
      </c>
      <c r="AA1211" s="3">
        <f>BoyCodeAfrica_Ecommerce_Datasets3[Marketing_Cost]/BoyCodeAfrica_Ecommerce_Datasets3[Revenue]</f>
        <v>2.407184524607751E-2</v>
      </c>
      <c r="AB1211">
        <f>IF(COUNTIFS($C$2:C1211,C1211, $O$2:O1211,O1211)= 1,1,0)</f>
        <v>1</v>
      </c>
      <c r="AC1211" s="6">
        <f>IF(COUNTIFS($A$2:A1211,A1211, $O$2:O1211,O1211)= 1,1,0)</f>
        <v>1</v>
      </c>
    </row>
    <row r="1212" spans="1:29" x14ac:dyDescent="0.25">
      <c r="A1212" t="s">
        <v>1812</v>
      </c>
      <c r="B1212" s="1">
        <v>45935</v>
      </c>
      <c r="C1212" t="s">
        <v>449</v>
      </c>
      <c r="D1212" t="s">
        <v>79</v>
      </c>
      <c r="E1212" t="s">
        <v>36</v>
      </c>
      <c r="F1212" t="s">
        <v>37</v>
      </c>
      <c r="G1212" t="s">
        <v>38</v>
      </c>
      <c r="H1212">
        <v>2</v>
      </c>
      <c r="I1212">
        <v>7770</v>
      </c>
      <c r="J1212">
        <v>20</v>
      </c>
      <c r="K1212">
        <v>3108</v>
      </c>
      <c r="L1212">
        <v>12432</v>
      </c>
      <c r="M1212">
        <v>9456.0300000000007</v>
      </c>
      <c r="N1212">
        <v>2975.97</v>
      </c>
      <c r="O1212" t="s">
        <v>91</v>
      </c>
      <c r="P1212">
        <v>2287.65</v>
      </c>
      <c r="Q1212" t="s">
        <v>40</v>
      </c>
      <c r="R1212" t="s">
        <v>41</v>
      </c>
      <c r="S1212">
        <v>2</v>
      </c>
      <c r="T1212">
        <v>2</v>
      </c>
      <c r="U1212" t="s">
        <v>32</v>
      </c>
      <c r="V1212" t="s">
        <v>42</v>
      </c>
      <c r="X1212">
        <f t="shared" si="36"/>
        <v>0</v>
      </c>
      <c r="Y1212">
        <f t="shared" si="37"/>
        <v>688.31999999999971</v>
      </c>
      <c r="Z1212" s="2">
        <f>IF(BoyCodeAfrica_Ecommerce_Datasets3[Marketing_Cost] = 0, "N/A", L1212/P1212)</f>
        <v>5.4343977444102025</v>
      </c>
      <c r="AA1212" s="3">
        <f>BoyCodeAfrica_Ecommerce_Datasets3[Marketing_Cost]/BoyCodeAfrica_Ecommerce_Datasets3[Revenue]</f>
        <v>0.18401303088803089</v>
      </c>
      <c r="AB1212">
        <f>IF(COUNTIFS($C$2:C1212,C1212, $O$2:O1212,O1212)= 1,1,0)</f>
        <v>1</v>
      </c>
      <c r="AC1212" s="6">
        <f>IF(COUNTIFS($A$2:A1212,A1212, $O$2:O1212,O1212)= 1,1,0)</f>
        <v>1</v>
      </c>
    </row>
    <row r="1213" spans="1:29" x14ac:dyDescent="0.25">
      <c r="A1213" t="s">
        <v>1813</v>
      </c>
      <c r="B1213" s="1">
        <v>45676</v>
      </c>
      <c r="C1213" t="s">
        <v>394</v>
      </c>
      <c r="D1213" t="s">
        <v>90</v>
      </c>
      <c r="E1213" t="s">
        <v>46</v>
      </c>
      <c r="F1213" t="s">
        <v>37</v>
      </c>
      <c r="G1213" t="s">
        <v>38</v>
      </c>
      <c r="H1213">
        <v>3</v>
      </c>
      <c r="I1213">
        <v>34132</v>
      </c>
      <c r="J1213">
        <v>10</v>
      </c>
      <c r="K1213">
        <v>10239.6</v>
      </c>
      <c r="L1213">
        <v>92156.4</v>
      </c>
      <c r="M1213">
        <v>65316.72</v>
      </c>
      <c r="N1213">
        <v>26839.68</v>
      </c>
      <c r="O1213" t="s">
        <v>55</v>
      </c>
      <c r="P1213">
        <v>2284.75</v>
      </c>
      <c r="Q1213" t="s">
        <v>30</v>
      </c>
      <c r="R1213" t="s">
        <v>31</v>
      </c>
      <c r="S1213">
        <v>5</v>
      </c>
      <c r="T1213">
        <v>3</v>
      </c>
      <c r="U1213" t="s">
        <v>32</v>
      </c>
      <c r="V1213" t="s">
        <v>33</v>
      </c>
      <c r="W1213">
        <v>1</v>
      </c>
      <c r="X1213">
        <f t="shared" si="36"/>
        <v>0</v>
      </c>
      <c r="Y1213">
        <f t="shared" si="37"/>
        <v>24554.93</v>
      </c>
      <c r="Z1213" s="2">
        <f>IF(BoyCodeAfrica_Ecommerce_Datasets3[Marketing_Cost] = 0, "N/A", L1213/P1213)</f>
        <v>40.335441514388883</v>
      </c>
      <c r="AA1213" s="3">
        <f>BoyCodeAfrica_Ecommerce_Datasets3[Marketing_Cost]/BoyCodeAfrica_Ecommerce_Datasets3[Revenue]</f>
        <v>2.479209257306058E-2</v>
      </c>
      <c r="AB1213">
        <f>IF(COUNTIFS($C$2:C1213,C1213, $O$2:O1213,O1213)= 1,1,0)</f>
        <v>1</v>
      </c>
      <c r="AC1213" s="6">
        <f>IF(COUNTIFS($A$2:A1213,A1213, $O$2:O1213,O1213)= 1,1,0)</f>
        <v>1</v>
      </c>
    </row>
    <row r="1214" spans="1:29" x14ac:dyDescent="0.25">
      <c r="A1214" t="s">
        <v>1814</v>
      </c>
      <c r="B1214" s="1">
        <v>45974</v>
      </c>
      <c r="C1214" t="s">
        <v>1048</v>
      </c>
      <c r="D1214" t="s">
        <v>79</v>
      </c>
      <c r="E1214" t="s">
        <v>46</v>
      </c>
      <c r="F1214" t="s">
        <v>47</v>
      </c>
      <c r="G1214" t="s">
        <v>64</v>
      </c>
      <c r="H1214">
        <v>1</v>
      </c>
      <c r="I1214">
        <v>13408</v>
      </c>
      <c r="J1214">
        <v>15</v>
      </c>
      <c r="K1214">
        <v>2011.2</v>
      </c>
      <c r="L1214">
        <v>11396.8</v>
      </c>
      <c r="M1214">
        <v>7641.68</v>
      </c>
      <c r="N1214">
        <v>3755.12</v>
      </c>
      <c r="O1214" t="s">
        <v>29</v>
      </c>
      <c r="P1214">
        <v>1056.47</v>
      </c>
      <c r="Q1214" t="s">
        <v>30</v>
      </c>
      <c r="R1214" t="s">
        <v>31</v>
      </c>
      <c r="S1214">
        <v>5</v>
      </c>
      <c r="T1214">
        <v>0</v>
      </c>
      <c r="U1214" t="s">
        <v>32</v>
      </c>
      <c r="V1214" t="s">
        <v>50</v>
      </c>
      <c r="W1214">
        <v>4</v>
      </c>
      <c r="X1214">
        <f t="shared" si="36"/>
        <v>0</v>
      </c>
      <c r="Y1214">
        <f t="shared" si="37"/>
        <v>2698.6499999999996</v>
      </c>
      <c r="Z1214" s="2">
        <f>IF(BoyCodeAfrica_Ecommerce_Datasets3[Marketing_Cost] = 0, "N/A", L1214/P1214)</f>
        <v>10.787622932974905</v>
      </c>
      <c r="AA1214" s="3">
        <f>BoyCodeAfrica_Ecommerce_Datasets3[Marketing_Cost]/BoyCodeAfrica_Ecommerce_Datasets3[Revenue]</f>
        <v>9.2698827741120329E-2</v>
      </c>
      <c r="AB1214">
        <f>IF(COUNTIFS($C$2:C1214,C1214, $O$2:O1214,O1214)= 1,1,0)</f>
        <v>1</v>
      </c>
      <c r="AC1214" s="6">
        <f>IF(COUNTIFS($A$2:A1214,A1214, $O$2:O1214,O1214)= 1,1,0)</f>
        <v>1</v>
      </c>
    </row>
    <row r="1215" spans="1:29" x14ac:dyDescent="0.25">
      <c r="A1215" t="s">
        <v>1815</v>
      </c>
      <c r="B1215" s="1">
        <v>45693</v>
      </c>
      <c r="C1215" t="s">
        <v>402</v>
      </c>
      <c r="D1215" t="s">
        <v>67</v>
      </c>
      <c r="E1215" t="s">
        <v>46</v>
      </c>
      <c r="F1215" t="s">
        <v>47</v>
      </c>
      <c r="G1215" t="s">
        <v>105</v>
      </c>
      <c r="H1215">
        <v>3</v>
      </c>
      <c r="I1215">
        <v>33125</v>
      </c>
      <c r="J1215">
        <v>0</v>
      </c>
      <c r="K1215">
        <v>0</v>
      </c>
      <c r="L1215">
        <v>99375</v>
      </c>
      <c r="M1215">
        <v>73470.850000000006</v>
      </c>
      <c r="N1215">
        <v>25904.15</v>
      </c>
      <c r="O1215" t="s">
        <v>39</v>
      </c>
      <c r="P1215">
        <v>1231.71</v>
      </c>
      <c r="Q1215" t="s">
        <v>68</v>
      </c>
      <c r="R1215" t="s">
        <v>41</v>
      </c>
      <c r="S1215">
        <v>2</v>
      </c>
      <c r="T1215">
        <v>0</v>
      </c>
      <c r="U1215" t="s">
        <v>32</v>
      </c>
      <c r="V1215" t="s">
        <v>42</v>
      </c>
      <c r="X1215">
        <f t="shared" si="36"/>
        <v>0</v>
      </c>
      <c r="Y1215">
        <f t="shared" si="37"/>
        <v>24672.440000000002</v>
      </c>
      <c r="Z1215" s="2">
        <f>IF(BoyCodeAfrica_Ecommerce_Datasets3[Marketing_Cost] = 0, "N/A", L1215/P1215)</f>
        <v>80.680517329566214</v>
      </c>
      <c r="AA1215" s="3">
        <f>BoyCodeAfrica_Ecommerce_Datasets3[Marketing_Cost]/BoyCodeAfrica_Ecommerce_Datasets3[Revenue]</f>
        <v>1.239456603773585E-2</v>
      </c>
      <c r="AB1215">
        <f>IF(COUNTIFS($C$2:C1215,C1215, $O$2:O1215,O1215)= 1,1,0)</f>
        <v>1</v>
      </c>
      <c r="AC1215" s="6">
        <f>IF(COUNTIFS($A$2:A1215,A1215, $O$2:O1215,O1215)= 1,1,0)</f>
        <v>1</v>
      </c>
    </row>
    <row r="1216" spans="1:29" x14ac:dyDescent="0.25">
      <c r="A1216" t="s">
        <v>1816</v>
      </c>
      <c r="B1216" s="1">
        <v>45778</v>
      </c>
      <c r="C1216" t="s">
        <v>370</v>
      </c>
      <c r="D1216" t="s">
        <v>45</v>
      </c>
      <c r="E1216" t="s">
        <v>26</v>
      </c>
      <c r="F1216" t="s">
        <v>53</v>
      </c>
      <c r="G1216" t="s">
        <v>151</v>
      </c>
      <c r="H1216">
        <v>3</v>
      </c>
      <c r="I1216">
        <v>44203</v>
      </c>
      <c r="J1216">
        <v>5</v>
      </c>
      <c r="K1216">
        <v>6630.45</v>
      </c>
      <c r="L1216">
        <v>125978.55</v>
      </c>
      <c r="M1216">
        <v>74941.89</v>
      </c>
      <c r="N1216">
        <v>51036.66</v>
      </c>
      <c r="O1216" t="s">
        <v>91</v>
      </c>
      <c r="P1216">
        <v>1789.49</v>
      </c>
      <c r="Q1216" t="s">
        <v>73</v>
      </c>
      <c r="R1216" t="s">
        <v>31</v>
      </c>
      <c r="S1216">
        <v>5</v>
      </c>
      <c r="T1216">
        <v>4</v>
      </c>
      <c r="U1216" t="s">
        <v>32</v>
      </c>
      <c r="V1216" t="s">
        <v>33</v>
      </c>
      <c r="W1216">
        <v>3</v>
      </c>
      <c r="X1216">
        <f t="shared" si="36"/>
        <v>0</v>
      </c>
      <c r="Y1216">
        <f t="shared" si="37"/>
        <v>49247.170000000006</v>
      </c>
      <c r="Z1216" s="2">
        <f>IF(BoyCodeAfrica_Ecommerce_Datasets3[Marketing_Cost] = 0, "N/A", L1216/P1216)</f>
        <v>70.399136066700564</v>
      </c>
      <c r="AA1216" s="3">
        <f>BoyCodeAfrica_Ecommerce_Datasets3[Marketing_Cost]/BoyCodeAfrica_Ecommerce_Datasets3[Revenue]</f>
        <v>1.4204719771738919E-2</v>
      </c>
      <c r="AB1216">
        <f>IF(COUNTIFS($C$2:C1216,C1216, $O$2:O1216,O1216)= 1,1,0)</f>
        <v>0</v>
      </c>
      <c r="AC1216" s="6">
        <f>IF(COUNTIFS($A$2:A1216,A1216, $O$2:O1216,O1216)= 1,1,0)</f>
        <v>1</v>
      </c>
    </row>
    <row r="1217" spans="1:29" x14ac:dyDescent="0.25">
      <c r="A1217" t="s">
        <v>1817</v>
      </c>
      <c r="B1217" s="1">
        <v>45981</v>
      </c>
      <c r="C1217" t="s">
        <v>854</v>
      </c>
      <c r="D1217" t="s">
        <v>79</v>
      </c>
      <c r="E1217" t="s">
        <v>46</v>
      </c>
      <c r="F1217" t="s">
        <v>86</v>
      </c>
      <c r="G1217" t="s">
        <v>180</v>
      </c>
      <c r="H1217">
        <v>2</v>
      </c>
      <c r="I1217">
        <v>19771</v>
      </c>
      <c r="J1217">
        <v>0</v>
      </c>
      <c r="K1217">
        <v>0</v>
      </c>
      <c r="L1217">
        <v>39542</v>
      </c>
      <c r="M1217">
        <v>27272.3</v>
      </c>
      <c r="N1217">
        <v>12269.7</v>
      </c>
      <c r="O1217" t="s">
        <v>39</v>
      </c>
      <c r="P1217">
        <v>1260.29</v>
      </c>
      <c r="Q1217" t="s">
        <v>68</v>
      </c>
      <c r="R1217" t="s">
        <v>41</v>
      </c>
      <c r="S1217">
        <v>2</v>
      </c>
      <c r="T1217">
        <v>4</v>
      </c>
      <c r="U1217" t="s">
        <v>56</v>
      </c>
      <c r="V1217" t="s">
        <v>33</v>
      </c>
      <c r="W1217">
        <v>5</v>
      </c>
      <c r="X1217">
        <f t="shared" si="36"/>
        <v>0</v>
      </c>
      <c r="Y1217">
        <f t="shared" si="37"/>
        <v>11009.41</v>
      </c>
      <c r="Z1217" s="2">
        <f>IF(BoyCodeAfrica_Ecommerce_Datasets3[Marketing_Cost] = 0, "N/A", L1217/P1217)</f>
        <v>31.375318379103224</v>
      </c>
      <c r="AA1217" s="3">
        <f>BoyCodeAfrica_Ecommerce_Datasets3[Marketing_Cost]/BoyCodeAfrica_Ecommerce_Datasets3[Revenue]</f>
        <v>3.187218653583531E-2</v>
      </c>
      <c r="AB1217">
        <f>IF(COUNTIFS($C$2:C1217,C1217, $O$2:O1217,O1217)= 1,1,0)</f>
        <v>1</v>
      </c>
      <c r="AC1217" s="6">
        <f>IF(COUNTIFS($A$2:A1217,A1217, $O$2:O1217,O1217)= 1,1,0)</f>
        <v>1</v>
      </c>
    </row>
    <row r="1218" spans="1:29" x14ac:dyDescent="0.25">
      <c r="A1218" t="s">
        <v>1818</v>
      </c>
      <c r="B1218" s="1">
        <v>46008</v>
      </c>
      <c r="C1218" t="s">
        <v>1591</v>
      </c>
      <c r="D1218" t="s">
        <v>25</v>
      </c>
      <c r="E1218" t="s">
        <v>26</v>
      </c>
      <c r="F1218" t="s">
        <v>86</v>
      </c>
      <c r="G1218" t="s">
        <v>127</v>
      </c>
      <c r="H1218">
        <v>3</v>
      </c>
      <c r="I1218">
        <v>71761</v>
      </c>
      <c r="J1218">
        <v>10</v>
      </c>
      <c r="K1218">
        <v>21528.3</v>
      </c>
      <c r="L1218">
        <v>193754.7</v>
      </c>
      <c r="M1218">
        <v>139432.91</v>
      </c>
      <c r="N1218">
        <v>54321.79</v>
      </c>
      <c r="O1218" t="s">
        <v>49</v>
      </c>
      <c r="P1218">
        <v>406.05</v>
      </c>
      <c r="Q1218" t="s">
        <v>40</v>
      </c>
      <c r="R1218" t="s">
        <v>41</v>
      </c>
      <c r="S1218">
        <v>2</v>
      </c>
      <c r="T1218">
        <v>5</v>
      </c>
      <c r="U1218" t="s">
        <v>32</v>
      </c>
      <c r="V1218" t="s">
        <v>50</v>
      </c>
      <c r="W1218">
        <v>5</v>
      </c>
      <c r="X1218">
        <f t="shared" ref="X1218:X1281" si="38">L1218-M1218-N1218</f>
        <v>0</v>
      </c>
      <c r="Y1218">
        <f t="shared" ref="Y1218:Y1281" si="39">N1218-P1218</f>
        <v>53915.74</v>
      </c>
      <c r="Z1218" s="2">
        <f>IF(BoyCodeAfrica_Ecommerce_Datasets3[Marketing_Cost] = 0, "N/A", L1218/P1218)</f>
        <v>477.16956039896564</v>
      </c>
      <c r="AA1218" s="3">
        <f>BoyCodeAfrica_Ecommerce_Datasets3[Marketing_Cost]/BoyCodeAfrica_Ecommerce_Datasets3[Revenue]</f>
        <v>2.0956910980740079E-3</v>
      </c>
      <c r="AB1218">
        <f>IF(COUNTIFS($C$2:C1218,C1218, $O$2:O1218,O1218)= 1,1,0)</f>
        <v>1</v>
      </c>
      <c r="AC1218" s="6">
        <f>IF(COUNTIFS($A$2:A1218,A1218, $O$2:O1218,O1218)= 1,1,0)</f>
        <v>1</v>
      </c>
    </row>
    <row r="1219" spans="1:29" x14ac:dyDescent="0.25">
      <c r="A1219" t="s">
        <v>1819</v>
      </c>
      <c r="B1219" s="1">
        <v>45805</v>
      </c>
      <c r="C1219" t="s">
        <v>496</v>
      </c>
      <c r="D1219" t="s">
        <v>97</v>
      </c>
      <c r="E1219" t="s">
        <v>26</v>
      </c>
      <c r="F1219" t="s">
        <v>47</v>
      </c>
      <c r="G1219" t="s">
        <v>138</v>
      </c>
      <c r="H1219">
        <v>1</v>
      </c>
      <c r="I1219">
        <v>32048</v>
      </c>
      <c r="J1219">
        <v>5</v>
      </c>
      <c r="K1219">
        <v>1602.4</v>
      </c>
      <c r="L1219">
        <v>30445.599999999999</v>
      </c>
      <c r="M1219">
        <v>22972.41</v>
      </c>
      <c r="N1219">
        <v>7473.19</v>
      </c>
      <c r="O1219" t="s">
        <v>60</v>
      </c>
      <c r="P1219">
        <v>419.13</v>
      </c>
      <c r="Q1219" t="s">
        <v>40</v>
      </c>
      <c r="R1219" t="s">
        <v>41</v>
      </c>
      <c r="S1219">
        <v>2</v>
      </c>
      <c r="T1219">
        <v>2</v>
      </c>
      <c r="U1219" t="s">
        <v>32</v>
      </c>
      <c r="V1219" t="s">
        <v>42</v>
      </c>
      <c r="X1219">
        <f t="shared" si="38"/>
        <v>0</v>
      </c>
      <c r="Y1219">
        <f t="shared" si="39"/>
        <v>7054.0599999999995</v>
      </c>
      <c r="Z1219" s="2">
        <f>IF(BoyCodeAfrica_Ecommerce_Datasets3[Marketing_Cost] = 0, "N/A", L1219/P1219)</f>
        <v>72.639992365137303</v>
      </c>
      <c r="AA1219" s="3">
        <f>BoyCodeAfrica_Ecommerce_Datasets3[Marketing_Cost]/BoyCodeAfrica_Ecommerce_Datasets3[Revenue]</f>
        <v>1.3766521270725491E-2</v>
      </c>
      <c r="AB1219">
        <f>IF(COUNTIFS($C$2:C1219,C1219, $O$2:O1219,O1219)= 1,1,0)</f>
        <v>1</v>
      </c>
      <c r="AC1219" s="6">
        <f>IF(COUNTIFS($A$2:A1219,A1219, $O$2:O1219,O1219)= 1,1,0)</f>
        <v>1</v>
      </c>
    </row>
    <row r="1220" spans="1:29" x14ac:dyDescent="0.25">
      <c r="A1220" t="s">
        <v>1820</v>
      </c>
      <c r="B1220" s="1">
        <v>45774</v>
      </c>
      <c r="C1220" t="s">
        <v>1821</v>
      </c>
      <c r="D1220" t="s">
        <v>67</v>
      </c>
      <c r="E1220" t="s">
        <v>26</v>
      </c>
      <c r="F1220" t="s">
        <v>53</v>
      </c>
      <c r="G1220" t="s">
        <v>268</v>
      </c>
      <c r="H1220">
        <v>1</v>
      </c>
      <c r="I1220">
        <v>65792</v>
      </c>
      <c r="J1220">
        <v>25</v>
      </c>
      <c r="K1220">
        <v>16448</v>
      </c>
      <c r="L1220">
        <v>49344</v>
      </c>
      <c r="M1220">
        <v>37605.79</v>
      </c>
      <c r="N1220">
        <v>11738.21</v>
      </c>
      <c r="O1220" t="s">
        <v>49</v>
      </c>
      <c r="P1220">
        <v>382.47</v>
      </c>
      <c r="Q1220" t="s">
        <v>68</v>
      </c>
      <c r="R1220" t="s">
        <v>31</v>
      </c>
      <c r="S1220">
        <v>5</v>
      </c>
      <c r="T1220">
        <v>3</v>
      </c>
      <c r="U1220" t="s">
        <v>32</v>
      </c>
      <c r="V1220" t="s">
        <v>33</v>
      </c>
      <c r="W1220">
        <v>5</v>
      </c>
      <c r="X1220">
        <f t="shared" si="38"/>
        <v>0</v>
      </c>
      <c r="Y1220">
        <f t="shared" si="39"/>
        <v>11355.74</v>
      </c>
      <c r="Z1220" s="2">
        <f>IF(BoyCodeAfrica_Ecommerce_Datasets3[Marketing_Cost] = 0, "N/A", L1220/P1220)</f>
        <v>129.01404031688759</v>
      </c>
      <c r="AA1220" s="3">
        <f>BoyCodeAfrica_Ecommerce_Datasets3[Marketing_Cost]/BoyCodeAfrica_Ecommerce_Datasets3[Revenue]</f>
        <v>7.7510943579766544E-3</v>
      </c>
      <c r="AB1220">
        <f>IF(COUNTIFS($C$2:C1220,C1220, $O$2:O1220,O1220)= 1,1,0)</f>
        <v>1</v>
      </c>
      <c r="AC1220" s="6">
        <f>IF(COUNTIFS($A$2:A1220,A1220, $O$2:O1220,O1220)= 1,1,0)</f>
        <v>1</v>
      </c>
    </row>
    <row r="1221" spans="1:29" x14ac:dyDescent="0.25">
      <c r="A1221" t="s">
        <v>1822</v>
      </c>
      <c r="B1221" s="1">
        <v>45704</v>
      </c>
      <c r="C1221" t="s">
        <v>1162</v>
      </c>
      <c r="D1221" t="s">
        <v>154</v>
      </c>
      <c r="E1221" t="s">
        <v>26</v>
      </c>
      <c r="F1221" t="s">
        <v>86</v>
      </c>
      <c r="G1221" t="s">
        <v>127</v>
      </c>
      <c r="H1221">
        <v>1</v>
      </c>
      <c r="I1221">
        <v>58153</v>
      </c>
      <c r="J1221">
        <v>0</v>
      </c>
      <c r="K1221">
        <v>0</v>
      </c>
      <c r="L1221">
        <v>58153</v>
      </c>
      <c r="M1221">
        <v>37674.5</v>
      </c>
      <c r="N1221">
        <v>20478.5</v>
      </c>
      <c r="O1221" t="s">
        <v>60</v>
      </c>
      <c r="P1221">
        <v>1058.43</v>
      </c>
      <c r="Q1221" t="s">
        <v>40</v>
      </c>
      <c r="R1221" t="s">
        <v>41</v>
      </c>
      <c r="S1221">
        <v>2</v>
      </c>
      <c r="T1221">
        <v>6</v>
      </c>
      <c r="U1221" t="s">
        <v>56</v>
      </c>
      <c r="V1221" t="s">
        <v>33</v>
      </c>
      <c r="W1221">
        <v>5</v>
      </c>
      <c r="X1221">
        <f t="shared" si="38"/>
        <v>0</v>
      </c>
      <c r="Y1221">
        <f t="shared" si="39"/>
        <v>19420.07</v>
      </c>
      <c r="Z1221" s="2">
        <f>IF(BoyCodeAfrica_Ecommerce_Datasets3[Marketing_Cost] = 0, "N/A", L1221/P1221)</f>
        <v>54.94269814725584</v>
      </c>
      <c r="AA1221" s="3">
        <f>BoyCodeAfrica_Ecommerce_Datasets3[Marketing_Cost]/BoyCodeAfrica_Ecommerce_Datasets3[Revenue]</f>
        <v>1.820078069919007E-2</v>
      </c>
      <c r="AB1221">
        <f>IF(COUNTIFS($C$2:C1221,C1221, $O$2:O1221,O1221)= 1,1,0)</f>
        <v>1</v>
      </c>
      <c r="AC1221" s="6">
        <f>IF(COUNTIFS($A$2:A1221,A1221, $O$2:O1221,O1221)= 1,1,0)</f>
        <v>1</v>
      </c>
    </row>
    <row r="1222" spans="1:29" x14ac:dyDescent="0.25">
      <c r="A1222" t="s">
        <v>1823</v>
      </c>
      <c r="B1222" s="1">
        <v>45880</v>
      </c>
      <c r="C1222" t="s">
        <v>744</v>
      </c>
      <c r="D1222" t="s">
        <v>154</v>
      </c>
      <c r="E1222" t="s">
        <v>46</v>
      </c>
      <c r="F1222" t="s">
        <v>27</v>
      </c>
      <c r="G1222" t="s">
        <v>76</v>
      </c>
      <c r="H1222">
        <v>1</v>
      </c>
      <c r="I1222">
        <v>9508</v>
      </c>
      <c r="J1222">
        <v>15</v>
      </c>
      <c r="K1222">
        <v>1426.2</v>
      </c>
      <c r="L1222">
        <v>8081.8</v>
      </c>
      <c r="M1222">
        <v>4811.59</v>
      </c>
      <c r="N1222">
        <v>3270.21</v>
      </c>
      <c r="O1222" t="s">
        <v>91</v>
      </c>
      <c r="P1222">
        <v>1470.68</v>
      </c>
      <c r="Q1222" t="s">
        <v>68</v>
      </c>
      <c r="R1222" t="s">
        <v>41</v>
      </c>
      <c r="S1222">
        <v>2</v>
      </c>
      <c r="T1222">
        <v>1</v>
      </c>
      <c r="U1222" t="s">
        <v>32</v>
      </c>
      <c r="V1222" t="s">
        <v>33</v>
      </c>
      <c r="W1222">
        <v>2</v>
      </c>
      <c r="X1222">
        <f t="shared" si="38"/>
        <v>0</v>
      </c>
      <c r="Y1222">
        <f t="shared" si="39"/>
        <v>1799.53</v>
      </c>
      <c r="Z1222" s="2">
        <f>IF(BoyCodeAfrica_Ecommerce_Datasets3[Marketing_Cost] = 0, "N/A", L1222/P1222)</f>
        <v>5.4952810944597053</v>
      </c>
      <c r="AA1222" s="3">
        <f>BoyCodeAfrica_Ecommerce_Datasets3[Marketing_Cost]/BoyCodeAfrica_Ecommerce_Datasets3[Revenue]</f>
        <v>0.18197431265312183</v>
      </c>
      <c r="AB1222">
        <f>IF(COUNTIFS($C$2:C1222,C1222, $O$2:O1222,O1222)= 1,1,0)</f>
        <v>1</v>
      </c>
      <c r="AC1222" s="6">
        <f>IF(COUNTIFS($A$2:A1222,A1222, $O$2:O1222,O1222)= 1,1,0)</f>
        <v>1</v>
      </c>
    </row>
    <row r="1223" spans="1:29" x14ac:dyDescent="0.25">
      <c r="A1223" t="s">
        <v>1824</v>
      </c>
      <c r="B1223" s="1">
        <v>45708</v>
      </c>
      <c r="C1223" t="s">
        <v>96</v>
      </c>
      <c r="D1223" t="s">
        <v>90</v>
      </c>
      <c r="E1223" t="s">
        <v>36</v>
      </c>
      <c r="F1223" t="s">
        <v>37</v>
      </c>
      <c r="G1223" t="s">
        <v>313</v>
      </c>
      <c r="H1223">
        <v>1</v>
      </c>
      <c r="I1223">
        <v>22839</v>
      </c>
      <c r="J1223">
        <v>0</v>
      </c>
      <c r="K1223">
        <v>0</v>
      </c>
      <c r="L1223">
        <v>22839</v>
      </c>
      <c r="M1223">
        <v>16224.5</v>
      </c>
      <c r="N1223">
        <v>6614.5</v>
      </c>
      <c r="O1223" t="s">
        <v>55</v>
      </c>
      <c r="P1223">
        <v>591.54999999999995</v>
      </c>
      <c r="Q1223" t="s">
        <v>30</v>
      </c>
      <c r="R1223" t="s">
        <v>41</v>
      </c>
      <c r="S1223">
        <v>2</v>
      </c>
      <c r="T1223">
        <v>2</v>
      </c>
      <c r="U1223" t="s">
        <v>32</v>
      </c>
      <c r="V1223" t="s">
        <v>33</v>
      </c>
      <c r="W1223">
        <v>4</v>
      </c>
      <c r="X1223">
        <f t="shared" si="38"/>
        <v>0</v>
      </c>
      <c r="Y1223">
        <f t="shared" si="39"/>
        <v>6022.95</v>
      </c>
      <c r="Z1223" s="2">
        <f>IF(BoyCodeAfrica_Ecommerce_Datasets3[Marketing_Cost] = 0, "N/A", L1223/P1223)</f>
        <v>38.608739751500302</v>
      </c>
      <c r="AA1223" s="3">
        <f>BoyCodeAfrica_Ecommerce_Datasets3[Marketing_Cost]/BoyCodeAfrica_Ecommerce_Datasets3[Revenue]</f>
        <v>2.5900871316607555E-2</v>
      </c>
      <c r="AB1223">
        <f>IF(COUNTIFS($C$2:C1223,C1223, $O$2:O1223,O1223)= 1,1,0)</f>
        <v>0</v>
      </c>
      <c r="AC1223" s="6">
        <f>IF(COUNTIFS($A$2:A1223,A1223, $O$2:O1223,O1223)= 1,1,0)</f>
        <v>1</v>
      </c>
    </row>
    <row r="1224" spans="1:29" x14ac:dyDescent="0.25">
      <c r="A1224" t="s">
        <v>1825</v>
      </c>
      <c r="B1224" s="1">
        <v>45982</v>
      </c>
      <c r="C1224" t="s">
        <v>795</v>
      </c>
      <c r="D1224" t="s">
        <v>71</v>
      </c>
      <c r="E1224" t="s">
        <v>46</v>
      </c>
      <c r="F1224" t="s">
        <v>53</v>
      </c>
      <c r="G1224" t="s">
        <v>268</v>
      </c>
      <c r="H1224">
        <v>2</v>
      </c>
      <c r="I1224">
        <v>53917</v>
      </c>
      <c r="J1224">
        <v>5</v>
      </c>
      <c r="K1224">
        <v>5391.7</v>
      </c>
      <c r="L1224">
        <v>102442.3</v>
      </c>
      <c r="M1224">
        <v>61463.34</v>
      </c>
      <c r="N1224">
        <v>40978.959999999999</v>
      </c>
      <c r="O1224" t="s">
        <v>55</v>
      </c>
      <c r="P1224">
        <v>290.48</v>
      </c>
      <c r="Q1224" t="s">
        <v>68</v>
      </c>
      <c r="R1224" t="s">
        <v>41</v>
      </c>
      <c r="S1224">
        <v>2</v>
      </c>
      <c r="T1224">
        <v>3</v>
      </c>
      <c r="U1224" t="s">
        <v>56</v>
      </c>
      <c r="V1224" t="s">
        <v>33</v>
      </c>
      <c r="W1224">
        <v>5</v>
      </c>
      <c r="X1224">
        <f t="shared" si="38"/>
        <v>0</v>
      </c>
      <c r="Y1224">
        <f t="shared" si="39"/>
        <v>40688.479999999996</v>
      </c>
      <c r="Z1224" s="2">
        <f>IF(BoyCodeAfrica_Ecommerce_Datasets3[Marketing_Cost] = 0, "N/A", L1224/P1224)</f>
        <v>352.66558799228864</v>
      </c>
      <c r="AA1224" s="3">
        <f>BoyCodeAfrica_Ecommerce_Datasets3[Marketing_Cost]/BoyCodeAfrica_Ecommerce_Datasets3[Revenue]</f>
        <v>2.8355474252335219E-3</v>
      </c>
      <c r="AB1224">
        <f>IF(COUNTIFS($C$2:C1224,C1224, $O$2:O1224,O1224)= 1,1,0)</f>
        <v>1</v>
      </c>
      <c r="AC1224" s="6">
        <f>IF(COUNTIFS($A$2:A1224,A1224, $O$2:O1224,O1224)= 1,1,0)</f>
        <v>1</v>
      </c>
    </row>
    <row r="1225" spans="1:29" x14ac:dyDescent="0.25">
      <c r="A1225" t="s">
        <v>1826</v>
      </c>
      <c r="B1225" s="1">
        <v>46018</v>
      </c>
      <c r="C1225" t="s">
        <v>349</v>
      </c>
      <c r="D1225" t="s">
        <v>79</v>
      </c>
      <c r="E1225" t="s">
        <v>46</v>
      </c>
      <c r="F1225" t="s">
        <v>37</v>
      </c>
      <c r="G1225" t="s">
        <v>224</v>
      </c>
      <c r="H1225">
        <v>1</v>
      </c>
      <c r="I1225">
        <v>14506</v>
      </c>
      <c r="J1225">
        <v>10</v>
      </c>
      <c r="K1225">
        <v>1450.6</v>
      </c>
      <c r="L1225">
        <v>13055.4</v>
      </c>
      <c r="M1225">
        <v>10128.58</v>
      </c>
      <c r="N1225">
        <v>2926.82</v>
      </c>
      <c r="O1225" t="s">
        <v>29</v>
      </c>
      <c r="P1225">
        <v>711.04</v>
      </c>
      <c r="Q1225" t="s">
        <v>83</v>
      </c>
      <c r="R1225" t="s">
        <v>31</v>
      </c>
      <c r="S1225">
        <v>5</v>
      </c>
      <c r="T1225">
        <v>5</v>
      </c>
      <c r="U1225" t="s">
        <v>32</v>
      </c>
      <c r="V1225" t="s">
        <v>33</v>
      </c>
      <c r="W1225">
        <v>5</v>
      </c>
      <c r="X1225">
        <f t="shared" si="38"/>
        <v>0</v>
      </c>
      <c r="Y1225">
        <f t="shared" si="39"/>
        <v>2215.7800000000002</v>
      </c>
      <c r="Z1225" s="2">
        <f>IF(BoyCodeAfrica_Ecommerce_Datasets3[Marketing_Cost] = 0, "N/A", L1225/P1225)</f>
        <v>18.360992349234923</v>
      </c>
      <c r="AA1225" s="3">
        <f>BoyCodeAfrica_Ecommerce_Datasets3[Marketing_Cost]/BoyCodeAfrica_Ecommerce_Datasets3[Revenue]</f>
        <v>5.4463287222145627E-2</v>
      </c>
      <c r="AB1225">
        <f>IF(COUNTIFS($C$2:C1225,C1225, $O$2:O1225,O1225)= 1,1,0)</f>
        <v>1</v>
      </c>
      <c r="AC1225" s="6">
        <f>IF(COUNTIFS($A$2:A1225,A1225, $O$2:O1225,O1225)= 1,1,0)</f>
        <v>1</v>
      </c>
    </row>
    <row r="1226" spans="1:29" x14ac:dyDescent="0.25">
      <c r="A1226" t="s">
        <v>1827</v>
      </c>
      <c r="B1226" s="1">
        <v>45709</v>
      </c>
      <c r="C1226" t="s">
        <v>1050</v>
      </c>
      <c r="D1226" t="s">
        <v>97</v>
      </c>
      <c r="E1226" t="s">
        <v>26</v>
      </c>
      <c r="F1226" t="s">
        <v>53</v>
      </c>
      <c r="G1226" t="s">
        <v>54</v>
      </c>
      <c r="H1226">
        <v>2</v>
      </c>
      <c r="I1226">
        <v>50991</v>
      </c>
      <c r="J1226">
        <v>15</v>
      </c>
      <c r="K1226">
        <v>15297.3</v>
      </c>
      <c r="L1226">
        <v>86684.7</v>
      </c>
      <c r="M1226">
        <v>67124.94</v>
      </c>
      <c r="N1226">
        <v>19559.759999999998</v>
      </c>
      <c r="O1226" t="s">
        <v>91</v>
      </c>
      <c r="P1226">
        <v>2201.71</v>
      </c>
      <c r="Q1226" t="s">
        <v>30</v>
      </c>
      <c r="R1226" t="s">
        <v>41</v>
      </c>
      <c r="S1226">
        <v>2</v>
      </c>
      <c r="T1226">
        <v>1</v>
      </c>
      <c r="U1226" t="s">
        <v>32</v>
      </c>
      <c r="V1226" t="s">
        <v>33</v>
      </c>
      <c r="W1226">
        <v>4</v>
      </c>
      <c r="X1226">
        <f t="shared" si="38"/>
        <v>0</v>
      </c>
      <c r="Y1226">
        <f t="shared" si="39"/>
        <v>17358.05</v>
      </c>
      <c r="Z1226" s="2">
        <f>IF(BoyCodeAfrica_Ecommerce_Datasets3[Marketing_Cost] = 0, "N/A", L1226/P1226)</f>
        <v>39.371533944070741</v>
      </c>
      <c r="AA1226" s="3">
        <f>BoyCodeAfrica_Ecommerce_Datasets3[Marketing_Cost]/BoyCodeAfrica_Ecommerce_Datasets3[Revenue]</f>
        <v>2.5399061195343586E-2</v>
      </c>
      <c r="AB1226">
        <f>IF(COUNTIFS($C$2:C1226,C1226, $O$2:O1226,O1226)= 1,1,0)</f>
        <v>1</v>
      </c>
      <c r="AC1226" s="6">
        <f>IF(COUNTIFS($A$2:A1226,A1226, $O$2:O1226,O1226)= 1,1,0)</f>
        <v>1</v>
      </c>
    </row>
    <row r="1227" spans="1:29" x14ac:dyDescent="0.25">
      <c r="A1227" t="s">
        <v>1828</v>
      </c>
      <c r="B1227" s="1">
        <v>45885</v>
      </c>
      <c r="C1227" t="s">
        <v>1411</v>
      </c>
      <c r="D1227" t="s">
        <v>25</v>
      </c>
      <c r="E1227" t="s">
        <v>46</v>
      </c>
      <c r="F1227" t="s">
        <v>86</v>
      </c>
      <c r="G1227" t="s">
        <v>87</v>
      </c>
      <c r="H1227">
        <v>1</v>
      </c>
      <c r="I1227">
        <v>32199</v>
      </c>
      <c r="J1227">
        <v>0</v>
      </c>
      <c r="K1227">
        <v>0</v>
      </c>
      <c r="L1227">
        <v>32199</v>
      </c>
      <c r="M1227">
        <v>21575.49</v>
      </c>
      <c r="N1227">
        <v>10623.51</v>
      </c>
      <c r="O1227" t="s">
        <v>55</v>
      </c>
      <c r="P1227">
        <v>712.74</v>
      </c>
      <c r="Q1227" t="s">
        <v>83</v>
      </c>
      <c r="R1227" t="s">
        <v>31</v>
      </c>
      <c r="S1227">
        <v>5</v>
      </c>
      <c r="T1227">
        <v>4</v>
      </c>
      <c r="U1227" t="s">
        <v>32</v>
      </c>
      <c r="V1227" t="s">
        <v>33</v>
      </c>
      <c r="W1227">
        <v>5</v>
      </c>
      <c r="X1227">
        <f t="shared" si="38"/>
        <v>0</v>
      </c>
      <c r="Y1227">
        <f t="shared" si="39"/>
        <v>9910.77</v>
      </c>
      <c r="Z1227" s="2">
        <f>IF(BoyCodeAfrica_Ecommerce_Datasets3[Marketing_Cost] = 0, "N/A", L1227/P1227)</f>
        <v>45.176361646603247</v>
      </c>
      <c r="AA1227" s="3">
        <f>BoyCodeAfrica_Ecommerce_Datasets3[Marketing_Cost]/BoyCodeAfrica_Ecommerce_Datasets3[Revenue]</f>
        <v>2.2135470045653593E-2</v>
      </c>
      <c r="AB1227">
        <f>IF(COUNTIFS($C$2:C1227,C1227, $O$2:O1227,O1227)= 1,1,0)</f>
        <v>1</v>
      </c>
      <c r="AC1227" s="6">
        <f>IF(COUNTIFS($A$2:A1227,A1227, $O$2:O1227,O1227)= 1,1,0)</f>
        <v>1</v>
      </c>
    </row>
    <row r="1228" spans="1:29" x14ac:dyDescent="0.25">
      <c r="A1228" t="s">
        <v>1829</v>
      </c>
      <c r="B1228" s="1">
        <v>45743</v>
      </c>
      <c r="C1228" t="s">
        <v>677</v>
      </c>
      <c r="D1228" t="s">
        <v>79</v>
      </c>
      <c r="E1228" t="s">
        <v>26</v>
      </c>
      <c r="F1228" t="s">
        <v>47</v>
      </c>
      <c r="G1228" t="s">
        <v>146</v>
      </c>
      <c r="H1228">
        <v>2</v>
      </c>
      <c r="I1228">
        <v>25554</v>
      </c>
      <c r="J1228">
        <v>0</v>
      </c>
      <c r="K1228">
        <v>0</v>
      </c>
      <c r="L1228">
        <v>51108</v>
      </c>
      <c r="M1228">
        <v>41062.550000000003</v>
      </c>
      <c r="N1228">
        <v>10045.450000000001</v>
      </c>
      <c r="O1228" t="s">
        <v>55</v>
      </c>
      <c r="P1228">
        <v>834.85</v>
      </c>
      <c r="Q1228" t="s">
        <v>73</v>
      </c>
      <c r="R1228" t="s">
        <v>31</v>
      </c>
      <c r="S1228">
        <v>5</v>
      </c>
      <c r="T1228">
        <v>3</v>
      </c>
      <c r="U1228" t="s">
        <v>32</v>
      </c>
      <c r="V1228" t="s">
        <v>50</v>
      </c>
      <c r="W1228">
        <v>3</v>
      </c>
      <c r="X1228">
        <f t="shared" si="38"/>
        <v>0</v>
      </c>
      <c r="Y1228">
        <f t="shared" si="39"/>
        <v>9210.6</v>
      </c>
      <c r="Z1228" s="2">
        <f>IF(BoyCodeAfrica_Ecommerce_Datasets3[Marketing_Cost] = 0, "N/A", L1228/P1228)</f>
        <v>61.21818290710906</v>
      </c>
      <c r="AA1228" s="3">
        <f>BoyCodeAfrica_Ecommerce_Datasets3[Marketing_Cost]/BoyCodeAfrica_Ecommerce_Datasets3[Revenue]</f>
        <v>1.6335016044454882E-2</v>
      </c>
      <c r="AB1228">
        <f>IF(COUNTIFS($C$2:C1228,C1228, $O$2:O1228,O1228)= 1,1,0)</f>
        <v>0</v>
      </c>
      <c r="AC1228" s="6">
        <f>IF(COUNTIFS($A$2:A1228,A1228, $O$2:O1228,O1228)= 1,1,0)</f>
        <v>1</v>
      </c>
    </row>
    <row r="1229" spans="1:29" x14ac:dyDescent="0.25">
      <c r="A1229" t="s">
        <v>1830</v>
      </c>
      <c r="B1229" s="1">
        <v>46013</v>
      </c>
      <c r="C1229" t="s">
        <v>140</v>
      </c>
      <c r="D1229" t="s">
        <v>154</v>
      </c>
      <c r="E1229" t="s">
        <v>26</v>
      </c>
      <c r="F1229" t="s">
        <v>53</v>
      </c>
      <c r="G1229" t="s">
        <v>268</v>
      </c>
      <c r="H1229">
        <v>3</v>
      </c>
      <c r="I1229">
        <v>77597</v>
      </c>
      <c r="J1229">
        <v>15</v>
      </c>
      <c r="K1229">
        <v>34918.65</v>
      </c>
      <c r="L1229">
        <v>197872.35</v>
      </c>
      <c r="M1229">
        <v>154703.79</v>
      </c>
      <c r="N1229">
        <v>43168.56</v>
      </c>
      <c r="O1229" t="s">
        <v>60</v>
      </c>
      <c r="P1229">
        <v>872.33</v>
      </c>
      <c r="Q1229" t="s">
        <v>40</v>
      </c>
      <c r="R1229" t="s">
        <v>41</v>
      </c>
      <c r="S1229">
        <v>2</v>
      </c>
      <c r="T1229">
        <v>1</v>
      </c>
      <c r="U1229" t="s">
        <v>32</v>
      </c>
      <c r="V1229" t="s">
        <v>33</v>
      </c>
      <c r="W1229">
        <v>5</v>
      </c>
      <c r="X1229">
        <f t="shared" si="38"/>
        <v>0</v>
      </c>
      <c r="Y1229">
        <f t="shared" si="39"/>
        <v>42296.229999999996</v>
      </c>
      <c r="Z1229" s="2">
        <f>IF(BoyCodeAfrica_Ecommerce_Datasets3[Marketing_Cost] = 0, "N/A", L1229/P1229)</f>
        <v>226.83199018719981</v>
      </c>
      <c r="AA1229" s="3">
        <f>BoyCodeAfrica_Ecommerce_Datasets3[Marketing_Cost]/BoyCodeAfrica_Ecommerce_Datasets3[Revenue]</f>
        <v>4.4085492490486926E-3</v>
      </c>
      <c r="AB1229">
        <f>IF(COUNTIFS($C$2:C1229,C1229, $O$2:O1229,O1229)= 1,1,0)</f>
        <v>0</v>
      </c>
      <c r="AC1229" s="6">
        <f>IF(COUNTIFS($A$2:A1229,A1229, $O$2:O1229,O1229)= 1,1,0)</f>
        <v>1</v>
      </c>
    </row>
    <row r="1230" spans="1:29" x14ac:dyDescent="0.25">
      <c r="A1230" t="s">
        <v>1831</v>
      </c>
      <c r="B1230" s="1">
        <v>45811</v>
      </c>
      <c r="C1230" t="s">
        <v>1832</v>
      </c>
      <c r="D1230" t="s">
        <v>79</v>
      </c>
      <c r="E1230" t="s">
        <v>46</v>
      </c>
      <c r="F1230" t="s">
        <v>53</v>
      </c>
      <c r="G1230" t="s">
        <v>59</v>
      </c>
      <c r="H1230">
        <v>1</v>
      </c>
      <c r="I1230">
        <v>76056</v>
      </c>
      <c r="J1230">
        <v>20</v>
      </c>
      <c r="K1230">
        <v>15211.2</v>
      </c>
      <c r="L1230">
        <v>60844.800000000003</v>
      </c>
      <c r="M1230">
        <v>43645.5</v>
      </c>
      <c r="N1230">
        <v>17199.3</v>
      </c>
      <c r="O1230" t="s">
        <v>60</v>
      </c>
      <c r="P1230">
        <v>889.49</v>
      </c>
      <c r="Q1230" t="s">
        <v>68</v>
      </c>
      <c r="R1230" t="s">
        <v>31</v>
      </c>
      <c r="S1230">
        <v>5</v>
      </c>
      <c r="T1230">
        <v>1</v>
      </c>
      <c r="U1230" t="s">
        <v>32</v>
      </c>
      <c r="V1230" t="s">
        <v>42</v>
      </c>
      <c r="X1230">
        <f t="shared" si="38"/>
        <v>0</v>
      </c>
      <c r="Y1230">
        <f t="shared" si="39"/>
        <v>16309.81</v>
      </c>
      <c r="Z1230" s="2">
        <f>IF(BoyCodeAfrica_Ecommerce_Datasets3[Marketing_Cost] = 0, "N/A", L1230/P1230)</f>
        <v>68.404141699175938</v>
      </c>
      <c r="AA1230" s="3">
        <f>BoyCodeAfrica_Ecommerce_Datasets3[Marketing_Cost]/BoyCodeAfrica_Ecommerce_Datasets3[Revenue]</f>
        <v>1.461899784369412E-2</v>
      </c>
      <c r="AB1230">
        <f>IF(COUNTIFS($C$2:C1230,C1230, $O$2:O1230,O1230)= 1,1,0)</f>
        <v>1</v>
      </c>
      <c r="AC1230" s="6">
        <f>IF(COUNTIFS($A$2:A1230,A1230, $O$2:O1230,O1230)= 1,1,0)</f>
        <v>1</v>
      </c>
    </row>
    <row r="1231" spans="1:29" x14ac:dyDescent="0.25">
      <c r="A1231" t="s">
        <v>1833</v>
      </c>
      <c r="B1231" s="1">
        <v>45672</v>
      </c>
      <c r="C1231" t="s">
        <v>719</v>
      </c>
      <c r="D1231" t="s">
        <v>97</v>
      </c>
      <c r="E1231" t="s">
        <v>46</v>
      </c>
      <c r="F1231" t="s">
        <v>53</v>
      </c>
      <c r="G1231" t="s">
        <v>268</v>
      </c>
      <c r="H1231">
        <v>1</v>
      </c>
      <c r="I1231">
        <v>44038</v>
      </c>
      <c r="J1231">
        <v>10</v>
      </c>
      <c r="K1231">
        <v>4403.8</v>
      </c>
      <c r="L1231">
        <v>39634.199999999997</v>
      </c>
      <c r="M1231">
        <v>25494.49</v>
      </c>
      <c r="N1231">
        <v>14139.71</v>
      </c>
      <c r="O1231" t="s">
        <v>91</v>
      </c>
      <c r="P1231">
        <v>2095</v>
      </c>
      <c r="Q1231" t="s">
        <v>40</v>
      </c>
      <c r="R1231" t="s">
        <v>31</v>
      </c>
      <c r="S1231">
        <v>5</v>
      </c>
      <c r="T1231">
        <v>9</v>
      </c>
      <c r="U1231" t="s">
        <v>56</v>
      </c>
      <c r="V1231" t="s">
        <v>33</v>
      </c>
      <c r="W1231">
        <v>5</v>
      </c>
      <c r="X1231">
        <f t="shared" si="38"/>
        <v>0</v>
      </c>
      <c r="Y1231">
        <f t="shared" si="39"/>
        <v>12044.71</v>
      </c>
      <c r="Z1231" s="2">
        <f>IF(BoyCodeAfrica_Ecommerce_Datasets3[Marketing_Cost] = 0, "N/A", L1231/P1231)</f>
        <v>18.918472553699281</v>
      </c>
      <c r="AA1231" s="3">
        <f>BoyCodeAfrica_Ecommerce_Datasets3[Marketing_Cost]/BoyCodeAfrica_Ecommerce_Datasets3[Revenue]</f>
        <v>5.2858389976333575E-2</v>
      </c>
      <c r="AB1231">
        <f>IF(COUNTIFS($C$2:C1231,C1231, $O$2:O1231,O1231)= 1,1,0)</f>
        <v>0</v>
      </c>
      <c r="AC1231" s="6">
        <f>IF(COUNTIFS($A$2:A1231,A1231, $O$2:O1231,O1231)= 1,1,0)</f>
        <v>1</v>
      </c>
    </row>
    <row r="1232" spans="1:29" x14ac:dyDescent="0.25">
      <c r="A1232" t="s">
        <v>1834</v>
      </c>
      <c r="B1232" s="1">
        <v>45681</v>
      </c>
      <c r="C1232" t="s">
        <v>185</v>
      </c>
      <c r="D1232" t="s">
        <v>90</v>
      </c>
      <c r="E1232" t="s">
        <v>46</v>
      </c>
      <c r="F1232" t="s">
        <v>86</v>
      </c>
      <c r="G1232" t="s">
        <v>127</v>
      </c>
      <c r="H1232">
        <v>1</v>
      </c>
      <c r="I1232">
        <v>35542</v>
      </c>
      <c r="J1232">
        <v>15</v>
      </c>
      <c r="K1232">
        <v>5331.3</v>
      </c>
      <c r="L1232">
        <v>30210.7</v>
      </c>
      <c r="M1232">
        <v>21178.95</v>
      </c>
      <c r="N1232">
        <v>9031.75</v>
      </c>
      <c r="O1232" t="s">
        <v>91</v>
      </c>
      <c r="P1232">
        <v>1275.5</v>
      </c>
      <c r="Q1232" t="s">
        <v>68</v>
      </c>
      <c r="R1232" t="s">
        <v>41</v>
      </c>
      <c r="S1232">
        <v>2</v>
      </c>
      <c r="T1232">
        <v>1</v>
      </c>
      <c r="U1232" t="s">
        <v>32</v>
      </c>
      <c r="V1232" t="s">
        <v>33</v>
      </c>
      <c r="W1232">
        <v>5</v>
      </c>
      <c r="X1232">
        <f t="shared" si="38"/>
        <v>0</v>
      </c>
      <c r="Y1232">
        <f t="shared" si="39"/>
        <v>7756.25</v>
      </c>
      <c r="Z1232" s="2">
        <f>IF(BoyCodeAfrica_Ecommerce_Datasets3[Marketing_Cost] = 0, "N/A", L1232/P1232)</f>
        <v>23.685378283026264</v>
      </c>
      <c r="AA1232" s="3">
        <f>BoyCodeAfrica_Ecommerce_Datasets3[Marketing_Cost]/BoyCodeAfrica_Ecommerce_Datasets3[Revenue]</f>
        <v>4.2220140546230307E-2</v>
      </c>
      <c r="AB1232">
        <f>IF(COUNTIFS($C$2:C1232,C1232, $O$2:O1232,O1232)= 1,1,0)</f>
        <v>1</v>
      </c>
      <c r="AC1232" s="6">
        <f>IF(COUNTIFS($A$2:A1232,A1232, $O$2:O1232,O1232)= 1,1,0)</f>
        <v>1</v>
      </c>
    </row>
    <row r="1233" spans="1:29" x14ac:dyDescent="0.25">
      <c r="A1233" t="s">
        <v>1835</v>
      </c>
      <c r="B1233" s="1">
        <v>45824</v>
      </c>
      <c r="C1233" t="s">
        <v>1291</v>
      </c>
      <c r="D1233" t="s">
        <v>79</v>
      </c>
      <c r="E1233" t="s">
        <v>46</v>
      </c>
      <c r="F1233" t="s">
        <v>37</v>
      </c>
      <c r="G1233" t="s">
        <v>100</v>
      </c>
      <c r="H1233">
        <v>3</v>
      </c>
      <c r="I1233">
        <v>26099</v>
      </c>
      <c r="J1233">
        <v>10</v>
      </c>
      <c r="K1233">
        <v>7829.7</v>
      </c>
      <c r="L1233">
        <v>70467.3</v>
      </c>
      <c r="M1233">
        <v>47922.09</v>
      </c>
      <c r="N1233">
        <v>22545.21</v>
      </c>
      <c r="O1233" t="s">
        <v>49</v>
      </c>
      <c r="P1233">
        <v>225.87</v>
      </c>
      <c r="Q1233" t="s">
        <v>73</v>
      </c>
      <c r="R1233" t="s">
        <v>31</v>
      </c>
      <c r="S1233">
        <v>5</v>
      </c>
      <c r="T1233">
        <v>2</v>
      </c>
      <c r="U1233" t="s">
        <v>32</v>
      </c>
      <c r="V1233" t="s">
        <v>33</v>
      </c>
      <c r="W1233">
        <v>1</v>
      </c>
      <c r="X1233">
        <f t="shared" si="38"/>
        <v>0</v>
      </c>
      <c r="Y1233">
        <f t="shared" si="39"/>
        <v>22319.34</v>
      </c>
      <c r="Z1233" s="2">
        <f>IF(BoyCodeAfrica_Ecommerce_Datasets3[Marketing_Cost] = 0, "N/A", L1233/P1233)</f>
        <v>311.98167087262584</v>
      </c>
      <c r="AA1233" s="3">
        <f>BoyCodeAfrica_Ecommerce_Datasets3[Marketing_Cost]/BoyCodeAfrica_Ecommerce_Datasets3[Revenue]</f>
        <v>3.2053165085082014E-3</v>
      </c>
      <c r="AB1233">
        <f>IF(COUNTIFS($C$2:C1233,C1233, $O$2:O1233,O1233)= 1,1,0)</f>
        <v>1</v>
      </c>
      <c r="AC1233" s="6">
        <f>IF(COUNTIFS($A$2:A1233,A1233, $O$2:O1233,O1233)= 1,1,0)</f>
        <v>1</v>
      </c>
    </row>
    <row r="1234" spans="1:29" x14ac:dyDescent="0.25">
      <c r="A1234" t="s">
        <v>1836</v>
      </c>
      <c r="B1234" s="1">
        <v>45686</v>
      </c>
      <c r="C1234" t="s">
        <v>195</v>
      </c>
      <c r="D1234" t="s">
        <v>90</v>
      </c>
      <c r="E1234" t="s">
        <v>26</v>
      </c>
      <c r="F1234" t="s">
        <v>47</v>
      </c>
      <c r="G1234" t="s">
        <v>48</v>
      </c>
      <c r="H1234">
        <v>1</v>
      </c>
      <c r="I1234">
        <v>24160</v>
      </c>
      <c r="J1234">
        <v>20</v>
      </c>
      <c r="K1234">
        <v>4832</v>
      </c>
      <c r="L1234">
        <v>19328</v>
      </c>
      <c r="M1234">
        <v>15047.55</v>
      </c>
      <c r="N1234">
        <v>4280.45</v>
      </c>
      <c r="O1234" t="s">
        <v>29</v>
      </c>
      <c r="P1234">
        <v>875.28</v>
      </c>
      <c r="Q1234" t="s">
        <v>30</v>
      </c>
      <c r="R1234" t="s">
        <v>41</v>
      </c>
      <c r="S1234">
        <v>2</v>
      </c>
      <c r="T1234">
        <v>5</v>
      </c>
      <c r="U1234" t="s">
        <v>32</v>
      </c>
      <c r="V1234" t="s">
        <v>50</v>
      </c>
      <c r="W1234">
        <v>1</v>
      </c>
      <c r="X1234">
        <f t="shared" si="38"/>
        <v>0</v>
      </c>
      <c r="Y1234">
        <f t="shared" si="39"/>
        <v>3405.17</v>
      </c>
      <c r="Z1234" s="2">
        <f>IF(BoyCodeAfrica_Ecommerce_Datasets3[Marketing_Cost] = 0, "N/A", L1234/P1234)</f>
        <v>22.082076592633214</v>
      </c>
      <c r="AA1234" s="3">
        <f>BoyCodeAfrica_Ecommerce_Datasets3[Marketing_Cost]/BoyCodeAfrica_Ecommerce_Datasets3[Revenue]</f>
        <v>4.5285596026490064E-2</v>
      </c>
      <c r="AB1234">
        <f>IF(COUNTIFS($C$2:C1234,C1234, $O$2:O1234,O1234)= 1,1,0)</f>
        <v>0</v>
      </c>
      <c r="AC1234" s="6">
        <f>IF(COUNTIFS($A$2:A1234,A1234, $O$2:O1234,O1234)= 1,1,0)</f>
        <v>1</v>
      </c>
    </row>
    <row r="1235" spans="1:29" x14ac:dyDescent="0.25">
      <c r="A1235" t="s">
        <v>1837</v>
      </c>
      <c r="B1235" s="1">
        <v>45808</v>
      </c>
      <c r="C1235" t="s">
        <v>1012</v>
      </c>
      <c r="D1235" t="s">
        <v>63</v>
      </c>
      <c r="E1235" t="s">
        <v>26</v>
      </c>
      <c r="F1235" t="s">
        <v>37</v>
      </c>
      <c r="G1235" t="s">
        <v>38</v>
      </c>
      <c r="H1235">
        <v>1</v>
      </c>
      <c r="I1235">
        <v>33581</v>
      </c>
      <c r="J1235">
        <v>10</v>
      </c>
      <c r="K1235">
        <v>3358.1</v>
      </c>
      <c r="L1235">
        <v>30222.9</v>
      </c>
      <c r="M1235">
        <v>23791.07</v>
      </c>
      <c r="N1235">
        <v>6431.83</v>
      </c>
      <c r="O1235" t="s">
        <v>91</v>
      </c>
      <c r="P1235">
        <v>1274.9100000000001</v>
      </c>
      <c r="Q1235" t="s">
        <v>30</v>
      </c>
      <c r="R1235" t="s">
        <v>41</v>
      </c>
      <c r="S1235">
        <v>2</v>
      </c>
      <c r="T1235">
        <v>7</v>
      </c>
      <c r="U1235" t="s">
        <v>56</v>
      </c>
      <c r="V1235" t="s">
        <v>33</v>
      </c>
      <c r="X1235">
        <f t="shared" si="38"/>
        <v>0</v>
      </c>
      <c r="Y1235">
        <f t="shared" si="39"/>
        <v>5156.92</v>
      </c>
      <c r="Z1235" s="2">
        <f>IF(BoyCodeAfrica_Ecommerce_Datasets3[Marketing_Cost] = 0, "N/A", L1235/P1235)</f>
        <v>23.705908652375463</v>
      </c>
      <c r="AA1235" s="3">
        <f>BoyCodeAfrica_Ecommerce_Datasets3[Marketing_Cost]/BoyCodeAfrica_Ecommerce_Datasets3[Revenue]</f>
        <v>4.2183576030096384E-2</v>
      </c>
      <c r="AB1235">
        <f>IF(COUNTIFS($C$2:C1235,C1235, $O$2:O1235,O1235)= 1,1,0)</f>
        <v>0</v>
      </c>
      <c r="AC1235" s="6">
        <f>IF(COUNTIFS($A$2:A1235,A1235, $O$2:O1235,O1235)= 1,1,0)</f>
        <v>1</v>
      </c>
    </row>
    <row r="1236" spans="1:29" x14ac:dyDescent="0.25">
      <c r="A1236" t="s">
        <v>1838</v>
      </c>
      <c r="B1236" s="1">
        <v>45841</v>
      </c>
      <c r="C1236" t="s">
        <v>265</v>
      </c>
      <c r="D1236" t="s">
        <v>79</v>
      </c>
      <c r="E1236" t="s">
        <v>26</v>
      </c>
      <c r="F1236" t="s">
        <v>47</v>
      </c>
      <c r="G1236" t="s">
        <v>105</v>
      </c>
      <c r="H1236">
        <v>3</v>
      </c>
      <c r="I1236">
        <v>41043</v>
      </c>
      <c r="J1236">
        <v>0</v>
      </c>
      <c r="K1236">
        <v>0</v>
      </c>
      <c r="L1236">
        <v>123129</v>
      </c>
      <c r="M1236">
        <v>72679.509999999995</v>
      </c>
      <c r="N1236">
        <v>50449.49</v>
      </c>
      <c r="O1236" t="s">
        <v>39</v>
      </c>
      <c r="P1236">
        <v>2139.1799999999998</v>
      </c>
      <c r="Q1236" t="s">
        <v>83</v>
      </c>
      <c r="R1236" t="s">
        <v>31</v>
      </c>
      <c r="S1236">
        <v>5</v>
      </c>
      <c r="T1236">
        <v>3</v>
      </c>
      <c r="U1236" t="s">
        <v>32</v>
      </c>
      <c r="V1236" t="s">
        <v>33</v>
      </c>
      <c r="W1236">
        <v>5</v>
      </c>
      <c r="X1236">
        <f t="shared" si="38"/>
        <v>0</v>
      </c>
      <c r="Y1236">
        <f t="shared" si="39"/>
        <v>48310.31</v>
      </c>
      <c r="Z1236" s="2">
        <f>IF(BoyCodeAfrica_Ecommerce_Datasets3[Marketing_Cost] = 0, "N/A", L1236/P1236)</f>
        <v>57.558971194569885</v>
      </c>
      <c r="AA1236" s="3">
        <f>BoyCodeAfrica_Ecommerce_Datasets3[Marketing_Cost]/BoyCodeAfrica_Ecommerce_Datasets3[Revenue]</f>
        <v>1.7373486343590868E-2</v>
      </c>
      <c r="AB1236">
        <f>IF(COUNTIFS($C$2:C1236,C1236, $O$2:O1236,O1236)= 1,1,0)</f>
        <v>0</v>
      </c>
      <c r="AC1236" s="6">
        <f>IF(COUNTIFS($A$2:A1236,A1236, $O$2:O1236,O1236)= 1,1,0)</f>
        <v>1</v>
      </c>
    </row>
    <row r="1237" spans="1:29" x14ac:dyDescent="0.25">
      <c r="A1237" t="s">
        <v>1839</v>
      </c>
      <c r="B1237" s="1">
        <v>45849</v>
      </c>
      <c r="C1237" t="s">
        <v>591</v>
      </c>
      <c r="D1237" t="s">
        <v>90</v>
      </c>
      <c r="E1237" t="s">
        <v>26</v>
      </c>
      <c r="F1237" t="s">
        <v>37</v>
      </c>
      <c r="G1237" t="s">
        <v>313</v>
      </c>
      <c r="H1237">
        <v>2</v>
      </c>
      <c r="I1237">
        <v>19478</v>
      </c>
      <c r="J1237">
        <v>10</v>
      </c>
      <c r="K1237">
        <v>3895.6</v>
      </c>
      <c r="L1237">
        <v>35060.400000000001</v>
      </c>
      <c r="M1237">
        <v>23182.37</v>
      </c>
      <c r="N1237">
        <v>11878.03</v>
      </c>
      <c r="O1237" t="s">
        <v>49</v>
      </c>
      <c r="P1237">
        <v>454.74</v>
      </c>
      <c r="Q1237" t="s">
        <v>68</v>
      </c>
      <c r="R1237" t="s">
        <v>31</v>
      </c>
      <c r="S1237">
        <v>5</v>
      </c>
      <c r="T1237">
        <v>8</v>
      </c>
      <c r="U1237" t="s">
        <v>56</v>
      </c>
      <c r="V1237" t="s">
        <v>33</v>
      </c>
      <c r="W1237">
        <v>3</v>
      </c>
      <c r="X1237">
        <f t="shared" si="38"/>
        <v>0</v>
      </c>
      <c r="Y1237">
        <f t="shared" si="39"/>
        <v>11423.29</v>
      </c>
      <c r="Z1237" s="2">
        <f>IF(BoyCodeAfrica_Ecommerce_Datasets3[Marketing_Cost] = 0, "N/A", L1237/P1237)</f>
        <v>77.099881250824652</v>
      </c>
      <c r="AA1237" s="3">
        <f>BoyCodeAfrica_Ecommerce_Datasets3[Marketing_Cost]/BoyCodeAfrica_Ecommerce_Datasets3[Revenue]</f>
        <v>1.2970188588835268E-2</v>
      </c>
      <c r="AB1237">
        <f>IF(COUNTIFS($C$2:C1237,C1237, $O$2:O1237,O1237)= 1,1,0)</f>
        <v>1</v>
      </c>
      <c r="AC1237" s="6">
        <f>IF(COUNTIFS($A$2:A1237,A1237, $O$2:O1237,O1237)= 1,1,0)</f>
        <v>1</v>
      </c>
    </row>
    <row r="1238" spans="1:29" x14ac:dyDescent="0.25">
      <c r="A1238" t="s">
        <v>1840</v>
      </c>
      <c r="B1238" s="1">
        <v>45878</v>
      </c>
      <c r="C1238" t="s">
        <v>237</v>
      </c>
      <c r="D1238" t="s">
        <v>71</v>
      </c>
      <c r="E1238" t="s">
        <v>26</v>
      </c>
      <c r="F1238" t="s">
        <v>47</v>
      </c>
      <c r="G1238" t="s">
        <v>105</v>
      </c>
      <c r="H1238">
        <v>1</v>
      </c>
      <c r="I1238">
        <v>38656</v>
      </c>
      <c r="J1238">
        <v>0</v>
      </c>
      <c r="K1238">
        <v>0</v>
      </c>
      <c r="L1238">
        <v>38656</v>
      </c>
      <c r="M1238">
        <v>29792.35</v>
      </c>
      <c r="N1238">
        <v>8863.65</v>
      </c>
      <c r="O1238" t="s">
        <v>29</v>
      </c>
      <c r="P1238">
        <v>2345.94</v>
      </c>
      <c r="Q1238" t="s">
        <v>68</v>
      </c>
      <c r="R1238" t="s">
        <v>31</v>
      </c>
      <c r="S1238">
        <v>5</v>
      </c>
      <c r="T1238">
        <v>8</v>
      </c>
      <c r="U1238" t="s">
        <v>56</v>
      </c>
      <c r="V1238" t="s">
        <v>33</v>
      </c>
      <c r="W1238">
        <v>5</v>
      </c>
      <c r="X1238">
        <f t="shared" si="38"/>
        <v>0</v>
      </c>
      <c r="Y1238">
        <f t="shared" si="39"/>
        <v>6517.7099999999991</v>
      </c>
      <c r="Z1238" s="2">
        <f>IF(BoyCodeAfrica_Ecommerce_Datasets3[Marketing_Cost] = 0, "N/A", L1238/P1238)</f>
        <v>16.477829782517883</v>
      </c>
      <c r="AA1238" s="3">
        <f>BoyCodeAfrica_Ecommerce_Datasets3[Marketing_Cost]/BoyCodeAfrica_Ecommerce_Datasets3[Revenue]</f>
        <v>6.0687603476821193E-2</v>
      </c>
      <c r="AB1238">
        <f>IF(COUNTIFS($C$2:C1238,C1238, $O$2:O1238,O1238)= 1,1,0)</f>
        <v>1</v>
      </c>
      <c r="AC1238" s="6">
        <f>IF(COUNTIFS($A$2:A1238,A1238, $O$2:O1238,O1238)= 1,1,0)</f>
        <v>1</v>
      </c>
    </row>
    <row r="1239" spans="1:29" x14ac:dyDescent="0.25">
      <c r="A1239" t="s">
        <v>1841</v>
      </c>
      <c r="B1239" s="1">
        <v>45732</v>
      </c>
      <c r="C1239" t="s">
        <v>677</v>
      </c>
      <c r="D1239" t="s">
        <v>67</v>
      </c>
      <c r="E1239" t="s">
        <v>26</v>
      </c>
      <c r="F1239" t="s">
        <v>47</v>
      </c>
      <c r="G1239" t="s">
        <v>105</v>
      </c>
      <c r="H1239">
        <v>2</v>
      </c>
      <c r="I1239">
        <v>8058</v>
      </c>
      <c r="J1239">
        <v>25</v>
      </c>
      <c r="K1239">
        <v>4029</v>
      </c>
      <c r="L1239">
        <v>12087</v>
      </c>
      <c r="M1239">
        <v>8054.11</v>
      </c>
      <c r="N1239">
        <v>4032.89</v>
      </c>
      <c r="O1239" t="s">
        <v>29</v>
      </c>
      <c r="P1239">
        <v>1574.93</v>
      </c>
      <c r="Q1239" t="s">
        <v>83</v>
      </c>
      <c r="R1239" t="s">
        <v>41</v>
      </c>
      <c r="S1239">
        <v>2</v>
      </c>
      <c r="T1239">
        <v>1</v>
      </c>
      <c r="U1239" t="s">
        <v>32</v>
      </c>
      <c r="V1239" t="s">
        <v>33</v>
      </c>
      <c r="W1239">
        <v>5</v>
      </c>
      <c r="X1239">
        <f t="shared" si="38"/>
        <v>0</v>
      </c>
      <c r="Y1239">
        <f t="shared" si="39"/>
        <v>2457.96</v>
      </c>
      <c r="Z1239" s="2">
        <f>IF(BoyCodeAfrica_Ecommerce_Datasets3[Marketing_Cost] = 0, "N/A", L1239/P1239)</f>
        <v>7.67462680881055</v>
      </c>
      <c r="AA1239" s="3">
        <f>BoyCodeAfrica_Ecommerce_Datasets3[Marketing_Cost]/BoyCodeAfrica_Ecommerce_Datasets3[Revenue]</f>
        <v>0.13029949532555637</v>
      </c>
      <c r="AB1239">
        <f>IF(COUNTIFS($C$2:C1239,C1239, $O$2:O1239,O1239)= 1,1,0)</f>
        <v>1</v>
      </c>
      <c r="AC1239" s="6">
        <f>IF(COUNTIFS($A$2:A1239,A1239, $O$2:O1239,O1239)= 1,1,0)</f>
        <v>1</v>
      </c>
    </row>
    <row r="1240" spans="1:29" x14ac:dyDescent="0.25">
      <c r="A1240" t="s">
        <v>1842</v>
      </c>
      <c r="B1240" s="1">
        <v>45783</v>
      </c>
      <c r="C1240" t="s">
        <v>163</v>
      </c>
      <c r="D1240" t="s">
        <v>45</v>
      </c>
      <c r="E1240" t="s">
        <v>46</v>
      </c>
      <c r="F1240" t="s">
        <v>27</v>
      </c>
      <c r="G1240" t="s">
        <v>113</v>
      </c>
      <c r="H1240">
        <v>2</v>
      </c>
      <c r="I1240">
        <v>26227</v>
      </c>
      <c r="J1240">
        <v>20</v>
      </c>
      <c r="K1240">
        <v>10490.8</v>
      </c>
      <c r="L1240">
        <v>41963.199999999997</v>
      </c>
      <c r="M1240">
        <v>34267.19</v>
      </c>
      <c r="N1240">
        <v>7696.01</v>
      </c>
      <c r="O1240" t="s">
        <v>60</v>
      </c>
      <c r="P1240">
        <v>2486.79</v>
      </c>
      <c r="Q1240" t="s">
        <v>73</v>
      </c>
      <c r="R1240" t="s">
        <v>41</v>
      </c>
      <c r="S1240">
        <v>2</v>
      </c>
      <c r="T1240">
        <v>3</v>
      </c>
      <c r="U1240" t="s">
        <v>56</v>
      </c>
      <c r="V1240" t="s">
        <v>33</v>
      </c>
      <c r="W1240">
        <v>5</v>
      </c>
      <c r="X1240">
        <f t="shared" si="38"/>
        <v>0</v>
      </c>
      <c r="Y1240">
        <f t="shared" si="39"/>
        <v>5209.22</v>
      </c>
      <c r="Z1240" s="2">
        <f>IF(BoyCodeAfrica_Ecommerce_Datasets3[Marketing_Cost] = 0, "N/A", L1240/P1240)</f>
        <v>16.874444565081891</v>
      </c>
      <c r="AA1240" s="3">
        <f>BoyCodeAfrica_Ecommerce_Datasets3[Marketing_Cost]/BoyCodeAfrica_Ecommerce_Datasets3[Revenue]</f>
        <v>5.9261209821939227E-2</v>
      </c>
      <c r="AB1240">
        <f>IF(COUNTIFS($C$2:C1240,C1240, $O$2:O1240,O1240)= 1,1,0)</f>
        <v>0</v>
      </c>
      <c r="AC1240" s="6">
        <f>IF(COUNTIFS($A$2:A1240,A1240, $O$2:O1240,O1240)= 1,1,0)</f>
        <v>1</v>
      </c>
    </row>
    <row r="1241" spans="1:29" x14ac:dyDescent="0.25">
      <c r="A1241" t="s">
        <v>1843</v>
      </c>
      <c r="B1241" s="1">
        <v>45929</v>
      </c>
      <c r="C1241" t="s">
        <v>370</v>
      </c>
      <c r="D1241" t="s">
        <v>154</v>
      </c>
      <c r="E1241" t="s">
        <v>36</v>
      </c>
      <c r="F1241" t="s">
        <v>53</v>
      </c>
      <c r="G1241" t="s">
        <v>59</v>
      </c>
      <c r="H1241">
        <v>2</v>
      </c>
      <c r="I1241">
        <v>16691</v>
      </c>
      <c r="J1241">
        <v>25</v>
      </c>
      <c r="K1241">
        <v>8345.5</v>
      </c>
      <c r="L1241">
        <v>25036.5</v>
      </c>
      <c r="M1241">
        <v>19612.740000000002</v>
      </c>
      <c r="N1241">
        <v>5423.76</v>
      </c>
      <c r="O1241" t="s">
        <v>91</v>
      </c>
      <c r="P1241">
        <v>1098.73</v>
      </c>
      <c r="Q1241" t="s">
        <v>68</v>
      </c>
      <c r="R1241" t="s">
        <v>41</v>
      </c>
      <c r="S1241">
        <v>2</v>
      </c>
      <c r="T1241">
        <v>0</v>
      </c>
      <c r="U1241" t="s">
        <v>32</v>
      </c>
      <c r="V1241" t="s">
        <v>50</v>
      </c>
      <c r="W1241">
        <v>4</v>
      </c>
      <c r="X1241">
        <f t="shared" si="38"/>
        <v>0</v>
      </c>
      <c r="Y1241">
        <f t="shared" si="39"/>
        <v>4325.0300000000007</v>
      </c>
      <c r="Z1241" s="2">
        <f>IF(BoyCodeAfrica_Ecommerce_Datasets3[Marketing_Cost] = 0, "N/A", L1241/P1241)</f>
        <v>22.786762898983373</v>
      </c>
      <c r="AA1241" s="3">
        <f>BoyCodeAfrica_Ecommerce_Datasets3[Marketing_Cost]/BoyCodeAfrica_Ecommerce_Datasets3[Revenue]</f>
        <v>4.3885127713538231E-2</v>
      </c>
      <c r="AB1241">
        <f>IF(COUNTIFS($C$2:C1241,C1241, $O$2:O1241,O1241)= 1,1,0)</f>
        <v>0</v>
      </c>
      <c r="AC1241" s="6">
        <f>IF(COUNTIFS($A$2:A1241,A1241, $O$2:O1241,O1241)= 1,1,0)</f>
        <v>1</v>
      </c>
    </row>
    <row r="1242" spans="1:29" x14ac:dyDescent="0.25">
      <c r="A1242" t="s">
        <v>1844</v>
      </c>
      <c r="B1242" s="1">
        <v>45868</v>
      </c>
      <c r="C1242" t="s">
        <v>1172</v>
      </c>
      <c r="D1242" t="s">
        <v>154</v>
      </c>
      <c r="E1242" t="s">
        <v>36</v>
      </c>
      <c r="F1242" t="s">
        <v>53</v>
      </c>
      <c r="G1242" t="s">
        <v>151</v>
      </c>
      <c r="H1242">
        <v>2</v>
      </c>
      <c r="I1242">
        <v>10943</v>
      </c>
      <c r="J1242">
        <v>25</v>
      </c>
      <c r="K1242">
        <v>5471.5</v>
      </c>
      <c r="L1242">
        <v>16414.5</v>
      </c>
      <c r="M1242">
        <v>12747.71</v>
      </c>
      <c r="N1242">
        <v>3666.79</v>
      </c>
      <c r="O1242" t="s">
        <v>29</v>
      </c>
      <c r="P1242">
        <v>476</v>
      </c>
      <c r="Q1242" t="s">
        <v>68</v>
      </c>
      <c r="R1242" t="s">
        <v>31</v>
      </c>
      <c r="S1242">
        <v>5</v>
      </c>
      <c r="T1242">
        <v>4</v>
      </c>
      <c r="U1242" t="s">
        <v>32</v>
      </c>
      <c r="V1242" t="s">
        <v>33</v>
      </c>
      <c r="W1242">
        <v>4</v>
      </c>
      <c r="X1242">
        <f t="shared" si="38"/>
        <v>0</v>
      </c>
      <c r="Y1242">
        <f t="shared" si="39"/>
        <v>3190.79</v>
      </c>
      <c r="Z1242" s="2">
        <f>IF(BoyCodeAfrica_Ecommerce_Datasets3[Marketing_Cost] = 0, "N/A", L1242/P1242)</f>
        <v>34.484243697478995</v>
      </c>
      <c r="AA1242" s="3">
        <f>BoyCodeAfrica_Ecommerce_Datasets3[Marketing_Cost]/BoyCodeAfrica_Ecommerce_Datasets3[Revenue]</f>
        <v>2.8998751104206646E-2</v>
      </c>
      <c r="AB1242">
        <f>IF(COUNTIFS($C$2:C1242,C1242, $O$2:O1242,O1242)= 1,1,0)</f>
        <v>1</v>
      </c>
      <c r="AC1242" s="6">
        <f>IF(COUNTIFS($A$2:A1242,A1242, $O$2:O1242,O1242)= 1,1,0)</f>
        <v>1</v>
      </c>
    </row>
    <row r="1243" spans="1:29" x14ac:dyDescent="0.25">
      <c r="A1243" t="s">
        <v>1845</v>
      </c>
      <c r="B1243" s="1">
        <v>45947</v>
      </c>
      <c r="C1243" t="s">
        <v>1538</v>
      </c>
      <c r="D1243" t="s">
        <v>124</v>
      </c>
      <c r="E1243" t="s">
        <v>46</v>
      </c>
      <c r="F1243" t="s">
        <v>27</v>
      </c>
      <c r="G1243" t="s">
        <v>72</v>
      </c>
      <c r="H1243">
        <v>2</v>
      </c>
      <c r="I1243">
        <v>13591</v>
      </c>
      <c r="J1243">
        <v>0</v>
      </c>
      <c r="K1243">
        <v>0</v>
      </c>
      <c r="L1243">
        <v>27182</v>
      </c>
      <c r="M1243">
        <v>17924.099999999999</v>
      </c>
      <c r="N1243">
        <v>9257.9</v>
      </c>
      <c r="O1243" t="s">
        <v>60</v>
      </c>
      <c r="P1243">
        <v>674.37</v>
      </c>
      <c r="Q1243" t="s">
        <v>40</v>
      </c>
      <c r="R1243" t="s">
        <v>31</v>
      </c>
      <c r="S1243">
        <v>5</v>
      </c>
      <c r="T1243">
        <v>4</v>
      </c>
      <c r="U1243" t="s">
        <v>32</v>
      </c>
      <c r="V1243" t="s">
        <v>33</v>
      </c>
      <c r="W1243">
        <v>1</v>
      </c>
      <c r="X1243">
        <f t="shared" si="38"/>
        <v>0</v>
      </c>
      <c r="Y1243">
        <f t="shared" si="39"/>
        <v>8583.5299999999988</v>
      </c>
      <c r="Z1243" s="2">
        <f>IF(BoyCodeAfrica_Ecommerce_Datasets3[Marketing_Cost] = 0, "N/A", L1243/P1243)</f>
        <v>40.307249729377048</v>
      </c>
      <c r="AA1243" s="3">
        <f>BoyCodeAfrica_Ecommerce_Datasets3[Marketing_Cost]/BoyCodeAfrica_Ecommerce_Datasets3[Revenue]</f>
        <v>2.4809432712824663E-2</v>
      </c>
      <c r="AB1243">
        <f>IF(COUNTIFS($C$2:C1243,C1243, $O$2:O1243,O1243)= 1,1,0)</f>
        <v>1</v>
      </c>
      <c r="AC1243" s="6">
        <f>IF(COUNTIFS($A$2:A1243,A1243, $O$2:O1243,O1243)= 1,1,0)</f>
        <v>1</v>
      </c>
    </row>
    <row r="1244" spans="1:29" x14ac:dyDescent="0.25">
      <c r="A1244" t="s">
        <v>1846</v>
      </c>
      <c r="B1244" s="1">
        <v>46007</v>
      </c>
      <c r="C1244" t="s">
        <v>1288</v>
      </c>
      <c r="D1244" t="s">
        <v>124</v>
      </c>
      <c r="E1244" t="s">
        <v>46</v>
      </c>
      <c r="F1244" t="s">
        <v>37</v>
      </c>
      <c r="G1244" t="s">
        <v>161</v>
      </c>
      <c r="H1244">
        <v>4</v>
      </c>
      <c r="I1244">
        <v>22499</v>
      </c>
      <c r="J1244">
        <v>10</v>
      </c>
      <c r="K1244">
        <v>8999.6</v>
      </c>
      <c r="L1244">
        <v>80996.399999999994</v>
      </c>
      <c r="M1244">
        <v>61498.43</v>
      </c>
      <c r="N1244">
        <v>19497.97</v>
      </c>
      <c r="O1244" t="s">
        <v>39</v>
      </c>
      <c r="P1244">
        <v>261.60000000000002</v>
      </c>
      <c r="Q1244" t="s">
        <v>30</v>
      </c>
      <c r="R1244" t="s">
        <v>41</v>
      </c>
      <c r="S1244">
        <v>2</v>
      </c>
      <c r="T1244">
        <v>3</v>
      </c>
      <c r="U1244" t="s">
        <v>32</v>
      </c>
      <c r="V1244" t="s">
        <v>42</v>
      </c>
      <c r="X1244">
        <f t="shared" si="38"/>
        <v>0</v>
      </c>
      <c r="Y1244">
        <f t="shared" si="39"/>
        <v>19236.370000000003</v>
      </c>
      <c r="Z1244" s="2">
        <f>IF(BoyCodeAfrica_Ecommerce_Datasets3[Marketing_Cost] = 0, "N/A", L1244/P1244)</f>
        <v>309.61926605504584</v>
      </c>
      <c r="AA1244" s="3">
        <f>BoyCodeAfrica_Ecommerce_Datasets3[Marketing_Cost]/BoyCodeAfrica_Ecommerce_Datasets3[Revenue]</f>
        <v>3.2297731751040793E-3</v>
      </c>
      <c r="AB1244">
        <f>IF(COUNTIFS($C$2:C1244,C1244, $O$2:O1244,O1244)= 1,1,0)</f>
        <v>1</v>
      </c>
      <c r="AC1244" s="6">
        <f>IF(COUNTIFS($A$2:A1244,A1244, $O$2:O1244,O1244)= 1,1,0)</f>
        <v>1</v>
      </c>
    </row>
    <row r="1245" spans="1:29" x14ac:dyDescent="0.25">
      <c r="A1245" t="s">
        <v>1847</v>
      </c>
      <c r="B1245" s="1">
        <v>45750</v>
      </c>
      <c r="C1245" t="s">
        <v>1451</v>
      </c>
      <c r="D1245" t="s">
        <v>45</v>
      </c>
      <c r="E1245" t="s">
        <v>36</v>
      </c>
      <c r="F1245" t="s">
        <v>37</v>
      </c>
      <c r="G1245" t="s">
        <v>161</v>
      </c>
      <c r="H1245">
        <v>1</v>
      </c>
      <c r="I1245">
        <v>38766</v>
      </c>
      <c r="J1245">
        <v>0</v>
      </c>
      <c r="K1245">
        <v>0</v>
      </c>
      <c r="L1245">
        <v>38766</v>
      </c>
      <c r="M1245">
        <v>31354.69</v>
      </c>
      <c r="N1245">
        <v>7411.31</v>
      </c>
      <c r="O1245" t="s">
        <v>39</v>
      </c>
      <c r="P1245">
        <v>2298.66</v>
      </c>
      <c r="Q1245" t="s">
        <v>73</v>
      </c>
      <c r="R1245" t="s">
        <v>31</v>
      </c>
      <c r="S1245">
        <v>5</v>
      </c>
      <c r="T1245">
        <v>2</v>
      </c>
      <c r="U1245" t="s">
        <v>32</v>
      </c>
      <c r="V1245" t="s">
        <v>33</v>
      </c>
      <c r="W1245">
        <v>5</v>
      </c>
      <c r="X1245">
        <f t="shared" si="38"/>
        <v>0</v>
      </c>
      <c r="Y1245">
        <f t="shared" si="39"/>
        <v>5112.6500000000005</v>
      </c>
      <c r="Z1245" s="2">
        <f>IF(BoyCodeAfrica_Ecommerce_Datasets3[Marketing_Cost] = 0, "N/A", L1245/P1245)</f>
        <v>16.864608076009503</v>
      </c>
      <c r="AA1245" s="3">
        <f>BoyCodeAfrica_Ecommerce_Datasets3[Marketing_Cost]/BoyCodeAfrica_Ecommerce_Datasets3[Revenue]</f>
        <v>5.9295774647887323E-2</v>
      </c>
      <c r="AB1245">
        <f>IF(COUNTIFS($C$2:C1245,C1245, $O$2:O1245,O1245)= 1,1,0)</f>
        <v>1</v>
      </c>
      <c r="AC1245" s="6">
        <f>IF(COUNTIFS($A$2:A1245,A1245, $O$2:O1245,O1245)= 1,1,0)</f>
        <v>1</v>
      </c>
    </row>
    <row r="1246" spans="1:29" x14ac:dyDescent="0.25">
      <c r="A1246" t="s">
        <v>1848</v>
      </c>
      <c r="B1246" s="1">
        <v>45745</v>
      </c>
      <c r="C1246" t="s">
        <v>1017</v>
      </c>
      <c r="D1246" t="s">
        <v>79</v>
      </c>
      <c r="E1246" t="s">
        <v>26</v>
      </c>
      <c r="F1246" t="s">
        <v>47</v>
      </c>
      <c r="G1246" t="s">
        <v>138</v>
      </c>
      <c r="H1246">
        <v>1</v>
      </c>
      <c r="I1246">
        <v>39898</v>
      </c>
      <c r="J1246">
        <v>10</v>
      </c>
      <c r="K1246">
        <v>3989.8</v>
      </c>
      <c r="L1246">
        <v>35908.199999999997</v>
      </c>
      <c r="M1246">
        <v>26180.58</v>
      </c>
      <c r="N1246">
        <v>9727.6200000000008</v>
      </c>
      <c r="O1246" t="s">
        <v>60</v>
      </c>
      <c r="P1246">
        <v>1413.72</v>
      </c>
      <c r="Q1246" t="s">
        <v>83</v>
      </c>
      <c r="R1246" t="s">
        <v>31</v>
      </c>
      <c r="S1246">
        <v>5</v>
      </c>
      <c r="T1246">
        <v>2</v>
      </c>
      <c r="U1246" t="s">
        <v>32</v>
      </c>
      <c r="V1246" t="s">
        <v>50</v>
      </c>
      <c r="W1246">
        <v>5</v>
      </c>
      <c r="X1246">
        <f t="shared" si="38"/>
        <v>0</v>
      </c>
      <c r="Y1246">
        <f t="shared" si="39"/>
        <v>8313.9000000000015</v>
      </c>
      <c r="Z1246" s="2">
        <f>IF(BoyCodeAfrica_Ecommerce_Datasets3[Marketing_Cost] = 0, "N/A", L1246/P1246)</f>
        <v>25.399796282149222</v>
      </c>
      <c r="AA1246" s="3">
        <f>BoyCodeAfrica_Ecommerce_Datasets3[Marketing_Cost]/BoyCodeAfrica_Ecommerce_Datasets3[Revenue]</f>
        <v>3.937039450599028E-2</v>
      </c>
      <c r="AB1246">
        <f>IF(COUNTIFS($C$2:C1246,C1246, $O$2:O1246,O1246)= 1,1,0)</f>
        <v>1</v>
      </c>
      <c r="AC1246" s="6">
        <f>IF(COUNTIFS($A$2:A1246,A1246, $O$2:O1246,O1246)= 1,1,0)</f>
        <v>1</v>
      </c>
    </row>
    <row r="1247" spans="1:29" x14ac:dyDescent="0.25">
      <c r="A1247" t="s">
        <v>1849</v>
      </c>
      <c r="B1247" s="1">
        <v>45747</v>
      </c>
      <c r="C1247" t="s">
        <v>1850</v>
      </c>
      <c r="D1247" t="s">
        <v>45</v>
      </c>
      <c r="E1247" t="s">
        <v>26</v>
      </c>
      <c r="F1247" t="s">
        <v>53</v>
      </c>
      <c r="G1247" t="s">
        <v>54</v>
      </c>
      <c r="H1247">
        <v>3</v>
      </c>
      <c r="I1247">
        <v>94727</v>
      </c>
      <c r="J1247">
        <v>5</v>
      </c>
      <c r="K1247">
        <v>14209.05</v>
      </c>
      <c r="L1247">
        <v>269971.95</v>
      </c>
      <c r="M1247">
        <v>216965.72</v>
      </c>
      <c r="N1247">
        <v>53006.23</v>
      </c>
      <c r="O1247" t="s">
        <v>49</v>
      </c>
      <c r="P1247">
        <v>74.48</v>
      </c>
      <c r="Q1247" t="s">
        <v>40</v>
      </c>
      <c r="R1247" t="s">
        <v>31</v>
      </c>
      <c r="S1247">
        <v>5</v>
      </c>
      <c r="T1247">
        <v>2</v>
      </c>
      <c r="U1247" t="s">
        <v>32</v>
      </c>
      <c r="V1247" t="s">
        <v>33</v>
      </c>
      <c r="W1247">
        <v>4</v>
      </c>
      <c r="X1247">
        <f t="shared" si="38"/>
        <v>0</v>
      </c>
      <c r="Y1247">
        <f t="shared" si="39"/>
        <v>52931.75</v>
      </c>
      <c r="Z1247" s="2">
        <f>IF(BoyCodeAfrica_Ecommerce_Datasets3[Marketing_Cost] = 0, "N/A", L1247/P1247)</f>
        <v>3624.7576530612246</v>
      </c>
      <c r="AA1247" s="3">
        <f>BoyCodeAfrica_Ecommerce_Datasets3[Marketing_Cost]/BoyCodeAfrica_Ecommerce_Datasets3[Revenue]</f>
        <v>2.7588051277178981E-4</v>
      </c>
      <c r="AB1247">
        <f>IF(COUNTIFS($C$2:C1247,C1247, $O$2:O1247,O1247)= 1,1,0)</f>
        <v>1</v>
      </c>
      <c r="AC1247" s="6">
        <f>IF(COUNTIFS($A$2:A1247,A1247, $O$2:O1247,O1247)= 1,1,0)</f>
        <v>1</v>
      </c>
    </row>
    <row r="1248" spans="1:29" x14ac:dyDescent="0.25">
      <c r="A1248" t="s">
        <v>1851</v>
      </c>
      <c r="B1248" s="1">
        <v>45698</v>
      </c>
      <c r="C1248" t="s">
        <v>150</v>
      </c>
      <c r="D1248" t="s">
        <v>90</v>
      </c>
      <c r="E1248" t="s">
        <v>36</v>
      </c>
      <c r="F1248" t="s">
        <v>47</v>
      </c>
      <c r="G1248" t="s">
        <v>105</v>
      </c>
      <c r="H1248">
        <v>1</v>
      </c>
      <c r="I1248">
        <v>48228</v>
      </c>
      <c r="J1248">
        <v>0</v>
      </c>
      <c r="K1248">
        <v>0</v>
      </c>
      <c r="L1248">
        <v>48228</v>
      </c>
      <c r="M1248">
        <v>32440.59</v>
      </c>
      <c r="N1248">
        <v>15787.41</v>
      </c>
      <c r="O1248" t="s">
        <v>60</v>
      </c>
      <c r="P1248">
        <v>580.89</v>
      </c>
      <c r="Q1248" t="s">
        <v>30</v>
      </c>
      <c r="R1248" t="s">
        <v>31</v>
      </c>
      <c r="S1248">
        <v>5</v>
      </c>
      <c r="T1248">
        <v>5</v>
      </c>
      <c r="U1248" t="s">
        <v>32</v>
      </c>
      <c r="V1248" t="s">
        <v>33</v>
      </c>
      <c r="W1248">
        <v>5</v>
      </c>
      <c r="X1248">
        <f t="shared" si="38"/>
        <v>0</v>
      </c>
      <c r="Y1248">
        <f t="shared" si="39"/>
        <v>15206.52</v>
      </c>
      <c r="Z1248" s="2">
        <f>IF(BoyCodeAfrica_Ecommerce_Datasets3[Marketing_Cost] = 0, "N/A", L1248/P1248)</f>
        <v>83.024324743066671</v>
      </c>
      <c r="AA1248" s="3">
        <f>BoyCodeAfrica_Ecommerce_Datasets3[Marketing_Cost]/BoyCodeAfrica_Ecommerce_Datasets3[Revenue]</f>
        <v>1.2044662851455586E-2</v>
      </c>
      <c r="AB1248">
        <f>IF(COUNTIFS($C$2:C1248,C1248, $O$2:O1248,O1248)= 1,1,0)</f>
        <v>1</v>
      </c>
      <c r="AC1248" s="6">
        <f>IF(COUNTIFS($A$2:A1248,A1248, $O$2:O1248,O1248)= 1,1,0)</f>
        <v>1</v>
      </c>
    </row>
    <row r="1249" spans="1:29" x14ac:dyDescent="0.25">
      <c r="A1249" t="s">
        <v>1852</v>
      </c>
      <c r="B1249" s="1">
        <v>45970</v>
      </c>
      <c r="C1249" t="s">
        <v>1186</v>
      </c>
      <c r="D1249" t="s">
        <v>63</v>
      </c>
      <c r="E1249" t="s">
        <v>46</v>
      </c>
      <c r="F1249" t="s">
        <v>37</v>
      </c>
      <c r="G1249" t="s">
        <v>161</v>
      </c>
      <c r="H1249">
        <v>3</v>
      </c>
      <c r="I1249">
        <v>37838</v>
      </c>
      <c r="J1249">
        <v>25</v>
      </c>
      <c r="K1249">
        <v>28378.5</v>
      </c>
      <c r="L1249">
        <v>85135.5</v>
      </c>
      <c r="M1249">
        <v>61990.41</v>
      </c>
      <c r="N1249">
        <v>23145.09</v>
      </c>
      <c r="O1249" t="s">
        <v>29</v>
      </c>
      <c r="P1249">
        <v>1687.75</v>
      </c>
      <c r="Q1249" t="s">
        <v>73</v>
      </c>
      <c r="R1249" t="s">
        <v>31</v>
      </c>
      <c r="S1249">
        <v>5</v>
      </c>
      <c r="T1249">
        <v>3</v>
      </c>
      <c r="U1249" t="s">
        <v>32</v>
      </c>
      <c r="V1249" t="s">
        <v>33</v>
      </c>
      <c r="W1249">
        <v>5</v>
      </c>
      <c r="X1249">
        <f t="shared" si="38"/>
        <v>0</v>
      </c>
      <c r="Y1249">
        <f t="shared" si="39"/>
        <v>21457.34</v>
      </c>
      <c r="Z1249" s="2">
        <f>IF(BoyCodeAfrica_Ecommerce_Datasets3[Marketing_Cost] = 0, "N/A", L1249/P1249)</f>
        <v>50.443193600948007</v>
      </c>
      <c r="AA1249" s="3">
        <f>BoyCodeAfrica_Ecommerce_Datasets3[Marketing_Cost]/BoyCodeAfrica_Ecommerce_Datasets3[Revenue]</f>
        <v>1.9824280118164572E-2</v>
      </c>
      <c r="AB1249">
        <f>IF(COUNTIFS($C$2:C1249,C1249, $O$2:O1249,O1249)= 1,1,0)</f>
        <v>1</v>
      </c>
      <c r="AC1249" s="6">
        <f>IF(COUNTIFS($A$2:A1249,A1249, $O$2:O1249,O1249)= 1,1,0)</f>
        <v>1</v>
      </c>
    </row>
    <row r="1250" spans="1:29" x14ac:dyDescent="0.25">
      <c r="A1250" t="s">
        <v>1853</v>
      </c>
      <c r="B1250" s="1">
        <v>45853</v>
      </c>
      <c r="C1250" t="s">
        <v>785</v>
      </c>
      <c r="D1250" t="s">
        <v>97</v>
      </c>
      <c r="E1250" t="s">
        <v>46</v>
      </c>
      <c r="F1250" t="s">
        <v>53</v>
      </c>
      <c r="G1250" t="s">
        <v>151</v>
      </c>
      <c r="H1250">
        <v>2</v>
      </c>
      <c r="I1250">
        <v>23723</v>
      </c>
      <c r="J1250">
        <v>0</v>
      </c>
      <c r="K1250">
        <v>0</v>
      </c>
      <c r="L1250">
        <v>47446</v>
      </c>
      <c r="M1250">
        <v>36341.19</v>
      </c>
      <c r="N1250">
        <v>11104.81</v>
      </c>
      <c r="O1250" t="s">
        <v>55</v>
      </c>
      <c r="P1250">
        <v>235.78</v>
      </c>
      <c r="Q1250" t="s">
        <v>83</v>
      </c>
      <c r="R1250" t="s">
        <v>41</v>
      </c>
      <c r="S1250">
        <v>2</v>
      </c>
      <c r="T1250">
        <v>2</v>
      </c>
      <c r="U1250" t="s">
        <v>32</v>
      </c>
      <c r="V1250" t="s">
        <v>33</v>
      </c>
      <c r="W1250">
        <v>2</v>
      </c>
      <c r="X1250">
        <f t="shared" si="38"/>
        <v>0</v>
      </c>
      <c r="Y1250">
        <f t="shared" si="39"/>
        <v>10869.029999999999</v>
      </c>
      <c r="Z1250" s="2">
        <f>IF(BoyCodeAfrica_Ecommerce_Datasets3[Marketing_Cost] = 0, "N/A", L1250/P1250)</f>
        <v>201.22996013232674</v>
      </c>
      <c r="AA1250" s="3">
        <f>BoyCodeAfrica_Ecommerce_Datasets3[Marketing_Cost]/BoyCodeAfrica_Ecommerce_Datasets3[Revenue]</f>
        <v>4.9694389411120013E-3</v>
      </c>
      <c r="AB1250">
        <f>IF(COUNTIFS($C$2:C1250,C1250, $O$2:O1250,O1250)= 1,1,0)</f>
        <v>1</v>
      </c>
      <c r="AC1250" s="6">
        <f>IF(COUNTIFS($A$2:A1250,A1250, $O$2:O1250,O1250)= 1,1,0)</f>
        <v>1</v>
      </c>
    </row>
    <row r="1251" spans="1:29" x14ac:dyDescent="0.25">
      <c r="A1251" t="s">
        <v>1854</v>
      </c>
      <c r="B1251" s="1">
        <v>45975</v>
      </c>
      <c r="C1251" t="s">
        <v>1759</v>
      </c>
      <c r="D1251" t="s">
        <v>124</v>
      </c>
      <c r="E1251" t="s">
        <v>46</v>
      </c>
      <c r="F1251" t="s">
        <v>37</v>
      </c>
      <c r="G1251" t="s">
        <v>161</v>
      </c>
      <c r="H1251">
        <v>1</v>
      </c>
      <c r="I1251">
        <v>21338</v>
      </c>
      <c r="J1251">
        <v>10</v>
      </c>
      <c r="K1251">
        <v>2133.8000000000002</v>
      </c>
      <c r="L1251">
        <v>19204.2</v>
      </c>
      <c r="M1251">
        <v>11958.79</v>
      </c>
      <c r="N1251">
        <v>7245.41</v>
      </c>
      <c r="O1251" t="s">
        <v>29</v>
      </c>
      <c r="P1251">
        <v>1697.21</v>
      </c>
      <c r="Q1251" t="s">
        <v>73</v>
      </c>
      <c r="R1251" t="s">
        <v>41</v>
      </c>
      <c r="S1251">
        <v>2</v>
      </c>
      <c r="T1251">
        <v>1</v>
      </c>
      <c r="U1251" t="s">
        <v>32</v>
      </c>
      <c r="V1251" t="s">
        <v>33</v>
      </c>
      <c r="W1251">
        <v>5</v>
      </c>
      <c r="X1251">
        <f t="shared" si="38"/>
        <v>0</v>
      </c>
      <c r="Y1251">
        <f t="shared" si="39"/>
        <v>5548.2</v>
      </c>
      <c r="Z1251" s="2">
        <f>IF(BoyCodeAfrica_Ecommerce_Datasets3[Marketing_Cost] = 0, "N/A", L1251/P1251)</f>
        <v>11.315158407032719</v>
      </c>
      <c r="AA1251" s="3">
        <f>BoyCodeAfrica_Ecommerce_Datasets3[Marketing_Cost]/BoyCodeAfrica_Ecommerce_Datasets3[Revenue]</f>
        <v>8.8377021693171284E-2</v>
      </c>
      <c r="AB1251">
        <f>IF(COUNTIFS($C$2:C1251,C1251, $O$2:O1251,O1251)= 1,1,0)</f>
        <v>1</v>
      </c>
      <c r="AC1251" s="6">
        <f>IF(COUNTIFS($A$2:A1251,A1251, $O$2:O1251,O1251)= 1,1,0)</f>
        <v>1</v>
      </c>
    </row>
    <row r="1252" spans="1:29" x14ac:dyDescent="0.25">
      <c r="A1252" t="s">
        <v>1855</v>
      </c>
      <c r="B1252" s="1">
        <v>46007</v>
      </c>
      <c r="C1252" t="s">
        <v>729</v>
      </c>
      <c r="D1252" t="s">
        <v>90</v>
      </c>
      <c r="E1252" t="s">
        <v>46</v>
      </c>
      <c r="F1252" t="s">
        <v>86</v>
      </c>
      <c r="G1252" t="s">
        <v>110</v>
      </c>
      <c r="H1252">
        <v>2</v>
      </c>
      <c r="I1252">
        <v>24691</v>
      </c>
      <c r="J1252">
        <v>10</v>
      </c>
      <c r="K1252">
        <v>4938.2</v>
      </c>
      <c r="L1252">
        <v>44443.8</v>
      </c>
      <c r="M1252">
        <v>27023.45</v>
      </c>
      <c r="N1252">
        <v>17420.349999999999</v>
      </c>
      <c r="O1252" t="s">
        <v>55</v>
      </c>
      <c r="P1252">
        <v>407.06</v>
      </c>
      <c r="Q1252" t="s">
        <v>68</v>
      </c>
      <c r="R1252" t="s">
        <v>31</v>
      </c>
      <c r="S1252">
        <v>5</v>
      </c>
      <c r="T1252">
        <v>4</v>
      </c>
      <c r="U1252" t="s">
        <v>32</v>
      </c>
      <c r="V1252" t="s">
        <v>42</v>
      </c>
      <c r="X1252">
        <f t="shared" si="38"/>
        <v>0</v>
      </c>
      <c r="Y1252">
        <f t="shared" si="39"/>
        <v>17013.289999999997</v>
      </c>
      <c r="Z1252" s="2">
        <f>IF(BoyCodeAfrica_Ecommerce_Datasets3[Marketing_Cost] = 0, "N/A", L1252/P1252)</f>
        <v>109.1824301085835</v>
      </c>
      <c r="AA1252" s="3">
        <f>BoyCodeAfrica_Ecommerce_Datasets3[Marketing_Cost]/BoyCodeAfrica_Ecommerce_Datasets3[Revenue]</f>
        <v>9.1589828052506764E-3</v>
      </c>
      <c r="AB1252">
        <f>IF(COUNTIFS($C$2:C1252,C1252, $O$2:O1252,O1252)= 1,1,0)</f>
        <v>1</v>
      </c>
      <c r="AC1252" s="6">
        <f>IF(COUNTIFS($A$2:A1252,A1252, $O$2:O1252,O1252)= 1,1,0)</f>
        <v>1</v>
      </c>
    </row>
    <row r="1253" spans="1:29" x14ac:dyDescent="0.25">
      <c r="A1253" t="s">
        <v>1856</v>
      </c>
      <c r="B1253" s="1">
        <v>45781</v>
      </c>
      <c r="C1253" t="s">
        <v>1249</v>
      </c>
      <c r="D1253" t="s">
        <v>124</v>
      </c>
      <c r="E1253" t="s">
        <v>46</v>
      </c>
      <c r="F1253" t="s">
        <v>47</v>
      </c>
      <c r="G1253" t="s">
        <v>105</v>
      </c>
      <c r="H1253">
        <v>3</v>
      </c>
      <c r="I1253">
        <v>36579</v>
      </c>
      <c r="J1253">
        <v>5</v>
      </c>
      <c r="K1253">
        <v>5486.85</v>
      </c>
      <c r="L1253">
        <v>104250.15</v>
      </c>
      <c r="M1253">
        <v>74508.850000000006</v>
      </c>
      <c r="N1253">
        <v>29741.3</v>
      </c>
      <c r="O1253" t="s">
        <v>55</v>
      </c>
      <c r="P1253">
        <v>2312.0700000000002</v>
      </c>
      <c r="Q1253" t="s">
        <v>73</v>
      </c>
      <c r="R1253" t="s">
        <v>41</v>
      </c>
      <c r="S1253">
        <v>2</v>
      </c>
      <c r="T1253">
        <v>0</v>
      </c>
      <c r="U1253" t="s">
        <v>32</v>
      </c>
      <c r="V1253" t="s">
        <v>50</v>
      </c>
      <c r="W1253">
        <v>2</v>
      </c>
      <c r="X1253">
        <f t="shared" si="38"/>
        <v>0</v>
      </c>
      <c r="Y1253">
        <f t="shared" si="39"/>
        <v>27429.23</v>
      </c>
      <c r="Z1253" s="2">
        <f>IF(BoyCodeAfrica_Ecommerce_Datasets3[Marketing_Cost] = 0, "N/A", L1253/P1253)</f>
        <v>45.089530161284038</v>
      </c>
      <c r="AA1253" s="3">
        <f>BoyCodeAfrica_Ecommerce_Datasets3[Marketing_Cost]/BoyCodeAfrica_Ecommerce_Datasets3[Revenue]</f>
        <v>2.2178097585471103E-2</v>
      </c>
      <c r="AB1253">
        <f>IF(COUNTIFS($C$2:C1253,C1253, $O$2:O1253,O1253)= 1,1,0)</f>
        <v>1</v>
      </c>
      <c r="AC1253" s="6">
        <f>IF(COUNTIFS($A$2:A1253,A1253, $O$2:O1253,O1253)= 1,1,0)</f>
        <v>1</v>
      </c>
    </row>
    <row r="1254" spans="1:29" x14ac:dyDescent="0.25">
      <c r="A1254" t="s">
        <v>1857</v>
      </c>
      <c r="B1254" s="1">
        <v>45912</v>
      </c>
      <c r="C1254" t="s">
        <v>854</v>
      </c>
      <c r="D1254" t="s">
        <v>154</v>
      </c>
      <c r="E1254" t="s">
        <v>46</v>
      </c>
      <c r="F1254" t="s">
        <v>47</v>
      </c>
      <c r="G1254" t="s">
        <v>105</v>
      </c>
      <c r="H1254">
        <v>1</v>
      </c>
      <c r="I1254">
        <v>52770</v>
      </c>
      <c r="J1254">
        <v>0</v>
      </c>
      <c r="K1254">
        <v>0</v>
      </c>
      <c r="L1254">
        <v>52770</v>
      </c>
      <c r="M1254">
        <v>38995.78</v>
      </c>
      <c r="N1254">
        <v>13774.22</v>
      </c>
      <c r="O1254" t="s">
        <v>49</v>
      </c>
      <c r="P1254">
        <v>473.73</v>
      </c>
      <c r="Q1254" t="s">
        <v>83</v>
      </c>
      <c r="R1254" t="s">
        <v>41</v>
      </c>
      <c r="S1254">
        <v>2</v>
      </c>
      <c r="T1254">
        <v>1</v>
      </c>
      <c r="U1254" t="s">
        <v>32</v>
      </c>
      <c r="V1254" t="s">
        <v>33</v>
      </c>
      <c r="W1254">
        <v>5</v>
      </c>
      <c r="X1254">
        <f t="shared" si="38"/>
        <v>0</v>
      </c>
      <c r="Y1254">
        <f t="shared" si="39"/>
        <v>13300.49</v>
      </c>
      <c r="Z1254" s="2">
        <f>IF(BoyCodeAfrica_Ecommerce_Datasets3[Marketing_Cost] = 0, "N/A", L1254/P1254)</f>
        <v>111.39256538534607</v>
      </c>
      <c r="AA1254" s="3">
        <f>BoyCodeAfrica_Ecommerce_Datasets3[Marketing_Cost]/BoyCodeAfrica_Ecommerce_Datasets3[Revenue]</f>
        <v>8.9772598067083577E-3</v>
      </c>
      <c r="AB1254">
        <f>IF(COUNTIFS($C$2:C1254,C1254, $O$2:O1254,O1254)= 1,1,0)</f>
        <v>1</v>
      </c>
      <c r="AC1254" s="6">
        <f>IF(COUNTIFS($A$2:A1254,A1254, $O$2:O1254,O1254)= 1,1,0)</f>
        <v>1</v>
      </c>
    </row>
    <row r="1255" spans="1:29" x14ac:dyDescent="0.25">
      <c r="A1255" t="s">
        <v>1858</v>
      </c>
      <c r="B1255" s="1">
        <v>45956</v>
      </c>
      <c r="C1255" t="s">
        <v>451</v>
      </c>
      <c r="D1255" t="s">
        <v>97</v>
      </c>
      <c r="E1255" t="s">
        <v>46</v>
      </c>
      <c r="F1255" t="s">
        <v>47</v>
      </c>
      <c r="G1255" t="s">
        <v>105</v>
      </c>
      <c r="H1255">
        <v>1</v>
      </c>
      <c r="I1255">
        <v>44352</v>
      </c>
      <c r="J1255">
        <v>25</v>
      </c>
      <c r="K1255">
        <v>11088</v>
      </c>
      <c r="L1255">
        <v>33264</v>
      </c>
      <c r="M1255">
        <v>21613.23</v>
      </c>
      <c r="N1255">
        <v>11650.77</v>
      </c>
      <c r="O1255" t="s">
        <v>29</v>
      </c>
      <c r="P1255">
        <v>2497.84</v>
      </c>
      <c r="Q1255" t="s">
        <v>68</v>
      </c>
      <c r="R1255" t="s">
        <v>41</v>
      </c>
      <c r="S1255">
        <v>2</v>
      </c>
      <c r="T1255">
        <v>3</v>
      </c>
      <c r="U1255" t="s">
        <v>32</v>
      </c>
      <c r="V1255" t="s">
        <v>50</v>
      </c>
      <c r="W1255">
        <v>2</v>
      </c>
      <c r="X1255">
        <f t="shared" si="38"/>
        <v>0</v>
      </c>
      <c r="Y1255">
        <f t="shared" si="39"/>
        <v>9152.93</v>
      </c>
      <c r="Z1255" s="2">
        <f>IF(BoyCodeAfrica_Ecommerce_Datasets3[Marketing_Cost] = 0, "N/A", L1255/P1255)</f>
        <v>13.317105979566344</v>
      </c>
      <c r="AA1255" s="3">
        <f>BoyCodeAfrica_Ecommerce_Datasets3[Marketing_Cost]/BoyCodeAfrica_Ecommerce_Datasets3[Revenue]</f>
        <v>7.5091390091390098E-2</v>
      </c>
      <c r="AB1255">
        <f>IF(COUNTIFS($C$2:C1255,C1255, $O$2:O1255,O1255)= 1,1,0)</f>
        <v>1</v>
      </c>
      <c r="AC1255" s="6">
        <f>IF(COUNTIFS($A$2:A1255,A1255, $O$2:O1255,O1255)= 1,1,0)</f>
        <v>1</v>
      </c>
    </row>
    <row r="1256" spans="1:29" x14ac:dyDescent="0.25">
      <c r="A1256" t="s">
        <v>1859</v>
      </c>
      <c r="B1256" s="1">
        <v>45731</v>
      </c>
      <c r="C1256" t="s">
        <v>1860</v>
      </c>
      <c r="D1256" t="s">
        <v>71</v>
      </c>
      <c r="E1256" t="s">
        <v>36</v>
      </c>
      <c r="F1256" t="s">
        <v>47</v>
      </c>
      <c r="G1256" t="s">
        <v>105</v>
      </c>
      <c r="H1256">
        <v>2</v>
      </c>
      <c r="I1256">
        <v>41664</v>
      </c>
      <c r="J1256">
        <v>0</v>
      </c>
      <c r="K1256">
        <v>0</v>
      </c>
      <c r="L1256">
        <v>83328</v>
      </c>
      <c r="M1256">
        <v>54218.61</v>
      </c>
      <c r="N1256">
        <v>29109.39</v>
      </c>
      <c r="O1256" t="s">
        <v>60</v>
      </c>
      <c r="P1256">
        <v>2241.17</v>
      </c>
      <c r="Q1256" t="s">
        <v>68</v>
      </c>
      <c r="R1256" t="s">
        <v>41</v>
      </c>
      <c r="S1256">
        <v>2</v>
      </c>
      <c r="T1256">
        <v>4</v>
      </c>
      <c r="U1256" t="s">
        <v>56</v>
      </c>
      <c r="V1256" t="s">
        <v>33</v>
      </c>
      <c r="W1256">
        <v>5</v>
      </c>
      <c r="X1256">
        <f t="shared" si="38"/>
        <v>0</v>
      </c>
      <c r="Y1256">
        <f t="shared" si="39"/>
        <v>26868.22</v>
      </c>
      <c r="Z1256" s="2">
        <f>IF(BoyCodeAfrica_Ecommerce_Datasets3[Marketing_Cost] = 0, "N/A", L1256/P1256)</f>
        <v>37.180579786450828</v>
      </c>
      <c r="AA1256" s="3">
        <f>BoyCodeAfrica_Ecommerce_Datasets3[Marketing_Cost]/BoyCodeAfrica_Ecommerce_Datasets3[Revenue]</f>
        <v>2.6895761328725041E-2</v>
      </c>
      <c r="AB1256">
        <f>IF(COUNTIFS($C$2:C1256,C1256, $O$2:O1256,O1256)= 1,1,0)</f>
        <v>1</v>
      </c>
      <c r="AC1256" s="6">
        <f>IF(COUNTIFS($A$2:A1256,A1256, $O$2:O1256,O1256)= 1,1,0)</f>
        <v>1</v>
      </c>
    </row>
    <row r="1257" spans="1:29" x14ac:dyDescent="0.25">
      <c r="A1257" t="s">
        <v>1861</v>
      </c>
      <c r="B1257" s="1">
        <v>45776</v>
      </c>
      <c r="C1257" t="s">
        <v>1862</v>
      </c>
      <c r="D1257" t="s">
        <v>154</v>
      </c>
      <c r="E1257" t="s">
        <v>26</v>
      </c>
      <c r="F1257" t="s">
        <v>47</v>
      </c>
      <c r="G1257" t="s">
        <v>138</v>
      </c>
      <c r="H1257">
        <v>1</v>
      </c>
      <c r="I1257">
        <v>43941</v>
      </c>
      <c r="J1257">
        <v>15</v>
      </c>
      <c r="K1257">
        <v>6591.15</v>
      </c>
      <c r="L1257">
        <v>37349.85</v>
      </c>
      <c r="M1257">
        <v>24557.599999999999</v>
      </c>
      <c r="N1257">
        <v>12792.25</v>
      </c>
      <c r="O1257" t="s">
        <v>29</v>
      </c>
      <c r="P1257">
        <v>635.03</v>
      </c>
      <c r="Q1257" t="s">
        <v>73</v>
      </c>
      <c r="R1257" t="s">
        <v>41</v>
      </c>
      <c r="S1257">
        <v>2</v>
      </c>
      <c r="T1257">
        <v>1</v>
      </c>
      <c r="U1257" t="s">
        <v>32</v>
      </c>
      <c r="V1257" t="s">
        <v>33</v>
      </c>
      <c r="W1257">
        <v>2</v>
      </c>
      <c r="X1257">
        <f t="shared" si="38"/>
        <v>0</v>
      </c>
      <c r="Y1257">
        <f t="shared" si="39"/>
        <v>12157.22</v>
      </c>
      <c r="Z1257" s="2">
        <f>IF(BoyCodeAfrica_Ecommerce_Datasets3[Marketing_Cost] = 0, "N/A", L1257/P1257)</f>
        <v>58.81588271420248</v>
      </c>
      <c r="AA1257" s="3">
        <f>BoyCodeAfrica_Ecommerce_Datasets3[Marketing_Cost]/BoyCodeAfrica_Ecommerce_Datasets3[Revenue]</f>
        <v>1.7002210182905687E-2</v>
      </c>
      <c r="AB1257">
        <f>IF(COUNTIFS($C$2:C1257,C1257, $O$2:O1257,O1257)= 1,1,0)</f>
        <v>1</v>
      </c>
      <c r="AC1257" s="6">
        <f>IF(COUNTIFS($A$2:A1257,A1257, $O$2:O1257,O1257)= 1,1,0)</f>
        <v>1</v>
      </c>
    </row>
    <row r="1258" spans="1:29" x14ac:dyDescent="0.25">
      <c r="A1258" t="s">
        <v>1863</v>
      </c>
      <c r="B1258" s="1">
        <v>45894</v>
      </c>
      <c r="C1258" t="s">
        <v>1405</v>
      </c>
      <c r="D1258" t="s">
        <v>45</v>
      </c>
      <c r="E1258" t="s">
        <v>26</v>
      </c>
      <c r="F1258" t="s">
        <v>27</v>
      </c>
      <c r="G1258" t="s">
        <v>28</v>
      </c>
      <c r="H1258">
        <v>3</v>
      </c>
      <c r="I1258">
        <v>14005</v>
      </c>
      <c r="J1258">
        <v>15</v>
      </c>
      <c r="K1258">
        <v>6302.25</v>
      </c>
      <c r="L1258">
        <v>35712.75</v>
      </c>
      <c r="M1258">
        <v>25003</v>
      </c>
      <c r="N1258">
        <v>10709.75</v>
      </c>
      <c r="O1258" t="s">
        <v>49</v>
      </c>
      <c r="P1258">
        <v>324.91000000000003</v>
      </c>
      <c r="Q1258" t="s">
        <v>73</v>
      </c>
      <c r="R1258" t="s">
        <v>41</v>
      </c>
      <c r="S1258">
        <v>2</v>
      </c>
      <c r="T1258">
        <v>5</v>
      </c>
      <c r="U1258" t="s">
        <v>56</v>
      </c>
      <c r="V1258" t="s">
        <v>33</v>
      </c>
      <c r="W1258">
        <v>4</v>
      </c>
      <c r="X1258">
        <f t="shared" si="38"/>
        <v>0</v>
      </c>
      <c r="Y1258">
        <f t="shared" si="39"/>
        <v>10384.84</v>
      </c>
      <c r="Z1258" s="2">
        <f>IF(BoyCodeAfrica_Ecommerce_Datasets3[Marketing_Cost] = 0, "N/A", L1258/P1258)</f>
        <v>109.91582284324889</v>
      </c>
      <c r="AA1258" s="3">
        <f>BoyCodeAfrica_Ecommerce_Datasets3[Marketing_Cost]/BoyCodeAfrica_Ecommerce_Datasets3[Revenue]</f>
        <v>9.0978712084619651E-3</v>
      </c>
      <c r="AB1258">
        <f>IF(COUNTIFS($C$2:C1258,C1258, $O$2:O1258,O1258)= 1,1,0)</f>
        <v>1</v>
      </c>
      <c r="AC1258" s="6">
        <f>IF(COUNTIFS($A$2:A1258,A1258, $O$2:O1258,O1258)= 1,1,0)</f>
        <v>1</v>
      </c>
    </row>
    <row r="1259" spans="1:29" x14ac:dyDescent="0.25">
      <c r="A1259" t="s">
        <v>1864</v>
      </c>
      <c r="B1259" s="1">
        <v>45984</v>
      </c>
      <c r="C1259" t="s">
        <v>1865</v>
      </c>
      <c r="D1259" t="s">
        <v>79</v>
      </c>
      <c r="E1259" t="s">
        <v>46</v>
      </c>
      <c r="F1259" t="s">
        <v>27</v>
      </c>
      <c r="G1259" t="s">
        <v>164</v>
      </c>
      <c r="H1259">
        <v>1</v>
      </c>
      <c r="I1259">
        <v>6634</v>
      </c>
      <c r="J1259">
        <v>5</v>
      </c>
      <c r="K1259">
        <v>331.7</v>
      </c>
      <c r="L1259">
        <v>6302.3</v>
      </c>
      <c r="M1259">
        <v>4492.55</v>
      </c>
      <c r="N1259">
        <v>1809.75</v>
      </c>
      <c r="O1259" t="s">
        <v>91</v>
      </c>
      <c r="P1259">
        <v>394.67</v>
      </c>
      <c r="Q1259" t="s">
        <v>68</v>
      </c>
      <c r="R1259" t="s">
        <v>31</v>
      </c>
      <c r="S1259">
        <v>5</v>
      </c>
      <c r="T1259">
        <v>6</v>
      </c>
      <c r="U1259" t="s">
        <v>32</v>
      </c>
      <c r="V1259" t="s">
        <v>50</v>
      </c>
      <c r="W1259">
        <v>5</v>
      </c>
      <c r="X1259">
        <f t="shared" si="38"/>
        <v>0</v>
      </c>
      <c r="Y1259">
        <f t="shared" si="39"/>
        <v>1415.08</v>
      </c>
      <c r="Z1259" s="2">
        <f>IF(BoyCodeAfrica_Ecommerce_Datasets3[Marketing_Cost] = 0, "N/A", L1259/P1259)</f>
        <v>15.968530671193655</v>
      </c>
      <c r="AA1259" s="3">
        <f>BoyCodeAfrica_Ecommerce_Datasets3[Marketing_Cost]/BoyCodeAfrica_Ecommerce_Datasets3[Revenue]</f>
        <v>6.2623169319137459E-2</v>
      </c>
      <c r="AB1259">
        <f>IF(COUNTIFS($C$2:C1259,C1259, $O$2:O1259,O1259)= 1,1,0)</f>
        <v>1</v>
      </c>
      <c r="AC1259" s="6">
        <f>IF(COUNTIFS($A$2:A1259,A1259, $O$2:O1259,O1259)= 1,1,0)</f>
        <v>1</v>
      </c>
    </row>
    <row r="1260" spans="1:29" x14ac:dyDescent="0.25">
      <c r="A1260" t="s">
        <v>1866</v>
      </c>
      <c r="B1260" s="1">
        <v>45788</v>
      </c>
      <c r="C1260" t="s">
        <v>770</v>
      </c>
      <c r="D1260" t="s">
        <v>90</v>
      </c>
      <c r="E1260" t="s">
        <v>46</v>
      </c>
      <c r="F1260" t="s">
        <v>27</v>
      </c>
      <c r="G1260" t="s">
        <v>164</v>
      </c>
      <c r="H1260">
        <v>1</v>
      </c>
      <c r="I1260">
        <v>16571</v>
      </c>
      <c r="J1260">
        <v>0</v>
      </c>
      <c r="K1260">
        <v>0</v>
      </c>
      <c r="L1260">
        <v>16571</v>
      </c>
      <c r="M1260">
        <v>13393.97</v>
      </c>
      <c r="N1260">
        <v>3177.03</v>
      </c>
      <c r="O1260" t="s">
        <v>55</v>
      </c>
      <c r="P1260">
        <v>277.64</v>
      </c>
      <c r="Q1260" t="s">
        <v>73</v>
      </c>
      <c r="R1260" t="s">
        <v>31</v>
      </c>
      <c r="S1260">
        <v>5</v>
      </c>
      <c r="T1260">
        <v>3</v>
      </c>
      <c r="U1260" t="s">
        <v>32</v>
      </c>
      <c r="V1260" t="s">
        <v>33</v>
      </c>
      <c r="W1260">
        <v>5</v>
      </c>
      <c r="X1260">
        <f t="shared" si="38"/>
        <v>0</v>
      </c>
      <c r="Y1260">
        <f t="shared" si="39"/>
        <v>2899.3900000000003</v>
      </c>
      <c r="Z1260" s="2">
        <f>IF(BoyCodeAfrica_Ecommerce_Datasets3[Marketing_Cost] = 0, "N/A", L1260/P1260)</f>
        <v>59.685203861115113</v>
      </c>
      <c r="AA1260" s="3">
        <f>BoyCodeAfrica_Ecommerce_Datasets3[Marketing_Cost]/BoyCodeAfrica_Ecommerce_Datasets3[Revenue]</f>
        <v>1.6754571238911352E-2</v>
      </c>
      <c r="AB1260">
        <f>IF(COUNTIFS($C$2:C1260,C1260, $O$2:O1260,O1260)= 1,1,0)</f>
        <v>0</v>
      </c>
      <c r="AC1260" s="6">
        <f>IF(COUNTIFS($A$2:A1260,A1260, $O$2:O1260,O1260)= 1,1,0)</f>
        <v>1</v>
      </c>
    </row>
    <row r="1261" spans="1:29" x14ac:dyDescent="0.25">
      <c r="A1261" t="s">
        <v>1867</v>
      </c>
      <c r="B1261" s="1">
        <v>45893</v>
      </c>
      <c r="C1261" t="s">
        <v>1868</v>
      </c>
      <c r="D1261" t="s">
        <v>63</v>
      </c>
      <c r="E1261" t="s">
        <v>46</v>
      </c>
      <c r="F1261" t="s">
        <v>37</v>
      </c>
      <c r="G1261" t="s">
        <v>224</v>
      </c>
      <c r="H1261">
        <v>1</v>
      </c>
      <c r="I1261">
        <v>39623</v>
      </c>
      <c r="J1261">
        <v>20</v>
      </c>
      <c r="K1261">
        <v>7924.6</v>
      </c>
      <c r="L1261">
        <v>31698.400000000001</v>
      </c>
      <c r="M1261">
        <v>18567.23</v>
      </c>
      <c r="N1261">
        <v>13131.17</v>
      </c>
      <c r="O1261" t="s">
        <v>55</v>
      </c>
      <c r="P1261">
        <v>952.62</v>
      </c>
      <c r="Q1261" t="s">
        <v>30</v>
      </c>
      <c r="R1261" t="s">
        <v>41</v>
      </c>
      <c r="S1261">
        <v>2</v>
      </c>
      <c r="T1261">
        <v>5</v>
      </c>
      <c r="U1261" t="s">
        <v>32</v>
      </c>
      <c r="V1261" t="s">
        <v>42</v>
      </c>
      <c r="X1261">
        <f t="shared" si="38"/>
        <v>0</v>
      </c>
      <c r="Y1261">
        <f t="shared" si="39"/>
        <v>12178.55</v>
      </c>
      <c r="Z1261" s="2">
        <f>IF(BoyCodeAfrica_Ecommerce_Datasets3[Marketing_Cost] = 0, "N/A", L1261/P1261)</f>
        <v>33.274967983036262</v>
      </c>
      <c r="AA1261" s="3">
        <f>BoyCodeAfrica_Ecommerce_Datasets3[Marketing_Cost]/BoyCodeAfrica_Ecommerce_Datasets3[Revenue]</f>
        <v>3.0052620952477096E-2</v>
      </c>
      <c r="AB1261">
        <f>IF(COUNTIFS($C$2:C1261,C1261, $O$2:O1261,O1261)= 1,1,0)</f>
        <v>1</v>
      </c>
      <c r="AC1261" s="6">
        <f>IF(COUNTIFS($A$2:A1261,A1261, $O$2:O1261,O1261)= 1,1,0)</f>
        <v>1</v>
      </c>
    </row>
    <row r="1262" spans="1:29" x14ac:dyDescent="0.25">
      <c r="A1262" t="s">
        <v>1869</v>
      </c>
      <c r="B1262" s="1">
        <v>45788</v>
      </c>
      <c r="C1262" t="s">
        <v>1870</v>
      </c>
      <c r="D1262" t="s">
        <v>63</v>
      </c>
      <c r="E1262" t="s">
        <v>46</v>
      </c>
      <c r="F1262" t="s">
        <v>86</v>
      </c>
      <c r="G1262" t="s">
        <v>87</v>
      </c>
      <c r="H1262">
        <v>3</v>
      </c>
      <c r="I1262">
        <v>13289</v>
      </c>
      <c r="J1262">
        <v>5</v>
      </c>
      <c r="K1262">
        <v>1993.35</v>
      </c>
      <c r="L1262">
        <v>37873.65</v>
      </c>
      <c r="M1262">
        <v>24274.93</v>
      </c>
      <c r="N1262">
        <v>13598.72</v>
      </c>
      <c r="O1262" t="s">
        <v>55</v>
      </c>
      <c r="P1262">
        <v>2344.7199999999998</v>
      </c>
      <c r="Q1262" t="s">
        <v>30</v>
      </c>
      <c r="R1262" t="s">
        <v>31</v>
      </c>
      <c r="S1262">
        <v>5</v>
      </c>
      <c r="T1262">
        <v>6</v>
      </c>
      <c r="U1262" t="s">
        <v>56</v>
      </c>
      <c r="V1262" t="s">
        <v>33</v>
      </c>
      <c r="W1262">
        <v>5</v>
      </c>
      <c r="X1262">
        <f t="shared" si="38"/>
        <v>0</v>
      </c>
      <c r="Y1262">
        <f t="shared" si="39"/>
        <v>11254</v>
      </c>
      <c r="Z1262" s="2">
        <f>IF(BoyCodeAfrica_Ecommerce_Datasets3[Marketing_Cost] = 0, "N/A", L1262/P1262)</f>
        <v>16.152738919785733</v>
      </c>
      <c r="AA1262" s="3">
        <f>BoyCodeAfrica_Ecommerce_Datasets3[Marketing_Cost]/BoyCodeAfrica_Ecommerce_Datasets3[Revenue]</f>
        <v>6.1909005337483967E-2</v>
      </c>
      <c r="AB1262">
        <f>IF(COUNTIFS($C$2:C1262,C1262, $O$2:O1262,O1262)= 1,1,0)</f>
        <v>1</v>
      </c>
      <c r="AC1262" s="6">
        <f>IF(COUNTIFS($A$2:A1262,A1262, $O$2:O1262,O1262)= 1,1,0)</f>
        <v>1</v>
      </c>
    </row>
    <row r="1263" spans="1:29" x14ac:dyDescent="0.25">
      <c r="A1263" t="s">
        <v>1871</v>
      </c>
      <c r="B1263" s="1">
        <v>45999</v>
      </c>
      <c r="C1263" t="s">
        <v>1872</v>
      </c>
      <c r="D1263" t="s">
        <v>45</v>
      </c>
      <c r="E1263" t="s">
        <v>26</v>
      </c>
      <c r="F1263" t="s">
        <v>27</v>
      </c>
      <c r="G1263" t="s">
        <v>28</v>
      </c>
      <c r="H1263">
        <v>2</v>
      </c>
      <c r="I1263">
        <v>4612</v>
      </c>
      <c r="J1263">
        <v>15</v>
      </c>
      <c r="K1263">
        <v>1383.6</v>
      </c>
      <c r="L1263">
        <v>7840.4</v>
      </c>
      <c r="M1263">
        <v>5442.54</v>
      </c>
      <c r="N1263">
        <v>2397.86</v>
      </c>
      <c r="O1263" t="s">
        <v>39</v>
      </c>
      <c r="P1263">
        <v>1715.43</v>
      </c>
      <c r="Q1263" t="s">
        <v>68</v>
      </c>
      <c r="R1263" t="s">
        <v>31</v>
      </c>
      <c r="S1263">
        <v>5</v>
      </c>
      <c r="T1263">
        <v>5</v>
      </c>
      <c r="U1263" t="s">
        <v>32</v>
      </c>
      <c r="V1263" t="s">
        <v>33</v>
      </c>
      <c r="W1263">
        <v>4</v>
      </c>
      <c r="X1263">
        <f t="shared" si="38"/>
        <v>0</v>
      </c>
      <c r="Y1263">
        <f t="shared" si="39"/>
        <v>682.43000000000006</v>
      </c>
      <c r="Z1263" s="2">
        <f>IF(BoyCodeAfrica_Ecommerce_Datasets3[Marketing_Cost] = 0, "N/A", L1263/P1263)</f>
        <v>4.5705158473385676</v>
      </c>
      <c r="AA1263" s="3">
        <f>BoyCodeAfrica_Ecommerce_Datasets3[Marketing_Cost]/BoyCodeAfrica_Ecommerce_Datasets3[Revenue]</f>
        <v>0.21879368399571453</v>
      </c>
      <c r="AB1263">
        <f>IF(COUNTIFS($C$2:C1263,C1263, $O$2:O1263,O1263)= 1,1,0)</f>
        <v>1</v>
      </c>
      <c r="AC1263" s="6">
        <f>IF(COUNTIFS($A$2:A1263,A1263, $O$2:O1263,O1263)= 1,1,0)</f>
        <v>1</v>
      </c>
    </row>
    <row r="1264" spans="1:29" x14ac:dyDescent="0.25">
      <c r="A1264" t="s">
        <v>1873</v>
      </c>
      <c r="B1264" s="1">
        <v>45662</v>
      </c>
      <c r="C1264" t="s">
        <v>1443</v>
      </c>
      <c r="D1264" t="s">
        <v>71</v>
      </c>
      <c r="E1264" t="s">
        <v>36</v>
      </c>
      <c r="F1264" t="s">
        <v>53</v>
      </c>
      <c r="G1264" t="s">
        <v>54</v>
      </c>
      <c r="H1264">
        <v>1</v>
      </c>
      <c r="I1264">
        <v>52673</v>
      </c>
      <c r="J1264">
        <v>0</v>
      </c>
      <c r="K1264">
        <v>0</v>
      </c>
      <c r="L1264">
        <v>52673</v>
      </c>
      <c r="M1264">
        <v>33373.480000000003</v>
      </c>
      <c r="N1264">
        <v>19299.52</v>
      </c>
      <c r="O1264" t="s">
        <v>55</v>
      </c>
      <c r="P1264">
        <v>477.19</v>
      </c>
      <c r="Q1264" t="s">
        <v>68</v>
      </c>
      <c r="R1264" t="s">
        <v>41</v>
      </c>
      <c r="S1264">
        <v>2</v>
      </c>
      <c r="T1264">
        <v>3</v>
      </c>
      <c r="U1264" t="s">
        <v>56</v>
      </c>
      <c r="V1264" t="s">
        <v>33</v>
      </c>
      <c r="W1264">
        <v>3</v>
      </c>
      <c r="X1264">
        <f t="shared" si="38"/>
        <v>0</v>
      </c>
      <c r="Y1264">
        <f t="shared" si="39"/>
        <v>18822.330000000002</v>
      </c>
      <c r="Z1264" s="2">
        <f>IF(BoyCodeAfrica_Ecommerce_Datasets3[Marketing_Cost] = 0, "N/A", L1264/P1264)</f>
        <v>110.38160900270333</v>
      </c>
      <c r="AA1264" s="3">
        <f>BoyCodeAfrica_Ecommerce_Datasets3[Marketing_Cost]/BoyCodeAfrica_Ecommerce_Datasets3[Revenue]</f>
        <v>9.0594801890911854E-3</v>
      </c>
      <c r="AB1264">
        <f>IF(COUNTIFS($C$2:C1264,C1264, $O$2:O1264,O1264)= 1,1,0)</f>
        <v>1</v>
      </c>
      <c r="AC1264" s="6">
        <f>IF(COUNTIFS($A$2:A1264,A1264, $O$2:O1264,O1264)= 1,1,0)</f>
        <v>1</v>
      </c>
    </row>
    <row r="1265" spans="1:29" x14ac:dyDescent="0.25">
      <c r="A1265" t="s">
        <v>1874</v>
      </c>
      <c r="B1265" s="1">
        <v>45896</v>
      </c>
      <c r="C1265" t="s">
        <v>386</v>
      </c>
      <c r="D1265" t="s">
        <v>124</v>
      </c>
      <c r="E1265" t="s">
        <v>26</v>
      </c>
      <c r="F1265" t="s">
        <v>86</v>
      </c>
      <c r="G1265" t="s">
        <v>87</v>
      </c>
      <c r="H1265">
        <v>1</v>
      </c>
      <c r="I1265">
        <v>7668</v>
      </c>
      <c r="J1265">
        <v>20</v>
      </c>
      <c r="K1265">
        <v>1533.6</v>
      </c>
      <c r="L1265">
        <v>6134.4</v>
      </c>
      <c r="M1265">
        <v>4195.22</v>
      </c>
      <c r="N1265">
        <v>1939.18</v>
      </c>
      <c r="O1265" t="s">
        <v>60</v>
      </c>
      <c r="P1265">
        <v>2478.33</v>
      </c>
      <c r="Q1265" t="s">
        <v>73</v>
      </c>
      <c r="R1265" t="s">
        <v>31</v>
      </c>
      <c r="S1265">
        <v>5</v>
      </c>
      <c r="T1265">
        <v>0</v>
      </c>
      <c r="U1265" t="s">
        <v>32</v>
      </c>
      <c r="V1265" t="s">
        <v>50</v>
      </c>
      <c r="W1265">
        <v>4</v>
      </c>
      <c r="X1265">
        <f t="shared" si="38"/>
        <v>0</v>
      </c>
      <c r="Y1265">
        <f t="shared" si="39"/>
        <v>-539.14999999999986</v>
      </c>
      <c r="Z1265" s="2">
        <f>IF(BoyCodeAfrica_Ecommerce_Datasets3[Marketing_Cost] = 0, "N/A", L1265/P1265)</f>
        <v>2.4752151650506589</v>
      </c>
      <c r="AA1265" s="3">
        <f>BoyCodeAfrica_Ecommerce_Datasets3[Marketing_Cost]/BoyCodeAfrica_Ecommerce_Datasets3[Revenue]</f>
        <v>0.40400528169014088</v>
      </c>
      <c r="AB1265">
        <f>IF(COUNTIFS($C$2:C1265,C1265, $O$2:O1265,O1265)= 1,1,0)</f>
        <v>1</v>
      </c>
      <c r="AC1265" s="6">
        <f>IF(COUNTIFS($A$2:A1265,A1265, $O$2:O1265,O1265)= 1,1,0)</f>
        <v>1</v>
      </c>
    </row>
    <row r="1266" spans="1:29" x14ac:dyDescent="0.25">
      <c r="A1266" t="s">
        <v>1875</v>
      </c>
      <c r="B1266" s="1">
        <v>45805</v>
      </c>
      <c r="C1266" t="s">
        <v>785</v>
      </c>
      <c r="D1266" t="s">
        <v>79</v>
      </c>
      <c r="E1266" t="s">
        <v>26</v>
      </c>
      <c r="F1266" t="s">
        <v>53</v>
      </c>
      <c r="G1266" t="s">
        <v>268</v>
      </c>
      <c r="H1266">
        <v>1</v>
      </c>
      <c r="I1266">
        <v>14896</v>
      </c>
      <c r="J1266">
        <v>5</v>
      </c>
      <c r="K1266">
        <v>744.8</v>
      </c>
      <c r="L1266">
        <v>14151.2</v>
      </c>
      <c r="M1266">
        <v>9753.32</v>
      </c>
      <c r="N1266">
        <v>4397.88</v>
      </c>
      <c r="O1266" t="s">
        <v>29</v>
      </c>
      <c r="P1266">
        <v>292.72000000000003</v>
      </c>
      <c r="Q1266" t="s">
        <v>73</v>
      </c>
      <c r="R1266" t="s">
        <v>31</v>
      </c>
      <c r="S1266">
        <v>5</v>
      </c>
      <c r="T1266">
        <v>5</v>
      </c>
      <c r="U1266" t="s">
        <v>32</v>
      </c>
      <c r="V1266" t="s">
        <v>33</v>
      </c>
      <c r="W1266">
        <v>4</v>
      </c>
      <c r="X1266">
        <f t="shared" si="38"/>
        <v>0</v>
      </c>
      <c r="Y1266">
        <f t="shared" si="39"/>
        <v>4105.16</v>
      </c>
      <c r="Z1266" s="2">
        <f>IF(BoyCodeAfrica_Ecommerce_Datasets3[Marketing_Cost] = 0, "N/A", L1266/P1266)</f>
        <v>48.343809784094013</v>
      </c>
      <c r="AA1266" s="3">
        <f>BoyCodeAfrica_Ecommerce_Datasets3[Marketing_Cost]/BoyCodeAfrica_Ecommerce_Datasets3[Revenue]</f>
        <v>2.0685171575555432E-2</v>
      </c>
      <c r="AB1266">
        <f>IF(COUNTIFS($C$2:C1266,C1266, $O$2:O1266,O1266)= 1,1,0)</f>
        <v>0</v>
      </c>
      <c r="AC1266" s="6">
        <f>IF(COUNTIFS($A$2:A1266,A1266, $O$2:O1266,O1266)= 1,1,0)</f>
        <v>1</v>
      </c>
    </row>
    <row r="1267" spans="1:29" x14ac:dyDescent="0.25">
      <c r="A1267" t="s">
        <v>1876</v>
      </c>
      <c r="B1267" s="1">
        <v>46004</v>
      </c>
      <c r="C1267" t="s">
        <v>887</v>
      </c>
      <c r="D1267" t="s">
        <v>63</v>
      </c>
      <c r="E1267" t="s">
        <v>46</v>
      </c>
      <c r="F1267" t="s">
        <v>47</v>
      </c>
      <c r="G1267" t="s">
        <v>48</v>
      </c>
      <c r="H1267">
        <v>2</v>
      </c>
      <c r="I1267">
        <v>24755</v>
      </c>
      <c r="J1267">
        <v>20</v>
      </c>
      <c r="K1267">
        <v>9902</v>
      </c>
      <c r="L1267">
        <v>39608</v>
      </c>
      <c r="M1267">
        <v>29802.799999999999</v>
      </c>
      <c r="N1267">
        <v>9805.2000000000007</v>
      </c>
      <c r="O1267" t="s">
        <v>60</v>
      </c>
      <c r="P1267">
        <v>495.94</v>
      </c>
      <c r="Q1267" t="s">
        <v>68</v>
      </c>
      <c r="R1267" t="s">
        <v>41</v>
      </c>
      <c r="S1267">
        <v>2</v>
      </c>
      <c r="T1267">
        <v>6</v>
      </c>
      <c r="U1267" t="s">
        <v>32</v>
      </c>
      <c r="V1267" t="s">
        <v>42</v>
      </c>
      <c r="X1267">
        <f t="shared" si="38"/>
        <v>0</v>
      </c>
      <c r="Y1267">
        <f t="shared" si="39"/>
        <v>9309.26</v>
      </c>
      <c r="Z1267" s="2">
        <f>IF(BoyCodeAfrica_Ecommerce_Datasets3[Marketing_Cost] = 0, "N/A", L1267/P1267)</f>
        <v>79.864499737871512</v>
      </c>
      <c r="AA1267" s="3">
        <f>BoyCodeAfrica_Ecommerce_Datasets3[Marketing_Cost]/BoyCodeAfrica_Ecommerce_Datasets3[Revenue]</f>
        <v>1.2521207836800646E-2</v>
      </c>
      <c r="AB1267">
        <f>IF(COUNTIFS($C$2:C1267,C1267, $O$2:O1267,O1267)= 1,1,0)</f>
        <v>1</v>
      </c>
      <c r="AC1267" s="6">
        <f>IF(COUNTIFS($A$2:A1267,A1267, $O$2:O1267,O1267)= 1,1,0)</f>
        <v>1</v>
      </c>
    </row>
    <row r="1268" spans="1:29" x14ac:dyDescent="0.25">
      <c r="A1268" t="s">
        <v>1877</v>
      </c>
      <c r="B1268" s="1">
        <v>45937</v>
      </c>
      <c r="C1268" t="s">
        <v>1060</v>
      </c>
      <c r="D1268" t="s">
        <v>67</v>
      </c>
      <c r="E1268" t="s">
        <v>46</v>
      </c>
      <c r="F1268" t="s">
        <v>86</v>
      </c>
      <c r="G1268" t="s">
        <v>180</v>
      </c>
      <c r="H1268">
        <v>2</v>
      </c>
      <c r="I1268">
        <v>67763</v>
      </c>
      <c r="J1268">
        <v>25</v>
      </c>
      <c r="K1268">
        <v>33881.5</v>
      </c>
      <c r="L1268">
        <v>101644.5</v>
      </c>
      <c r="M1268">
        <v>79323.33</v>
      </c>
      <c r="N1268">
        <v>22321.17</v>
      </c>
      <c r="O1268" t="s">
        <v>60</v>
      </c>
      <c r="P1268">
        <v>1798.68</v>
      </c>
      <c r="Q1268" t="s">
        <v>68</v>
      </c>
      <c r="R1268" t="s">
        <v>31</v>
      </c>
      <c r="S1268">
        <v>5</v>
      </c>
      <c r="T1268">
        <v>4</v>
      </c>
      <c r="U1268" t="s">
        <v>32</v>
      </c>
      <c r="V1268" t="s">
        <v>33</v>
      </c>
      <c r="W1268">
        <v>4</v>
      </c>
      <c r="X1268">
        <f t="shared" si="38"/>
        <v>0</v>
      </c>
      <c r="Y1268">
        <f t="shared" si="39"/>
        <v>20522.489999999998</v>
      </c>
      <c r="Z1268" s="2">
        <f>IF(BoyCodeAfrica_Ecommerce_Datasets3[Marketing_Cost] = 0, "N/A", L1268/P1268)</f>
        <v>56.510607779037962</v>
      </c>
      <c r="AA1268" s="3">
        <f>BoyCodeAfrica_Ecommerce_Datasets3[Marketing_Cost]/BoyCodeAfrica_Ecommerce_Datasets3[Revenue]</f>
        <v>1.7695792689225685E-2</v>
      </c>
      <c r="AB1268">
        <f>IF(COUNTIFS($C$2:C1268,C1268, $O$2:O1268,O1268)= 1,1,0)</f>
        <v>1</v>
      </c>
      <c r="AC1268" s="6">
        <f>IF(COUNTIFS($A$2:A1268,A1268, $O$2:O1268,O1268)= 1,1,0)</f>
        <v>1</v>
      </c>
    </row>
    <row r="1269" spans="1:29" x14ac:dyDescent="0.25">
      <c r="A1269" t="s">
        <v>1878</v>
      </c>
      <c r="B1269" s="1">
        <v>45738</v>
      </c>
      <c r="C1269" t="s">
        <v>107</v>
      </c>
      <c r="D1269" t="s">
        <v>79</v>
      </c>
      <c r="E1269" t="s">
        <v>46</v>
      </c>
      <c r="F1269" t="s">
        <v>37</v>
      </c>
      <c r="G1269" t="s">
        <v>38</v>
      </c>
      <c r="H1269">
        <v>1</v>
      </c>
      <c r="I1269">
        <v>27200</v>
      </c>
      <c r="J1269">
        <v>25</v>
      </c>
      <c r="K1269">
        <v>6800</v>
      </c>
      <c r="L1269">
        <v>20400</v>
      </c>
      <c r="M1269">
        <v>11228.02</v>
      </c>
      <c r="N1269">
        <v>9171.98</v>
      </c>
      <c r="O1269" t="s">
        <v>39</v>
      </c>
      <c r="P1269">
        <v>1894.19</v>
      </c>
      <c r="Q1269" t="s">
        <v>83</v>
      </c>
      <c r="R1269" t="s">
        <v>31</v>
      </c>
      <c r="S1269">
        <v>5</v>
      </c>
      <c r="T1269">
        <v>3</v>
      </c>
      <c r="U1269" t="s">
        <v>32</v>
      </c>
      <c r="V1269" t="s">
        <v>33</v>
      </c>
      <c r="W1269">
        <v>5</v>
      </c>
      <c r="X1269">
        <f t="shared" si="38"/>
        <v>0</v>
      </c>
      <c r="Y1269">
        <f t="shared" si="39"/>
        <v>7277.7899999999991</v>
      </c>
      <c r="Z1269" s="2">
        <f>IF(BoyCodeAfrica_Ecommerce_Datasets3[Marketing_Cost] = 0, "N/A", L1269/P1269)</f>
        <v>10.769774943379492</v>
      </c>
      <c r="AA1269" s="3">
        <f>BoyCodeAfrica_Ecommerce_Datasets3[Marketing_Cost]/BoyCodeAfrica_Ecommerce_Datasets3[Revenue]</f>
        <v>9.2852450980392159E-2</v>
      </c>
      <c r="AB1269">
        <f>IF(COUNTIFS($C$2:C1269,C1269, $O$2:O1269,O1269)= 1,1,0)</f>
        <v>1</v>
      </c>
      <c r="AC1269" s="6">
        <f>IF(COUNTIFS($A$2:A1269,A1269, $O$2:O1269,O1269)= 1,1,0)</f>
        <v>1</v>
      </c>
    </row>
    <row r="1270" spans="1:29" x14ac:dyDescent="0.25">
      <c r="A1270" t="s">
        <v>1879</v>
      </c>
      <c r="B1270" s="1">
        <v>45695</v>
      </c>
      <c r="C1270" t="s">
        <v>438</v>
      </c>
      <c r="D1270" t="s">
        <v>63</v>
      </c>
      <c r="E1270" t="s">
        <v>36</v>
      </c>
      <c r="F1270" t="s">
        <v>86</v>
      </c>
      <c r="G1270" t="s">
        <v>127</v>
      </c>
      <c r="H1270">
        <v>1</v>
      </c>
      <c r="I1270">
        <v>84941</v>
      </c>
      <c r="J1270">
        <v>15</v>
      </c>
      <c r="K1270">
        <v>12741.15</v>
      </c>
      <c r="L1270">
        <v>72199.850000000006</v>
      </c>
      <c r="M1270">
        <v>40624.01</v>
      </c>
      <c r="N1270">
        <v>31575.84</v>
      </c>
      <c r="O1270" t="s">
        <v>49</v>
      </c>
      <c r="P1270">
        <v>72.760000000000005</v>
      </c>
      <c r="Q1270" t="s">
        <v>83</v>
      </c>
      <c r="R1270" t="s">
        <v>41</v>
      </c>
      <c r="S1270">
        <v>2</v>
      </c>
      <c r="T1270">
        <v>1</v>
      </c>
      <c r="U1270" t="s">
        <v>32</v>
      </c>
      <c r="V1270" t="s">
        <v>33</v>
      </c>
      <c r="W1270">
        <v>1</v>
      </c>
      <c r="X1270">
        <f t="shared" si="38"/>
        <v>0</v>
      </c>
      <c r="Y1270">
        <f t="shared" si="39"/>
        <v>31503.08</v>
      </c>
      <c r="Z1270" s="2">
        <f>IF(BoyCodeAfrica_Ecommerce_Datasets3[Marketing_Cost] = 0, "N/A", L1270/P1270)</f>
        <v>992.30140186915889</v>
      </c>
      <c r="AA1270" s="3">
        <f>BoyCodeAfrica_Ecommerce_Datasets3[Marketing_Cost]/BoyCodeAfrica_Ecommerce_Datasets3[Revenue]</f>
        <v>1.007758326367714E-3</v>
      </c>
      <c r="AB1270">
        <f>IF(COUNTIFS($C$2:C1270,C1270, $O$2:O1270,O1270)= 1,1,0)</f>
        <v>0</v>
      </c>
      <c r="AC1270" s="6">
        <f>IF(COUNTIFS($A$2:A1270,A1270, $O$2:O1270,O1270)= 1,1,0)</f>
        <v>1</v>
      </c>
    </row>
    <row r="1271" spans="1:29" x14ac:dyDescent="0.25">
      <c r="A1271" t="s">
        <v>1880</v>
      </c>
      <c r="B1271" s="1">
        <v>45884</v>
      </c>
      <c r="C1271" t="s">
        <v>203</v>
      </c>
      <c r="D1271" t="s">
        <v>63</v>
      </c>
      <c r="E1271" t="s">
        <v>36</v>
      </c>
      <c r="F1271" t="s">
        <v>37</v>
      </c>
      <c r="G1271" t="s">
        <v>161</v>
      </c>
      <c r="H1271">
        <v>1</v>
      </c>
      <c r="I1271">
        <v>39778</v>
      </c>
      <c r="J1271">
        <v>0</v>
      </c>
      <c r="K1271">
        <v>0</v>
      </c>
      <c r="L1271">
        <v>39778</v>
      </c>
      <c r="M1271">
        <v>23791.9</v>
      </c>
      <c r="N1271">
        <v>15986.1</v>
      </c>
      <c r="O1271" t="s">
        <v>39</v>
      </c>
      <c r="P1271">
        <v>680.71</v>
      </c>
      <c r="Q1271" t="s">
        <v>30</v>
      </c>
      <c r="R1271" t="s">
        <v>31</v>
      </c>
      <c r="S1271">
        <v>5</v>
      </c>
      <c r="T1271">
        <v>5</v>
      </c>
      <c r="U1271" t="s">
        <v>32</v>
      </c>
      <c r="V1271" t="s">
        <v>42</v>
      </c>
      <c r="X1271">
        <f t="shared" si="38"/>
        <v>0</v>
      </c>
      <c r="Y1271">
        <f t="shared" si="39"/>
        <v>15305.39</v>
      </c>
      <c r="Z1271" s="2">
        <f>IF(BoyCodeAfrica_Ecommerce_Datasets3[Marketing_Cost] = 0, "N/A", L1271/P1271)</f>
        <v>58.436044718015012</v>
      </c>
      <c r="AA1271" s="3">
        <f>BoyCodeAfrica_Ecommerce_Datasets3[Marketing_Cost]/BoyCodeAfrica_Ecommerce_Datasets3[Revenue]</f>
        <v>1.7112725627231134E-2</v>
      </c>
      <c r="AB1271">
        <f>IF(COUNTIFS($C$2:C1271,C1271, $O$2:O1271,O1271)= 1,1,0)</f>
        <v>0</v>
      </c>
      <c r="AC1271" s="6">
        <f>IF(COUNTIFS($A$2:A1271,A1271, $O$2:O1271,O1271)= 1,1,0)</f>
        <v>1</v>
      </c>
    </row>
    <row r="1272" spans="1:29" x14ac:dyDescent="0.25">
      <c r="A1272" t="s">
        <v>1881</v>
      </c>
      <c r="B1272" s="1">
        <v>45834</v>
      </c>
      <c r="C1272" t="s">
        <v>1037</v>
      </c>
      <c r="D1272" t="s">
        <v>124</v>
      </c>
      <c r="E1272" t="s">
        <v>46</v>
      </c>
      <c r="F1272" t="s">
        <v>27</v>
      </c>
      <c r="G1272" t="s">
        <v>76</v>
      </c>
      <c r="H1272">
        <v>2</v>
      </c>
      <c r="I1272">
        <v>24089</v>
      </c>
      <c r="J1272">
        <v>20</v>
      </c>
      <c r="K1272">
        <v>9635.6</v>
      </c>
      <c r="L1272">
        <v>38542.400000000001</v>
      </c>
      <c r="M1272">
        <v>26757.22</v>
      </c>
      <c r="N1272">
        <v>11785.18</v>
      </c>
      <c r="O1272" t="s">
        <v>29</v>
      </c>
      <c r="P1272">
        <v>939.9</v>
      </c>
      <c r="Q1272" t="s">
        <v>40</v>
      </c>
      <c r="R1272" t="s">
        <v>31</v>
      </c>
      <c r="S1272">
        <v>5</v>
      </c>
      <c r="T1272">
        <v>7</v>
      </c>
      <c r="U1272" t="s">
        <v>56</v>
      </c>
      <c r="V1272" t="s">
        <v>33</v>
      </c>
      <c r="W1272">
        <v>4</v>
      </c>
      <c r="X1272">
        <f t="shared" si="38"/>
        <v>0</v>
      </c>
      <c r="Y1272">
        <f t="shared" si="39"/>
        <v>10845.28</v>
      </c>
      <c r="Z1272" s="2">
        <f>IF(BoyCodeAfrica_Ecommerce_Datasets3[Marketing_Cost] = 0, "N/A", L1272/P1272)</f>
        <v>41.006915629322272</v>
      </c>
      <c r="AA1272" s="3">
        <f>BoyCodeAfrica_Ecommerce_Datasets3[Marketing_Cost]/BoyCodeAfrica_Ecommerce_Datasets3[Revenue]</f>
        <v>2.43861305990286E-2</v>
      </c>
      <c r="AB1272">
        <f>IF(COUNTIFS($C$2:C1272,C1272, $O$2:O1272,O1272)= 1,1,0)</f>
        <v>0</v>
      </c>
      <c r="AC1272" s="6">
        <f>IF(COUNTIFS($A$2:A1272,A1272, $O$2:O1272,O1272)= 1,1,0)</f>
        <v>1</v>
      </c>
    </row>
    <row r="1273" spans="1:29" x14ac:dyDescent="0.25">
      <c r="A1273" t="s">
        <v>1882</v>
      </c>
      <c r="B1273" s="1">
        <v>45958</v>
      </c>
      <c r="C1273" t="s">
        <v>779</v>
      </c>
      <c r="D1273" t="s">
        <v>63</v>
      </c>
      <c r="E1273" t="s">
        <v>46</v>
      </c>
      <c r="F1273" t="s">
        <v>86</v>
      </c>
      <c r="G1273" t="s">
        <v>180</v>
      </c>
      <c r="H1273">
        <v>2</v>
      </c>
      <c r="I1273">
        <v>37028</v>
      </c>
      <c r="J1273">
        <v>0</v>
      </c>
      <c r="K1273">
        <v>0</v>
      </c>
      <c r="L1273">
        <v>74056</v>
      </c>
      <c r="M1273">
        <v>44731.57</v>
      </c>
      <c r="N1273">
        <v>29324.43</v>
      </c>
      <c r="O1273" t="s">
        <v>49</v>
      </c>
      <c r="P1273">
        <v>168.64</v>
      </c>
      <c r="Q1273" t="s">
        <v>83</v>
      </c>
      <c r="R1273" t="s">
        <v>41</v>
      </c>
      <c r="S1273">
        <v>2</v>
      </c>
      <c r="T1273">
        <v>3</v>
      </c>
      <c r="U1273" t="s">
        <v>56</v>
      </c>
      <c r="V1273" t="s">
        <v>33</v>
      </c>
      <c r="W1273">
        <v>3</v>
      </c>
      <c r="X1273">
        <f t="shared" si="38"/>
        <v>0</v>
      </c>
      <c r="Y1273">
        <f t="shared" si="39"/>
        <v>29155.79</v>
      </c>
      <c r="Z1273" s="2">
        <f>IF(BoyCodeAfrica_Ecommerce_Datasets3[Marketing_Cost] = 0, "N/A", L1273/P1273)</f>
        <v>439.13662239089189</v>
      </c>
      <c r="AA1273" s="3">
        <f>BoyCodeAfrica_Ecommerce_Datasets3[Marketing_Cost]/BoyCodeAfrica_Ecommerce_Datasets3[Revenue]</f>
        <v>2.2771956357351191E-3</v>
      </c>
      <c r="AB1273">
        <f>IF(COUNTIFS($C$2:C1273,C1273, $O$2:O1273,O1273)= 1,1,0)</f>
        <v>1</v>
      </c>
      <c r="AC1273" s="6">
        <f>IF(COUNTIFS($A$2:A1273,A1273, $O$2:O1273,O1273)= 1,1,0)</f>
        <v>1</v>
      </c>
    </row>
    <row r="1274" spans="1:29" x14ac:dyDescent="0.25">
      <c r="A1274" t="s">
        <v>1883</v>
      </c>
      <c r="B1274" s="1">
        <v>45811</v>
      </c>
      <c r="C1274" t="s">
        <v>492</v>
      </c>
      <c r="D1274" t="s">
        <v>71</v>
      </c>
      <c r="E1274" t="s">
        <v>46</v>
      </c>
      <c r="F1274" t="s">
        <v>37</v>
      </c>
      <c r="G1274" t="s">
        <v>38</v>
      </c>
      <c r="H1274">
        <v>2</v>
      </c>
      <c r="I1274">
        <v>15022</v>
      </c>
      <c r="J1274">
        <v>0</v>
      </c>
      <c r="K1274">
        <v>0</v>
      </c>
      <c r="L1274">
        <v>30044</v>
      </c>
      <c r="M1274">
        <v>24466.12</v>
      </c>
      <c r="N1274">
        <v>5577.88</v>
      </c>
      <c r="O1274" t="s">
        <v>60</v>
      </c>
      <c r="P1274">
        <v>1614.81</v>
      </c>
      <c r="Q1274" t="s">
        <v>40</v>
      </c>
      <c r="R1274" t="s">
        <v>31</v>
      </c>
      <c r="S1274">
        <v>5</v>
      </c>
      <c r="T1274">
        <v>4</v>
      </c>
      <c r="U1274" t="s">
        <v>32</v>
      </c>
      <c r="V1274" t="s">
        <v>50</v>
      </c>
      <c r="W1274">
        <v>5</v>
      </c>
      <c r="X1274">
        <f t="shared" si="38"/>
        <v>0</v>
      </c>
      <c r="Y1274">
        <f t="shared" si="39"/>
        <v>3963.07</v>
      </c>
      <c r="Z1274" s="2">
        <f>IF(BoyCodeAfrica_Ecommerce_Datasets3[Marketing_Cost] = 0, "N/A", L1274/P1274)</f>
        <v>18.605284832271291</v>
      </c>
      <c r="AA1274" s="3">
        <f>BoyCodeAfrica_Ecommerce_Datasets3[Marketing_Cost]/BoyCodeAfrica_Ecommerce_Datasets3[Revenue]</f>
        <v>5.3748169351617622E-2</v>
      </c>
      <c r="AB1274">
        <f>IF(COUNTIFS($C$2:C1274,C1274, $O$2:O1274,O1274)= 1,1,0)</f>
        <v>1</v>
      </c>
      <c r="AC1274" s="6">
        <f>IF(COUNTIFS($A$2:A1274,A1274, $O$2:O1274,O1274)= 1,1,0)</f>
        <v>1</v>
      </c>
    </row>
    <row r="1275" spans="1:29" x14ac:dyDescent="0.25">
      <c r="A1275" t="s">
        <v>1884</v>
      </c>
      <c r="B1275" s="1">
        <v>45985</v>
      </c>
      <c r="C1275" t="s">
        <v>144</v>
      </c>
      <c r="D1275" t="s">
        <v>79</v>
      </c>
      <c r="E1275" t="s">
        <v>26</v>
      </c>
      <c r="F1275" t="s">
        <v>86</v>
      </c>
      <c r="G1275" t="s">
        <v>87</v>
      </c>
      <c r="H1275">
        <v>3</v>
      </c>
      <c r="I1275">
        <v>55620</v>
      </c>
      <c r="J1275">
        <v>10</v>
      </c>
      <c r="K1275">
        <v>16686</v>
      </c>
      <c r="L1275">
        <v>150174</v>
      </c>
      <c r="M1275">
        <v>104374.05</v>
      </c>
      <c r="N1275">
        <v>45799.95</v>
      </c>
      <c r="O1275" t="s">
        <v>91</v>
      </c>
      <c r="P1275">
        <v>308.20999999999998</v>
      </c>
      <c r="Q1275" t="s">
        <v>68</v>
      </c>
      <c r="R1275" t="s">
        <v>41</v>
      </c>
      <c r="S1275">
        <v>2</v>
      </c>
      <c r="T1275">
        <v>4</v>
      </c>
      <c r="U1275" t="s">
        <v>32</v>
      </c>
      <c r="V1275" t="s">
        <v>42</v>
      </c>
      <c r="X1275">
        <f t="shared" si="38"/>
        <v>0</v>
      </c>
      <c r="Y1275">
        <f t="shared" si="39"/>
        <v>45491.74</v>
      </c>
      <c r="Z1275" s="2">
        <f>IF(BoyCodeAfrica_Ecommerce_Datasets3[Marketing_Cost] = 0, "N/A", L1275/P1275)</f>
        <v>487.24570909444861</v>
      </c>
      <c r="AA1275" s="3">
        <f>BoyCodeAfrica_Ecommerce_Datasets3[Marketing_Cost]/BoyCodeAfrica_Ecommerce_Datasets3[Revenue]</f>
        <v>2.052352604312331E-3</v>
      </c>
      <c r="AB1275">
        <f>IF(COUNTIFS($C$2:C1275,C1275, $O$2:O1275,O1275)= 1,1,0)</f>
        <v>1</v>
      </c>
      <c r="AC1275" s="6">
        <f>IF(COUNTIFS($A$2:A1275,A1275, $O$2:O1275,O1275)= 1,1,0)</f>
        <v>1</v>
      </c>
    </row>
    <row r="1276" spans="1:29" x14ac:dyDescent="0.25">
      <c r="A1276" t="s">
        <v>1885</v>
      </c>
      <c r="B1276" s="1">
        <v>45875</v>
      </c>
      <c r="C1276" t="s">
        <v>228</v>
      </c>
      <c r="D1276" t="s">
        <v>79</v>
      </c>
      <c r="E1276" t="s">
        <v>26</v>
      </c>
      <c r="F1276" t="s">
        <v>27</v>
      </c>
      <c r="G1276" t="s">
        <v>76</v>
      </c>
      <c r="H1276">
        <v>1</v>
      </c>
      <c r="I1276">
        <v>8308</v>
      </c>
      <c r="J1276">
        <v>10</v>
      </c>
      <c r="K1276">
        <v>830.8</v>
      </c>
      <c r="L1276">
        <v>7477.2</v>
      </c>
      <c r="M1276">
        <v>4568.5</v>
      </c>
      <c r="N1276">
        <v>2908.7</v>
      </c>
      <c r="O1276" t="s">
        <v>55</v>
      </c>
      <c r="P1276">
        <v>1298.04</v>
      </c>
      <c r="Q1276" t="s">
        <v>73</v>
      </c>
      <c r="R1276" t="s">
        <v>31</v>
      </c>
      <c r="S1276">
        <v>5</v>
      </c>
      <c r="T1276">
        <v>7</v>
      </c>
      <c r="U1276" t="s">
        <v>56</v>
      </c>
      <c r="V1276" t="s">
        <v>33</v>
      </c>
      <c r="W1276">
        <v>4</v>
      </c>
      <c r="X1276">
        <f t="shared" si="38"/>
        <v>0</v>
      </c>
      <c r="Y1276">
        <f t="shared" si="39"/>
        <v>1610.6599999999999</v>
      </c>
      <c r="Z1276" s="2">
        <f>IF(BoyCodeAfrica_Ecommerce_Datasets3[Marketing_Cost] = 0, "N/A", L1276/P1276)</f>
        <v>5.7603771840621247</v>
      </c>
      <c r="AA1276" s="3">
        <f>BoyCodeAfrica_Ecommerce_Datasets3[Marketing_Cost]/BoyCodeAfrica_Ecommerce_Datasets3[Revenue]</f>
        <v>0.17359974321938693</v>
      </c>
      <c r="AB1276">
        <f>IF(COUNTIFS($C$2:C1276,C1276, $O$2:O1276,O1276)= 1,1,0)</f>
        <v>0</v>
      </c>
      <c r="AC1276" s="6">
        <f>IF(COUNTIFS($A$2:A1276,A1276, $O$2:O1276,O1276)= 1,1,0)</f>
        <v>1</v>
      </c>
    </row>
    <row r="1277" spans="1:29" x14ac:dyDescent="0.25">
      <c r="A1277" t="s">
        <v>1886</v>
      </c>
      <c r="B1277" s="1">
        <v>46011</v>
      </c>
      <c r="C1277" t="s">
        <v>1186</v>
      </c>
      <c r="D1277" t="s">
        <v>67</v>
      </c>
      <c r="E1277" t="s">
        <v>26</v>
      </c>
      <c r="F1277" t="s">
        <v>86</v>
      </c>
      <c r="G1277" t="s">
        <v>94</v>
      </c>
      <c r="H1277">
        <v>2</v>
      </c>
      <c r="I1277">
        <v>24033</v>
      </c>
      <c r="J1277">
        <v>0</v>
      </c>
      <c r="K1277">
        <v>0</v>
      </c>
      <c r="L1277">
        <v>48066</v>
      </c>
      <c r="M1277">
        <v>32195.77</v>
      </c>
      <c r="N1277">
        <v>15870.23</v>
      </c>
      <c r="O1277" t="s">
        <v>49</v>
      </c>
      <c r="P1277">
        <v>385.65</v>
      </c>
      <c r="Q1277" t="s">
        <v>40</v>
      </c>
      <c r="R1277" t="s">
        <v>41</v>
      </c>
      <c r="S1277">
        <v>2</v>
      </c>
      <c r="T1277">
        <v>2</v>
      </c>
      <c r="U1277" t="s">
        <v>32</v>
      </c>
      <c r="V1277" t="s">
        <v>33</v>
      </c>
      <c r="W1277">
        <v>4</v>
      </c>
      <c r="X1277">
        <f t="shared" si="38"/>
        <v>0</v>
      </c>
      <c r="Y1277">
        <f t="shared" si="39"/>
        <v>15484.58</v>
      </c>
      <c r="Z1277" s="2">
        <f>IF(BoyCodeAfrica_Ecommerce_Datasets3[Marketing_Cost] = 0, "N/A", L1277/P1277)</f>
        <v>124.63632827693505</v>
      </c>
      <c r="AA1277" s="3">
        <f>BoyCodeAfrica_Ecommerce_Datasets3[Marketing_Cost]/BoyCodeAfrica_Ecommerce_Datasets3[Revenue]</f>
        <v>8.0233429035076759E-3</v>
      </c>
      <c r="AB1277">
        <f>IF(COUNTIFS($C$2:C1277,C1277, $O$2:O1277,O1277)= 1,1,0)</f>
        <v>1</v>
      </c>
      <c r="AC1277" s="6">
        <f>IF(COUNTIFS($A$2:A1277,A1277, $O$2:O1277,O1277)= 1,1,0)</f>
        <v>1</v>
      </c>
    </row>
    <row r="1278" spans="1:29" x14ac:dyDescent="0.25">
      <c r="A1278" t="s">
        <v>1887</v>
      </c>
      <c r="B1278" s="1">
        <v>45786</v>
      </c>
      <c r="C1278" t="s">
        <v>191</v>
      </c>
      <c r="D1278" t="s">
        <v>45</v>
      </c>
      <c r="E1278" t="s">
        <v>46</v>
      </c>
      <c r="F1278" t="s">
        <v>37</v>
      </c>
      <c r="G1278" t="s">
        <v>313</v>
      </c>
      <c r="H1278">
        <v>2</v>
      </c>
      <c r="I1278">
        <v>30702</v>
      </c>
      <c r="J1278">
        <v>0</v>
      </c>
      <c r="K1278">
        <v>0</v>
      </c>
      <c r="L1278">
        <v>61404</v>
      </c>
      <c r="M1278">
        <v>37887.08</v>
      </c>
      <c r="N1278">
        <v>23516.92</v>
      </c>
      <c r="O1278" t="s">
        <v>39</v>
      </c>
      <c r="P1278">
        <v>733.81</v>
      </c>
      <c r="Q1278" t="s">
        <v>83</v>
      </c>
      <c r="R1278" t="s">
        <v>41</v>
      </c>
      <c r="S1278">
        <v>2</v>
      </c>
      <c r="T1278">
        <v>0</v>
      </c>
      <c r="U1278" t="s">
        <v>32</v>
      </c>
      <c r="V1278" t="s">
        <v>50</v>
      </c>
      <c r="W1278">
        <v>3</v>
      </c>
      <c r="X1278">
        <f t="shared" si="38"/>
        <v>0</v>
      </c>
      <c r="Y1278">
        <f t="shared" si="39"/>
        <v>22783.109999999997</v>
      </c>
      <c r="Z1278" s="2">
        <f>IF(BoyCodeAfrica_Ecommerce_Datasets3[Marketing_Cost] = 0, "N/A", L1278/P1278)</f>
        <v>83.678336354097112</v>
      </c>
      <c r="AA1278" s="3">
        <f>BoyCodeAfrica_Ecommerce_Datasets3[Marketing_Cost]/BoyCodeAfrica_Ecommerce_Datasets3[Revenue]</f>
        <v>1.1950524395804832E-2</v>
      </c>
      <c r="AB1278">
        <f>IF(COUNTIFS($C$2:C1278,C1278, $O$2:O1278,O1278)= 1,1,0)</f>
        <v>0</v>
      </c>
      <c r="AC1278" s="6">
        <f>IF(COUNTIFS($A$2:A1278,A1278, $O$2:O1278,O1278)= 1,1,0)</f>
        <v>1</v>
      </c>
    </row>
    <row r="1279" spans="1:29" x14ac:dyDescent="0.25">
      <c r="A1279" t="s">
        <v>1888</v>
      </c>
      <c r="B1279" s="1">
        <v>45891</v>
      </c>
      <c r="C1279" t="s">
        <v>1217</v>
      </c>
      <c r="D1279" t="s">
        <v>97</v>
      </c>
      <c r="E1279" t="s">
        <v>46</v>
      </c>
      <c r="F1279" t="s">
        <v>47</v>
      </c>
      <c r="G1279" t="s">
        <v>105</v>
      </c>
      <c r="H1279">
        <v>1</v>
      </c>
      <c r="I1279">
        <v>43406</v>
      </c>
      <c r="J1279">
        <v>15</v>
      </c>
      <c r="K1279">
        <v>6510.9</v>
      </c>
      <c r="L1279">
        <v>36895.1</v>
      </c>
      <c r="M1279">
        <v>25441.86</v>
      </c>
      <c r="N1279">
        <v>11453.24</v>
      </c>
      <c r="O1279" t="s">
        <v>39</v>
      </c>
      <c r="P1279">
        <v>319.22000000000003</v>
      </c>
      <c r="Q1279" t="s">
        <v>68</v>
      </c>
      <c r="R1279" t="s">
        <v>41</v>
      </c>
      <c r="S1279">
        <v>2</v>
      </c>
      <c r="T1279">
        <v>2</v>
      </c>
      <c r="U1279" t="s">
        <v>32</v>
      </c>
      <c r="V1279" t="s">
        <v>33</v>
      </c>
      <c r="W1279">
        <v>5</v>
      </c>
      <c r="X1279">
        <f t="shared" si="38"/>
        <v>0</v>
      </c>
      <c r="Y1279">
        <f t="shared" si="39"/>
        <v>11134.02</v>
      </c>
      <c r="Z1279" s="2">
        <f>IF(BoyCodeAfrica_Ecommerce_Datasets3[Marketing_Cost] = 0, "N/A", L1279/P1279)</f>
        <v>115.57891109579599</v>
      </c>
      <c r="AA1279" s="3">
        <f>BoyCodeAfrica_Ecommerce_Datasets3[Marketing_Cost]/BoyCodeAfrica_Ecommerce_Datasets3[Revenue]</f>
        <v>8.6520974329924588E-3</v>
      </c>
      <c r="AB1279">
        <f>IF(COUNTIFS($C$2:C1279,C1279, $O$2:O1279,O1279)= 1,1,0)</f>
        <v>1</v>
      </c>
      <c r="AC1279" s="6">
        <f>IF(COUNTIFS($A$2:A1279,A1279, $O$2:O1279,O1279)= 1,1,0)</f>
        <v>1</v>
      </c>
    </row>
    <row r="1280" spans="1:29" x14ac:dyDescent="0.25">
      <c r="A1280" t="s">
        <v>1889</v>
      </c>
      <c r="B1280" s="1">
        <v>45812</v>
      </c>
      <c r="C1280" t="s">
        <v>1601</v>
      </c>
      <c r="D1280" t="s">
        <v>124</v>
      </c>
      <c r="E1280" t="s">
        <v>36</v>
      </c>
      <c r="F1280" t="s">
        <v>53</v>
      </c>
      <c r="G1280" t="s">
        <v>54</v>
      </c>
      <c r="H1280">
        <v>1</v>
      </c>
      <c r="I1280">
        <v>25943</v>
      </c>
      <c r="J1280">
        <v>15</v>
      </c>
      <c r="K1280">
        <v>3891.45</v>
      </c>
      <c r="L1280">
        <v>22051.55</v>
      </c>
      <c r="M1280">
        <v>13711.99</v>
      </c>
      <c r="N1280">
        <v>8339.56</v>
      </c>
      <c r="O1280" t="s">
        <v>60</v>
      </c>
      <c r="P1280">
        <v>2177.04</v>
      </c>
      <c r="Q1280" t="s">
        <v>40</v>
      </c>
      <c r="R1280" t="s">
        <v>31</v>
      </c>
      <c r="S1280">
        <v>5</v>
      </c>
      <c r="T1280">
        <v>5</v>
      </c>
      <c r="U1280" t="s">
        <v>32</v>
      </c>
      <c r="V1280" t="s">
        <v>33</v>
      </c>
      <c r="W1280">
        <v>1</v>
      </c>
      <c r="X1280">
        <f t="shared" si="38"/>
        <v>0</v>
      </c>
      <c r="Y1280">
        <f t="shared" si="39"/>
        <v>6162.5199999999995</v>
      </c>
      <c r="Z1280" s="2">
        <f>IF(BoyCodeAfrica_Ecommerce_Datasets3[Marketing_Cost] = 0, "N/A", L1280/P1280)</f>
        <v>10.129143240363062</v>
      </c>
      <c r="AA1280" s="3">
        <f>BoyCodeAfrica_Ecommerce_Datasets3[Marketing_Cost]/BoyCodeAfrica_Ecommerce_Datasets3[Revenue]</f>
        <v>9.8725032934192838E-2</v>
      </c>
      <c r="AB1280">
        <f>IF(COUNTIFS($C$2:C1280,C1280, $O$2:O1280,O1280)= 1,1,0)</f>
        <v>1</v>
      </c>
      <c r="AC1280" s="6">
        <f>IF(COUNTIFS($A$2:A1280,A1280, $O$2:O1280,O1280)= 1,1,0)</f>
        <v>1</v>
      </c>
    </row>
    <row r="1281" spans="1:29" x14ac:dyDescent="0.25">
      <c r="A1281" t="s">
        <v>1890</v>
      </c>
      <c r="B1281" s="1">
        <v>45759</v>
      </c>
      <c r="C1281" t="s">
        <v>1891</v>
      </c>
      <c r="D1281" t="s">
        <v>154</v>
      </c>
      <c r="E1281" t="s">
        <v>36</v>
      </c>
      <c r="F1281" t="s">
        <v>53</v>
      </c>
      <c r="G1281" t="s">
        <v>82</v>
      </c>
      <c r="H1281">
        <v>1</v>
      </c>
      <c r="I1281">
        <v>12776</v>
      </c>
      <c r="J1281">
        <v>10</v>
      </c>
      <c r="K1281">
        <v>1277.5999999999999</v>
      </c>
      <c r="L1281">
        <v>11498.4</v>
      </c>
      <c r="M1281">
        <v>7376.46</v>
      </c>
      <c r="N1281">
        <v>4121.9399999999996</v>
      </c>
      <c r="O1281" t="s">
        <v>55</v>
      </c>
      <c r="P1281">
        <v>1941.05</v>
      </c>
      <c r="Q1281" t="s">
        <v>40</v>
      </c>
      <c r="R1281" t="s">
        <v>31</v>
      </c>
      <c r="S1281">
        <v>5</v>
      </c>
      <c r="T1281">
        <v>6</v>
      </c>
      <c r="U1281" t="s">
        <v>32</v>
      </c>
      <c r="V1281" t="s">
        <v>50</v>
      </c>
      <c r="W1281">
        <v>4</v>
      </c>
      <c r="X1281">
        <f t="shared" si="38"/>
        <v>0</v>
      </c>
      <c r="Y1281">
        <f t="shared" si="39"/>
        <v>2180.8899999999994</v>
      </c>
      <c r="Z1281" s="2">
        <f>IF(BoyCodeAfrica_Ecommerce_Datasets3[Marketing_Cost] = 0, "N/A", L1281/P1281)</f>
        <v>5.9238041266324926</v>
      </c>
      <c r="AA1281" s="3">
        <f>BoyCodeAfrica_Ecommerce_Datasets3[Marketing_Cost]/BoyCodeAfrica_Ecommerce_Datasets3[Revenue]</f>
        <v>0.16881044319209629</v>
      </c>
      <c r="AB1281">
        <f>IF(COUNTIFS($C$2:C1281,C1281, $O$2:O1281,O1281)= 1,1,0)</f>
        <v>1</v>
      </c>
      <c r="AC1281" s="6">
        <f>IF(COUNTIFS($A$2:A1281,A1281, $O$2:O1281,O1281)= 1,1,0)</f>
        <v>1</v>
      </c>
    </row>
    <row r="1282" spans="1:29" x14ac:dyDescent="0.25">
      <c r="A1282" t="s">
        <v>1892</v>
      </c>
      <c r="B1282" s="1">
        <v>45854</v>
      </c>
      <c r="C1282" t="s">
        <v>1078</v>
      </c>
      <c r="D1282" t="s">
        <v>124</v>
      </c>
      <c r="E1282" t="s">
        <v>26</v>
      </c>
      <c r="F1282" t="s">
        <v>27</v>
      </c>
      <c r="G1282" t="s">
        <v>28</v>
      </c>
      <c r="H1282">
        <v>2</v>
      </c>
      <c r="I1282">
        <v>23923</v>
      </c>
      <c r="J1282">
        <v>15</v>
      </c>
      <c r="K1282">
        <v>7176.9</v>
      </c>
      <c r="L1282">
        <v>40669.1</v>
      </c>
      <c r="M1282">
        <v>22840.15</v>
      </c>
      <c r="N1282">
        <v>17828.95</v>
      </c>
      <c r="O1282" t="s">
        <v>55</v>
      </c>
      <c r="P1282">
        <v>2379.3000000000002</v>
      </c>
      <c r="Q1282" t="s">
        <v>73</v>
      </c>
      <c r="R1282" t="s">
        <v>41</v>
      </c>
      <c r="S1282">
        <v>2</v>
      </c>
      <c r="T1282">
        <v>2</v>
      </c>
      <c r="U1282" t="s">
        <v>32</v>
      </c>
      <c r="V1282" t="s">
        <v>33</v>
      </c>
      <c r="W1282">
        <v>5</v>
      </c>
      <c r="X1282">
        <f t="shared" ref="X1282:X1345" si="40">L1282-M1282-N1282</f>
        <v>0</v>
      </c>
      <c r="Y1282">
        <f t="shared" ref="Y1282:Y1345" si="41">N1282-P1282</f>
        <v>15449.650000000001</v>
      </c>
      <c r="Z1282" s="2">
        <f>IF(BoyCodeAfrica_Ecommerce_Datasets3[Marketing_Cost] = 0, "N/A", L1282/P1282)</f>
        <v>17.092884461816499</v>
      </c>
      <c r="AA1282" s="3">
        <f>BoyCodeAfrica_Ecommerce_Datasets3[Marketing_Cost]/BoyCodeAfrica_Ecommerce_Datasets3[Revenue]</f>
        <v>5.8503876407395301E-2</v>
      </c>
      <c r="AB1282">
        <f>IF(COUNTIFS($C$2:C1282,C1282, $O$2:O1282,O1282)= 1,1,0)</f>
        <v>0</v>
      </c>
      <c r="AC1282" s="6">
        <f>IF(COUNTIFS($A$2:A1282,A1282, $O$2:O1282,O1282)= 1,1,0)</f>
        <v>1</v>
      </c>
    </row>
    <row r="1283" spans="1:29" x14ac:dyDescent="0.25">
      <c r="A1283" t="s">
        <v>1893</v>
      </c>
      <c r="B1283" s="1">
        <v>45905</v>
      </c>
      <c r="C1283" t="s">
        <v>1894</v>
      </c>
      <c r="D1283" t="s">
        <v>45</v>
      </c>
      <c r="E1283" t="s">
        <v>46</v>
      </c>
      <c r="F1283" t="s">
        <v>86</v>
      </c>
      <c r="G1283" t="s">
        <v>94</v>
      </c>
      <c r="H1283">
        <v>1</v>
      </c>
      <c r="I1283">
        <v>42898</v>
      </c>
      <c r="J1283">
        <v>10</v>
      </c>
      <c r="K1283">
        <v>4289.8</v>
      </c>
      <c r="L1283">
        <v>38608.199999999997</v>
      </c>
      <c r="M1283">
        <v>23581.3</v>
      </c>
      <c r="N1283">
        <v>15026.9</v>
      </c>
      <c r="O1283" t="s">
        <v>91</v>
      </c>
      <c r="P1283">
        <v>237.47</v>
      </c>
      <c r="Q1283" t="s">
        <v>40</v>
      </c>
      <c r="R1283" t="s">
        <v>31</v>
      </c>
      <c r="S1283">
        <v>5</v>
      </c>
      <c r="T1283">
        <v>4</v>
      </c>
      <c r="U1283" t="s">
        <v>32</v>
      </c>
      <c r="V1283" t="s">
        <v>33</v>
      </c>
      <c r="W1283">
        <v>5</v>
      </c>
      <c r="X1283">
        <f t="shared" si="40"/>
        <v>0</v>
      </c>
      <c r="Y1283">
        <f t="shared" si="41"/>
        <v>14789.43</v>
      </c>
      <c r="Z1283" s="2">
        <f>IF(BoyCodeAfrica_Ecommerce_Datasets3[Marketing_Cost] = 0, "N/A", L1283/P1283)</f>
        <v>162.58137870046741</v>
      </c>
      <c r="AA1283" s="3">
        <f>BoyCodeAfrica_Ecommerce_Datasets3[Marketing_Cost]/BoyCodeAfrica_Ecommerce_Datasets3[Revenue]</f>
        <v>6.1507658994721329E-3</v>
      </c>
      <c r="AB1283">
        <f>IF(COUNTIFS($C$2:C1283,C1283, $O$2:O1283,O1283)= 1,1,0)</f>
        <v>1</v>
      </c>
      <c r="AC1283" s="6">
        <f>IF(COUNTIFS($A$2:A1283,A1283, $O$2:O1283,O1283)= 1,1,0)</f>
        <v>1</v>
      </c>
    </row>
    <row r="1284" spans="1:29" x14ac:dyDescent="0.25">
      <c r="A1284" t="s">
        <v>1895</v>
      </c>
      <c r="B1284" s="1">
        <v>45712</v>
      </c>
      <c r="C1284" t="s">
        <v>1896</v>
      </c>
      <c r="D1284" t="s">
        <v>25</v>
      </c>
      <c r="E1284" t="s">
        <v>46</v>
      </c>
      <c r="F1284" t="s">
        <v>53</v>
      </c>
      <c r="G1284" t="s">
        <v>82</v>
      </c>
      <c r="H1284">
        <v>1</v>
      </c>
      <c r="I1284">
        <v>118965</v>
      </c>
      <c r="J1284">
        <v>0</v>
      </c>
      <c r="K1284">
        <v>0</v>
      </c>
      <c r="L1284">
        <v>118965</v>
      </c>
      <c r="M1284">
        <v>93277.85</v>
      </c>
      <c r="N1284">
        <v>25687.15</v>
      </c>
      <c r="O1284" t="s">
        <v>49</v>
      </c>
      <c r="P1284">
        <v>105.51</v>
      </c>
      <c r="Q1284" t="s">
        <v>40</v>
      </c>
      <c r="R1284" t="s">
        <v>41</v>
      </c>
      <c r="S1284">
        <v>2</v>
      </c>
      <c r="T1284">
        <v>1</v>
      </c>
      <c r="U1284" t="s">
        <v>32</v>
      </c>
      <c r="V1284" t="s">
        <v>42</v>
      </c>
      <c r="X1284">
        <f t="shared" si="40"/>
        <v>0</v>
      </c>
      <c r="Y1284">
        <f t="shared" si="41"/>
        <v>25581.640000000003</v>
      </c>
      <c r="Z1284" s="2">
        <f>IF(BoyCodeAfrica_Ecommerce_Datasets3[Marketing_Cost] = 0, "N/A", L1284/P1284)</f>
        <v>1127.5234574921808</v>
      </c>
      <c r="AA1284" s="3">
        <f>BoyCodeAfrica_Ecommerce_Datasets3[Marketing_Cost]/BoyCodeAfrica_Ecommerce_Datasets3[Revenue]</f>
        <v>8.8689950825873156E-4</v>
      </c>
      <c r="AB1284">
        <f>IF(COUNTIFS($C$2:C1284,C1284, $O$2:O1284,O1284)= 1,1,0)</f>
        <v>1</v>
      </c>
      <c r="AC1284" s="6">
        <f>IF(COUNTIFS($A$2:A1284,A1284, $O$2:O1284,O1284)= 1,1,0)</f>
        <v>1</v>
      </c>
    </row>
    <row r="1285" spans="1:29" x14ac:dyDescent="0.25">
      <c r="A1285" t="s">
        <v>1897</v>
      </c>
      <c r="B1285" s="1">
        <v>45779</v>
      </c>
      <c r="C1285" t="s">
        <v>1041</v>
      </c>
      <c r="D1285" t="s">
        <v>71</v>
      </c>
      <c r="E1285" t="s">
        <v>46</v>
      </c>
      <c r="F1285" t="s">
        <v>27</v>
      </c>
      <c r="G1285" t="s">
        <v>164</v>
      </c>
      <c r="H1285">
        <v>3</v>
      </c>
      <c r="I1285">
        <v>8072</v>
      </c>
      <c r="J1285">
        <v>25</v>
      </c>
      <c r="K1285">
        <v>6054</v>
      </c>
      <c r="L1285">
        <v>18162</v>
      </c>
      <c r="M1285">
        <v>12063.66</v>
      </c>
      <c r="N1285">
        <v>6098.34</v>
      </c>
      <c r="O1285" t="s">
        <v>60</v>
      </c>
      <c r="P1285">
        <v>1232.49</v>
      </c>
      <c r="Q1285" t="s">
        <v>68</v>
      </c>
      <c r="R1285" t="s">
        <v>31</v>
      </c>
      <c r="S1285">
        <v>5</v>
      </c>
      <c r="T1285">
        <v>6</v>
      </c>
      <c r="U1285" t="s">
        <v>56</v>
      </c>
      <c r="V1285" t="s">
        <v>33</v>
      </c>
      <c r="W1285">
        <v>3</v>
      </c>
      <c r="X1285">
        <f t="shared" si="40"/>
        <v>0</v>
      </c>
      <c r="Y1285">
        <f t="shared" si="41"/>
        <v>4865.8500000000004</v>
      </c>
      <c r="Z1285" s="2">
        <f>IF(BoyCodeAfrica_Ecommerce_Datasets3[Marketing_Cost] = 0, "N/A", L1285/P1285)</f>
        <v>14.736022198963076</v>
      </c>
      <c r="AA1285" s="3">
        <f>BoyCodeAfrica_Ecommerce_Datasets3[Marketing_Cost]/BoyCodeAfrica_Ecommerce_Datasets3[Revenue]</f>
        <v>6.7860918401057152E-2</v>
      </c>
      <c r="AB1285">
        <f>IF(COUNTIFS($C$2:C1285,C1285, $O$2:O1285,O1285)= 1,1,0)</f>
        <v>0</v>
      </c>
      <c r="AC1285" s="6">
        <f>IF(COUNTIFS($A$2:A1285,A1285, $O$2:O1285,O1285)= 1,1,0)</f>
        <v>1</v>
      </c>
    </row>
    <row r="1286" spans="1:29" x14ac:dyDescent="0.25">
      <c r="A1286" t="s">
        <v>1898</v>
      </c>
      <c r="B1286" s="1">
        <v>45853</v>
      </c>
      <c r="C1286" t="s">
        <v>195</v>
      </c>
      <c r="D1286" t="s">
        <v>154</v>
      </c>
      <c r="E1286" t="s">
        <v>46</v>
      </c>
      <c r="F1286" t="s">
        <v>27</v>
      </c>
      <c r="G1286" t="s">
        <v>113</v>
      </c>
      <c r="H1286">
        <v>4</v>
      </c>
      <c r="I1286">
        <v>4390</v>
      </c>
      <c r="J1286">
        <v>10</v>
      </c>
      <c r="K1286">
        <v>1756</v>
      </c>
      <c r="L1286">
        <v>15804</v>
      </c>
      <c r="M1286">
        <v>12766.8</v>
      </c>
      <c r="N1286">
        <v>3037.2</v>
      </c>
      <c r="O1286" t="s">
        <v>91</v>
      </c>
      <c r="P1286">
        <v>729.92</v>
      </c>
      <c r="Q1286" t="s">
        <v>83</v>
      </c>
      <c r="R1286" t="s">
        <v>31</v>
      </c>
      <c r="S1286">
        <v>5</v>
      </c>
      <c r="T1286">
        <v>0</v>
      </c>
      <c r="U1286" t="s">
        <v>32</v>
      </c>
      <c r="V1286" t="s">
        <v>50</v>
      </c>
      <c r="W1286">
        <v>4</v>
      </c>
      <c r="X1286">
        <f t="shared" si="40"/>
        <v>0</v>
      </c>
      <c r="Y1286">
        <f t="shared" si="41"/>
        <v>2307.2799999999997</v>
      </c>
      <c r="Z1286" s="2">
        <f>IF(BoyCodeAfrica_Ecommerce_Datasets3[Marketing_Cost] = 0, "N/A", L1286/P1286)</f>
        <v>21.65168785620342</v>
      </c>
      <c r="AA1286" s="3">
        <f>BoyCodeAfrica_Ecommerce_Datasets3[Marketing_Cost]/BoyCodeAfrica_Ecommerce_Datasets3[Revenue]</f>
        <v>4.6185775752973925E-2</v>
      </c>
      <c r="AB1286">
        <f>IF(COUNTIFS($C$2:C1286,C1286, $O$2:O1286,O1286)= 1,1,0)</f>
        <v>1</v>
      </c>
      <c r="AC1286" s="6">
        <f>IF(COUNTIFS($A$2:A1286,A1286, $O$2:O1286,O1286)= 1,1,0)</f>
        <v>1</v>
      </c>
    </row>
    <row r="1287" spans="1:29" x14ac:dyDescent="0.25">
      <c r="A1287" t="s">
        <v>1899</v>
      </c>
      <c r="B1287" s="1">
        <v>45950</v>
      </c>
      <c r="C1287" t="s">
        <v>278</v>
      </c>
      <c r="D1287" t="s">
        <v>25</v>
      </c>
      <c r="E1287" t="s">
        <v>46</v>
      </c>
      <c r="F1287" t="s">
        <v>27</v>
      </c>
      <c r="G1287" t="s">
        <v>113</v>
      </c>
      <c r="H1287">
        <v>1</v>
      </c>
      <c r="I1287">
        <v>7725</v>
      </c>
      <c r="J1287">
        <v>10</v>
      </c>
      <c r="K1287">
        <v>772.5</v>
      </c>
      <c r="L1287">
        <v>6952.5</v>
      </c>
      <c r="M1287">
        <v>4391.2</v>
      </c>
      <c r="N1287">
        <v>2561.3000000000002</v>
      </c>
      <c r="O1287" t="s">
        <v>60</v>
      </c>
      <c r="P1287">
        <v>950.71</v>
      </c>
      <c r="Q1287" t="s">
        <v>30</v>
      </c>
      <c r="R1287" t="s">
        <v>31</v>
      </c>
      <c r="S1287">
        <v>5</v>
      </c>
      <c r="T1287">
        <v>2</v>
      </c>
      <c r="U1287" t="s">
        <v>32</v>
      </c>
      <c r="V1287" t="s">
        <v>33</v>
      </c>
      <c r="W1287">
        <v>5</v>
      </c>
      <c r="X1287">
        <f t="shared" si="40"/>
        <v>0</v>
      </c>
      <c r="Y1287">
        <f t="shared" si="41"/>
        <v>1610.5900000000001</v>
      </c>
      <c r="Z1287" s="2">
        <f>IF(BoyCodeAfrica_Ecommerce_Datasets3[Marketing_Cost] = 0, "N/A", L1287/P1287)</f>
        <v>7.3129555805661033</v>
      </c>
      <c r="AA1287" s="3">
        <f>BoyCodeAfrica_Ecommerce_Datasets3[Marketing_Cost]/BoyCodeAfrica_Ecommerce_Datasets3[Revenue]</f>
        <v>0.13674361740381158</v>
      </c>
      <c r="AB1287">
        <f>IF(COUNTIFS($C$2:C1287,C1287, $O$2:O1287,O1287)= 1,1,0)</f>
        <v>1</v>
      </c>
      <c r="AC1287" s="6">
        <f>IF(COUNTIFS($A$2:A1287,A1287, $O$2:O1287,O1287)= 1,1,0)</f>
        <v>1</v>
      </c>
    </row>
    <row r="1288" spans="1:29" x14ac:dyDescent="0.25">
      <c r="A1288" t="s">
        <v>1900</v>
      </c>
      <c r="B1288" s="1">
        <v>45841</v>
      </c>
      <c r="C1288" t="s">
        <v>288</v>
      </c>
      <c r="D1288" t="s">
        <v>71</v>
      </c>
      <c r="E1288" t="s">
        <v>26</v>
      </c>
      <c r="F1288" t="s">
        <v>37</v>
      </c>
      <c r="G1288" t="s">
        <v>313</v>
      </c>
      <c r="H1288">
        <v>1</v>
      </c>
      <c r="I1288">
        <v>34640</v>
      </c>
      <c r="J1288">
        <v>0</v>
      </c>
      <c r="K1288">
        <v>0</v>
      </c>
      <c r="L1288">
        <v>34640</v>
      </c>
      <c r="M1288">
        <v>22038.52</v>
      </c>
      <c r="N1288">
        <v>12601.48</v>
      </c>
      <c r="O1288" t="s">
        <v>39</v>
      </c>
      <c r="P1288">
        <v>2347.2199999999998</v>
      </c>
      <c r="Q1288" t="s">
        <v>83</v>
      </c>
      <c r="R1288" t="s">
        <v>31</v>
      </c>
      <c r="S1288">
        <v>5</v>
      </c>
      <c r="T1288">
        <v>1</v>
      </c>
      <c r="U1288" t="s">
        <v>32</v>
      </c>
      <c r="V1288" t="s">
        <v>33</v>
      </c>
      <c r="W1288">
        <v>5</v>
      </c>
      <c r="X1288">
        <f t="shared" si="40"/>
        <v>0</v>
      </c>
      <c r="Y1288">
        <f t="shared" si="41"/>
        <v>10254.26</v>
      </c>
      <c r="Z1288" s="2">
        <f>IF(BoyCodeAfrica_Ecommerce_Datasets3[Marketing_Cost] = 0, "N/A", L1288/P1288)</f>
        <v>14.757883794446197</v>
      </c>
      <c r="AA1288" s="3">
        <f>BoyCodeAfrica_Ecommerce_Datasets3[Marketing_Cost]/BoyCodeAfrica_Ecommerce_Datasets3[Revenue]</f>
        <v>6.7760392609699766E-2</v>
      </c>
      <c r="AB1288">
        <f>IF(COUNTIFS($C$2:C1288,C1288, $O$2:O1288,O1288)= 1,1,0)</f>
        <v>1</v>
      </c>
      <c r="AC1288" s="6">
        <f>IF(COUNTIFS($A$2:A1288,A1288, $O$2:O1288,O1288)= 1,1,0)</f>
        <v>1</v>
      </c>
    </row>
    <row r="1289" spans="1:29" x14ac:dyDescent="0.25">
      <c r="A1289" t="s">
        <v>1901</v>
      </c>
      <c r="B1289" s="1">
        <v>45952</v>
      </c>
      <c r="C1289" t="s">
        <v>494</v>
      </c>
      <c r="D1289" t="s">
        <v>71</v>
      </c>
      <c r="E1289" t="s">
        <v>36</v>
      </c>
      <c r="F1289" t="s">
        <v>37</v>
      </c>
      <c r="G1289" t="s">
        <v>38</v>
      </c>
      <c r="H1289">
        <v>3</v>
      </c>
      <c r="I1289">
        <v>32159</v>
      </c>
      <c r="J1289">
        <v>10</v>
      </c>
      <c r="K1289">
        <v>9647.7000000000007</v>
      </c>
      <c r="L1289">
        <v>86829.3</v>
      </c>
      <c r="M1289">
        <v>56860.4</v>
      </c>
      <c r="N1289">
        <v>29968.9</v>
      </c>
      <c r="O1289" t="s">
        <v>60</v>
      </c>
      <c r="P1289">
        <v>2226.5500000000002</v>
      </c>
      <c r="Q1289" t="s">
        <v>40</v>
      </c>
      <c r="R1289" t="s">
        <v>31</v>
      </c>
      <c r="S1289">
        <v>5</v>
      </c>
      <c r="T1289">
        <v>6</v>
      </c>
      <c r="U1289" t="s">
        <v>56</v>
      </c>
      <c r="V1289" t="s">
        <v>33</v>
      </c>
      <c r="W1289">
        <v>2</v>
      </c>
      <c r="X1289">
        <f t="shared" si="40"/>
        <v>0</v>
      </c>
      <c r="Y1289">
        <f t="shared" si="41"/>
        <v>27742.350000000002</v>
      </c>
      <c r="Z1289" s="2">
        <f>IF(BoyCodeAfrica_Ecommerce_Datasets3[Marketing_Cost] = 0, "N/A", L1289/P1289)</f>
        <v>38.997237879230198</v>
      </c>
      <c r="AA1289" s="3">
        <f>BoyCodeAfrica_Ecommerce_Datasets3[Marketing_Cost]/BoyCodeAfrica_Ecommerce_Datasets3[Revenue]</f>
        <v>2.5642841759636437E-2</v>
      </c>
      <c r="AB1289">
        <f>IF(COUNTIFS($C$2:C1289,C1289, $O$2:O1289,O1289)= 1,1,0)</f>
        <v>1</v>
      </c>
      <c r="AC1289" s="6">
        <f>IF(COUNTIFS($A$2:A1289,A1289, $O$2:O1289,O1289)= 1,1,0)</f>
        <v>1</v>
      </c>
    </row>
    <row r="1290" spans="1:29" x14ac:dyDescent="0.25">
      <c r="A1290" t="s">
        <v>1902</v>
      </c>
      <c r="B1290" s="1">
        <v>45809</v>
      </c>
      <c r="C1290" t="s">
        <v>1903</v>
      </c>
      <c r="D1290" t="s">
        <v>67</v>
      </c>
      <c r="E1290" t="s">
        <v>26</v>
      </c>
      <c r="F1290" t="s">
        <v>27</v>
      </c>
      <c r="G1290" t="s">
        <v>72</v>
      </c>
      <c r="H1290">
        <v>1</v>
      </c>
      <c r="I1290">
        <v>28796</v>
      </c>
      <c r="J1290">
        <v>5</v>
      </c>
      <c r="K1290">
        <v>1439.8</v>
      </c>
      <c r="L1290">
        <v>27356.2</v>
      </c>
      <c r="M1290">
        <v>22386.44</v>
      </c>
      <c r="N1290">
        <v>4969.76</v>
      </c>
      <c r="O1290" t="s">
        <v>60</v>
      </c>
      <c r="P1290">
        <v>2042.96</v>
      </c>
      <c r="Q1290" t="s">
        <v>83</v>
      </c>
      <c r="R1290" t="s">
        <v>41</v>
      </c>
      <c r="S1290">
        <v>2</v>
      </c>
      <c r="T1290">
        <v>6</v>
      </c>
      <c r="U1290" t="s">
        <v>32</v>
      </c>
      <c r="V1290" t="s">
        <v>50</v>
      </c>
      <c r="W1290">
        <v>4</v>
      </c>
      <c r="X1290">
        <f t="shared" si="40"/>
        <v>0</v>
      </c>
      <c r="Y1290">
        <f t="shared" si="41"/>
        <v>2926.8</v>
      </c>
      <c r="Z1290" s="2">
        <f>IF(BoyCodeAfrica_Ecommerce_Datasets3[Marketing_Cost] = 0, "N/A", L1290/P1290)</f>
        <v>13.390472647531034</v>
      </c>
      <c r="AA1290" s="3">
        <f>BoyCodeAfrica_Ecommerce_Datasets3[Marketing_Cost]/BoyCodeAfrica_Ecommerce_Datasets3[Revenue]</f>
        <v>7.4679962860338789E-2</v>
      </c>
      <c r="AB1290">
        <f>IF(COUNTIFS($C$2:C1290,C1290, $O$2:O1290,O1290)= 1,1,0)</f>
        <v>1</v>
      </c>
      <c r="AC1290" s="6">
        <f>IF(COUNTIFS($A$2:A1290,A1290, $O$2:O1290,O1290)= 1,1,0)</f>
        <v>1</v>
      </c>
    </row>
    <row r="1291" spans="1:29" x14ac:dyDescent="0.25">
      <c r="A1291" t="s">
        <v>1904</v>
      </c>
      <c r="B1291" s="1">
        <v>46016</v>
      </c>
      <c r="C1291" t="s">
        <v>1094</v>
      </c>
      <c r="D1291" t="s">
        <v>90</v>
      </c>
      <c r="E1291" t="s">
        <v>46</v>
      </c>
      <c r="F1291" t="s">
        <v>37</v>
      </c>
      <c r="G1291" t="s">
        <v>313</v>
      </c>
      <c r="H1291">
        <v>1</v>
      </c>
      <c r="I1291">
        <v>36038</v>
      </c>
      <c r="J1291">
        <v>5</v>
      </c>
      <c r="K1291">
        <v>1801.9</v>
      </c>
      <c r="L1291">
        <v>34236.1</v>
      </c>
      <c r="M1291">
        <v>20835.88</v>
      </c>
      <c r="N1291">
        <v>13400.22</v>
      </c>
      <c r="O1291" t="s">
        <v>49</v>
      </c>
      <c r="P1291">
        <v>403.76</v>
      </c>
      <c r="Q1291" t="s">
        <v>68</v>
      </c>
      <c r="R1291" t="s">
        <v>41</v>
      </c>
      <c r="S1291">
        <v>2</v>
      </c>
      <c r="T1291">
        <v>1</v>
      </c>
      <c r="U1291" t="s">
        <v>32</v>
      </c>
      <c r="V1291" t="s">
        <v>33</v>
      </c>
      <c r="W1291">
        <v>2</v>
      </c>
      <c r="X1291">
        <f t="shared" si="40"/>
        <v>0</v>
      </c>
      <c r="Y1291">
        <f t="shared" si="41"/>
        <v>12996.46</v>
      </c>
      <c r="Z1291" s="2">
        <f>IF(BoyCodeAfrica_Ecommerce_Datasets3[Marketing_Cost] = 0, "N/A", L1291/P1291)</f>
        <v>84.793193976619776</v>
      </c>
      <c r="AA1291" s="3">
        <f>BoyCodeAfrica_Ecommerce_Datasets3[Marketing_Cost]/BoyCodeAfrica_Ecommerce_Datasets3[Revenue]</f>
        <v>1.1793399364997766E-2</v>
      </c>
      <c r="AB1291">
        <f>IF(COUNTIFS($C$2:C1291,C1291, $O$2:O1291,O1291)= 1,1,0)</f>
        <v>0</v>
      </c>
      <c r="AC1291" s="6">
        <f>IF(COUNTIFS($A$2:A1291,A1291, $O$2:O1291,O1291)= 1,1,0)</f>
        <v>1</v>
      </c>
    </row>
    <row r="1292" spans="1:29" x14ac:dyDescent="0.25">
      <c r="A1292" t="s">
        <v>1905</v>
      </c>
      <c r="B1292" s="1">
        <v>45809</v>
      </c>
      <c r="C1292" t="s">
        <v>648</v>
      </c>
      <c r="D1292" t="s">
        <v>63</v>
      </c>
      <c r="E1292" t="s">
        <v>46</v>
      </c>
      <c r="F1292" t="s">
        <v>47</v>
      </c>
      <c r="G1292" t="s">
        <v>64</v>
      </c>
      <c r="H1292">
        <v>3</v>
      </c>
      <c r="I1292">
        <v>28113</v>
      </c>
      <c r="J1292">
        <v>15</v>
      </c>
      <c r="K1292">
        <v>12650.85</v>
      </c>
      <c r="L1292">
        <v>71688.149999999994</v>
      </c>
      <c r="M1292">
        <v>57521.73</v>
      </c>
      <c r="N1292">
        <v>14166.42</v>
      </c>
      <c r="O1292" t="s">
        <v>39</v>
      </c>
      <c r="P1292">
        <v>2176.77</v>
      </c>
      <c r="Q1292" t="s">
        <v>68</v>
      </c>
      <c r="R1292" t="s">
        <v>41</v>
      </c>
      <c r="S1292">
        <v>2</v>
      </c>
      <c r="T1292">
        <v>2</v>
      </c>
      <c r="U1292" t="s">
        <v>32</v>
      </c>
      <c r="V1292" t="s">
        <v>33</v>
      </c>
      <c r="W1292">
        <v>5</v>
      </c>
      <c r="X1292">
        <f t="shared" si="40"/>
        <v>0</v>
      </c>
      <c r="Y1292">
        <f t="shared" si="41"/>
        <v>11989.65</v>
      </c>
      <c r="Z1292" s="2">
        <f>IF(BoyCodeAfrica_Ecommerce_Datasets3[Marketing_Cost] = 0, "N/A", L1292/P1292)</f>
        <v>32.933268099064207</v>
      </c>
      <c r="AA1292" s="3">
        <f>BoyCodeAfrica_Ecommerce_Datasets3[Marketing_Cost]/BoyCodeAfrica_Ecommerce_Datasets3[Revenue]</f>
        <v>3.0364432615432261E-2</v>
      </c>
      <c r="AB1292">
        <f>IF(COUNTIFS($C$2:C1292,C1292, $O$2:O1292,O1292)= 1,1,0)</f>
        <v>1</v>
      </c>
      <c r="AC1292" s="6">
        <f>IF(COUNTIFS($A$2:A1292,A1292, $O$2:O1292,O1292)= 1,1,0)</f>
        <v>1</v>
      </c>
    </row>
    <row r="1293" spans="1:29" x14ac:dyDescent="0.25">
      <c r="A1293" t="s">
        <v>1906</v>
      </c>
      <c r="B1293" s="1">
        <v>45669</v>
      </c>
      <c r="C1293" t="s">
        <v>421</v>
      </c>
      <c r="D1293" t="s">
        <v>67</v>
      </c>
      <c r="E1293" t="s">
        <v>26</v>
      </c>
      <c r="F1293" t="s">
        <v>86</v>
      </c>
      <c r="G1293" t="s">
        <v>87</v>
      </c>
      <c r="H1293">
        <v>2</v>
      </c>
      <c r="I1293">
        <v>76112</v>
      </c>
      <c r="J1293">
        <v>0</v>
      </c>
      <c r="K1293">
        <v>0</v>
      </c>
      <c r="L1293">
        <v>152224</v>
      </c>
      <c r="M1293">
        <v>89340.02</v>
      </c>
      <c r="N1293">
        <v>62883.98</v>
      </c>
      <c r="O1293" t="s">
        <v>91</v>
      </c>
      <c r="P1293">
        <v>416.02</v>
      </c>
      <c r="Q1293" t="s">
        <v>83</v>
      </c>
      <c r="R1293" t="s">
        <v>31</v>
      </c>
      <c r="S1293">
        <v>5</v>
      </c>
      <c r="T1293">
        <v>0</v>
      </c>
      <c r="U1293" t="s">
        <v>32</v>
      </c>
      <c r="V1293" t="s">
        <v>50</v>
      </c>
      <c r="W1293">
        <v>5</v>
      </c>
      <c r="X1293">
        <f t="shared" si="40"/>
        <v>0</v>
      </c>
      <c r="Y1293">
        <f t="shared" si="41"/>
        <v>62467.960000000006</v>
      </c>
      <c r="Z1293" s="2">
        <f>IF(BoyCodeAfrica_Ecommerce_Datasets3[Marketing_Cost] = 0, "N/A", L1293/P1293)</f>
        <v>365.9054853132061</v>
      </c>
      <c r="AA1293" s="3">
        <f>BoyCodeAfrica_Ecommerce_Datasets3[Marketing_Cost]/BoyCodeAfrica_Ecommerce_Datasets3[Revenue]</f>
        <v>2.732946184570107E-3</v>
      </c>
      <c r="AB1293">
        <f>IF(COUNTIFS($C$2:C1293,C1293, $O$2:O1293,O1293)= 1,1,0)</f>
        <v>0</v>
      </c>
      <c r="AC1293" s="6">
        <f>IF(COUNTIFS($A$2:A1293,A1293, $O$2:O1293,O1293)= 1,1,0)</f>
        <v>1</v>
      </c>
    </row>
    <row r="1294" spans="1:29" x14ac:dyDescent="0.25">
      <c r="A1294" t="s">
        <v>1907</v>
      </c>
      <c r="B1294" s="1">
        <v>45995</v>
      </c>
      <c r="C1294" t="s">
        <v>1303</v>
      </c>
      <c r="D1294" t="s">
        <v>124</v>
      </c>
      <c r="E1294" t="s">
        <v>26</v>
      </c>
      <c r="F1294" t="s">
        <v>53</v>
      </c>
      <c r="G1294" t="s">
        <v>54</v>
      </c>
      <c r="H1294">
        <v>1</v>
      </c>
      <c r="I1294">
        <v>36842</v>
      </c>
      <c r="J1294">
        <v>25</v>
      </c>
      <c r="K1294">
        <v>9210.5</v>
      </c>
      <c r="L1294">
        <v>27631.5</v>
      </c>
      <c r="M1294">
        <v>16311.56</v>
      </c>
      <c r="N1294">
        <v>11319.94</v>
      </c>
      <c r="O1294" t="s">
        <v>91</v>
      </c>
      <c r="P1294">
        <v>1747.14</v>
      </c>
      <c r="Q1294" t="s">
        <v>73</v>
      </c>
      <c r="R1294" t="s">
        <v>31</v>
      </c>
      <c r="S1294">
        <v>5</v>
      </c>
      <c r="T1294">
        <v>6</v>
      </c>
      <c r="U1294" t="s">
        <v>32</v>
      </c>
      <c r="V1294" t="s">
        <v>42</v>
      </c>
      <c r="X1294">
        <f t="shared" si="40"/>
        <v>0</v>
      </c>
      <c r="Y1294">
        <f t="shared" si="41"/>
        <v>9572.8000000000011</v>
      </c>
      <c r="Z1294" s="2">
        <f>IF(BoyCodeAfrica_Ecommerce_Datasets3[Marketing_Cost] = 0, "N/A", L1294/P1294)</f>
        <v>15.815275249836874</v>
      </c>
      <c r="AA1294" s="3">
        <f>BoyCodeAfrica_Ecommerce_Datasets3[Marketing_Cost]/BoyCodeAfrica_Ecommerce_Datasets3[Revenue]</f>
        <v>6.3230009228597797E-2</v>
      </c>
      <c r="AB1294">
        <f>IF(COUNTIFS($C$2:C1294,C1294, $O$2:O1294,O1294)= 1,1,0)</f>
        <v>1</v>
      </c>
      <c r="AC1294" s="6">
        <f>IF(COUNTIFS($A$2:A1294,A1294, $O$2:O1294,O1294)= 1,1,0)</f>
        <v>1</v>
      </c>
    </row>
    <row r="1295" spans="1:29" x14ac:dyDescent="0.25">
      <c r="A1295" t="s">
        <v>1908</v>
      </c>
      <c r="B1295" s="1">
        <v>45860</v>
      </c>
      <c r="C1295" t="s">
        <v>762</v>
      </c>
      <c r="D1295" t="s">
        <v>63</v>
      </c>
      <c r="E1295" t="s">
        <v>46</v>
      </c>
      <c r="F1295" t="s">
        <v>86</v>
      </c>
      <c r="G1295" t="s">
        <v>180</v>
      </c>
      <c r="H1295">
        <v>3</v>
      </c>
      <c r="I1295">
        <v>48415</v>
      </c>
      <c r="J1295">
        <v>5</v>
      </c>
      <c r="K1295">
        <v>7262.25</v>
      </c>
      <c r="L1295">
        <v>137982.75</v>
      </c>
      <c r="M1295">
        <v>96422.46</v>
      </c>
      <c r="N1295">
        <v>41560.29</v>
      </c>
      <c r="O1295" t="s">
        <v>49</v>
      </c>
      <c r="P1295">
        <v>51.7</v>
      </c>
      <c r="Q1295" t="s">
        <v>30</v>
      </c>
      <c r="R1295" t="s">
        <v>31</v>
      </c>
      <c r="S1295">
        <v>5</v>
      </c>
      <c r="T1295">
        <v>6</v>
      </c>
      <c r="U1295" t="s">
        <v>56</v>
      </c>
      <c r="V1295" t="s">
        <v>33</v>
      </c>
      <c r="W1295">
        <v>1</v>
      </c>
      <c r="X1295">
        <f t="shared" si="40"/>
        <v>0</v>
      </c>
      <c r="Y1295">
        <f t="shared" si="41"/>
        <v>41508.590000000004</v>
      </c>
      <c r="Z1295" s="2">
        <f>IF(BoyCodeAfrica_Ecommerce_Datasets3[Marketing_Cost] = 0, "N/A", L1295/P1295)</f>
        <v>2668.9119922630562</v>
      </c>
      <c r="AA1295" s="3">
        <f>BoyCodeAfrica_Ecommerce_Datasets3[Marketing_Cost]/BoyCodeAfrica_Ecommerce_Datasets3[Revenue]</f>
        <v>3.7468451672401082E-4</v>
      </c>
      <c r="AB1295">
        <f>IF(COUNTIFS($C$2:C1295,C1295, $O$2:O1295,O1295)= 1,1,0)</f>
        <v>0</v>
      </c>
      <c r="AC1295" s="6">
        <f>IF(COUNTIFS($A$2:A1295,A1295, $O$2:O1295,O1295)= 1,1,0)</f>
        <v>1</v>
      </c>
    </row>
    <row r="1296" spans="1:29" x14ac:dyDescent="0.25">
      <c r="A1296" t="s">
        <v>1909</v>
      </c>
      <c r="B1296" s="1">
        <v>45798</v>
      </c>
      <c r="C1296" t="s">
        <v>921</v>
      </c>
      <c r="D1296" t="s">
        <v>154</v>
      </c>
      <c r="E1296" t="s">
        <v>26</v>
      </c>
      <c r="F1296" t="s">
        <v>86</v>
      </c>
      <c r="G1296" t="s">
        <v>87</v>
      </c>
      <c r="H1296">
        <v>1</v>
      </c>
      <c r="I1296">
        <v>25732</v>
      </c>
      <c r="J1296">
        <v>20</v>
      </c>
      <c r="K1296">
        <v>5146.3999999999996</v>
      </c>
      <c r="L1296">
        <v>20585.599999999999</v>
      </c>
      <c r="M1296">
        <v>13920.16</v>
      </c>
      <c r="N1296">
        <v>6665.44</v>
      </c>
      <c r="O1296" t="s">
        <v>91</v>
      </c>
      <c r="P1296">
        <v>1152.5899999999999</v>
      </c>
      <c r="Q1296" t="s">
        <v>40</v>
      </c>
      <c r="R1296" t="s">
        <v>31</v>
      </c>
      <c r="S1296">
        <v>5</v>
      </c>
      <c r="T1296">
        <v>5</v>
      </c>
      <c r="U1296" t="s">
        <v>32</v>
      </c>
      <c r="V1296" t="s">
        <v>33</v>
      </c>
      <c r="W1296">
        <v>1</v>
      </c>
      <c r="X1296">
        <f t="shared" si="40"/>
        <v>0</v>
      </c>
      <c r="Y1296">
        <f t="shared" si="41"/>
        <v>5512.8499999999995</v>
      </c>
      <c r="Z1296" s="2">
        <f>IF(BoyCodeAfrica_Ecommerce_Datasets3[Marketing_Cost] = 0, "N/A", L1296/P1296)</f>
        <v>17.860297243599199</v>
      </c>
      <c r="AA1296" s="3">
        <f>BoyCodeAfrica_Ecommerce_Datasets3[Marketing_Cost]/BoyCodeAfrica_Ecommerce_Datasets3[Revenue]</f>
        <v>5.5990109591170525E-2</v>
      </c>
      <c r="AB1296">
        <f>IF(COUNTIFS($C$2:C1296,C1296, $O$2:O1296,O1296)= 1,1,0)</f>
        <v>0</v>
      </c>
      <c r="AC1296" s="6">
        <f>IF(COUNTIFS($A$2:A1296,A1296, $O$2:O1296,O1296)= 1,1,0)</f>
        <v>1</v>
      </c>
    </row>
    <row r="1297" spans="1:29" x14ac:dyDescent="0.25">
      <c r="A1297" t="s">
        <v>1910</v>
      </c>
      <c r="B1297" s="1">
        <v>45662</v>
      </c>
      <c r="C1297" t="s">
        <v>1172</v>
      </c>
      <c r="D1297" t="s">
        <v>63</v>
      </c>
      <c r="E1297" t="s">
        <v>26</v>
      </c>
      <c r="F1297" t="s">
        <v>53</v>
      </c>
      <c r="G1297" t="s">
        <v>54</v>
      </c>
      <c r="H1297">
        <v>3</v>
      </c>
      <c r="I1297">
        <v>67058</v>
      </c>
      <c r="J1297">
        <v>0</v>
      </c>
      <c r="K1297">
        <v>0</v>
      </c>
      <c r="L1297">
        <v>201174</v>
      </c>
      <c r="M1297">
        <v>123575.33</v>
      </c>
      <c r="N1297">
        <v>77598.67</v>
      </c>
      <c r="O1297" t="s">
        <v>49</v>
      </c>
      <c r="P1297">
        <v>190.94</v>
      </c>
      <c r="Q1297" t="s">
        <v>40</v>
      </c>
      <c r="R1297" t="s">
        <v>41</v>
      </c>
      <c r="S1297">
        <v>2</v>
      </c>
      <c r="T1297">
        <v>1</v>
      </c>
      <c r="U1297" t="s">
        <v>32</v>
      </c>
      <c r="V1297" t="s">
        <v>33</v>
      </c>
      <c r="W1297">
        <v>5</v>
      </c>
      <c r="X1297">
        <f t="shared" si="40"/>
        <v>0</v>
      </c>
      <c r="Y1297">
        <f t="shared" si="41"/>
        <v>77407.73</v>
      </c>
      <c r="Z1297" s="2">
        <f>IF(BoyCodeAfrica_Ecommerce_Datasets3[Marketing_Cost] = 0, "N/A", L1297/P1297)</f>
        <v>1053.5979888970357</v>
      </c>
      <c r="AA1297" s="3">
        <f>BoyCodeAfrica_Ecommerce_Datasets3[Marketing_Cost]/BoyCodeAfrica_Ecommerce_Datasets3[Revenue]</f>
        <v>9.4912861502977519E-4</v>
      </c>
      <c r="AB1297">
        <f>IF(COUNTIFS($C$2:C1297,C1297, $O$2:O1297,O1297)= 1,1,0)</f>
        <v>0</v>
      </c>
      <c r="AC1297" s="6">
        <f>IF(COUNTIFS($A$2:A1297,A1297, $O$2:O1297,O1297)= 1,1,0)</f>
        <v>1</v>
      </c>
    </row>
    <row r="1298" spans="1:29" x14ac:dyDescent="0.25">
      <c r="A1298" t="s">
        <v>1911</v>
      </c>
      <c r="B1298" s="1">
        <v>45947</v>
      </c>
      <c r="C1298" t="s">
        <v>1870</v>
      </c>
      <c r="D1298" t="s">
        <v>63</v>
      </c>
      <c r="E1298" t="s">
        <v>26</v>
      </c>
      <c r="F1298" t="s">
        <v>37</v>
      </c>
      <c r="G1298" t="s">
        <v>313</v>
      </c>
      <c r="H1298">
        <v>1</v>
      </c>
      <c r="I1298">
        <v>7515</v>
      </c>
      <c r="J1298">
        <v>0</v>
      </c>
      <c r="K1298">
        <v>0</v>
      </c>
      <c r="L1298">
        <v>7515</v>
      </c>
      <c r="M1298">
        <v>5954.95</v>
      </c>
      <c r="N1298">
        <v>1560.05</v>
      </c>
      <c r="O1298" t="s">
        <v>55</v>
      </c>
      <c r="P1298">
        <v>1690.41</v>
      </c>
      <c r="Q1298" t="s">
        <v>30</v>
      </c>
      <c r="R1298" t="s">
        <v>31</v>
      </c>
      <c r="S1298">
        <v>5</v>
      </c>
      <c r="T1298">
        <v>6</v>
      </c>
      <c r="U1298" t="s">
        <v>56</v>
      </c>
      <c r="V1298" t="s">
        <v>33</v>
      </c>
      <c r="W1298">
        <v>5</v>
      </c>
      <c r="X1298">
        <f t="shared" si="40"/>
        <v>0</v>
      </c>
      <c r="Y1298">
        <f t="shared" si="41"/>
        <v>-130.36000000000013</v>
      </c>
      <c r="Z1298" s="2">
        <f>IF(BoyCodeAfrica_Ecommerce_Datasets3[Marketing_Cost] = 0, "N/A", L1298/P1298)</f>
        <v>4.4456670275258663</v>
      </c>
      <c r="AA1298" s="3">
        <f>BoyCodeAfrica_Ecommerce_Datasets3[Marketing_Cost]/BoyCodeAfrica_Ecommerce_Datasets3[Revenue]</f>
        <v>0.22493812375249503</v>
      </c>
      <c r="AB1298">
        <f>IF(COUNTIFS($C$2:C1298,C1298, $O$2:O1298,O1298)= 1,1,0)</f>
        <v>0</v>
      </c>
      <c r="AC1298" s="6">
        <f>IF(COUNTIFS($A$2:A1298,A1298, $O$2:O1298,O1298)= 1,1,0)</f>
        <v>1</v>
      </c>
    </row>
    <row r="1299" spans="1:29" x14ac:dyDescent="0.25">
      <c r="A1299" t="s">
        <v>1912</v>
      </c>
      <c r="B1299" s="1">
        <v>46009</v>
      </c>
      <c r="C1299" t="s">
        <v>1790</v>
      </c>
      <c r="D1299" t="s">
        <v>154</v>
      </c>
      <c r="E1299" t="s">
        <v>26</v>
      </c>
      <c r="F1299" t="s">
        <v>27</v>
      </c>
      <c r="G1299" t="s">
        <v>72</v>
      </c>
      <c r="H1299">
        <v>1</v>
      </c>
      <c r="I1299">
        <v>8739</v>
      </c>
      <c r="J1299">
        <v>0</v>
      </c>
      <c r="K1299">
        <v>0</v>
      </c>
      <c r="L1299">
        <v>8739</v>
      </c>
      <c r="M1299">
        <v>5384.8</v>
      </c>
      <c r="N1299">
        <v>3354.2</v>
      </c>
      <c r="O1299" t="s">
        <v>60</v>
      </c>
      <c r="P1299">
        <v>1369.22</v>
      </c>
      <c r="Q1299" t="s">
        <v>73</v>
      </c>
      <c r="R1299" t="s">
        <v>31</v>
      </c>
      <c r="S1299">
        <v>5</v>
      </c>
      <c r="T1299">
        <v>4</v>
      </c>
      <c r="U1299" t="s">
        <v>32</v>
      </c>
      <c r="V1299" t="s">
        <v>33</v>
      </c>
      <c r="W1299">
        <v>5</v>
      </c>
      <c r="X1299">
        <f t="shared" si="40"/>
        <v>0</v>
      </c>
      <c r="Y1299">
        <f t="shared" si="41"/>
        <v>1984.9799999999998</v>
      </c>
      <c r="Z1299" s="2">
        <f>IF(BoyCodeAfrica_Ecommerce_Datasets3[Marketing_Cost] = 0, "N/A", L1299/P1299)</f>
        <v>6.382465929507311</v>
      </c>
      <c r="AA1299" s="3">
        <f>BoyCodeAfrica_Ecommerce_Datasets3[Marketing_Cost]/BoyCodeAfrica_Ecommerce_Datasets3[Revenue]</f>
        <v>0.15667925391921272</v>
      </c>
      <c r="AB1299">
        <f>IF(COUNTIFS($C$2:C1299,C1299, $O$2:O1299,O1299)= 1,1,0)</f>
        <v>1</v>
      </c>
      <c r="AC1299" s="6">
        <f>IF(COUNTIFS($A$2:A1299,A1299, $O$2:O1299,O1299)= 1,1,0)</f>
        <v>1</v>
      </c>
    </row>
    <row r="1300" spans="1:29" x14ac:dyDescent="0.25">
      <c r="A1300" t="s">
        <v>1913</v>
      </c>
      <c r="B1300" s="1">
        <v>45683</v>
      </c>
      <c r="C1300" t="s">
        <v>1046</v>
      </c>
      <c r="D1300" t="s">
        <v>79</v>
      </c>
      <c r="E1300" t="s">
        <v>26</v>
      </c>
      <c r="F1300" t="s">
        <v>27</v>
      </c>
      <c r="G1300" t="s">
        <v>72</v>
      </c>
      <c r="H1300">
        <v>1</v>
      </c>
      <c r="I1300">
        <v>10344</v>
      </c>
      <c r="J1300">
        <v>25</v>
      </c>
      <c r="K1300">
        <v>2586</v>
      </c>
      <c r="L1300">
        <v>7758</v>
      </c>
      <c r="M1300">
        <v>6205.11</v>
      </c>
      <c r="N1300">
        <v>1552.89</v>
      </c>
      <c r="O1300" t="s">
        <v>39</v>
      </c>
      <c r="P1300">
        <v>1520.93</v>
      </c>
      <c r="Q1300" t="s">
        <v>40</v>
      </c>
      <c r="R1300" t="s">
        <v>41</v>
      </c>
      <c r="S1300">
        <v>2</v>
      </c>
      <c r="T1300">
        <v>5</v>
      </c>
      <c r="U1300" t="s">
        <v>32</v>
      </c>
      <c r="V1300" t="s">
        <v>42</v>
      </c>
      <c r="X1300">
        <f t="shared" si="40"/>
        <v>0</v>
      </c>
      <c r="Y1300">
        <f t="shared" si="41"/>
        <v>31.960000000000036</v>
      </c>
      <c r="Z1300" s="2">
        <f>IF(BoyCodeAfrica_Ecommerce_Datasets3[Marketing_Cost] = 0, "N/A", L1300/P1300)</f>
        <v>5.1008264680162796</v>
      </c>
      <c r="AA1300" s="3">
        <f>BoyCodeAfrica_Ecommerce_Datasets3[Marketing_Cost]/BoyCodeAfrica_Ecommerce_Datasets3[Revenue]</f>
        <v>0.19604666151069863</v>
      </c>
      <c r="AB1300">
        <f>IF(COUNTIFS($C$2:C1300,C1300, $O$2:O1300,O1300)= 1,1,0)</f>
        <v>1</v>
      </c>
      <c r="AC1300" s="6">
        <f>IF(COUNTIFS($A$2:A1300,A1300, $O$2:O1300,O1300)= 1,1,0)</f>
        <v>1</v>
      </c>
    </row>
    <row r="1301" spans="1:29" x14ac:dyDescent="0.25">
      <c r="A1301" t="s">
        <v>1914</v>
      </c>
      <c r="B1301" s="1">
        <v>45968</v>
      </c>
      <c r="C1301" t="s">
        <v>263</v>
      </c>
      <c r="D1301" t="s">
        <v>63</v>
      </c>
      <c r="E1301" t="s">
        <v>36</v>
      </c>
      <c r="F1301" t="s">
        <v>86</v>
      </c>
      <c r="G1301" t="s">
        <v>110</v>
      </c>
      <c r="H1301">
        <v>1</v>
      </c>
      <c r="I1301">
        <v>47286</v>
      </c>
      <c r="J1301">
        <v>10</v>
      </c>
      <c r="K1301">
        <v>4728.6000000000004</v>
      </c>
      <c r="L1301">
        <v>42557.4</v>
      </c>
      <c r="M1301">
        <v>30268.87</v>
      </c>
      <c r="N1301">
        <v>12288.53</v>
      </c>
      <c r="O1301" t="s">
        <v>29</v>
      </c>
      <c r="P1301">
        <v>1158.98</v>
      </c>
      <c r="Q1301" t="s">
        <v>30</v>
      </c>
      <c r="R1301" t="s">
        <v>31</v>
      </c>
      <c r="S1301">
        <v>5</v>
      </c>
      <c r="T1301">
        <v>1</v>
      </c>
      <c r="U1301" t="s">
        <v>32</v>
      </c>
      <c r="V1301" t="s">
        <v>50</v>
      </c>
      <c r="W1301">
        <v>5</v>
      </c>
      <c r="X1301">
        <f t="shared" si="40"/>
        <v>0</v>
      </c>
      <c r="Y1301">
        <f t="shared" si="41"/>
        <v>11129.550000000001</v>
      </c>
      <c r="Z1301" s="2">
        <f>IF(BoyCodeAfrica_Ecommerce_Datasets3[Marketing_Cost] = 0, "N/A", L1301/P1301)</f>
        <v>36.719701806761115</v>
      </c>
      <c r="AA1301" s="3">
        <f>BoyCodeAfrica_Ecommerce_Datasets3[Marketing_Cost]/BoyCodeAfrica_Ecommerce_Datasets3[Revenue]</f>
        <v>2.7233336623007982E-2</v>
      </c>
      <c r="AB1301">
        <f>IF(COUNTIFS($C$2:C1301,C1301, $O$2:O1301,O1301)= 1,1,0)</f>
        <v>1</v>
      </c>
      <c r="AC1301" s="6">
        <f>IF(COUNTIFS($A$2:A1301,A1301, $O$2:O1301,O1301)= 1,1,0)</f>
        <v>1</v>
      </c>
    </row>
    <row r="1302" spans="1:29" x14ac:dyDescent="0.25">
      <c r="A1302" t="s">
        <v>1915</v>
      </c>
      <c r="B1302" s="1">
        <v>45912</v>
      </c>
      <c r="C1302" t="s">
        <v>1623</v>
      </c>
      <c r="D1302" t="s">
        <v>154</v>
      </c>
      <c r="E1302" t="s">
        <v>46</v>
      </c>
      <c r="F1302" t="s">
        <v>86</v>
      </c>
      <c r="G1302" t="s">
        <v>87</v>
      </c>
      <c r="H1302">
        <v>2</v>
      </c>
      <c r="I1302">
        <v>23139</v>
      </c>
      <c r="J1302">
        <v>25</v>
      </c>
      <c r="K1302">
        <v>11569.5</v>
      </c>
      <c r="L1302">
        <v>34708.5</v>
      </c>
      <c r="M1302">
        <v>24578.67</v>
      </c>
      <c r="N1302">
        <v>10129.83</v>
      </c>
      <c r="O1302" t="s">
        <v>49</v>
      </c>
      <c r="P1302">
        <v>440.16</v>
      </c>
      <c r="Q1302" t="s">
        <v>83</v>
      </c>
      <c r="R1302" t="s">
        <v>31</v>
      </c>
      <c r="S1302">
        <v>5</v>
      </c>
      <c r="T1302">
        <v>5</v>
      </c>
      <c r="U1302" t="s">
        <v>32</v>
      </c>
      <c r="V1302" t="s">
        <v>42</v>
      </c>
      <c r="X1302">
        <f t="shared" si="40"/>
        <v>0</v>
      </c>
      <c r="Y1302">
        <f t="shared" si="41"/>
        <v>9689.67</v>
      </c>
      <c r="Z1302" s="2">
        <f>IF(BoyCodeAfrica_Ecommerce_Datasets3[Marketing_Cost] = 0, "N/A", L1302/P1302)</f>
        <v>78.854280261723005</v>
      </c>
      <c r="AA1302" s="3">
        <f>BoyCodeAfrica_Ecommerce_Datasets3[Marketing_Cost]/BoyCodeAfrica_Ecommerce_Datasets3[Revenue]</f>
        <v>1.2681619776135529E-2</v>
      </c>
      <c r="AB1302">
        <f>IF(COUNTIFS($C$2:C1302,C1302, $O$2:O1302,O1302)= 1,1,0)</f>
        <v>1</v>
      </c>
      <c r="AC1302" s="6">
        <f>IF(COUNTIFS($A$2:A1302,A1302, $O$2:O1302,O1302)= 1,1,0)</f>
        <v>1</v>
      </c>
    </row>
    <row r="1303" spans="1:29" x14ac:dyDescent="0.25">
      <c r="A1303" t="s">
        <v>1916</v>
      </c>
      <c r="B1303" s="1">
        <v>45804</v>
      </c>
      <c r="C1303" t="s">
        <v>973</v>
      </c>
      <c r="D1303" t="s">
        <v>97</v>
      </c>
      <c r="E1303" t="s">
        <v>46</v>
      </c>
      <c r="F1303" t="s">
        <v>86</v>
      </c>
      <c r="G1303" t="s">
        <v>110</v>
      </c>
      <c r="H1303">
        <v>1</v>
      </c>
      <c r="I1303">
        <v>29914</v>
      </c>
      <c r="J1303">
        <v>15</v>
      </c>
      <c r="K1303">
        <v>4487.1000000000004</v>
      </c>
      <c r="L1303">
        <v>25426.9</v>
      </c>
      <c r="M1303">
        <v>19074.099999999999</v>
      </c>
      <c r="N1303">
        <v>6352.8</v>
      </c>
      <c r="O1303" t="s">
        <v>39</v>
      </c>
      <c r="P1303">
        <v>2078.23</v>
      </c>
      <c r="Q1303" t="s">
        <v>40</v>
      </c>
      <c r="R1303" t="s">
        <v>31</v>
      </c>
      <c r="S1303">
        <v>5</v>
      </c>
      <c r="T1303">
        <v>6</v>
      </c>
      <c r="U1303" t="s">
        <v>56</v>
      </c>
      <c r="V1303" t="s">
        <v>33</v>
      </c>
      <c r="W1303">
        <v>2</v>
      </c>
      <c r="X1303">
        <f t="shared" si="40"/>
        <v>0</v>
      </c>
      <c r="Y1303">
        <f t="shared" si="41"/>
        <v>4274.57</v>
      </c>
      <c r="Z1303" s="2">
        <f>IF(BoyCodeAfrica_Ecommerce_Datasets3[Marketing_Cost] = 0, "N/A", L1303/P1303)</f>
        <v>12.234882568339405</v>
      </c>
      <c r="AA1303" s="3">
        <f>BoyCodeAfrica_Ecommerce_Datasets3[Marketing_Cost]/BoyCodeAfrica_Ecommerce_Datasets3[Revenue]</f>
        <v>8.173351843913336E-2</v>
      </c>
      <c r="AB1303">
        <f>IF(COUNTIFS($C$2:C1303,C1303, $O$2:O1303,O1303)= 1,1,0)</f>
        <v>1</v>
      </c>
      <c r="AC1303" s="6">
        <f>IF(COUNTIFS($A$2:A1303,A1303, $O$2:O1303,O1303)= 1,1,0)</f>
        <v>1</v>
      </c>
    </row>
    <row r="1304" spans="1:29" x14ac:dyDescent="0.25">
      <c r="A1304" t="s">
        <v>1917</v>
      </c>
      <c r="B1304" s="1">
        <v>45775</v>
      </c>
      <c r="C1304" t="s">
        <v>219</v>
      </c>
      <c r="D1304" t="s">
        <v>154</v>
      </c>
      <c r="E1304" t="s">
        <v>46</v>
      </c>
      <c r="F1304" t="s">
        <v>86</v>
      </c>
      <c r="G1304" t="s">
        <v>127</v>
      </c>
      <c r="H1304">
        <v>1</v>
      </c>
      <c r="I1304">
        <v>70447</v>
      </c>
      <c r="J1304">
        <v>25</v>
      </c>
      <c r="K1304">
        <v>17611.75</v>
      </c>
      <c r="L1304">
        <v>52835.25</v>
      </c>
      <c r="M1304">
        <v>36568.120000000003</v>
      </c>
      <c r="N1304">
        <v>16267.13</v>
      </c>
      <c r="O1304" t="s">
        <v>49</v>
      </c>
      <c r="P1304">
        <v>286.64</v>
      </c>
      <c r="Q1304" t="s">
        <v>40</v>
      </c>
      <c r="R1304" t="s">
        <v>31</v>
      </c>
      <c r="S1304">
        <v>5</v>
      </c>
      <c r="T1304">
        <v>4</v>
      </c>
      <c r="U1304" t="s">
        <v>32</v>
      </c>
      <c r="V1304" t="s">
        <v>33</v>
      </c>
      <c r="W1304">
        <v>4</v>
      </c>
      <c r="X1304">
        <f t="shared" si="40"/>
        <v>0</v>
      </c>
      <c r="Y1304">
        <f t="shared" si="41"/>
        <v>15980.49</v>
      </c>
      <c r="Z1304" s="2">
        <f>IF(BoyCodeAfrica_Ecommerce_Datasets3[Marketing_Cost] = 0, "N/A", L1304/P1304)</f>
        <v>184.32615824727881</v>
      </c>
      <c r="AA1304" s="3">
        <f>BoyCodeAfrica_Ecommerce_Datasets3[Marketing_Cost]/BoyCodeAfrica_Ecommerce_Datasets3[Revenue]</f>
        <v>5.4251659640107688E-3</v>
      </c>
      <c r="AB1304">
        <f>IF(COUNTIFS($C$2:C1304,C1304, $O$2:O1304,O1304)= 1,1,0)</f>
        <v>0</v>
      </c>
      <c r="AC1304" s="6">
        <f>IF(COUNTIFS($A$2:A1304,A1304, $O$2:O1304,O1304)= 1,1,0)</f>
        <v>1</v>
      </c>
    </row>
    <row r="1305" spans="1:29" x14ac:dyDescent="0.25">
      <c r="A1305" t="s">
        <v>1918</v>
      </c>
      <c r="B1305" s="1">
        <v>45968</v>
      </c>
      <c r="C1305" t="s">
        <v>1787</v>
      </c>
      <c r="D1305" t="s">
        <v>97</v>
      </c>
      <c r="E1305" t="s">
        <v>46</v>
      </c>
      <c r="F1305" t="s">
        <v>27</v>
      </c>
      <c r="G1305" t="s">
        <v>164</v>
      </c>
      <c r="H1305">
        <v>1</v>
      </c>
      <c r="I1305">
        <v>27462</v>
      </c>
      <c r="J1305">
        <v>10</v>
      </c>
      <c r="K1305">
        <v>2746.2</v>
      </c>
      <c r="L1305">
        <v>24715.8</v>
      </c>
      <c r="M1305">
        <v>17434.39</v>
      </c>
      <c r="N1305">
        <v>7281.41</v>
      </c>
      <c r="O1305" t="s">
        <v>39</v>
      </c>
      <c r="P1305">
        <v>1275.3399999999999</v>
      </c>
      <c r="Q1305" t="s">
        <v>40</v>
      </c>
      <c r="R1305" t="s">
        <v>41</v>
      </c>
      <c r="S1305">
        <v>2</v>
      </c>
      <c r="T1305">
        <v>1</v>
      </c>
      <c r="U1305" t="s">
        <v>32</v>
      </c>
      <c r="V1305" t="s">
        <v>33</v>
      </c>
      <c r="W1305">
        <v>3</v>
      </c>
      <c r="X1305">
        <f t="shared" si="40"/>
        <v>0</v>
      </c>
      <c r="Y1305">
        <f t="shared" si="41"/>
        <v>6006.07</v>
      </c>
      <c r="Z1305" s="2">
        <f>IF(BoyCodeAfrica_Ecommerce_Datasets3[Marketing_Cost] = 0, "N/A", L1305/P1305)</f>
        <v>19.379773236940739</v>
      </c>
      <c r="AA1305" s="3">
        <f>BoyCodeAfrica_Ecommerce_Datasets3[Marketing_Cost]/BoyCodeAfrica_Ecommerce_Datasets3[Revenue]</f>
        <v>5.1600190970957846E-2</v>
      </c>
      <c r="AB1305">
        <f>IF(COUNTIFS($C$2:C1305,C1305, $O$2:O1305,O1305)= 1,1,0)</f>
        <v>0</v>
      </c>
      <c r="AC1305" s="6">
        <f>IF(COUNTIFS($A$2:A1305,A1305, $O$2:O1305,O1305)= 1,1,0)</f>
        <v>1</v>
      </c>
    </row>
    <row r="1306" spans="1:29" x14ac:dyDescent="0.25">
      <c r="A1306" t="s">
        <v>1919</v>
      </c>
      <c r="B1306" s="1">
        <v>45838</v>
      </c>
      <c r="C1306" t="s">
        <v>1298</v>
      </c>
      <c r="D1306" t="s">
        <v>71</v>
      </c>
      <c r="E1306" t="s">
        <v>26</v>
      </c>
      <c r="F1306" t="s">
        <v>37</v>
      </c>
      <c r="G1306" t="s">
        <v>38</v>
      </c>
      <c r="H1306">
        <v>1</v>
      </c>
      <c r="I1306">
        <v>21651</v>
      </c>
      <c r="J1306">
        <v>15</v>
      </c>
      <c r="K1306">
        <v>3247.65</v>
      </c>
      <c r="L1306">
        <v>18403.349999999999</v>
      </c>
      <c r="M1306">
        <v>11079.84</v>
      </c>
      <c r="N1306">
        <v>7323.51</v>
      </c>
      <c r="O1306" t="s">
        <v>55</v>
      </c>
      <c r="P1306">
        <v>1628.06</v>
      </c>
      <c r="Q1306" t="s">
        <v>30</v>
      </c>
      <c r="R1306" t="s">
        <v>31</v>
      </c>
      <c r="S1306">
        <v>5</v>
      </c>
      <c r="T1306">
        <v>0</v>
      </c>
      <c r="U1306" t="s">
        <v>32</v>
      </c>
      <c r="V1306" t="s">
        <v>50</v>
      </c>
      <c r="W1306">
        <v>5</v>
      </c>
      <c r="X1306">
        <f t="shared" si="40"/>
        <v>0</v>
      </c>
      <c r="Y1306">
        <f t="shared" si="41"/>
        <v>5695.4500000000007</v>
      </c>
      <c r="Z1306" s="2">
        <f>IF(BoyCodeAfrica_Ecommerce_Datasets3[Marketing_Cost] = 0, "N/A", L1306/P1306)</f>
        <v>11.303852437870839</v>
      </c>
      <c r="AA1306" s="3">
        <f>BoyCodeAfrica_Ecommerce_Datasets3[Marketing_Cost]/BoyCodeAfrica_Ecommerce_Datasets3[Revenue]</f>
        <v>8.8465415264068772E-2</v>
      </c>
      <c r="AB1306">
        <f>IF(COUNTIFS($C$2:C1306,C1306, $O$2:O1306,O1306)= 1,1,0)</f>
        <v>1</v>
      </c>
      <c r="AC1306" s="6">
        <f>IF(COUNTIFS($A$2:A1306,A1306, $O$2:O1306,O1306)= 1,1,0)</f>
        <v>1</v>
      </c>
    </row>
    <row r="1307" spans="1:29" x14ac:dyDescent="0.25">
      <c r="A1307" t="s">
        <v>1920</v>
      </c>
      <c r="B1307" s="1">
        <v>45770</v>
      </c>
      <c r="C1307" t="s">
        <v>702</v>
      </c>
      <c r="D1307" t="s">
        <v>79</v>
      </c>
      <c r="E1307" t="s">
        <v>36</v>
      </c>
      <c r="F1307" t="s">
        <v>47</v>
      </c>
      <c r="G1307" t="s">
        <v>146</v>
      </c>
      <c r="H1307">
        <v>1</v>
      </c>
      <c r="I1307">
        <v>34340</v>
      </c>
      <c r="J1307">
        <v>0</v>
      </c>
      <c r="K1307">
        <v>0</v>
      </c>
      <c r="L1307">
        <v>34340</v>
      </c>
      <c r="M1307">
        <v>18955.689999999999</v>
      </c>
      <c r="N1307">
        <v>15384.31</v>
      </c>
      <c r="O1307" t="s">
        <v>55</v>
      </c>
      <c r="P1307">
        <v>2272</v>
      </c>
      <c r="Q1307" t="s">
        <v>30</v>
      </c>
      <c r="R1307" t="s">
        <v>41</v>
      </c>
      <c r="S1307">
        <v>2</v>
      </c>
      <c r="T1307">
        <v>1</v>
      </c>
      <c r="U1307" t="s">
        <v>32</v>
      </c>
      <c r="V1307" t="s">
        <v>33</v>
      </c>
      <c r="W1307">
        <v>3</v>
      </c>
      <c r="X1307">
        <f t="shared" si="40"/>
        <v>0</v>
      </c>
      <c r="Y1307">
        <f t="shared" si="41"/>
        <v>13112.31</v>
      </c>
      <c r="Z1307" s="2">
        <f>IF(BoyCodeAfrica_Ecommerce_Datasets3[Marketing_Cost] = 0, "N/A", L1307/P1307)</f>
        <v>15.11443661971831</v>
      </c>
      <c r="AA1307" s="3">
        <f>BoyCodeAfrica_Ecommerce_Datasets3[Marketing_Cost]/BoyCodeAfrica_Ecommerce_Datasets3[Revenue]</f>
        <v>6.6161910308677921E-2</v>
      </c>
      <c r="AB1307">
        <f>IF(COUNTIFS($C$2:C1307,C1307, $O$2:O1307,O1307)= 1,1,0)</f>
        <v>0</v>
      </c>
      <c r="AC1307" s="6">
        <f>IF(COUNTIFS($A$2:A1307,A1307, $O$2:O1307,O1307)= 1,1,0)</f>
        <v>1</v>
      </c>
    </row>
    <row r="1308" spans="1:29" x14ac:dyDescent="0.25">
      <c r="A1308" t="s">
        <v>1921</v>
      </c>
      <c r="B1308" s="1">
        <v>45983</v>
      </c>
      <c r="C1308" t="s">
        <v>1680</v>
      </c>
      <c r="D1308" t="s">
        <v>25</v>
      </c>
      <c r="E1308" t="s">
        <v>26</v>
      </c>
      <c r="F1308" t="s">
        <v>37</v>
      </c>
      <c r="G1308" t="s">
        <v>100</v>
      </c>
      <c r="H1308">
        <v>1</v>
      </c>
      <c r="I1308">
        <v>27492</v>
      </c>
      <c r="J1308">
        <v>20</v>
      </c>
      <c r="K1308">
        <v>5498.4</v>
      </c>
      <c r="L1308">
        <v>21993.599999999999</v>
      </c>
      <c r="M1308">
        <v>14187.14</v>
      </c>
      <c r="N1308">
        <v>7806.46</v>
      </c>
      <c r="O1308" t="s">
        <v>60</v>
      </c>
      <c r="P1308">
        <v>1191.19</v>
      </c>
      <c r="Q1308" t="s">
        <v>83</v>
      </c>
      <c r="R1308" t="s">
        <v>41</v>
      </c>
      <c r="S1308">
        <v>2</v>
      </c>
      <c r="T1308">
        <v>2</v>
      </c>
      <c r="U1308" t="s">
        <v>32</v>
      </c>
      <c r="V1308" t="s">
        <v>33</v>
      </c>
      <c r="W1308">
        <v>4</v>
      </c>
      <c r="X1308">
        <f t="shared" si="40"/>
        <v>0</v>
      </c>
      <c r="Y1308">
        <f t="shared" si="41"/>
        <v>6615.27</v>
      </c>
      <c r="Z1308" s="2">
        <f>IF(BoyCodeAfrica_Ecommerce_Datasets3[Marketing_Cost] = 0, "N/A", L1308/P1308)</f>
        <v>18.463553253469218</v>
      </c>
      <c r="AA1308" s="3">
        <f>BoyCodeAfrica_Ecommerce_Datasets3[Marketing_Cost]/BoyCodeAfrica_Ecommerce_Datasets3[Revenue]</f>
        <v>5.4160755856249097E-2</v>
      </c>
      <c r="AB1308">
        <f>IF(COUNTIFS($C$2:C1308,C1308, $O$2:O1308,O1308)= 1,1,0)</f>
        <v>1</v>
      </c>
      <c r="AC1308" s="6">
        <f>IF(COUNTIFS($A$2:A1308,A1308, $O$2:O1308,O1308)= 1,1,0)</f>
        <v>1</v>
      </c>
    </row>
    <row r="1309" spans="1:29" x14ac:dyDescent="0.25">
      <c r="A1309" t="s">
        <v>1922</v>
      </c>
      <c r="B1309" s="1">
        <v>45755</v>
      </c>
      <c r="C1309" t="s">
        <v>1518</v>
      </c>
      <c r="D1309" t="s">
        <v>97</v>
      </c>
      <c r="E1309" t="s">
        <v>46</v>
      </c>
      <c r="F1309" t="s">
        <v>53</v>
      </c>
      <c r="G1309" t="s">
        <v>151</v>
      </c>
      <c r="H1309">
        <v>2</v>
      </c>
      <c r="I1309">
        <v>63385</v>
      </c>
      <c r="J1309">
        <v>10</v>
      </c>
      <c r="K1309">
        <v>12677</v>
      </c>
      <c r="L1309">
        <v>114093</v>
      </c>
      <c r="M1309">
        <v>64947.28</v>
      </c>
      <c r="N1309">
        <v>49145.72</v>
      </c>
      <c r="O1309" t="s">
        <v>60</v>
      </c>
      <c r="P1309">
        <v>947.72</v>
      </c>
      <c r="Q1309" t="s">
        <v>68</v>
      </c>
      <c r="R1309" t="s">
        <v>41</v>
      </c>
      <c r="S1309">
        <v>2</v>
      </c>
      <c r="T1309">
        <v>1</v>
      </c>
      <c r="U1309" t="s">
        <v>32</v>
      </c>
      <c r="V1309" t="s">
        <v>33</v>
      </c>
      <c r="W1309">
        <v>3</v>
      </c>
      <c r="X1309">
        <f t="shared" si="40"/>
        <v>0</v>
      </c>
      <c r="Y1309">
        <f t="shared" si="41"/>
        <v>48198</v>
      </c>
      <c r="Z1309" s="2">
        <f>IF(BoyCodeAfrica_Ecommerce_Datasets3[Marketing_Cost] = 0, "N/A", L1309/P1309)</f>
        <v>120.38682311231165</v>
      </c>
      <c r="AA1309" s="3">
        <f>BoyCodeAfrica_Ecommerce_Datasets3[Marketing_Cost]/BoyCodeAfrica_Ecommerce_Datasets3[Revenue]</f>
        <v>8.3065569316259549E-3</v>
      </c>
      <c r="AB1309">
        <f>IF(COUNTIFS($C$2:C1309,C1309, $O$2:O1309,O1309)= 1,1,0)</f>
        <v>1</v>
      </c>
      <c r="AC1309" s="6">
        <f>IF(COUNTIFS($A$2:A1309,A1309, $O$2:O1309,O1309)= 1,1,0)</f>
        <v>1</v>
      </c>
    </row>
    <row r="1310" spans="1:29" x14ac:dyDescent="0.25">
      <c r="A1310" t="s">
        <v>1923</v>
      </c>
      <c r="B1310" s="1">
        <v>45975</v>
      </c>
      <c r="C1310" t="s">
        <v>496</v>
      </c>
      <c r="D1310" t="s">
        <v>63</v>
      </c>
      <c r="E1310" t="s">
        <v>26</v>
      </c>
      <c r="F1310" t="s">
        <v>47</v>
      </c>
      <c r="G1310" t="s">
        <v>48</v>
      </c>
      <c r="H1310">
        <v>2</v>
      </c>
      <c r="I1310">
        <v>26405</v>
      </c>
      <c r="J1310">
        <v>5</v>
      </c>
      <c r="K1310">
        <v>2640.5</v>
      </c>
      <c r="L1310">
        <v>50169.5</v>
      </c>
      <c r="M1310">
        <v>34762.78</v>
      </c>
      <c r="N1310">
        <v>15406.72</v>
      </c>
      <c r="O1310" t="s">
        <v>55</v>
      </c>
      <c r="P1310">
        <v>1378.88</v>
      </c>
      <c r="Q1310" t="s">
        <v>68</v>
      </c>
      <c r="R1310" t="s">
        <v>41</v>
      </c>
      <c r="S1310">
        <v>2</v>
      </c>
      <c r="T1310">
        <v>0</v>
      </c>
      <c r="U1310" t="s">
        <v>32</v>
      </c>
      <c r="V1310" t="s">
        <v>42</v>
      </c>
      <c r="X1310">
        <f t="shared" si="40"/>
        <v>0</v>
      </c>
      <c r="Y1310">
        <f t="shared" si="41"/>
        <v>14027.84</v>
      </c>
      <c r="Z1310" s="2">
        <f>IF(BoyCodeAfrica_Ecommerce_Datasets3[Marketing_Cost] = 0, "N/A", L1310/P1310)</f>
        <v>36.384239382687397</v>
      </c>
      <c r="AA1310" s="3">
        <f>BoyCodeAfrica_Ecommerce_Datasets3[Marketing_Cost]/BoyCodeAfrica_Ecommerce_Datasets3[Revenue]</f>
        <v>2.7484427789792605E-2</v>
      </c>
      <c r="AB1310">
        <f>IF(COUNTIFS($C$2:C1310,C1310, $O$2:O1310,O1310)= 1,1,0)</f>
        <v>1</v>
      </c>
      <c r="AC1310" s="6">
        <f>IF(COUNTIFS($A$2:A1310,A1310, $O$2:O1310,O1310)= 1,1,0)</f>
        <v>1</v>
      </c>
    </row>
    <row r="1311" spans="1:29" x14ac:dyDescent="0.25">
      <c r="A1311" t="s">
        <v>1924</v>
      </c>
      <c r="B1311" s="1">
        <v>45786</v>
      </c>
      <c r="C1311" t="s">
        <v>1281</v>
      </c>
      <c r="D1311" t="s">
        <v>79</v>
      </c>
      <c r="E1311" t="s">
        <v>46</v>
      </c>
      <c r="F1311" t="s">
        <v>86</v>
      </c>
      <c r="G1311" t="s">
        <v>127</v>
      </c>
      <c r="H1311">
        <v>1</v>
      </c>
      <c r="I1311">
        <v>45098</v>
      </c>
      <c r="J1311">
        <v>5</v>
      </c>
      <c r="K1311">
        <v>2254.9</v>
      </c>
      <c r="L1311">
        <v>42843.1</v>
      </c>
      <c r="M1311">
        <v>29494.37</v>
      </c>
      <c r="N1311">
        <v>13348.73</v>
      </c>
      <c r="O1311" t="s">
        <v>60</v>
      </c>
      <c r="P1311">
        <v>304.01</v>
      </c>
      <c r="Q1311" t="s">
        <v>73</v>
      </c>
      <c r="R1311" t="s">
        <v>31</v>
      </c>
      <c r="S1311">
        <v>5</v>
      </c>
      <c r="T1311">
        <v>5</v>
      </c>
      <c r="U1311" t="s">
        <v>32</v>
      </c>
      <c r="V1311" t="s">
        <v>33</v>
      </c>
      <c r="W1311">
        <v>2</v>
      </c>
      <c r="X1311">
        <f t="shared" si="40"/>
        <v>0</v>
      </c>
      <c r="Y1311">
        <f t="shared" si="41"/>
        <v>13044.72</v>
      </c>
      <c r="Z1311" s="2">
        <f>IF(BoyCodeAfrica_Ecommerce_Datasets3[Marketing_Cost] = 0, "N/A", L1311/P1311)</f>
        <v>140.92661425610999</v>
      </c>
      <c r="AA1311" s="3">
        <f>BoyCodeAfrica_Ecommerce_Datasets3[Marketing_Cost]/BoyCodeAfrica_Ecommerce_Datasets3[Revenue]</f>
        <v>7.0958917538646834E-3</v>
      </c>
      <c r="AB1311">
        <f>IF(COUNTIFS($C$2:C1311,C1311, $O$2:O1311,O1311)= 1,1,0)</f>
        <v>1</v>
      </c>
      <c r="AC1311" s="6">
        <f>IF(COUNTIFS($A$2:A1311,A1311, $O$2:O1311,O1311)= 1,1,0)</f>
        <v>1</v>
      </c>
    </row>
    <row r="1312" spans="1:29" x14ac:dyDescent="0.25">
      <c r="A1312" t="s">
        <v>1925</v>
      </c>
      <c r="B1312" s="1">
        <v>46005</v>
      </c>
      <c r="C1312" t="s">
        <v>1926</v>
      </c>
      <c r="D1312" t="s">
        <v>124</v>
      </c>
      <c r="E1312" t="s">
        <v>36</v>
      </c>
      <c r="F1312" t="s">
        <v>53</v>
      </c>
      <c r="G1312" t="s">
        <v>82</v>
      </c>
      <c r="H1312">
        <v>2</v>
      </c>
      <c r="I1312">
        <v>45435</v>
      </c>
      <c r="J1312">
        <v>15</v>
      </c>
      <c r="K1312">
        <v>13630.5</v>
      </c>
      <c r="L1312">
        <v>77239.5</v>
      </c>
      <c r="M1312">
        <v>55786.38</v>
      </c>
      <c r="N1312">
        <v>21453.119999999999</v>
      </c>
      <c r="O1312" t="s">
        <v>55</v>
      </c>
      <c r="P1312">
        <v>1315.02</v>
      </c>
      <c r="Q1312" t="s">
        <v>40</v>
      </c>
      <c r="R1312" t="s">
        <v>41</v>
      </c>
      <c r="S1312">
        <v>2</v>
      </c>
      <c r="T1312">
        <v>4</v>
      </c>
      <c r="U1312" t="s">
        <v>32</v>
      </c>
      <c r="V1312" t="s">
        <v>42</v>
      </c>
      <c r="X1312">
        <f t="shared" si="40"/>
        <v>0</v>
      </c>
      <c r="Y1312">
        <f t="shared" si="41"/>
        <v>20138.099999999999</v>
      </c>
      <c r="Z1312" s="2">
        <f>IF(BoyCodeAfrica_Ecommerce_Datasets3[Marketing_Cost] = 0, "N/A", L1312/P1312)</f>
        <v>58.736369028607932</v>
      </c>
      <c r="AA1312" s="3">
        <f>BoyCodeAfrica_Ecommerce_Datasets3[Marketing_Cost]/BoyCodeAfrica_Ecommerce_Datasets3[Revenue]</f>
        <v>1.7025226729846774E-2</v>
      </c>
      <c r="AB1312">
        <f>IF(COUNTIFS($C$2:C1312,C1312, $O$2:O1312,O1312)= 1,1,0)</f>
        <v>1</v>
      </c>
      <c r="AC1312" s="6">
        <f>IF(COUNTIFS($A$2:A1312,A1312, $O$2:O1312,O1312)= 1,1,0)</f>
        <v>1</v>
      </c>
    </row>
    <row r="1313" spans="1:29" x14ac:dyDescent="0.25">
      <c r="A1313" t="s">
        <v>1927</v>
      </c>
      <c r="B1313" s="1">
        <v>45995</v>
      </c>
      <c r="C1313" t="s">
        <v>1894</v>
      </c>
      <c r="D1313" t="s">
        <v>25</v>
      </c>
      <c r="E1313" t="s">
        <v>26</v>
      </c>
      <c r="F1313" t="s">
        <v>27</v>
      </c>
      <c r="G1313" t="s">
        <v>76</v>
      </c>
      <c r="H1313">
        <v>1</v>
      </c>
      <c r="I1313">
        <v>20756</v>
      </c>
      <c r="J1313">
        <v>10</v>
      </c>
      <c r="K1313">
        <v>2075.6</v>
      </c>
      <c r="L1313">
        <v>18680.400000000001</v>
      </c>
      <c r="M1313">
        <v>11876.98</v>
      </c>
      <c r="N1313">
        <v>6803.42</v>
      </c>
      <c r="O1313" t="s">
        <v>91</v>
      </c>
      <c r="P1313">
        <v>1014.06</v>
      </c>
      <c r="Q1313" t="s">
        <v>30</v>
      </c>
      <c r="R1313" t="s">
        <v>41</v>
      </c>
      <c r="S1313">
        <v>2</v>
      </c>
      <c r="T1313">
        <v>3</v>
      </c>
      <c r="U1313" t="s">
        <v>56</v>
      </c>
      <c r="V1313" t="s">
        <v>33</v>
      </c>
      <c r="W1313">
        <v>2</v>
      </c>
      <c r="X1313">
        <f t="shared" si="40"/>
        <v>0</v>
      </c>
      <c r="Y1313">
        <f t="shared" si="41"/>
        <v>5789.3600000000006</v>
      </c>
      <c r="Z1313" s="2">
        <f>IF(BoyCodeAfrica_Ecommerce_Datasets3[Marketing_Cost] = 0, "N/A", L1313/P1313)</f>
        <v>18.421395183716943</v>
      </c>
      <c r="AA1313" s="3">
        <f>BoyCodeAfrica_Ecommerce_Datasets3[Marketing_Cost]/BoyCodeAfrica_Ecommerce_Datasets3[Revenue]</f>
        <v>5.4284704824307826E-2</v>
      </c>
      <c r="AB1313">
        <f>IF(COUNTIFS($C$2:C1313,C1313, $O$2:O1313,O1313)= 1,1,0)</f>
        <v>0</v>
      </c>
      <c r="AC1313" s="6">
        <f>IF(COUNTIFS($A$2:A1313,A1313, $O$2:O1313,O1313)= 1,1,0)</f>
        <v>1</v>
      </c>
    </row>
    <row r="1314" spans="1:29" x14ac:dyDescent="0.25">
      <c r="A1314" t="s">
        <v>1928</v>
      </c>
      <c r="B1314" s="1">
        <v>46006</v>
      </c>
      <c r="C1314" t="s">
        <v>1729</v>
      </c>
      <c r="D1314" t="s">
        <v>90</v>
      </c>
      <c r="E1314" t="s">
        <v>46</v>
      </c>
      <c r="F1314" t="s">
        <v>27</v>
      </c>
      <c r="G1314" t="s">
        <v>72</v>
      </c>
      <c r="H1314">
        <v>2</v>
      </c>
      <c r="I1314">
        <v>25678</v>
      </c>
      <c r="J1314">
        <v>10</v>
      </c>
      <c r="K1314">
        <v>5135.6000000000004</v>
      </c>
      <c r="L1314">
        <v>46220.4</v>
      </c>
      <c r="M1314">
        <v>32715.22</v>
      </c>
      <c r="N1314">
        <v>13505.18</v>
      </c>
      <c r="O1314" t="s">
        <v>29</v>
      </c>
      <c r="P1314">
        <v>2459.96</v>
      </c>
      <c r="Q1314" t="s">
        <v>83</v>
      </c>
      <c r="R1314" t="s">
        <v>31</v>
      </c>
      <c r="S1314">
        <v>5</v>
      </c>
      <c r="T1314">
        <v>1</v>
      </c>
      <c r="U1314" t="s">
        <v>32</v>
      </c>
      <c r="V1314" t="s">
        <v>50</v>
      </c>
      <c r="W1314">
        <v>5</v>
      </c>
      <c r="X1314">
        <f t="shared" si="40"/>
        <v>0</v>
      </c>
      <c r="Y1314">
        <f t="shared" si="41"/>
        <v>11045.220000000001</v>
      </c>
      <c r="Z1314" s="2">
        <f>IF(BoyCodeAfrica_Ecommerce_Datasets3[Marketing_Cost] = 0, "N/A", L1314/P1314)</f>
        <v>18.789086001398395</v>
      </c>
      <c r="AA1314" s="3">
        <f>BoyCodeAfrica_Ecommerce_Datasets3[Marketing_Cost]/BoyCodeAfrica_Ecommerce_Datasets3[Revenue]</f>
        <v>5.3222386651781466E-2</v>
      </c>
      <c r="AB1314">
        <f>IF(COUNTIFS($C$2:C1314,C1314, $O$2:O1314,O1314)= 1,1,0)</f>
        <v>1</v>
      </c>
      <c r="AC1314" s="6">
        <f>IF(COUNTIFS($A$2:A1314,A1314, $O$2:O1314,O1314)= 1,1,0)</f>
        <v>1</v>
      </c>
    </row>
    <row r="1315" spans="1:29" x14ac:dyDescent="0.25">
      <c r="A1315" t="s">
        <v>1929</v>
      </c>
      <c r="B1315" s="1">
        <v>45728</v>
      </c>
      <c r="C1315" t="s">
        <v>756</v>
      </c>
      <c r="D1315" t="s">
        <v>63</v>
      </c>
      <c r="E1315" t="s">
        <v>26</v>
      </c>
      <c r="F1315" t="s">
        <v>47</v>
      </c>
      <c r="G1315" t="s">
        <v>64</v>
      </c>
      <c r="H1315">
        <v>2</v>
      </c>
      <c r="I1315">
        <v>22287</v>
      </c>
      <c r="J1315">
        <v>0</v>
      </c>
      <c r="K1315">
        <v>0</v>
      </c>
      <c r="L1315">
        <v>44574</v>
      </c>
      <c r="M1315">
        <v>28512.799999999999</v>
      </c>
      <c r="N1315">
        <v>16061.2</v>
      </c>
      <c r="O1315" t="s">
        <v>91</v>
      </c>
      <c r="P1315">
        <v>639.78</v>
      </c>
      <c r="Q1315" t="s">
        <v>73</v>
      </c>
      <c r="R1315" t="s">
        <v>31</v>
      </c>
      <c r="S1315">
        <v>5</v>
      </c>
      <c r="T1315">
        <v>6</v>
      </c>
      <c r="U1315" t="s">
        <v>56</v>
      </c>
      <c r="V1315" t="s">
        <v>33</v>
      </c>
      <c r="W1315">
        <v>4</v>
      </c>
      <c r="X1315">
        <f t="shared" si="40"/>
        <v>0</v>
      </c>
      <c r="Y1315">
        <f t="shared" si="41"/>
        <v>15421.42</v>
      </c>
      <c r="Z1315" s="2">
        <f>IF(BoyCodeAfrica_Ecommerce_Datasets3[Marketing_Cost] = 0, "N/A", L1315/P1315)</f>
        <v>69.670824345868894</v>
      </c>
      <c r="AA1315" s="3">
        <f>BoyCodeAfrica_Ecommerce_Datasets3[Marketing_Cost]/BoyCodeAfrica_Ecommerce_Datasets3[Revenue]</f>
        <v>1.4353210391708169E-2</v>
      </c>
      <c r="AB1315">
        <f>IF(COUNTIFS($C$2:C1315,C1315, $O$2:O1315,O1315)= 1,1,0)</f>
        <v>1</v>
      </c>
      <c r="AC1315" s="6">
        <f>IF(COUNTIFS($A$2:A1315,A1315, $O$2:O1315,O1315)= 1,1,0)</f>
        <v>1</v>
      </c>
    </row>
    <row r="1316" spans="1:29" x14ac:dyDescent="0.25">
      <c r="A1316" t="s">
        <v>1930</v>
      </c>
      <c r="B1316" s="1">
        <v>45979</v>
      </c>
      <c r="C1316" t="s">
        <v>1324</v>
      </c>
      <c r="D1316" t="s">
        <v>79</v>
      </c>
      <c r="E1316" t="s">
        <v>26</v>
      </c>
      <c r="F1316" t="s">
        <v>47</v>
      </c>
      <c r="G1316" t="s">
        <v>138</v>
      </c>
      <c r="H1316">
        <v>2</v>
      </c>
      <c r="I1316">
        <v>25723</v>
      </c>
      <c r="J1316">
        <v>10</v>
      </c>
      <c r="K1316">
        <v>5144.6000000000004</v>
      </c>
      <c r="L1316">
        <v>46301.4</v>
      </c>
      <c r="M1316">
        <v>33087.39</v>
      </c>
      <c r="N1316">
        <v>13214.01</v>
      </c>
      <c r="O1316" t="s">
        <v>29</v>
      </c>
      <c r="P1316">
        <v>1381.02</v>
      </c>
      <c r="Q1316" t="s">
        <v>30</v>
      </c>
      <c r="R1316" t="s">
        <v>41</v>
      </c>
      <c r="S1316">
        <v>2</v>
      </c>
      <c r="T1316">
        <v>2</v>
      </c>
      <c r="U1316" t="s">
        <v>32</v>
      </c>
      <c r="V1316" t="s">
        <v>33</v>
      </c>
      <c r="W1316">
        <v>1</v>
      </c>
      <c r="X1316">
        <f t="shared" si="40"/>
        <v>0</v>
      </c>
      <c r="Y1316">
        <f t="shared" si="41"/>
        <v>11832.99</v>
      </c>
      <c r="Z1316" s="2">
        <f>IF(BoyCodeAfrica_Ecommerce_Datasets3[Marketing_Cost] = 0, "N/A", L1316/P1316)</f>
        <v>33.52695833514359</v>
      </c>
      <c r="AA1316" s="3">
        <f>BoyCodeAfrica_Ecommerce_Datasets3[Marketing_Cost]/BoyCodeAfrica_Ecommerce_Datasets3[Revenue]</f>
        <v>2.9826743899752491E-2</v>
      </c>
      <c r="AB1316">
        <f>IF(COUNTIFS($C$2:C1316,C1316, $O$2:O1316,O1316)= 1,1,0)</f>
        <v>1</v>
      </c>
      <c r="AC1316" s="6">
        <f>IF(COUNTIFS($A$2:A1316,A1316, $O$2:O1316,O1316)= 1,1,0)</f>
        <v>1</v>
      </c>
    </row>
    <row r="1317" spans="1:29" x14ac:dyDescent="0.25">
      <c r="A1317" t="s">
        <v>1931</v>
      </c>
      <c r="B1317" s="1">
        <v>45707</v>
      </c>
      <c r="C1317" t="s">
        <v>35</v>
      </c>
      <c r="D1317" t="s">
        <v>124</v>
      </c>
      <c r="E1317" t="s">
        <v>26</v>
      </c>
      <c r="F1317" t="s">
        <v>86</v>
      </c>
      <c r="G1317" t="s">
        <v>110</v>
      </c>
      <c r="H1317">
        <v>2</v>
      </c>
      <c r="I1317">
        <v>47943</v>
      </c>
      <c r="J1317">
        <v>15</v>
      </c>
      <c r="K1317">
        <v>14382.9</v>
      </c>
      <c r="L1317">
        <v>81503.100000000006</v>
      </c>
      <c r="M1317">
        <v>60150.06</v>
      </c>
      <c r="N1317">
        <v>21353.040000000001</v>
      </c>
      <c r="O1317" t="s">
        <v>55</v>
      </c>
      <c r="P1317">
        <v>1166.6500000000001</v>
      </c>
      <c r="Q1317" t="s">
        <v>68</v>
      </c>
      <c r="R1317" t="s">
        <v>31</v>
      </c>
      <c r="S1317">
        <v>5</v>
      </c>
      <c r="T1317">
        <v>2</v>
      </c>
      <c r="U1317" t="s">
        <v>32</v>
      </c>
      <c r="V1317" t="s">
        <v>33</v>
      </c>
      <c r="W1317">
        <v>5</v>
      </c>
      <c r="X1317">
        <f t="shared" si="40"/>
        <v>0</v>
      </c>
      <c r="Y1317">
        <f t="shared" si="41"/>
        <v>20186.39</v>
      </c>
      <c r="Z1317" s="2">
        <f>IF(BoyCodeAfrica_Ecommerce_Datasets3[Marketing_Cost] = 0, "N/A", L1317/P1317)</f>
        <v>69.860798011400163</v>
      </c>
      <c r="AA1317" s="3">
        <f>BoyCodeAfrica_Ecommerce_Datasets3[Marketing_Cost]/BoyCodeAfrica_Ecommerce_Datasets3[Revenue]</f>
        <v>1.4314179460658551E-2</v>
      </c>
      <c r="AB1317">
        <f>IF(COUNTIFS($C$2:C1317,C1317, $O$2:O1317,O1317)= 1,1,0)</f>
        <v>1</v>
      </c>
      <c r="AC1317" s="6">
        <f>IF(COUNTIFS($A$2:A1317,A1317, $O$2:O1317,O1317)= 1,1,0)</f>
        <v>1</v>
      </c>
    </row>
    <row r="1318" spans="1:29" x14ac:dyDescent="0.25">
      <c r="A1318" t="s">
        <v>1932</v>
      </c>
      <c r="B1318" s="1">
        <v>45979</v>
      </c>
      <c r="C1318" t="s">
        <v>774</v>
      </c>
      <c r="D1318" t="s">
        <v>90</v>
      </c>
      <c r="E1318" t="s">
        <v>26</v>
      </c>
      <c r="F1318" t="s">
        <v>47</v>
      </c>
      <c r="G1318" t="s">
        <v>146</v>
      </c>
      <c r="H1318">
        <v>2</v>
      </c>
      <c r="I1318">
        <v>53952</v>
      </c>
      <c r="J1318">
        <v>15</v>
      </c>
      <c r="K1318">
        <v>16185.6</v>
      </c>
      <c r="L1318">
        <v>91718.399999999994</v>
      </c>
      <c r="M1318">
        <v>71213.259999999995</v>
      </c>
      <c r="N1318">
        <v>20505.14</v>
      </c>
      <c r="O1318" t="s">
        <v>49</v>
      </c>
      <c r="P1318">
        <v>432.19</v>
      </c>
      <c r="Q1318" t="s">
        <v>30</v>
      </c>
      <c r="R1318" t="s">
        <v>31</v>
      </c>
      <c r="S1318">
        <v>5</v>
      </c>
      <c r="T1318">
        <v>2</v>
      </c>
      <c r="U1318" t="s">
        <v>32</v>
      </c>
      <c r="V1318" t="s">
        <v>33</v>
      </c>
      <c r="W1318">
        <v>1</v>
      </c>
      <c r="X1318">
        <f t="shared" si="40"/>
        <v>0</v>
      </c>
      <c r="Y1318">
        <f t="shared" si="41"/>
        <v>20072.95</v>
      </c>
      <c r="Z1318" s="2">
        <f>IF(BoyCodeAfrica_Ecommerce_Datasets3[Marketing_Cost] = 0, "N/A", L1318/P1318)</f>
        <v>212.21777458987944</v>
      </c>
      <c r="AA1318" s="3">
        <f>BoyCodeAfrica_Ecommerce_Datasets3[Marketing_Cost]/BoyCodeAfrica_Ecommerce_Datasets3[Revenue]</f>
        <v>4.712140639173819E-3</v>
      </c>
      <c r="AB1318">
        <f>IF(COUNTIFS($C$2:C1318,C1318, $O$2:O1318,O1318)= 1,1,0)</f>
        <v>1</v>
      </c>
      <c r="AC1318" s="6">
        <f>IF(COUNTIFS($A$2:A1318,A1318, $O$2:O1318,O1318)= 1,1,0)</f>
        <v>1</v>
      </c>
    </row>
    <row r="1319" spans="1:29" x14ac:dyDescent="0.25">
      <c r="A1319" t="s">
        <v>1933</v>
      </c>
      <c r="B1319" s="1">
        <v>45988</v>
      </c>
      <c r="C1319" t="s">
        <v>249</v>
      </c>
      <c r="D1319" t="s">
        <v>71</v>
      </c>
      <c r="E1319" t="s">
        <v>36</v>
      </c>
      <c r="F1319" t="s">
        <v>47</v>
      </c>
      <c r="G1319" t="s">
        <v>138</v>
      </c>
      <c r="H1319">
        <v>1</v>
      </c>
      <c r="I1319">
        <v>51655</v>
      </c>
      <c r="J1319">
        <v>25</v>
      </c>
      <c r="K1319">
        <v>12913.75</v>
      </c>
      <c r="L1319">
        <v>38741.25</v>
      </c>
      <c r="M1319">
        <v>30965.77</v>
      </c>
      <c r="N1319">
        <v>7775.48</v>
      </c>
      <c r="O1319" t="s">
        <v>91</v>
      </c>
      <c r="P1319">
        <v>1351.5</v>
      </c>
      <c r="Q1319" t="s">
        <v>73</v>
      </c>
      <c r="R1319" t="s">
        <v>41</v>
      </c>
      <c r="S1319">
        <v>2</v>
      </c>
      <c r="T1319">
        <v>1</v>
      </c>
      <c r="U1319" t="s">
        <v>32</v>
      </c>
      <c r="V1319" t="s">
        <v>33</v>
      </c>
      <c r="W1319">
        <v>5</v>
      </c>
      <c r="X1319">
        <f t="shared" si="40"/>
        <v>0</v>
      </c>
      <c r="Y1319">
        <f t="shared" si="41"/>
        <v>6423.98</v>
      </c>
      <c r="Z1319" s="2">
        <f>IF(BoyCodeAfrica_Ecommerce_Datasets3[Marketing_Cost] = 0, "N/A", L1319/P1319)</f>
        <v>28.665371809101</v>
      </c>
      <c r="AA1319" s="3">
        <f>BoyCodeAfrica_Ecommerce_Datasets3[Marketing_Cost]/BoyCodeAfrica_Ecommerce_Datasets3[Revenue]</f>
        <v>3.4885296679895463E-2</v>
      </c>
      <c r="AB1319">
        <f>IF(COUNTIFS($C$2:C1319,C1319, $O$2:O1319,O1319)= 1,1,0)</f>
        <v>0</v>
      </c>
      <c r="AC1319" s="6">
        <f>IF(COUNTIFS($A$2:A1319,A1319, $O$2:O1319,O1319)= 1,1,0)</f>
        <v>1</v>
      </c>
    </row>
    <row r="1320" spans="1:29" x14ac:dyDescent="0.25">
      <c r="A1320" t="s">
        <v>1934</v>
      </c>
      <c r="B1320" s="1">
        <v>45678</v>
      </c>
      <c r="C1320" t="s">
        <v>434</v>
      </c>
      <c r="D1320" t="s">
        <v>25</v>
      </c>
      <c r="E1320" t="s">
        <v>46</v>
      </c>
      <c r="F1320" t="s">
        <v>47</v>
      </c>
      <c r="G1320" t="s">
        <v>105</v>
      </c>
      <c r="H1320">
        <v>2</v>
      </c>
      <c r="I1320">
        <v>8533</v>
      </c>
      <c r="J1320">
        <v>0</v>
      </c>
      <c r="K1320">
        <v>0</v>
      </c>
      <c r="L1320">
        <v>17066</v>
      </c>
      <c r="M1320">
        <v>11506.67</v>
      </c>
      <c r="N1320">
        <v>5559.33</v>
      </c>
      <c r="O1320" t="s">
        <v>29</v>
      </c>
      <c r="P1320">
        <v>1289.6400000000001</v>
      </c>
      <c r="Q1320" t="s">
        <v>30</v>
      </c>
      <c r="R1320" t="s">
        <v>31</v>
      </c>
      <c r="S1320">
        <v>5</v>
      </c>
      <c r="T1320">
        <v>3</v>
      </c>
      <c r="U1320" t="s">
        <v>32</v>
      </c>
      <c r="V1320" t="s">
        <v>33</v>
      </c>
      <c r="W1320">
        <v>5</v>
      </c>
      <c r="X1320">
        <f t="shared" si="40"/>
        <v>0</v>
      </c>
      <c r="Y1320">
        <f t="shared" si="41"/>
        <v>4269.6899999999996</v>
      </c>
      <c r="Z1320" s="2">
        <f>IF(BoyCodeAfrica_Ecommerce_Datasets3[Marketing_Cost] = 0, "N/A", L1320/P1320)</f>
        <v>13.233150336528022</v>
      </c>
      <c r="AA1320" s="3">
        <f>BoyCodeAfrica_Ecommerce_Datasets3[Marketing_Cost]/BoyCodeAfrica_Ecommerce_Datasets3[Revenue]</f>
        <v>7.5567795617016292E-2</v>
      </c>
      <c r="AB1320">
        <f>IF(COUNTIFS($C$2:C1320,C1320, $O$2:O1320,O1320)= 1,1,0)</f>
        <v>0</v>
      </c>
      <c r="AC1320" s="6">
        <f>IF(COUNTIFS($A$2:A1320,A1320, $O$2:O1320,O1320)= 1,1,0)</f>
        <v>1</v>
      </c>
    </row>
    <row r="1321" spans="1:29" x14ac:dyDescent="0.25">
      <c r="A1321" t="s">
        <v>1935</v>
      </c>
      <c r="B1321" s="1">
        <v>45816</v>
      </c>
      <c r="C1321" t="s">
        <v>633</v>
      </c>
      <c r="D1321" t="s">
        <v>90</v>
      </c>
      <c r="E1321" t="s">
        <v>36</v>
      </c>
      <c r="F1321" t="s">
        <v>37</v>
      </c>
      <c r="G1321" t="s">
        <v>38</v>
      </c>
      <c r="H1321">
        <v>1</v>
      </c>
      <c r="I1321">
        <v>32076</v>
      </c>
      <c r="J1321">
        <v>10</v>
      </c>
      <c r="K1321">
        <v>3207.6</v>
      </c>
      <c r="L1321">
        <v>28868.400000000001</v>
      </c>
      <c r="M1321">
        <v>22299.65</v>
      </c>
      <c r="N1321">
        <v>6568.75</v>
      </c>
      <c r="O1321" t="s">
        <v>91</v>
      </c>
      <c r="P1321">
        <v>2243.7199999999998</v>
      </c>
      <c r="Q1321" t="s">
        <v>73</v>
      </c>
      <c r="R1321" t="s">
        <v>41</v>
      </c>
      <c r="S1321">
        <v>2</v>
      </c>
      <c r="T1321">
        <v>0</v>
      </c>
      <c r="U1321" t="s">
        <v>32</v>
      </c>
      <c r="V1321" t="s">
        <v>50</v>
      </c>
      <c r="W1321">
        <v>5</v>
      </c>
      <c r="X1321">
        <f t="shared" si="40"/>
        <v>0</v>
      </c>
      <c r="Y1321">
        <f t="shared" si="41"/>
        <v>4325.0300000000007</v>
      </c>
      <c r="Z1321" s="2">
        <f>IF(BoyCodeAfrica_Ecommerce_Datasets3[Marketing_Cost] = 0, "N/A", L1321/P1321)</f>
        <v>12.866311304440842</v>
      </c>
      <c r="AA1321" s="3">
        <f>BoyCodeAfrica_Ecommerce_Datasets3[Marketing_Cost]/BoyCodeAfrica_Ecommerce_Datasets3[Revenue]</f>
        <v>7.7722353854041082E-2</v>
      </c>
      <c r="AB1321">
        <f>IF(COUNTIFS($C$2:C1321,C1321, $O$2:O1321,O1321)= 1,1,0)</f>
        <v>0</v>
      </c>
      <c r="AC1321" s="6">
        <f>IF(COUNTIFS($A$2:A1321,A1321, $O$2:O1321,O1321)= 1,1,0)</f>
        <v>1</v>
      </c>
    </row>
    <row r="1322" spans="1:29" x14ac:dyDescent="0.25">
      <c r="A1322" t="s">
        <v>1936</v>
      </c>
      <c r="B1322" s="1">
        <v>45883</v>
      </c>
      <c r="C1322" t="s">
        <v>898</v>
      </c>
      <c r="D1322" t="s">
        <v>25</v>
      </c>
      <c r="E1322" t="s">
        <v>46</v>
      </c>
      <c r="F1322" t="s">
        <v>27</v>
      </c>
      <c r="G1322" t="s">
        <v>113</v>
      </c>
      <c r="H1322">
        <v>2</v>
      </c>
      <c r="I1322">
        <v>13787</v>
      </c>
      <c r="J1322">
        <v>5</v>
      </c>
      <c r="K1322">
        <v>1378.7</v>
      </c>
      <c r="L1322">
        <v>26195.3</v>
      </c>
      <c r="M1322">
        <v>18604.009999999998</v>
      </c>
      <c r="N1322">
        <v>7591.29</v>
      </c>
      <c r="O1322" t="s">
        <v>49</v>
      </c>
      <c r="P1322">
        <v>253.59</v>
      </c>
      <c r="Q1322" t="s">
        <v>68</v>
      </c>
      <c r="R1322" t="s">
        <v>31</v>
      </c>
      <c r="S1322">
        <v>5</v>
      </c>
      <c r="T1322">
        <v>5</v>
      </c>
      <c r="U1322" t="s">
        <v>32</v>
      </c>
      <c r="V1322" t="s">
        <v>33</v>
      </c>
      <c r="W1322">
        <v>5</v>
      </c>
      <c r="X1322">
        <f t="shared" si="40"/>
        <v>0</v>
      </c>
      <c r="Y1322">
        <f t="shared" si="41"/>
        <v>7337.7</v>
      </c>
      <c r="Z1322" s="2">
        <f>IF(BoyCodeAfrica_Ecommerce_Datasets3[Marketing_Cost] = 0, "N/A", L1322/P1322)</f>
        <v>103.29784297488071</v>
      </c>
      <c r="AA1322" s="3">
        <f>BoyCodeAfrica_Ecommerce_Datasets3[Marketing_Cost]/BoyCodeAfrica_Ecommerce_Datasets3[Revenue]</f>
        <v>9.680744255648915E-3</v>
      </c>
      <c r="AB1322">
        <f>IF(COUNTIFS($C$2:C1322,C1322, $O$2:O1322,O1322)= 1,1,0)</f>
        <v>0</v>
      </c>
      <c r="AC1322" s="6">
        <f>IF(COUNTIFS($A$2:A1322,A1322, $O$2:O1322,O1322)= 1,1,0)</f>
        <v>1</v>
      </c>
    </row>
    <row r="1323" spans="1:29" x14ac:dyDescent="0.25">
      <c r="A1323" t="s">
        <v>1937</v>
      </c>
      <c r="B1323" s="1">
        <v>45675</v>
      </c>
      <c r="C1323" t="s">
        <v>1160</v>
      </c>
      <c r="D1323" t="s">
        <v>25</v>
      </c>
      <c r="E1323" t="s">
        <v>46</v>
      </c>
      <c r="F1323" t="s">
        <v>27</v>
      </c>
      <c r="G1323" t="s">
        <v>28</v>
      </c>
      <c r="H1323">
        <v>1</v>
      </c>
      <c r="I1323">
        <v>13412</v>
      </c>
      <c r="J1323">
        <v>25</v>
      </c>
      <c r="K1323">
        <v>3353</v>
      </c>
      <c r="L1323">
        <v>10059</v>
      </c>
      <c r="M1323">
        <v>8214.61</v>
      </c>
      <c r="N1323">
        <v>1844.39</v>
      </c>
      <c r="O1323" t="s">
        <v>29</v>
      </c>
      <c r="P1323">
        <v>2101.58</v>
      </c>
      <c r="Q1323" t="s">
        <v>68</v>
      </c>
      <c r="R1323" t="s">
        <v>41</v>
      </c>
      <c r="S1323">
        <v>2</v>
      </c>
      <c r="T1323">
        <v>1</v>
      </c>
      <c r="U1323" t="s">
        <v>32</v>
      </c>
      <c r="V1323" t="s">
        <v>50</v>
      </c>
      <c r="W1323">
        <v>4</v>
      </c>
      <c r="X1323">
        <f t="shared" si="40"/>
        <v>0</v>
      </c>
      <c r="Y1323">
        <f t="shared" si="41"/>
        <v>-257.18999999999983</v>
      </c>
      <c r="Z1323" s="2">
        <f>IF(BoyCodeAfrica_Ecommerce_Datasets3[Marketing_Cost] = 0, "N/A", L1323/P1323)</f>
        <v>4.7863988047088384</v>
      </c>
      <c r="AA1323" s="3">
        <f>BoyCodeAfrica_Ecommerce_Datasets3[Marketing_Cost]/BoyCodeAfrica_Ecommerce_Datasets3[Revenue]</f>
        <v>0.20892534049110248</v>
      </c>
      <c r="AB1323">
        <f>IF(COUNTIFS($C$2:C1323,C1323, $O$2:O1323,O1323)= 1,1,0)</f>
        <v>1</v>
      </c>
      <c r="AC1323" s="6">
        <f>IF(COUNTIFS($A$2:A1323,A1323, $O$2:O1323,O1323)= 1,1,0)</f>
        <v>1</v>
      </c>
    </row>
    <row r="1324" spans="1:29" x14ac:dyDescent="0.25">
      <c r="A1324" t="s">
        <v>1938</v>
      </c>
      <c r="B1324" s="1">
        <v>45954</v>
      </c>
      <c r="C1324" t="s">
        <v>358</v>
      </c>
      <c r="D1324" t="s">
        <v>97</v>
      </c>
      <c r="E1324" t="s">
        <v>46</v>
      </c>
      <c r="F1324" t="s">
        <v>37</v>
      </c>
      <c r="G1324" t="s">
        <v>313</v>
      </c>
      <c r="H1324">
        <v>1</v>
      </c>
      <c r="I1324">
        <v>9195</v>
      </c>
      <c r="J1324">
        <v>0</v>
      </c>
      <c r="K1324">
        <v>0</v>
      </c>
      <c r="L1324">
        <v>9195</v>
      </c>
      <c r="M1324">
        <v>5647.61</v>
      </c>
      <c r="N1324">
        <v>3547.39</v>
      </c>
      <c r="O1324" t="s">
        <v>60</v>
      </c>
      <c r="P1324">
        <v>463.39</v>
      </c>
      <c r="Q1324" t="s">
        <v>40</v>
      </c>
      <c r="R1324" t="s">
        <v>31</v>
      </c>
      <c r="S1324">
        <v>5</v>
      </c>
      <c r="T1324">
        <v>4</v>
      </c>
      <c r="U1324" t="s">
        <v>32</v>
      </c>
      <c r="V1324" t="s">
        <v>33</v>
      </c>
      <c r="W1324">
        <v>2</v>
      </c>
      <c r="X1324">
        <f t="shared" si="40"/>
        <v>0</v>
      </c>
      <c r="Y1324">
        <f t="shared" si="41"/>
        <v>3084</v>
      </c>
      <c r="Z1324" s="2">
        <f>IF(BoyCodeAfrica_Ecommerce_Datasets3[Marketing_Cost] = 0, "N/A", L1324/P1324)</f>
        <v>19.842896911888474</v>
      </c>
      <c r="AA1324" s="3">
        <f>BoyCodeAfrica_Ecommerce_Datasets3[Marketing_Cost]/BoyCodeAfrica_Ecommerce_Datasets3[Revenue]</f>
        <v>5.0395867319195216E-2</v>
      </c>
      <c r="AB1324">
        <f>IF(COUNTIFS($C$2:C1324,C1324, $O$2:O1324,O1324)= 1,1,0)</f>
        <v>0</v>
      </c>
      <c r="AC1324" s="6">
        <f>IF(COUNTIFS($A$2:A1324,A1324, $O$2:O1324,O1324)= 1,1,0)</f>
        <v>1</v>
      </c>
    </row>
    <row r="1325" spans="1:29" x14ac:dyDescent="0.25">
      <c r="A1325" t="s">
        <v>1939</v>
      </c>
      <c r="B1325" s="1">
        <v>45844</v>
      </c>
      <c r="C1325" t="s">
        <v>1940</v>
      </c>
      <c r="D1325" t="s">
        <v>97</v>
      </c>
      <c r="E1325" t="s">
        <v>46</v>
      </c>
      <c r="F1325" t="s">
        <v>53</v>
      </c>
      <c r="G1325" t="s">
        <v>59</v>
      </c>
      <c r="H1325">
        <v>3</v>
      </c>
      <c r="I1325">
        <v>93808</v>
      </c>
      <c r="J1325">
        <v>0</v>
      </c>
      <c r="K1325">
        <v>0</v>
      </c>
      <c r="L1325">
        <v>281424</v>
      </c>
      <c r="M1325">
        <v>193591.78</v>
      </c>
      <c r="N1325">
        <v>87832.22</v>
      </c>
      <c r="O1325" t="s">
        <v>29</v>
      </c>
      <c r="P1325">
        <v>2103.3000000000002</v>
      </c>
      <c r="Q1325" t="s">
        <v>83</v>
      </c>
      <c r="R1325" t="s">
        <v>31</v>
      </c>
      <c r="S1325">
        <v>5</v>
      </c>
      <c r="T1325">
        <v>5</v>
      </c>
      <c r="U1325" t="s">
        <v>32</v>
      </c>
      <c r="V1325" t="s">
        <v>33</v>
      </c>
      <c r="W1325">
        <v>5</v>
      </c>
      <c r="X1325">
        <f t="shared" si="40"/>
        <v>0</v>
      </c>
      <c r="Y1325">
        <f t="shared" si="41"/>
        <v>85728.92</v>
      </c>
      <c r="Z1325" s="2">
        <f>IF(BoyCodeAfrica_Ecommerce_Datasets3[Marketing_Cost] = 0, "N/A", L1325/P1325)</f>
        <v>133.80116959064327</v>
      </c>
      <c r="AA1325" s="3">
        <f>BoyCodeAfrica_Ecommerce_Datasets3[Marketing_Cost]/BoyCodeAfrica_Ecommerce_Datasets3[Revenue]</f>
        <v>7.4737762237762247E-3</v>
      </c>
      <c r="AB1325">
        <f>IF(COUNTIFS($C$2:C1325,C1325, $O$2:O1325,O1325)= 1,1,0)</f>
        <v>1</v>
      </c>
      <c r="AC1325" s="6">
        <f>IF(COUNTIFS($A$2:A1325,A1325, $O$2:O1325,O1325)= 1,1,0)</f>
        <v>1</v>
      </c>
    </row>
    <row r="1326" spans="1:29" x14ac:dyDescent="0.25">
      <c r="A1326" t="s">
        <v>1941</v>
      </c>
      <c r="B1326" s="1">
        <v>45725</v>
      </c>
      <c r="C1326" t="s">
        <v>213</v>
      </c>
      <c r="D1326" t="s">
        <v>79</v>
      </c>
      <c r="E1326" t="s">
        <v>26</v>
      </c>
      <c r="F1326" t="s">
        <v>27</v>
      </c>
      <c r="G1326" t="s">
        <v>113</v>
      </c>
      <c r="H1326">
        <v>1</v>
      </c>
      <c r="I1326">
        <v>21680</v>
      </c>
      <c r="J1326">
        <v>15</v>
      </c>
      <c r="K1326">
        <v>3252</v>
      </c>
      <c r="L1326">
        <v>18428</v>
      </c>
      <c r="M1326">
        <v>12888.27</v>
      </c>
      <c r="N1326">
        <v>5539.73</v>
      </c>
      <c r="O1326" t="s">
        <v>55</v>
      </c>
      <c r="P1326">
        <v>2282.16</v>
      </c>
      <c r="Q1326" t="s">
        <v>40</v>
      </c>
      <c r="R1326" t="s">
        <v>31</v>
      </c>
      <c r="S1326">
        <v>5</v>
      </c>
      <c r="T1326">
        <v>5</v>
      </c>
      <c r="U1326" t="s">
        <v>32</v>
      </c>
      <c r="V1326" t="s">
        <v>33</v>
      </c>
      <c r="W1326">
        <v>3</v>
      </c>
      <c r="X1326">
        <f t="shared" si="40"/>
        <v>0</v>
      </c>
      <c r="Y1326">
        <f t="shared" si="41"/>
        <v>3257.5699999999997</v>
      </c>
      <c r="Z1326" s="2">
        <f>IF(BoyCodeAfrica_Ecommerce_Datasets3[Marketing_Cost] = 0, "N/A", L1326/P1326)</f>
        <v>8.0748063238335614</v>
      </c>
      <c r="AA1326" s="3">
        <f>BoyCodeAfrica_Ecommerce_Datasets3[Marketing_Cost]/BoyCodeAfrica_Ecommerce_Datasets3[Revenue]</f>
        <v>0.12384197959626654</v>
      </c>
      <c r="AB1326">
        <f>IF(COUNTIFS($C$2:C1326,C1326, $O$2:O1326,O1326)= 1,1,0)</f>
        <v>1</v>
      </c>
      <c r="AC1326" s="6">
        <f>IF(COUNTIFS($A$2:A1326,A1326, $O$2:O1326,O1326)= 1,1,0)</f>
        <v>1</v>
      </c>
    </row>
    <row r="1327" spans="1:29" x14ac:dyDescent="0.25">
      <c r="A1327" t="s">
        <v>1942</v>
      </c>
      <c r="B1327" s="1">
        <v>45704</v>
      </c>
      <c r="C1327" t="s">
        <v>595</v>
      </c>
      <c r="D1327" t="s">
        <v>90</v>
      </c>
      <c r="E1327" t="s">
        <v>26</v>
      </c>
      <c r="F1327" t="s">
        <v>27</v>
      </c>
      <c r="G1327" t="s">
        <v>72</v>
      </c>
      <c r="H1327">
        <v>1</v>
      </c>
      <c r="I1327">
        <v>20245</v>
      </c>
      <c r="J1327">
        <v>25</v>
      </c>
      <c r="K1327">
        <v>5061.25</v>
      </c>
      <c r="L1327">
        <v>15183.75</v>
      </c>
      <c r="M1327">
        <v>11560.82</v>
      </c>
      <c r="N1327">
        <v>3622.93</v>
      </c>
      <c r="O1327" t="s">
        <v>91</v>
      </c>
      <c r="P1327">
        <v>1014.92</v>
      </c>
      <c r="Q1327" t="s">
        <v>30</v>
      </c>
      <c r="R1327" t="s">
        <v>31</v>
      </c>
      <c r="S1327">
        <v>5</v>
      </c>
      <c r="T1327">
        <v>1</v>
      </c>
      <c r="U1327" t="s">
        <v>32</v>
      </c>
      <c r="V1327" t="s">
        <v>33</v>
      </c>
      <c r="W1327">
        <v>3</v>
      </c>
      <c r="X1327">
        <f t="shared" si="40"/>
        <v>0</v>
      </c>
      <c r="Y1327">
        <f t="shared" si="41"/>
        <v>2608.0099999999998</v>
      </c>
      <c r="Z1327" s="2">
        <f>IF(BoyCodeAfrica_Ecommerce_Datasets3[Marketing_Cost] = 0, "N/A", L1327/P1327)</f>
        <v>14.960538761675798</v>
      </c>
      <c r="AA1327" s="3">
        <f>BoyCodeAfrica_Ecommerce_Datasets3[Marketing_Cost]/BoyCodeAfrica_Ecommerce_Datasets3[Revenue]</f>
        <v>6.6842512554540212E-2</v>
      </c>
      <c r="AB1327">
        <f>IF(COUNTIFS($C$2:C1327,C1327, $O$2:O1327,O1327)= 1,1,0)</f>
        <v>0</v>
      </c>
      <c r="AC1327" s="6">
        <f>IF(COUNTIFS($A$2:A1327,A1327, $O$2:O1327,O1327)= 1,1,0)</f>
        <v>1</v>
      </c>
    </row>
    <row r="1328" spans="1:29" x14ac:dyDescent="0.25">
      <c r="A1328" t="s">
        <v>1943</v>
      </c>
      <c r="B1328" s="1">
        <v>45809</v>
      </c>
      <c r="C1328" t="s">
        <v>514</v>
      </c>
      <c r="D1328" t="s">
        <v>124</v>
      </c>
      <c r="E1328" t="s">
        <v>46</v>
      </c>
      <c r="F1328" t="s">
        <v>53</v>
      </c>
      <c r="G1328" t="s">
        <v>54</v>
      </c>
      <c r="H1328">
        <v>1</v>
      </c>
      <c r="I1328">
        <v>114564</v>
      </c>
      <c r="J1328">
        <v>10</v>
      </c>
      <c r="K1328">
        <v>11456.4</v>
      </c>
      <c r="L1328">
        <v>103107.6</v>
      </c>
      <c r="M1328">
        <v>66181.8</v>
      </c>
      <c r="N1328">
        <v>36925.800000000003</v>
      </c>
      <c r="O1328" t="s">
        <v>49</v>
      </c>
      <c r="P1328">
        <v>354.25</v>
      </c>
      <c r="Q1328" t="s">
        <v>83</v>
      </c>
      <c r="R1328" t="s">
        <v>41</v>
      </c>
      <c r="S1328">
        <v>2</v>
      </c>
      <c r="T1328">
        <v>1</v>
      </c>
      <c r="U1328" t="s">
        <v>32</v>
      </c>
      <c r="V1328" t="s">
        <v>33</v>
      </c>
      <c r="W1328">
        <v>4</v>
      </c>
      <c r="X1328">
        <f t="shared" si="40"/>
        <v>0</v>
      </c>
      <c r="Y1328">
        <f t="shared" si="41"/>
        <v>36571.550000000003</v>
      </c>
      <c r="Z1328" s="2">
        <f>IF(BoyCodeAfrica_Ecommerce_Datasets3[Marketing_Cost] = 0, "N/A", L1328/P1328)</f>
        <v>291.05885673959068</v>
      </c>
      <c r="AA1328" s="3">
        <f>BoyCodeAfrica_Ecommerce_Datasets3[Marketing_Cost]/BoyCodeAfrica_Ecommerce_Datasets3[Revenue]</f>
        <v>3.4357312167095345E-3</v>
      </c>
      <c r="AB1328">
        <f>IF(COUNTIFS($C$2:C1328,C1328, $O$2:O1328,O1328)= 1,1,0)</f>
        <v>0</v>
      </c>
      <c r="AC1328" s="6">
        <f>IF(COUNTIFS($A$2:A1328,A1328, $O$2:O1328,O1328)= 1,1,0)</f>
        <v>1</v>
      </c>
    </row>
    <row r="1329" spans="1:29" x14ac:dyDescent="0.25">
      <c r="A1329" t="s">
        <v>1944</v>
      </c>
      <c r="B1329" s="1">
        <v>45825</v>
      </c>
      <c r="C1329" t="s">
        <v>1386</v>
      </c>
      <c r="D1329" t="s">
        <v>97</v>
      </c>
      <c r="E1329" t="s">
        <v>26</v>
      </c>
      <c r="F1329" t="s">
        <v>86</v>
      </c>
      <c r="G1329" t="s">
        <v>87</v>
      </c>
      <c r="H1329">
        <v>2</v>
      </c>
      <c r="I1329">
        <v>73708</v>
      </c>
      <c r="J1329">
        <v>10</v>
      </c>
      <c r="K1329">
        <v>14741.6</v>
      </c>
      <c r="L1329">
        <v>132674.4</v>
      </c>
      <c r="M1329">
        <v>74572.61</v>
      </c>
      <c r="N1329">
        <v>58101.79</v>
      </c>
      <c r="O1329" t="s">
        <v>60</v>
      </c>
      <c r="P1329">
        <v>2435.27</v>
      </c>
      <c r="Q1329" t="s">
        <v>73</v>
      </c>
      <c r="R1329" t="s">
        <v>31</v>
      </c>
      <c r="S1329">
        <v>5</v>
      </c>
      <c r="T1329">
        <v>4</v>
      </c>
      <c r="U1329" t="s">
        <v>32</v>
      </c>
      <c r="V1329" t="s">
        <v>33</v>
      </c>
      <c r="W1329">
        <v>1</v>
      </c>
      <c r="X1329">
        <f t="shared" si="40"/>
        <v>0</v>
      </c>
      <c r="Y1329">
        <f t="shared" si="41"/>
        <v>55666.520000000004</v>
      </c>
      <c r="Z1329" s="2">
        <f>IF(BoyCodeAfrica_Ecommerce_Datasets3[Marketing_Cost] = 0, "N/A", L1329/P1329)</f>
        <v>54.480365626809345</v>
      </c>
      <c r="AA1329" s="3">
        <f>BoyCodeAfrica_Ecommerce_Datasets3[Marketing_Cost]/BoyCodeAfrica_Ecommerce_Datasets3[Revenue]</f>
        <v>1.8355236579174278E-2</v>
      </c>
      <c r="AB1329">
        <f>IF(COUNTIFS($C$2:C1329,C1329, $O$2:O1329,O1329)= 1,1,0)</f>
        <v>1</v>
      </c>
      <c r="AC1329" s="6">
        <f>IF(COUNTIFS($A$2:A1329,A1329, $O$2:O1329,O1329)= 1,1,0)</f>
        <v>1</v>
      </c>
    </row>
    <row r="1330" spans="1:29" x14ac:dyDescent="0.25">
      <c r="A1330" t="s">
        <v>1945</v>
      </c>
      <c r="B1330" s="1">
        <v>45870</v>
      </c>
      <c r="C1330" t="s">
        <v>480</v>
      </c>
      <c r="D1330" t="s">
        <v>90</v>
      </c>
      <c r="E1330" t="s">
        <v>36</v>
      </c>
      <c r="F1330" t="s">
        <v>53</v>
      </c>
      <c r="G1330" t="s">
        <v>59</v>
      </c>
      <c r="H1330">
        <v>1</v>
      </c>
      <c r="I1330">
        <v>28973</v>
      </c>
      <c r="J1330">
        <v>15</v>
      </c>
      <c r="K1330">
        <v>4345.95</v>
      </c>
      <c r="L1330">
        <v>24627.05</v>
      </c>
      <c r="M1330">
        <v>17107.27</v>
      </c>
      <c r="N1330">
        <v>7519.78</v>
      </c>
      <c r="O1330" t="s">
        <v>49</v>
      </c>
      <c r="P1330">
        <v>332.5</v>
      </c>
      <c r="Q1330" t="s">
        <v>30</v>
      </c>
      <c r="R1330" t="s">
        <v>31</v>
      </c>
      <c r="S1330">
        <v>5</v>
      </c>
      <c r="T1330">
        <v>2</v>
      </c>
      <c r="U1330" t="s">
        <v>32</v>
      </c>
      <c r="V1330" t="s">
        <v>33</v>
      </c>
      <c r="W1330">
        <v>3</v>
      </c>
      <c r="X1330">
        <f t="shared" si="40"/>
        <v>0</v>
      </c>
      <c r="Y1330">
        <f t="shared" si="41"/>
        <v>7187.28</v>
      </c>
      <c r="Z1330" s="2">
        <f>IF(BoyCodeAfrica_Ecommerce_Datasets3[Marketing_Cost] = 0, "N/A", L1330/P1330)</f>
        <v>74.066315789473677</v>
      </c>
      <c r="AA1330" s="3">
        <f>BoyCodeAfrica_Ecommerce_Datasets3[Marketing_Cost]/BoyCodeAfrica_Ecommerce_Datasets3[Revenue]</f>
        <v>1.3501414095476316E-2</v>
      </c>
      <c r="AB1330">
        <f>IF(COUNTIFS($C$2:C1330,C1330, $O$2:O1330,O1330)= 1,1,0)</f>
        <v>1</v>
      </c>
      <c r="AC1330" s="6">
        <f>IF(COUNTIFS($A$2:A1330,A1330, $O$2:O1330,O1330)= 1,1,0)</f>
        <v>1</v>
      </c>
    </row>
    <row r="1331" spans="1:29" x14ac:dyDescent="0.25">
      <c r="A1331" t="s">
        <v>1946</v>
      </c>
      <c r="B1331" s="1">
        <v>45747</v>
      </c>
      <c r="C1331" t="s">
        <v>958</v>
      </c>
      <c r="D1331" t="s">
        <v>90</v>
      </c>
      <c r="E1331" t="s">
        <v>26</v>
      </c>
      <c r="F1331" t="s">
        <v>37</v>
      </c>
      <c r="G1331" t="s">
        <v>38</v>
      </c>
      <c r="H1331">
        <v>3</v>
      </c>
      <c r="I1331">
        <v>7502</v>
      </c>
      <c r="J1331">
        <v>0</v>
      </c>
      <c r="K1331">
        <v>0</v>
      </c>
      <c r="L1331">
        <v>22506</v>
      </c>
      <c r="M1331">
        <v>13788.81</v>
      </c>
      <c r="N1331">
        <v>8717.19</v>
      </c>
      <c r="O1331" t="s">
        <v>29</v>
      </c>
      <c r="P1331">
        <v>1180.6099999999999</v>
      </c>
      <c r="Q1331" t="s">
        <v>73</v>
      </c>
      <c r="R1331" t="s">
        <v>41</v>
      </c>
      <c r="S1331">
        <v>2</v>
      </c>
      <c r="T1331">
        <v>3</v>
      </c>
      <c r="U1331" t="s">
        <v>56</v>
      </c>
      <c r="V1331" t="s">
        <v>33</v>
      </c>
      <c r="W1331">
        <v>3</v>
      </c>
      <c r="X1331">
        <f t="shared" si="40"/>
        <v>0</v>
      </c>
      <c r="Y1331">
        <f t="shared" si="41"/>
        <v>7536.5800000000008</v>
      </c>
      <c r="Z1331" s="2">
        <f>IF(BoyCodeAfrica_Ecommerce_Datasets3[Marketing_Cost] = 0, "N/A", L1331/P1331)</f>
        <v>19.063026740413857</v>
      </c>
      <c r="AA1331" s="3">
        <f>BoyCodeAfrica_Ecommerce_Datasets3[Marketing_Cost]/BoyCodeAfrica_Ecommerce_Datasets3[Revenue]</f>
        <v>5.2457566871056606E-2</v>
      </c>
      <c r="AB1331">
        <f>IF(COUNTIFS($C$2:C1331,C1331, $O$2:O1331,O1331)= 1,1,0)</f>
        <v>1</v>
      </c>
      <c r="AC1331" s="6">
        <f>IF(COUNTIFS($A$2:A1331,A1331, $O$2:O1331,O1331)= 1,1,0)</f>
        <v>1</v>
      </c>
    </row>
    <row r="1332" spans="1:29" x14ac:dyDescent="0.25">
      <c r="A1332" t="s">
        <v>1947</v>
      </c>
      <c r="B1332" s="1">
        <v>45760</v>
      </c>
      <c r="C1332" t="s">
        <v>362</v>
      </c>
      <c r="D1332" t="s">
        <v>45</v>
      </c>
      <c r="E1332" t="s">
        <v>46</v>
      </c>
      <c r="F1332" t="s">
        <v>86</v>
      </c>
      <c r="G1332" t="s">
        <v>127</v>
      </c>
      <c r="H1332">
        <v>2</v>
      </c>
      <c r="I1332">
        <v>62003</v>
      </c>
      <c r="J1332">
        <v>0</v>
      </c>
      <c r="K1332">
        <v>0</v>
      </c>
      <c r="L1332">
        <v>124006</v>
      </c>
      <c r="M1332">
        <v>82667.570000000007</v>
      </c>
      <c r="N1332">
        <v>41338.43</v>
      </c>
      <c r="O1332" t="s">
        <v>39</v>
      </c>
      <c r="P1332">
        <v>702.85</v>
      </c>
      <c r="Q1332" t="s">
        <v>30</v>
      </c>
      <c r="R1332" t="s">
        <v>41</v>
      </c>
      <c r="S1332">
        <v>2</v>
      </c>
      <c r="T1332">
        <v>5</v>
      </c>
      <c r="U1332" t="s">
        <v>56</v>
      </c>
      <c r="V1332" t="s">
        <v>33</v>
      </c>
      <c r="W1332">
        <v>4</v>
      </c>
      <c r="X1332">
        <f t="shared" si="40"/>
        <v>0</v>
      </c>
      <c r="Y1332">
        <f t="shared" si="41"/>
        <v>40635.58</v>
      </c>
      <c r="Z1332" s="2">
        <f>IF(BoyCodeAfrica_Ecommerce_Datasets3[Marketing_Cost] = 0, "N/A", L1332/P1332)</f>
        <v>176.4330938322544</v>
      </c>
      <c r="AA1332" s="3">
        <f>BoyCodeAfrica_Ecommerce_Datasets3[Marketing_Cost]/BoyCodeAfrica_Ecommerce_Datasets3[Revenue]</f>
        <v>5.6678709094721228E-3</v>
      </c>
      <c r="AB1332">
        <f>IF(COUNTIFS($C$2:C1332,C1332, $O$2:O1332,O1332)= 1,1,0)</f>
        <v>1</v>
      </c>
      <c r="AC1332" s="6">
        <f>IF(COUNTIFS($A$2:A1332,A1332, $O$2:O1332,O1332)= 1,1,0)</f>
        <v>1</v>
      </c>
    </row>
    <row r="1333" spans="1:29" x14ac:dyDescent="0.25">
      <c r="A1333" t="s">
        <v>1948</v>
      </c>
      <c r="B1333" s="1">
        <v>45725</v>
      </c>
      <c r="C1333" t="s">
        <v>1891</v>
      </c>
      <c r="D1333" t="s">
        <v>25</v>
      </c>
      <c r="E1333" t="s">
        <v>36</v>
      </c>
      <c r="F1333" t="s">
        <v>37</v>
      </c>
      <c r="G1333" t="s">
        <v>161</v>
      </c>
      <c r="H1333">
        <v>1</v>
      </c>
      <c r="I1333">
        <v>13653</v>
      </c>
      <c r="J1333">
        <v>20</v>
      </c>
      <c r="K1333">
        <v>2730.6</v>
      </c>
      <c r="L1333">
        <v>10922.4</v>
      </c>
      <c r="M1333">
        <v>6695.99</v>
      </c>
      <c r="N1333">
        <v>4226.41</v>
      </c>
      <c r="O1333" t="s">
        <v>29</v>
      </c>
      <c r="P1333">
        <v>1980.25</v>
      </c>
      <c r="Q1333" t="s">
        <v>68</v>
      </c>
      <c r="R1333" t="s">
        <v>41</v>
      </c>
      <c r="S1333">
        <v>2</v>
      </c>
      <c r="T1333">
        <v>4</v>
      </c>
      <c r="U1333" t="s">
        <v>32</v>
      </c>
      <c r="V1333" t="s">
        <v>42</v>
      </c>
      <c r="X1333">
        <f t="shared" si="40"/>
        <v>0</v>
      </c>
      <c r="Y1333">
        <f t="shared" si="41"/>
        <v>2246.16</v>
      </c>
      <c r="Z1333" s="2">
        <f>IF(BoyCodeAfrica_Ecommerce_Datasets3[Marketing_Cost] = 0, "N/A", L1333/P1333)</f>
        <v>5.5156672137356395</v>
      </c>
      <c r="AA1333" s="3">
        <f>BoyCodeAfrica_Ecommerce_Datasets3[Marketing_Cost]/BoyCodeAfrica_Ecommerce_Datasets3[Revenue]</f>
        <v>0.18130172855782611</v>
      </c>
      <c r="AB1333">
        <f>IF(COUNTIFS($C$2:C1333,C1333, $O$2:O1333,O1333)= 1,1,0)</f>
        <v>1</v>
      </c>
      <c r="AC1333" s="6">
        <f>IF(COUNTIFS($A$2:A1333,A1333, $O$2:O1333,O1333)= 1,1,0)</f>
        <v>1</v>
      </c>
    </row>
    <row r="1334" spans="1:29" x14ac:dyDescent="0.25">
      <c r="A1334" t="s">
        <v>1949</v>
      </c>
      <c r="B1334" s="1">
        <v>45934</v>
      </c>
      <c r="C1334" t="s">
        <v>1023</v>
      </c>
      <c r="D1334" t="s">
        <v>79</v>
      </c>
      <c r="E1334" t="s">
        <v>26</v>
      </c>
      <c r="F1334" t="s">
        <v>53</v>
      </c>
      <c r="G1334" t="s">
        <v>268</v>
      </c>
      <c r="H1334">
        <v>3</v>
      </c>
      <c r="I1334">
        <v>95755</v>
      </c>
      <c r="J1334">
        <v>0</v>
      </c>
      <c r="K1334">
        <v>0</v>
      </c>
      <c r="L1334">
        <v>287265</v>
      </c>
      <c r="M1334">
        <v>181270.88</v>
      </c>
      <c r="N1334">
        <v>105994.12</v>
      </c>
      <c r="O1334" t="s">
        <v>39</v>
      </c>
      <c r="P1334">
        <v>1464.98</v>
      </c>
      <c r="Q1334" t="s">
        <v>73</v>
      </c>
      <c r="R1334" t="s">
        <v>41</v>
      </c>
      <c r="S1334">
        <v>2</v>
      </c>
      <c r="T1334">
        <v>1</v>
      </c>
      <c r="U1334" t="s">
        <v>32</v>
      </c>
      <c r="V1334" t="s">
        <v>33</v>
      </c>
      <c r="W1334">
        <v>1</v>
      </c>
      <c r="X1334">
        <f t="shared" si="40"/>
        <v>0</v>
      </c>
      <c r="Y1334">
        <f t="shared" si="41"/>
        <v>104529.14</v>
      </c>
      <c r="Z1334" s="2">
        <f>IF(BoyCodeAfrica_Ecommerce_Datasets3[Marketing_Cost] = 0, "N/A", L1334/P1334)</f>
        <v>196.08800120138159</v>
      </c>
      <c r="AA1334" s="3">
        <f>BoyCodeAfrica_Ecommerce_Datasets3[Marketing_Cost]/BoyCodeAfrica_Ecommerce_Datasets3[Revenue]</f>
        <v>5.0997511008998662E-3</v>
      </c>
      <c r="AB1334">
        <f>IF(COUNTIFS($C$2:C1334,C1334, $O$2:O1334,O1334)= 1,1,0)</f>
        <v>1</v>
      </c>
      <c r="AC1334" s="6">
        <f>IF(COUNTIFS($A$2:A1334,A1334, $O$2:O1334,O1334)= 1,1,0)</f>
        <v>1</v>
      </c>
    </row>
    <row r="1335" spans="1:29" x14ac:dyDescent="0.25">
      <c r="A1335" t="s">
        <v>1950</v>
      </c>
      <c r="B1335" s="1">
        <v>45845</v>
      </c>
      <c r="C1335" t="s">
        <v>945</v>
      </c>
      <c r="D1335" t="s">
        <v>71</v>
      </c>
      <c r="E1335" t="s">
        <v>46</v>
      </c>
      <c r="F1335" t="s">
        <v>37</v>
      </c>
      <c r="G1335" t="s">
        <v>161</v>
      </c>
      <c r="H1335">
        <v>1</v>
      </c>
      <c r="I1335">
        <v>29185</v>
      </c>
      <c r="J1335">
        <v>20</v>
      </c>
      <c r="K1335">
        <v>5837</v>
      </c>
      <c r="L1335">
        <v>23348</v>
      </c>
      <c r="M1335">
        <v>17311.03</v>
      </c>
      <c r="N1335">
        <v>6036.97</v>
      </c>
      <c r="O1335" t="s">
        <v>60</v>
      </c>
      <c r="P1335">
        <v>481.36</v>
      </c>
      <c r="Q1335" t="s">
        <v>40</v>
      </c>
      <c r="R1335" t="s">
        <v>31</v>
      </c>
      <c r="S1335">
        <v>5</v>
      </c>
      <c r="T1335">
        <v>7</v>
      </c>
      <c r="U1335" t="s">
        <v>56</v>
      </c>
      <c r="V1335" t="s">
        <v>33</v>
      </c>
      <c r="W1335">
        <v>5</v>
      </c>
      <c r="X1335">
        <f t="shared" si="40"/>
        <v>0</v>
      </c>
      <c r="Y1335">
        <f t="shared" si="41"/>
        <v>5555.6100000000006</v>
      </c>
      <c r="Z1335" s="2">
        <f>IF(BoyCodeAfrica_Ecommerce_Datasets3[Marketing_Cost] = 0, "N/A", L1335/P1335)</f>
        <v>48.504237992354994</v>
      </c>
      <c r="AA1335" s="3">
        <f>BoyCodeAfrica_Ecommerce_Datasets3[Marketing_Cost]/BoyCodeAfrica_Ecommerce_Datasets3[Revenue]</f>
        <v>2.0616755182456741E-2</v>
      </c>
      <c r="AB1335">
        <f>IF(COUNTIFS($C$2:C1335,C1335, $O$2:O1335,O1335)= 1,1,0)</f>
        <v>1</v>
      </c>
      <c r="AC1335" s="6">
        <f>IF(COUNTIFS($A$2:A1335,A1335, $O$2:O1335,O1335)= 1,1,0)</f>
        <v>1</v>
      </c>
    </row>
    <row r="1336" spans="1:29" x14ac:dyDescent="0.25">
      <c r="A1336" t="s">
        <v>1951</v>
      </c>
      <c r="B1336" s="1">
        <v>45929</v>
      </c>
      <c r="C1336" t="s">
        <v>1952</v>
      </c>
      <c r="D1336" t="s">
        <v>79</v>
      </c>
      <c r="E1336" t="s">
        <v>26</v>
      </c>
      <c r="F1336" t="s">
        <v>86</v>
      </c>
      <c r="G1336" t="s">
        <v>110</v>
      </c>
      <c r="H1336">
        <v>2</v>
      </c>
      <c r="I1336">
        <v>61665</v>
      </c>
      <c r="J1336">
        <v>0</v>
      </c>
      <c r="K1336">
        <v>0</v>
      </c>
      <c r="L1336">
        <v>123330</v>
      </c>
      <c r="M1336">
        <v>79042.31</v>
      </c>
      <c r="N1336">
        <v>44287.69</v>
      </c>
      <c r="O1336" t="s">
        <v>49</v>
      </c>
      <c r="P1336">
        <v>281.13</v>
      </c>
      <c r="Q1336" t="s">
        <v>83</v>
      </c>
      <c r="R1336" t="s">
        <v>31</v>
      </c>
      <c r="S1336">
        <v>5</v>
      </c>
      <c r="T1336">
        <v>5</v>
      </c>
      <c r="U1336" t="s">
        <v>32</v>
      </c>
      <c r="V1336" t="s">
        <v>33</v>
      </c>
      <c r="W1336">
        <v>1</v>
      </c>
      <c r="X1336">
        <f t="shared" si="40"/>
        <v>0</v>
      </c>
      <c r="Y1336">
        <f t="shared" si="41"/>
        <v>44006.560000000005</v>
      </c>
      <c r="Z1336" s="2">
        <f>IF(BoyCodeAfrica_Ecommerce_Datasets3[Marketing_Cost] = 0, "N/A", L1336/P1336)</f>
        <v>438.69384270622135</v>
      </c>
      <c r="AA1336" s="3">
        <f>BoyCodeAfrica_Ecommerce_Datasets3[Marketing_Cost]/BoyCodeAfrica_Ecommerce_Datasets3[Revenue]</f>
        <v>2.2794940403794697E-3</v>
      </c>
      <c r="AB1336">
        <f>IF(COUNTIFS($C$2:C1336,C1336, $O$2:O1336,O1336)= 1,1,0)</f>
        <v>1</v>
      </c>
      <c r="AC1336" s="6">
        <f>IF(COUNTIFS($A$2:A1336,A1336, $O$2:O1336,O1336)= 1,1,0)</f>
        <v>1</v>
      </c>
    </row>
    <row r="1337" spans="1:29" x14ac:dyDescent="0.25">
      <c r="A1337" t="s">
        <v>1953</v>
      </c>
      <c r="B1337" s="1">
        <v>45914</v>
      </c>
      <c r="C1337" t="s">
        <v>1954</v>
      </c>
      <c r="D1337" t="s">
        <v>79</v>
      </c>
      <c r="E1337" t="s">
        <v>36</v>
      </c>
      <c r="F1337" t="s">
        <v>27</v>
      </c>
      <c r="G1337" t="s">
        <v>28</v>
      </c>
      <c r="H1337">
        <v>1</v>
      </c>
      <c r="I1337">
        <v>12460</v>
      </c>
      <c r="J1337">
        <v>15</v>
      </c>
      <c r="K1337">
        <v>1869</v>
      </c>
      <c r="L1337">
        <v>10591</v>
      </c>
      <c r="M1337">
        <v>7824.03</v>
      </c>
      <c r="N1337">
        <v>2766.97</v>
      </c>
      <c r="O1337" t="s">
        <v>49</v>
      </c>
      <c r="P1337">
        <v>303.10000000000002</v>
      </c>
      <c r="Q1337" t="s">
        <v>30</v>
      </c>
      <c r="R1337" t="s">
        <v>41</v>
      </c>
      <c r="S1337">
        <v>2</v>
      </c>
      <c r="T1337">
        <v>1</v>
      </c>
      <c r="U1337" t="s">
        <v>32</v>
      </c>
      <c r="V1337" t="s">
        <v>33</v>
      </c>
      <c r="W1337">
        <v>5</v>
      </c>
      <c r="X1337">
        <f t="shared" si="40"/>
        <v>0</v>
      </c>
      <c r="Y1337">
        <f t="shared" si="41"/>
        <v>2463.87</v>
      </c>
      <c r="Z1337" s="2">
        <f>IF(BoyCodeAfrica_Ecommerce_Datasets3[Marketing_Cost] = 0, "N/A", L1337/P1337)</f>
        <v>34.942263279445726</v>
      </c>
      <c r="AA1337" s="3">
        <f>BoyCodeAfrica_Ecommerce_Datasets3[Marketing_Cost]/BoyCodeAfrica_Ecommerce_Datasets3[Revenue]</f>
        <v>2.8618638466622607E-2</v>
      </c>
      <c r="AB1337">
        <f>IF(COUNTIFS($C$2:C1337,C1337, $O$2:O1337,O1337)= 1,1,0)</f>
        <v>1</v>
      </c>
      <c r="AC1337" s="6">
        <f>IF(COUNTIFS($A$2:A1337,A1337, $O$2:O1337,O1337)= 1,1,0)</f>
        <v>1</v>
      </c>
    </row>
    <row r="1338" spans="1:29" x14ac:dyDescent="0.25">
      <c r="A1338" t="s">
        <v>1955</v>
      </c>
      <c r="B1338" s="1">
        <v>45797</v>
      </c>
      <c r="C1338" t="s">
        <v>286</v>
      </c>
      <c r="D1338" t="s">
        <v>154</v>
      </c>
      <c r="E1338" t="s">
        <v>36</v>
      </c>
      <c r="F1338" t="s">
        <v>27</v>
      </c>
      <c r="G1338" t="s">
        <v>72</v>
      </c>
      <c r="H1338">
        <v>3</v>
      </c>
      <c r="I1338">
        <v>25272</v>
      </c>
      <c r="J1338">
        <v>5</v>
      </c>
      <c r="K1338">
        <v>3790.8</v>
      </c>
      <c r="L1338">
        <v>72025.2</v>
      </c>
      <c r="M1338">
        <v>54600.55</v>
      </c>
      <c r="N1338">
        <v>17424.650000000001</v>
      </c>
      <c r="O1338" t="s">
        <v>29</v>
      </c>
      <c r="P1338">
        <v>2412.0100000000002</v>
      </c>
      <c r="Q1338" t="s">
        <v>73</v>
      </c>
      <c r="R1338" t="s">
        <v>31</v>
      </c>
      <c r="S1338">
        <v>5</v>
      </c>
      <c r="T1338">
        <v>3</v>
      </c>
      <c r="U1338" t="s">
        <v>32</v>
      </c>
      <c r="V1338" t="s">
        <v>33</v>
      </c>
      <c r="W1338">
        <v>4</v>
      </c>
      <c r="X1338">
        <f t="shared" si="40"/>
        <v>0</v>
      </c>
      <c r="Y1338">
        <f t="shared" si="41"/>
        <v>15012.640000000001</v>
      </c>
      <c r="Z1338" s="2">
        <f>IF(BoyCodeAfrica_Ecommerce_Datasets3[Marketing_Cost] = 0, "N/A", L1338/P1338)</f>
        <v>29.861070227735372</v>
      </c>
      <c r="AA1338" s="3">
        <f>BoyCodeAfrica_Ecommerce_Datasets3[Marketing_Cost]/BoyCodeAfrica_Ecommerce_Datasets3[Revenue]</f>
        <v>3.3488417942608983E-2</v>
      </c>
      <c r="AB1338">
        <f>IF(COUNTIFS($C$2:C1338,C1338, $O$2:O1338,O1338)= 1,1,0)</f>
        <v>0</v>
      </c>
      <c r="AC1338" s="6">
        <f>IF(COUNTIFS($A$2:A1338,A1338, $O$2:O1338,O1338)= 1,1,0)</f>
        <v>1</v>
      </c>
    </row>
    <row r="1339" spans="1:29" x14ac:dyDescent="0.25">
      <c r="A1339" t="s">
        <v>1956</v>
      </c>
      <c r="B1339" s="1">
        <v>45742</v>
      </c>
      <c r="C1339" t="s">
        <v>199</v>
      </c>
      <c r="D1339" t="s">
        <v>71</v>
      </c>
      <c r="E1339" t="s">
        <v>36</v>
      </c>
      <c r="F1339" t="s">
        <v>53</v>
      </c>
      <c r="G1339" t="s">
        <v>82</v>
      </c>
      <c r="H1339">
        <v>1</v>
      </c>
      <c r="I1339">
        <v>33721</v>
      </c>
      <c r="J1339">
        <v>0</v>
      </c>
      <c r="K1339">
        <v>0</v>
      </c>
      <c r="L1339">
        <v>33721</v>
      </c>
      <c r="M1339">
        <v>24007.38</v>
      </c>
      <c r="N1339">
        <v>9713.6200000000008</v>
      </c>
      <c r="O1339" t="s">
        <v>49</v>
      </c>
      <c r="P1339">
        <v>245.98</v>
      </c>
      <c r="Q1339" t="s">
        <v>83</v>
      </c>
      <c r="R1339" t="s">
        <v>41</v>
      </c>
      <c r="S1339">
        <v>2</v>
      </c>
      <c r="T1339">
        <v>1</v>
      </c>
      <c r="U1339" t="s">
        <v>32</v>
      </c>
      <c r="V1339" t="s">
        <v>33</v>
      </c>
      <c r="W1339">
        <v>4</v>
      </c>
      <c r="X1339">
        <f t="shared" si="40"/>
        <v>0</v>
      </c>
      <c r="Y1339">
        <f t="shared" si="41"/>
        <v>9467.6400000000012</v>
      </c>
      <c r="Z1339" s="2">
        <f>IF(BoyCodeAfrica_Ecommerce_Datasets3[Marketing_Cost] = 0, "N/A", L1339/P1339)</f>
        <v>137.08838116920074</v>
      </c>
      <c r="AA1339" s="3">
        <f>BoyCodeAfrica_Ecommerce_Datasets3[Marketing_Cost]/BoyCodeAfrica_Ecommerce_Datasets3[Revenue]</f>
        <v>7.2945642181429966E-3</v>
      </c>
      <c r="AB1339">
        <f>IF(COUNTIFS($C$2:C1339,C1339, $O$2:O1339,O1339)= 1,1,0)</f>
        <v>1</v>
      </c>
      <c r="AC1339" s="6">
        <f>IF(COUNTIFS($A$2:A1339,A1339, $O$2:O1339,O1339)= 1,1,0)</f>
        <v>1</v>
      </c>
    </row>
    <row r="1340" spans="1:29" x14ac:dyDescent="0.25">
      <c r="A1340" t="s">
        <v>1957</v>
      </c>
      <c r="B1340" s="1">
        <v>45789</v>
      </c>
      <c r="C1340" t="s">
        <v>123</v>
      </c>
      <c r="D1340" t="s">
        <v>71</v>
      </c>
      <c r="E1340" t="s">
        <v>46</v>
      </c>
      <c r="F1340" t="s">
        <v>53</v>
      </c>
      <c r="G1340" t="s">
        <v>268</v>
      </c>
      <c r="H1340">
        <v>2</v>
      </c>
      <c r="I1340">
        <v>13203</v>
      </c>
      <c r="J1340">
        <v>10</v>
      </c>
      <c r="K1340">
        <v>2640.6</v>
      </c>
      <c r="L1340">
        <v>23765.4</v>
      </c>
      <c r="M1340">
        <v>17008.990000000002</v>
      </c>
      <c r="N1340">
        <v>6756.41</v>
      </c>
      <c r="O1340" t="s">
        <v>91</v>
      </c>
      <c r="P1340">
        <v>2269.1799999999998</v>
      </c>
      <c r="Q1340" t="s">
        <v>68</v>
      </c>
      <c r="R1340" t="s">
        <v>31</v>
      </c>
      <c r="S1340">
        <v>5</v>
      </c>
      <c r="T1340">
        <v>0</v>
      </c>
      <c r="U1340" t="s">
        <v>32</v>
      </c>
      <c r="V1340" t="s">
        <v>42</v>
      </c>
      <c r="X1340">
        <f t="shared" si="40"/>
        <v>0</v>
      </c>
      <c r="Y1340">
        <f t="shared" si="41"/>
        <v>4487.2299999999996</v>
      </c>
      <c r="Z1340" s="2">
        <f>IF(BoyCodeAfrica_Ecommerce_Datasets3[Marketing_Cost] = 0, "N/A", L1340/P1340)</f>
        <v>10.473122449519211</v>
      </c>
      <c r="AA1340" s="3">
        <f>BoyCodeAfrica_Ecommerce_Datasets3[Marketing_Cost]/BoyCodeAfrica_Ecommerce_Datasets3[Revenue]</f>
        <v>9.5482508184166884E-2</v>
      </c>
      <c r="AB1340">
        <f>IF(COUNTIFS($C$2:C1340,C1340, $O$2:O1340,O1340)= 1,1,0)</f>
        <v>0</v>
      </c>
      <c r="AC1340" s="6">
        <f>IF(COUNTIFS($A$2:A1340,A1340, $O$2:O1340,O1340)= 1,1,0)</f>
        <v>1</v>
      </c>
    </row>
    <row r="1341" spans="1:29" x14ac:dyDescent="0.25">
      <c r="A1341" t="s">
        <v>1958</v>
      </c>
      <c r="B1341" s="1">
        <v>45904</v>
      </c>
      <c r="C1341" t="s">
        <v>1421</v>
      </c>
      <c r="D1341" t="s">
        <v>124</v>
      </c>
      <c r="E1341" t="s">
        <v>26</v>
      </c>
      <c r="F1341" t="s">
        <v>27</v>
      </c>
      <c r="G1341" t="s">
        <v>113</v>
      </c>
      <c r="H1341">
        <v>2</v>
      </c>
      <c r="I1341">
        <v>18322</v>
      </c>
      <c r="J1341">
        <v>10</v>
      </c>
      <c r="K1341">
        <v>3664.4</v>
      </c>
      <c r="L1341">
        <v>32979.599999999999</v>
      </c>
      <c r="M1341">
        <v>19471.96</v>
      </c>
      <c r="N1341">
        <v>13507.64</v>
      </c>
      <c r="O1341" t="s">
        <v>60</v>
      </c>
      <c r="P1341">
        <v>1128.29</v>
      </c>
      <c r="Q1341" t="s">
        <v>73</v>
      </c>
      <c r="R1341" t="s">
        <v>41</v>
      </c>
      <c r="S1341">
        <v>2</v>
      </c>
      <c r="T1341">
        <v>2</v>
      </c>
      <c r="U1341" t="s">
        <v>32</v>
      </c>
      <c r="V1341" t="s">
        <v>33</v>
      </c>
      <c r="W1341">
        <v>5</v>
      </c>
      <c r="X1341">
        <f t="shared" si="40"/>
        <v>0</v>
      </c>
      <c r="Y1341">
        <f t="shared" si="41"/>
        <v>12379.349999999999</v>
      </c>
      <c r="Z1341" s="2">
        <f>IF(BoyCodeAfrica_Ecommerce_Datasets3[Marketing_Cost] = 0, "N/A", L1341/P1341)</f>
        <v>29.229719309751925</v>
      </c>
      <c r="AA1341" s="3">
        <f>BoyCodeAfrica_Ecommerce_Datasets3[Marketing_Cost]/BoyCodeAfrica_Ecommerce_Datasets3[Revenue]</f>
        <v>3.4211755145605163E-2</v>
      </c>
      <c r="AB1341">
        <f>IF(COUNTIFS($C$2:C1341,C1341, $O$2:O1341,O1341)= 1,1,0)</f>
        <v>1</v>
      </c>
      <c r="AC1341" s="6">
        <f>IF(COUNTIFS($A$2:A1341,A1341, $O$2:O1341,O1341)= 1,1,0)</f>
        <v>1</v>
      </c>
    </row>
    <row r="1342" spans="1:29" x14ac:dyDescent="0.25">
      <c r="A1342" t="s">
        <v>1959</v>
      </c>
      <c r="B1342" s="1">
        <v>45809</v>
      </c>
      <c r="C1342" t="s">
        <v>274</v>
      </c>
      <c r="D1342" t="s">
        <v>124</v>
      </c>
      <c r="E1342" t="s">
        <v>26</v>
      </c>
      <c r="F1342" t="s">
        <v>86</v>
      </c>
      <c r="G1342" t="s">
        <v>180</v>
      </c>
      <c r="H1342">
        <v>1</v>
      </c>
      <c r="I1342">
        <v>57832</v>
      </c>
      <c r="J1342">
        <v>10</v>
      </c>
      <c r="K1342">
        <v>5783.2</v>
      </c>
      <c r="L1342">
        <v>52048.800000000003</v>
      </c>
      <c r="M1342">
        <v>30595.87</v>
      </c>
      <c r="N1342">
        <v>21452.93</v>
      </c>
      <c r="O1342" t="s">
        <v>91</v>
      </c>
      <c r="P1342">
        <v>1464.05</v>
      </c>
      <c r="Q1342" t="s">
        <v>68</v>
      </c>
      <c r="R1342" t="s">
        <v>31</v>
      </c>
      <c r="S1342">
        <v>5</v>
      </c>
      <c r="T1342">
        <v>5</v>
      </c>
      <c r="U1342" t="s">
        <v>32</v>
      </c>
      <c r="V1342" t="s">
        <v>33</v>
      </c>
      <c r="W1342">
        <v>1</v>
      </c>
      <c r="X1342">
        <f t="shared" si="40"/>
        <v>0</v>
      </c>
      <c r="Y1342">
        <f t="shared" si="41"/>
        <v>19988.88</v>
      </c>
      <c r="Z1342" s="2">
        <f>IF(BoyCodeAfrica_Ecommerce_Datasets3[Marketing_Cost] = 0, "N/A", L1342/P1342)</f>
        <v>35.551244834534344</v>
      </c>
      <c r="AA1342" s="3">
        <f>BoyCodeAfrica_Ecommerce_Datasets3[Marketing_Cost]/BoyCodeAfrica_Ecommerce_Datasets3[Revenue]</f>
        <v>2.8128410261139544E-2</v>
      </c>
      <c r="AB1342">
        <f>IF(COUNTIFS($C$2:C1342,C1342, $O$2:O1342,O1342)= 1,1,0)</f>
        <v>0</v>
      </c>
      <c r="AC1342" s="6">
        <f>IF(COUNTIFS($A$2:A1342,A1342, $O$2:O1342,O1342)= 1,1,0)</f>
        <v>1</v>
      </c>
    </row>
    <row r="1343" spans="1:29" x14ac:dyDescent="0.25">
      <c r="A1343" t="s">
        <v>1960</v>
      </c>
      <c r="B1343" s="1">
        <v>45831</v>
      </c>
      <c r="C1343" t="s">
        <v>1961</v>
      </c>
      <c r="D1343" t="s">
        <v>124</v>
      </c>
      <c r="E1343" t="s">
        <v>26</v>
      </c>
      <c r="F1343" t="s">
        <v>27</v>
      </c>
      <c r="G1343" t="s">
        <v>76</v>
      </c>
      <c r="H1343">
        <v>2</v>
      </c>
      <c r="I1343">
        <v>23565</v>
      </c>
      <c r="J1343">
        <v>10</v>
      </c>
      <c r="K1343">
        <v>4713</v>
      </c>
      <c r="L1343">
        <v>42417</v>
      </c>
      <c r="M1343">
        <v>30002.18</v>
      </c>
      <c r="N1343">
        <v>12414.82</v>
      </c>
      <c r="O1343" t="s">
        <v>55</v>
      </c>
      <c r="P1343">
        <v>1776.21</v>
      </c>
      <c r="Q1343" t="s">
        <v>30</v>
      </c>
      <c r="R1343" t="s">
        <v>31</v>
      </c>
      <c r="S1343">
        <v>5</v>
      </c>
      <c r="T1343">
        <v>5</v>
      </c>
      <c r="U1343" t="s">
        <v>32</v>
      </c>
      <c r="V1343" t="s">
        <v>33</v>
      </c>
      <c r="W1343">
        <v>4</v>
      </c>
      <c r="X1343">
        <f t="shared" si="40"/>
        <v>0</v>
      </c>
      <c r="Y1343">
        <f t="shared" si="41"/>
        <v>10638.61</v>
      </c>
      <c r="Z1343" s="2">
        <f>IF(BoyCodeAfrica_Ecommerce_Datasets3[Marketing_Cost] = 0, "N/A", L1343/P1343)</f>
        <v>23.880622223723545</v>
      </c>
      <c r="AA1343" s="3">
        <f>BoyCodeAfrica_Ecommerce_Datasets3[Marketing_Cost]/BoyCodeAfrica_Ecommerce_Datasets3[Revenue]</f>
        <v>4.1874955796025182E-2</v>
      </c>
      <c r="AB1343">
        <f>IF(COUNTIFS($C$2:C1343,C1343, $O$2:O1343,O1343)= 1,1,0)</f>
        <v>1</v>
      </c>
      <c r="AC1343" s="6">
        <f>IF(COUNTIFS($A$2:A1343,A1343, $O$2:O1343,O1343)= 1,1,0)</f>
        <v>1</v>
      </c>
    </row>
    <row r="1344" spans="1:29" x14ac:dyDescent="0.25">
      <c r="A1344" t="s">
        <v>1962</v>
      </c>
      <c r="B1344" s="1">
        <v>45716</v>
      </c>
      <c r="C1344" t="s">
        <v>150</v>
      </c>
      <c r="D1344" t="s">
        <v>45</v>
      </c>
      <c r="E1344" t="s">
        <v>46</v>
      </c>
      <c r="F1344" t="s">
        <v>86</v>
      </c>
      <c r="G1344" t="s">
        <v>180</v>
      </c>
      <c r="H1344">
        <v>3</v>
      </c>
      <c r="I1344">
        <v>48385</v>
      </c>
      <c r="J1344">
        <v>10</v>
      </c>
      <c r="K1344">
        <v>14515.5</v>
      </c>
      <c r="L1344">
        <v>130639.5</v>
      </c>
      <c r="M1344">
        <v>83959.95</v>
      </c>
      <c r="N1344">
        <v>46679.55</v>
      </c>
      <c r="O1344" t="s">
        <v>55</v>
      </c>
      <c r="P1344">
        <v>2427.65</v>
      </c>
      <c r="Q1344" t="s">
        <v>73</v>
      </c>
      <c r="R1344" t="s">
        <v>31</v>
      </c>
      <c r="S1344">
        <v>5</v>
      </c>
      <c r="T1344">
        <v>6</v>
      </c>
      <c r="U1344" t="s">
        <v>32</v>
      </c>
      <c r="V1344" t="s">
        <v>50</v>
      </c>
      <c r="W1344">
        <v>5</v>
      </c>
      <c r="X1344">
        <f t="shared" si="40"/>
        <v>0</v>
      </c>
      <c r="Y1344">
        <f t="shared" si="41"/>
        <v>44251.9</v>
      </c>
      <c r="Z1344" s="2">
        <f>IF(BoyCodeAfrica_Ecommerce_Datasets3[Marketing_Cost] = 0, "N/A", L1344/P1344)</f>
        <v>53.813152637324158</v>
      </c>
      <c r="AA1344" s="3">
        <f>BoyCodeAfrica_Ecommerce_Datasets3[Marketing_Cost]/BoyCodeAfrica_Ecommerce_Datasets3[Revenue]</f>
        <v>1.8582817601108394E-2</v>
      </c>
      <c r="AB1344">
        <f>IF(COUNTIFS($C$2:C1344,C1344, $O$2:O1344,O1344)= 1,1,0)</f>
        <v>1</v>
      </c>
      <c r="AC1344" s="6">
        <f>IF(COUNTIFS($A$2:A1344,A1344, $O$2:O1344,O1344)= 1,1,0)</f>
        <v>1</v>
      </c>
    </row>
    <row r="1345" spans="1:29" x14ac:dyDescent="0.25">
      <c r="A1345" t="s">
        <v>1963</v>
      </c>
      <c r="B1345" s="1">
        <v>45897</v>
      </c>
      <c r="C1345" t="s">
        <v>1558</v>
      </c>
      <c r="D1345" t="s">
        <v>67</v>
      </c>
      <c r="E1345" t="s">
        <v>46</v>
      </c>
      <c r="F1345" t="s">
        <v>86</v>
      </c>
      <c r="G1345" t="s">
        <v>110</v>
      </c>
      <c r="H1345">
        <v>3</v>
      </c>
      <c r="I1345">
        <v>6104</v>
      </c>
      <c r="J1345">
        <v>5</v>
      </c>
      <c r="K1345">
        <v>915.6</v>
      </c>
      <c r="L1345">
        <v>17396.400000000001</v>
      </c>
      <c r="M1345">
        <v>14061.68</v>
      </c>
      <c r="N1345">
        <v>3334.72</v>
      </c>
      <c r="O1345" t="s">
        <v>91</v>
      </c>
      <c r="P1345">
        <v>834.78</v>
      </c>
      <c r="Q1345" t="s">
        <v>83</v>
      </c>
      <c r="R1345" t="s">
        <v>41</v>
      </c>
      <c r="S1345">
        <v>2</v>
      </c>
      <c r="T1345">
        <v>4</v>
      </c>
      <c r="U1345" t="s">
        <v>56</v>
      </c>
      <c r="V1345" t="s">
        <v>33</v>
      </c>
      <c r="W1345">
        <v>3</v>
      </c>
      <c r="X1345">
        <f t="shared" si="40"/>
        <v>0</v>
      </c>
      <c r="Y1345">
        <f t="shared" si="41"/>
        <v>2499.9399999999996</v>
      </c>
      <c r="Z1345" s="2">
        <f>IF(BoyCodeAfrica_Ecommerce_Datasets3[Marketing_Cost] = 0, "N/A", L1345/P1345)</f>
        <v>20.8395026234457</v>
      </c>
      <c r="AA1345" s="3">
        <f>BoyCodeAfrica_Ecommerce_Datasets3[Marketing_Cost]/BoyCodeAfrica_Ecommerce_Datasets3[Revenue]</f>
        <v>4.7985790163482096E-2</v>
      </c>
      <c r="AB1345">
        <f>IF(COUNTIFS($C$2:C1345,C1345, $O$2:O1345,O1345)= 1,1,0)</f>
        <v>1</v>
      </c>
      <c r="AC1345" s="6">
        <f>IF(COUNTIFS($A$2:A1345,A1345, $O$2:O1345,O1345)= 1,1,0)</f>
        <v>1</v>
      </c>
    </row>
    <row r="1346" spans="1:29" x14ac:dyDescent="0.25">
      <c r="A1346" t="s">
        <v>1964</v>
      </c>
      <c r="B1346" s="1">
        <v>45696</v>
      </c>
      <c r="C1346" t="s">
        <v>717</v>
      </c>
      <c r="D1346" t="s">
        <v>45</v>
      </c>
      <c r="E1346" t="s">
        <v>46</v>
      </c>
      <c r="F1346" t="s">
        <v>86</v>
      </c>
      <c r="G1346" t="s">
        <v>127</v>
      </c>
      <c r="H1346">
        <v>1</v>
      </c>
      <c r="I1346">
        <v>83117</v>
      </c>
      <c r="J1346">
        <v>25</v>
      </c>
      <c r="K1346">
        <v>20779.25</v>
      </c>
      <c r="L1346">
        <v>62337.75</v>
      </c>
      <c r="M1346">
        <v>42138.47</v>
      </c>
      <c r="N1346">
        <v>20199.28</v>
      </c>
      <c r="O1346" t="s">
        <v>91</v>
      </c>
      <c r="P1346">
        <v>508.23</v>
      </c>
      <c r="Q1346" t="s">
        <v>83</v>
      </c>
      <c r="R1346" t="s">
        <v>31</v>
      </c>
      <c r="S1346">
        <v>5</v>
      </c>
      <c r="T1346">
        <v>6</v>
      </c>
      <c r="U1346" t="s">
        <v>56</v>
      </c>
      <c r="V1346" t="s">
        <v>33</v>
      </c>
      <c r="W1346">
        <v>1</v>
      </c>
      <c r="X1346">
        <f t="shared" ref="X1346:X1409" si="42">L1346-M1346-N1346</f>
        <v>0</v>
      </c>
      <c r="Y1346">
        <f t="shared" ref="Y1346:Y1409" si="43">N1346-P1346</f>
        <v>19691.05</v>
      </c>
      <c r="Z1346" s="2">
        <f>IF(BoyCodeAfrica_Ecommerce_Datasets3[Marketing_Cost] = 0, "N/A", L1346/P1346)</f>
        <v>122.65657281152234</v>
      </c>
      <c r="AA1346" s="3">
        <f>BoyCodeAfrica_Ecommerce_Datasets3[Marketing_Cost]/BoyCodeAfrica_Ecommerce_Datasets3[Revenue]</f>
        <v>8.1528447850620217E-3</v>
      </c>
      <c r="AB1346">
        <f>IF(COUNTIFS($C$2:C1346,C1346, $O$2:O1346,O1346)= 1,1,0)</f>
        <v>1</v>
      </c>
      <c r="AC1346" s="6">
        <f>IF(COUNTIFS($A$2:A1346,A1346, $O$2:O1346,O1346)= 1,1,0)</f>
        <v>1</v>
      </c>
    </row>
    <row r="1347" spans="1:29" x14ac:dyDescent="0.25">
      <c r="A1347" t="s">
        <v>1965</v>
      </c>
      <c r="B1347" s="1">
        <v>45730</v>
      </c>
      <c r="C1347" t="s">
        <v>945</v>
      </c>
      <c r="D1347" t="s">
        <v>25</v>
      </c>
      <c r="E1347" t="s">
        <v>46</v>
      </c>
      <c r="F1347" t="s">
        <v>86</v>
      </c>
      <c r="G1347" t="s">
        <v>180</v>
      </c>
      <c r="H1347">
        <v>1</v>
      </c>
      <c r="I1347">
        <v>18420</v>
      </c>
      <c r="J1347">
        <v>0</v>
      </c>
      <c r="K1347">
        <v>0</v>
      </c>
      <c r="L1347">
        <v>18420</v>
      </c>
      <c r="M1347">
        <v>13604.25</v>
      </c>
      <c r="N1347">
        <v>4815.75</v>
      </c>
      <c r="O1347" t="s">
        <v>39</v>
      </c>
      <c r="P1347">
        <v>429.78</v>
      </c>
      <c r="Q1347" t="s">
        <v>40</v>
      </c>
      <c r="R1347" t="s">
        <v>31</v>
      </c>
      <c r="S1347">
        <v>5</v>
      </c>
      <c r="T1347">
        <v>2</v>
      </c>
      <c r="U1347" t="s">
        <v>32</v>
      </c>
      <c r="V1347" t="s">
        <v>33</v>
      </c>
      <c r="W1347">
        <v>1</v>
      </c>
      <c r="X1347">
        <f t="shared" si="42"/>
        <v>0</v>
      </c>
      <c r="Y1347">
        <f t="shared" si="43"/>
        <v>4385.97</v>
      </c>
      <c r="Z1347" s="2">
        <f>IF(BoyCodeAfrica_Ecommerce_Datasets3[Marketing_Cost] = 0, "N/A", L1347/P1347)</f>
        <v>42.859137233002933</v>
      </c>
      <c r="AA1347" s="3">
        <f>BoyCodeAfrica_Ecommerce_Datasets3[Marketing_Cost]/BoyCodeAfrica_Ecommerce_Datasets3[Revenue]</f>
        <v>2.3332247557003256E-2</v>
      </c>
      <c r="AB1347">
        <f>IF(COUNTIFS($C$2:C1347,C1347, $O$2:O1347,O1347)= 1,1,0)</f>
        <v>0</v>
      </c>
      <c r="AC1347" s="6">
        <f>IF(COUNTIFS($A$2:A1347,A1347, $O$2:O1347,O1347)= 1,1,0)</f>
        <v>1</v>
      </c>
    </row>
    <row r="1348" spans="1:29" x14ac:dyDescent="0.25">
      <c r="A1348" t="s">
        <v>1966</v>
      </c>
      <c r="B1348" s="1">
        <v>45773</v>
      </c>
      <c r="C1348" t="s">
        <v>758</v>
      </c>
      <c r="D1348" t="s">
        <v>63</v>
      </c>
      <c r="E1348" t="s">
        <v>26</v>
      </c>
      <c r="F1348" t="s">
        <v>27</v>
      </c>
      <c r="G1348" t="s">
        <v>76</v>
      </c>
      <c r="H1348">
        <v>1</v>
      </c>
      <c r="I1348">
        <v>17692</v>
      </c>
      <c r="J1348">
        <v>25</v>
      </c>
      <c r="K1348">
        <v>4423</v>
      </c>
      <c r="L1348">
        <v>13269</v>
      </c>
      <c r="M1348">
        <v>8775.9699999999993</v>
      </c>
      <c r="N1348">
        <v>4493.03</v>
      </c>
      <c r="O1348" t="s">
        <v>91</v>
      </c>
      <c r="P1348">
        <v>1317.54</v>
      </c>
      <c r="Q1348" t="s">
        <v>40</v>
      </c>
      <c r="R1348" t="s">
        <v>31</v>
      </c>
      <c r="S1348">
        <v>5</v>
      </c>
      <c r="T1348">
        <v>6</v>
      </c>
      <c r="U1348" t="s">
        <v>32</v>
      </c>
      <c r="V1348" t="s">
        <v>50</v>
      </c>
      <c r="W1348">
        <v>1</v>
      </c>
      <c r="X1348">
        <f t="shared" si="42"/>
        <v>0</v>
      </c>
      <c r="Y1348">
        <f t="shared" si="43"/>
        <v>3175.49</v>
      </c>
      <c r="Z1348" s="2">
        <f>IF(BoyCodeAfrica_Ecommerce_Datasets3[Marketing_Cost] = 0, "N/A", L1348/P1348)</f>
        <v>10.071041486406486</v>
      </c>
      <c r="AA1348" s="3">
        <f>BoyCodeAfrica_Ecommerce_Datasets3[Marketing_Cost]/BoyCodeAfrica_Ecommerce_Datasets3[Revenue]</f>
        <v>9.9294596427763962E-2</v>
      </c>
      <c r="AB1348">
        <f>IF(COUNTIFS($C$2:C1348,C1348, $O$2:O1348,O1348)= 1,1,0)</f>
        <v>0</v>
      </c>
      <c r="AC1348" s="6">
        <f>IF(COUNTIFS($A$2:A1348,A1348, $O$2:O1348,O1348)= 1,1,0)</f>
        <v>1</v>
      </c>
    </row>
    <row r="1349" spans="1:29" x14ac:dyDescent="0.25">
      <c r="A1349" t="s">
        <v>1967</v>
      </c>
      <c r="B1349" s="1">
        <v>46004</v>
      </c>
      <c r="C1349" t="s">
        <v>792</v>
      </c>
      <c r="D1349" t="s">
        <v>79</v>
      </c>
      <c r="E1349" t="s">
        <v>26</v>
      </c>
      <c r="F1349" t="s">
        <v>53</v>
      </c>
      <c r="G1349" t="s">
        <v>82</v>
      </c>
      <c r="H1349">
        <v>1</v>
      </c>
      <c r="I1349">
        <v>77747</v>
      </c>
      <c r="J1349">
        <v>10</v>
      </c>
      <c r="K1349">
        <v>7774.7</v>
      </c>
      <c r="L1349">
        <v>69972.3</v>
      </c>
      <c r="M1349">
        <v>52861.71</v>
      </c>
      <c r="N1349">
        <v>17110.59</v>
      </c>
      <c r="O1349" t="s">
        <v>55</v>
      </c>
      <c r="P1349">
        <v>1460.21</v>
      </c>
      <c r="Q1349" t="s">
        <v>83</v>
      </c>
      <c r="R1349" t="s">
        <v>41</v>
      </c>
      <c r="S1349">
        <v>2</v>
      </c>
      <c r="T1349">
        <v>3</v>
      </c>
      <c r="U1349" t="s">
        <v>56</v>
      </c>
      <c r="V1349" t="s">
        <v>33</v>
      </c>
      <c r="W1349">
        <v>5</v>
      </c>
      <c r="X1349">
        <f t="shared" si="42"/>
        <v>0</v>
      </c>
      <c r="Y1349">
        <f t="shared" si="43"/>
        <v>15650.380000000001</v>
      </c>
      <c r="Z1349" s="2">
        <f>IF(BoyCodeAfrica_Ecommerce_Datasets3[Marketing_Cost] = 0, "N/A", L1349/P1349)</f>
        <v>47.91934036885106</v>
      </c>
      <c r="AA1349" s="3">
        <f>BoyCodeAfrica_Ecommerce_Datasets3[Marketing_Cost]/BoyCodeAfrica_Ecommerce_Datasets3[Revenue]</f>
        <v>2.0868400781452089E-2</v>
      </c>
      <c r="AB1349">
        <f>IF(COUNTIFS($C$2:C1349,C1349, $O$2:O1349,O1349)= 1,1,0)</f>
        <v>1</v>
      </c>
      <c r="AC1349" s="6">
        <f>IF(COUNTIFS($A$2:A1349,A1349, $O$2:O1349,O1349)= 1,1,0)</f>
        <v>1</v>
      </c>
    </row>
    <row r="1350" spans="1:29" x14ac:dyDescent="0.25">
      <c r="A1350" t="s">
        <v>1968</v>
      </c>
      <c r="B1350" s="1">
        <v>46003</v>
      </c>
      <c r="C1350" t="s">
        <v>766</v>
      </c>
      <c r="D1350" t="s">
        <v>124</v>
      </c>
      <c r="E1350" t="s">
        <v>36</v>
      </c>
      <c r="F1350" t="s">
        <v>47</v>
      </c>
      <c r="G1350" t="s">
        <v>105</v>
      </c>
      <c r="H1350">
        <v>2</v>
      </c>
      <c r="I1350">
        <v>24254</v>
      </c>
      <c r="J1350">
        <v>0</v>
      </c>
      <c r="K1350">
        <v>0</v>
      </c>
      <c r="L1350">
        <v>48508</v>
      </c>
      <c r="M1350">
        <v>31973.85</v>
      </c>
      <c r="N1350">
        <v>16534.150000000001</v>
      </c>
      <c r="O1350" t="s">
        <v>91</v>
      </c>
      <c r="P1350">
        <v>324.73</v>
      </c>
      <c r="Q1350" t="s">
        <v>40</v>
      </c>
      <c r="R1350" t="s">
        <v>31</v>
      </c>
      <c r="S1350">
        <v>5</v>
      </c>
      <c r="T1350">
        <v>2</v>
      </c>
      <c r="U1350" t="s">
        <v>32</v>
      </c>
      <c r="V1350" t="s">
        <v>33</v>
      </c>
      <c r="W1350">
        <v>2</v>
      </c>
      <c r="X1350">
        <f t="shared" si="42"/>
        <v>0</v>
      </c>
      <c r="Y1350">
        <f t="shared" si="43"/>
        <v>16209.420000000002</v>
      </c>
      <c r="Z1350" s="2">
        <f>IF(BoyCodeAfrica_Ecommerce_Datasets3[Marketing_Cost] = 0, "N/A", L1350/P1350)</f>
        <v>149.37948449481107</v>
      </c>
      <c r="AA1350" s="3">
        <f>BoyCodeAfrica_Ecommerce_Datasets3[Marketing_Cost]/BoyCodeAfrica_Ecommerce_Datasets3[Revenue]</f>
        <v>6.6943596932464754E-3</v>
      </c>
      <c r="AB1350">
        <f>IF(COUNTIFS($C$2:C1350,C1350, $O$2:O1350,O1350)= 1,1,0)</f>
        <v>1</v>
      </c>
      <c r="AC1350" s="6">
        <f>IF(COUNTIFS($A$2:A1350,A1350, $O$2:O1350,O1350)= 1,1,0)</f>
        <v>1</v>
      </c>
    </row>
    <row r="1351" spans="1:29" x14ac:dyDescent="0.25">
      <c r="A1351" t="s">
        <v>1969</v>
      </c>
      <c r="B1351" s="1">
        <v>45861</v>
      </c>
      <c r="C1351" t="s">
        <v>259</v>
      </c>
      <c r="D1351" t="s">
        <v>90</v>
      </c>
      <c r="E1351" t="s">
        <v>46</v>
      </c>
      <c r="F1351" t="s">
        <v>27</v>
      </c>
      <c r="G1351" t="s">
        <v>72</v>
      </c>
      <c r="H1351">
        <v>2</v>
      </c>
      <c r="I1351">
        <v>6640</v>
      </c>
      <c r="J1351">
        <v>0</v>
      </c>
      <c r="K1351">
        <v>0</v>
      </c>
      <c r="L1351">
        <v>13280</v>
      </c>
      <c r="M1351">
        <v>7401.92</v>
      </c>
      <c r="N1351">
        <v>5878.08</v>
      </c>
      <c r="O1351" t="s">
        <v>49</v>
      </c>
      <c r="P1351">
        <v>96.39</v>
      </c>
      <c r="Q1351" t="s">
        <v>83</v>
      </c>
      <c r="R1351" t="s">
        <v>41</v>
      </c>
      <c r="S1351">
        <v>2</v>
      </c>
      <c r="T1351">
        <v>1</v>
      </c>
      <c r="U1351" t="s">
        <v>32</v>
      </c>
      <c r="V1351" t="s">
        <v>33</v>
      </c>
      <c r="W1351">
        <v>1</v>
      </c>
      <c r="X1351">
        <f t="shared" si="42"/>
        <v>0</v>
      </c>
      <c r="Y1351">
        <f t="shared" si="43"/>
        <v>5781.69</v>
      </c>
      <c r="Z1351" s="2">
        <f>IF(BoyCodeAfrica_Ecommerce_Datasets3[Marketing_Cost] = 0, "N/A", L1351/P1351)</f>
        <v>137.77362796970641</v>
      </c>
      <c r="AA1351" s="3">
        <f>BoyCodeAfrica_Ecommerce_Datasets3[Marketing_Cost]/BoyCodeAfrica_Ecommerce_Datasets3[Revenue]</f>
        <v>7.2582831325301205E-3</v>
      </c>
      <c r="AB1351">
        <f>IF(COUNTIFS($C$2:C1351,C1351, $O$2:O1351,O1351)= 1,1,0)</f>
        <v>1</v>
      </c>
      <c r="AC1351" s="6">
        <f>IF(COUNTIFS($A$2:A1351,A1351, $O$2:O1351,O1351)= 1,1,0)</f>
        <v>1</v>
      </c>
    </row>
    <row r="1352" spans="1:29" x14ac:dyDescent="0.25">
      <c r="A1352" t="s">
        <v>1970</v>
      </c>
      <c r="B1352" s="1">
        <v>45943</v>
      </c>
      <c r="C1352" t="s">
        <v>1177</v>
      </c>
      <c r="D1352" t="s">
        <v>154</v>
      </c>
      <c r="E1352" t="s">
        <v>46</v>
      </c>
      <c r="F1352" t="s">
        <v>86</v>
      </c>
      <c r="G1352" t="s">
        <v>94</v>
      </c>
      <c r="H1352">
        <v>3</v>
      </c>
      <c r="I1352">
        <v>32975</v>
      </c>
      <c r="J1352">
        <v>0</v>
      </c>
      <c r="K1352">
        <v>0</v>
      </c>
      <c r="L1352">
        <v>98925</v>
      </c>
      <c r="M1352">
        <v>57846.96</v>
      </c>
      <c r="N1352">
        <v>41078.04</v>
      </c>
      <c r="O1352" t="s">
        <v>55</v>
      </c>
      <c r="P1352">
        <v>272.47000000000003</v>
      </c>
      <c r="Q1352" t="s">
        <v>73</v>
      </c>
      <c r="R1352" t="s">
        <v>41</v>
      </c>
      <c r="S1352">
        <v>2</v>
      </c>
      <c r="T1352">
        <v>1</v>
      </c>
      <c r="U1352" t="s">
        <v>32</v>
      </c>
      <c r="V1352" t="s">
        <v>33</v>
      </c>
      <c r="W1352">
        <v>1</v>
      </c>
      <c r="X1352">
        <f t="shared" si="42"/>
        <v>0</v>
      </c>
      <c r="Y1352">
        <f t="shared" si="43"/>
        <v>40805.57</v>
      </c>
      <c r="Z1352" s="2">
        <f>IF(BoyCodeAfrica_Ecommerce_Datasets3[Marketing_Cost] = 0, "N/A", L1352/P1352)</f>
        <v>363.06749366902773</v>
      </c>
      <c r="AA1352" s="3">
        <f>BoyCodeAfrica_Ecommerce_Datasets3[Marketing_Cost]/BoyCodeAfrica_Ecommerce_Datasets3[Revenue]</f>
        <v>2.7543088198129901E-3</v>
      </c>
      <c r="AB1352">
        <f>IF(COUNTIFS($C$2:C1352,C1352, $O$2:O1352,O1352)= 1,1,0)</f>
        <v>1</v>
      </c>
      <c r="AC1352" s="6">
        <f>IF(COUNTIFS($A$2:A1352,A1352, $O$2:O1352,O1352)= 1,1,0)</f>
        <v>1</v>
      </c>
    </row>
    <row r="1353" spans="1:29" x14ac:dyDescent="0.25">
      <c r="A1353" t="s">
        <v>1971</v>
      </c>
      <c r="B1353" s="1">
        <v>45845</v>
      </c>
      <c r="C1353" t="s">
        <v>1972</v>
      </c>
      <c r="D1353" t="s">
        <v>154</v>
      </c>
      <c r="E1353" t="s">
        <v>46</v>
      </c>
      <c r="F1353" t="s">
        <v>47</v>
      </c>
      <c r="G1353" t="s">
        <v>64</v>
      </c>
      <c r="H1353">
        <v>1</v>
      </c>
      <c r="I1353">
        <v>49927</v>
      </c>
      <c r="J1353">
        <v>0</v>
      </c>
      <c r="K1353">
        <v>0</v>
      </c>
      <c r="L1353">
        <v>49927</v>
      </c>
      <c r="M1353">
        <v>28994.87</v>
      </c>
      <c r="N1353">
        <v>20932.13</v>
      </c>
      <c r="O1353" t="s">
        <v>49</v>
      </c>
      <c r="P1353">
        <v>188.04</v>
      </c>
      <c r="Q1353" t="s">
        <v>68</v>
      </c>
      <c r="R1353" t="s">
        <v>41</v>
      </c>
      <c r="S1353">
        <v>2</v>
      </c>
      <c r="T1353">
        <v>1</v>
      </c>
      <c r="U1353" t="s">
        <v>32</v>
      </c>
      <c r="V1353" t="s">
        <v>33</v>
      </c>
      <c r="W1353">
        <v>5</v>
      </c>
      <c r="X1353">
        <f t="shared" si="42"/>
        <v>0</v>
      </c>
      <c r="Y1353">
        <f t="shared" si="43"/>
        <v>20744.09</v>
      </c>
      <c r="Z1353" s="2">
        <f>IF(BoyCodeAfrica_Ecommerce_Datasets3[Marketing_Cost] = 0, "N/A", L1353/P1353)</f>
        <v>265.5126568815146</v>
      </c>
      <c r="AA1353" s="3">
        <f>BoyCodeAfrica_Ecommerce_Datasets3[Marketing_Cost]/BoyCodeAfrica_Ecommerce_Datasets3[Revenue]</f>
        <v>3.7662987962425137E-3</v>
      </c>
      <c r="AB1353">
        <f>IF(COUNTIFS($C$2:C1353,C1353, $O$2:O1353,O1353)= 1,1,0)</f>
        <v>1</v>
      </c>
      <c r="AC1353" s="6">
        <f>IF(COUNTIFS($A$2:A1353,A1353, $O$2:O1353,O1353)= 1,1,0)</f>
        <v>1</v>
      </c>
    </row>
    <row r="1354" spans="1:29" x14ac:dyDescent="0.25">
      <c r="A1354" t="s">
        <v>1973</v>
      </c>
      <c r="B1354" s="1">
        <v>45704</v>
      </c>
      <c r="C1354" t="s">
        <v>533</v>
      </c>
      <c r="D1354" t="s">
        <v>124</v>
      </c>
      <c r="E1354" t="s">
        <v>46</v>
      </c>
      <c r="F1354" t="s">
        <v>37</v>
      </c>
      <c r="G1354" t="s">
        <v>224</v>
      </c>
      <c r="H1354">
        <v>1</v>
      </c>
      <c r="I1354">
        <v>19942</v>
      </c>
      <c r="J1354">
        <v>10</v>
      </c>
      <c r="K1354">
        <v>1994.2</v>
      </c>
      <c r="L1354">
        <v>17947.8</v>
      </c>
      <c r="M1354">
        <v>11497.26</v>
      </c>
      <c r="N1354">
        <v>6450.54</v>
      </c>
      <c r="O1354" t="s">
        <v>49</v>
      </c>
      <c r="P1354">
        <v>106.81</v>
      </c>
      <c r="Q1354" t="s">
        <v>73</v>
      </c>
      <c r="R1354" t="s">
        <v>41</v>
      </c>
      <c r="S1354">
        <v>2</v>
      </c>
      <c r="T1354">
        <v>3</v>
      </c>
      <c r="U1354" t="s">
        <v>56</v>
      </c>
      <c r="V1354" t="s">
        <v>33</v>
      </c>
      <c r="W1354">
        <v>3</v>
      </c>
      <c r="X1354">
        <f t="shared" si="42"/>
        <v>0</v>
      </c>
      <c r="Y1354">
        <f t="shared" si="43"/>
        <v>6343.73</v>
      </c>
      <c r="Z1354" s="2">
        <f>IF(BoyCodeAfrica_Ecommerce_Datasets3[Marketing_Cost] = 0, "N/A", L1354/P1354)</f>
        <v>168.03482819960678</v>
      </c>
      <c r="AA1354" s="3">
        <f>BoyCodeAfrica_Ecommerce_Datasets3[Marketing_Cost]/BoyCodeAfrica_Ecommerce_Datasets3[Revenue]</f>
        <v>5.9511472158147519E-3</v>
      </c>
      <c r="AB1354">
        <f>IF(COUNTIFS($C$2:C1354,C1354, $O$2:O1354,O1354)= 1,1,0)</f>
        <v>1</v>
      </c>
      <c r="AC1354" s="6">
        <f>IF(COUNTIFS($A$2:A1354,A1354, $O$2:O1354,O1354)= 1,1,0)</f>
        <v>1</v>
      </c>
    </row>
    <row r="1355" spans="1:29" x14ac:dyDescent="0.25">
      <c r="A1355" t="s">
        <v>1974</v>
      </c>
      <c r="B1355" s="1">
        <v>45860</v>
      </c>
      <c r="C1355" t="s">
        <v>1975</v>
      </c>
      <c r="D1355" t="s">
        <v>63</v>
      </c>
      <c r="E1355" t="s">
        <v>26</v>
      </c>
      <c r="F1355" t="s">
        <v>47</v>
      </c>
      <c r="G1355" t="s">
        <v>64</v>
      </c>
      <c r="H1355">
        <v>1</v>
      </c>
      <c r="I1355">
        <v>18354</v>
      </c>
      <c r="J1355">
        <v>15</v>
      </c>
      <c r="K1355">
        <v>2753.1</v>
      </c>
      <c r="L1355">
        <v>15600.9</v>
      </c>
      <c r="M1355">
        <v>10389.23</v>
      </c>
      <c r="N1355">
        <v>5211.67</v>
      </c>
      <c r="O1355" t="s">
        <v>39</v>
      </c>
      <c r="P1355">
        <v>325.37</v>
      </c>
      <c r="Q1355" t="s">
        <v>40</v>
      </c>
      <c r="R1355" t="s">
        <v>31</v>
      </c>
      <c r="S1355">
        <v>5</v>
      </c>
      <c r="T1355">
        <v>6</v>
      </c>
      <c r="U1355" t="s">
        <v>56</v>
      </c>
      <c r="V1355" t="s">
        <v>33</v>
      </c>
      <c r="X1355">
        <f t="shared" si="42"/>
        <v>0</v>
      </c>
      <c r="Y1355">
        <f t="shared" si="43"/>
        <v>4886.3</v>
      </c>
      <c r="Z1355" s="2">
        <f>IF(BoyCodeAfrica_Ecommerce_Datasets3[Marketing_Cost] = 0, "N/A", L1355/P1355)</f>
        <v>47.948182069643785</v>
      </c>
      <c r="AA1355" s="3">
        <f>BoyCodeAfrica_Ecommerce_Datasets3[Marketing_Cost]/BoyCodeAfrica_Ecommerce_Datasets3[Revenue]</f>
        <v>2.0855848060047817E-2</v>
      </c>
      <c r="AB1355">
        <f>IF(COUNTIFS($C$2:C1355,C1355, $O$2:O1355,O1355)= 1,1,0)</f>
        <v>1</v>
      </c>
      <c r="AC1355" s="6">
        <f>IF(COUNTIFS($A$2:A1355,A1355, $O$2:O1355,O1355)= 1,1,0)</f>
        <v>1</v>
      </c>
    </row>
    <row r="1356" spans="1:29" x14ac:dyDescent="0.25">
      <c r="A1356" t="s">
        <v>1976</v>
      </c>
      <c r="B1356" s="1">
        <v>45665</v>
      </c>
      <c r="C1356" t="s">
        <v>1977</v>
      </c>
      <c r="D1356" t="s">
        <v>67</v>
      </c>
      <c r="E1356" t="s">
        <v>26</v>
      </c>
      <c r="F1356" t="s">
        <v>86</v>
      </c>
      <c r="G1356" t="s">
        <v>87</v>
      </c>
      <c r="H1356">
        <v>2</v>
      </c>
      <c r="I1356">
        <v>42271</v>
      </c>
      <c r="J1356">
        <v>0</v>
      </c>
      <c r="K1356">
        <v>0</v>
      </c>
      <c r="L1356">
        <v>84542</v>
      </c>
      <c r="M1356">
        <v>60692.21</v>
      </c>
      <c r="N1356">
        <v>23849.79</v>
      </c>
      <c r="O1356" t="s">
        <v>49</v>
      </c>
      <c r="P1356">
        <v>425.68</v>
      </c>
      <c r="Q1356" t="s">
        <v>83</v>
      </c>
      <c r="R1356" t="s">
        <v>41</v>
      </c>
      <c r="S1356">
        <v>2</v>
      </c>
      <c r="T1356">
        <v>1</v>
      </c>
      <c r="U1356" t="s">
        <v>32</v>
      </c>
      <c r="V1356" t="s">
        <v>33</v>
      </c>
      <c r="W1356">
        <v>4</v>
      </c>
      <c r="X1356">
        <f t="shared" si="42"/>
        <v>0</v>
      </c>
      <c r="Y1356">
        <f t="shared" si="43"/>
        <v>23424.11</v>
      </c>
      <c r="Z1356" s="2">
        <f>IF(BoyCodeAfrica_Ecommerce_Datasets3[Marketing_Cost] = 0, "N/A", L1356/P1356)</f>
        <v>198.60458560420975</v>
      </c>
      <c r="AA1356" s="3">
        <f>BoyCodeAfrica_Ecommerce_Datasets3[Marketing_Cost]/BoyCodeAfrica_Ecommerce_Datasets3[Revenue]</f>
        <v>5.0351304676965296E-3</v>
      </c>
      <c r="AB1356">
        <f>IF(COUNTIFS($C$2:C1356,C1356, $O$2:O1356,O1356)= 1,1,0)</f>
        <v>1</v>
      </c>
      <c r="AC1356" s="6">
        <f>IF(COUNTIFS($A$2:A1356,A1356, $O$2:O1356,O1356)= 1,1,0)</f>
        <v>1</v>
      </c>
    </row>
    <row r="1357" spans="1:29" x14ac:dyDescent="0.25">
      <c r="A1357" t="s">
        <v>1978</v>
      </c>
      <c r="B1357" s="1">
        <v>45793</v>
      </c>
      <c r="C1357" t="s">
        <v>606</v>
      </c>
      <c r="D1357" t="s">
        <v>71</v>
      </c>
      <c r="E1357" t="s">
        <v>36</v>
      </c>
      <c r="F1357" t="s">
        <v>86</v>
      </c>
      <c r="G1357" t="s">
        <v>87</v>
      </c>
      <c r="H1357">
        <v>2</v>
      </c>
      <c r="I1357">
        <v>69953</v>
      </c>
      <c r="J1357">
        <v>0</v>
      </c>
      <c r="K1357">
        <v>0</v>
      </c>
      <c r="L1357">
        <v>139906</v>
      </c>
      <c r="M1357">
        <v>90914.78</v>
      </c>
      <c r="N1357">
        <v>48991.22</v>
      </c>
      <c r="O1357" t="s">
        <v>39</v>
      </c>
      <c r="P1357">
        <v>2307.08</v>
      </c>
      <c r="Q1357" t="s">
        <v>30</v>
      </c>
      <c r="R1357" t="s">
        <v>31</v>
      </c>
      <c r="S1357">
        <v>5</v>
      </c>
      <c r="T1357">
        <v>1</v>
      </c>
      <c r="U1357" t="s">
        <v>32</v>
      </c>
      <c r="V1357" t="s">
        <v>33</v>
      </c>
      <c r="W1357">
        <v>5</v>
      </c>
      <c r="X1357">
        <f t="shared" si="42"/>
        <v>0</v>
      </c>
      <c r="Y1357">
        <f t="shared" si="43"/>
        <v>46684.14</v>
      </c>
      <c r="Z1357" s="2">
        <f>IF(BoyCodeAfrica_Ecommerce_Datasets3[Marketing_Cost] = 0, "N/A", L1357/P1357)</f>
        <v>60.642023683617388</v>
      </c>
      <c r="AA1357" s="3">
        <f>BoyCodeAfrica_Ecommerce_Datasets3[Marketing_Cost]/BoyCodeAfrica_Ecommerce_Datasets3[Revenue]</f>
        <v>1.6490214858547882E-2</v>
      </c>
      <c r="AB1357">
        <f>IF(COUNTIFS($C$2:C1357,C1357, $O$2:O1357,O1357)= 1,1,0)</f>
        <v>1</v>
      </c>
      <c r="AC1357" s="6">
        <f>IF(COUNTIFS($A$2:A1357,A1357, $O$2:O1357,O1357)= 1,1,0)</f>
        <v>1</v>
      </c>
    </row>
    <row r="1358" spans="1:29" x14ac:dyDescent="0.25">
      <c r="A1358" t="s">
        <v>1979</v>
      </c>
      <c r="B1358" s="1">
        <v>45932</v>
      </c>
      <c r="C1358" t="s">
        <v>1291</v>
      </c>
      <c r="D1358" t="s">
        <v>67</v>
      </c>
      <c r="E1358" t="s">
        <v>46</v>
      </c>
      <c r="F1358" t="s">
        <v>86</v>
      </c>
      <c r="G1358" t="s">
        <v>180</v>
      </c>
      <c r="H1358">
        <v>1</v>
      </c>
      <c r="I1358">
        <v>54610</v>
      </c>
      <c r="J1358">
        <v>20</v>
      </c>
      <c r="K1358">
        <v>10922</v>
      </c>
      <c r="L1358">
        <v>43688</v>
      </c>
      <c r="M1358">
        <v>33199.07</v>
      </c>
      <c r="N1358">
        <v>10488.93</v>
      </c>
      <c r="O1358" t="s">
        <v>39</v>
      </c>
      <c r="P1358">
        <v>1855.26</v>
      </c>
      <c r="Q1358" t="s">
        <v>68</v>
      </c>
      <c r="R1358" t="s">
        <v>41</v>
      </c>
      <c r="S1358">
        <v>2</v>
      </c>
      <c r="T1358">
        <v>1</v>
      </c>
      <c r="U1358" t="s">
        <v>32</v>
      </c>
      <c r="V1358" t="s">
        <v>33</v>
      </c>
      <c r="W1358">
        <v>4</v>
      </c>
      <c r="X1358">
        <f t="shared" si="42"/>
        <v>0</v>
      </c>
      <c r="Y1358">
        <f t="shared" si="43"/>
        <v>8633.67</v>
      </c>
      <c r="Z1358" s="2">
        <f>IF(BoyCodeAfrica_Ecommerce_Datasets3[Marketing_Cost] = 0, "N/A", L1358/P1358)</f>
        <v>23.548181925983421</v>
      </c>
      <c r="AA1358" s="3">
        <f>BoyCodeAfrica_Ecommerce_Datasets3[Marketing_Cost]/BoyCodeAfrica_Ecommerce_Datasets3[Revenue]</f>
        <v>4.2466123420618937E-2</v>
      </c>
      <c r="AB1358">
        <f>IF(COUNTIFS($C$2:C1358,C1358, $O$2:O1358,O1358)= 1,1,0)</f>
        <v>1</v>
      </c>
      <c r="AC1358" s="6">
        <f>IF(COUNTIFS($A$2:A1358,A1358, $O$2:O1358,O1358)= 1,1,0)</f>
        <v>1</v>
      </c>
    </row>
    <row r="1359" spans="1:29" x14ac:dyDescent="0.25">
      <c r="A1359" t="s">
        <v>1980</v>
      </c>
      <c r="B1359" s="1">
        <v>45721</v>
      </c>
      <c r="C1359" t="s">
        <v>1981</v>
      </c>
      <c r="D1359" t="s">
        <v>45</v>
      </c>
      <c r="E1359" t="s">
        <v>26</v>
      </c>
      <c r="F1359" t="s">
        <v>86</v>
      </c>
      <c r="G1359" t="s">
        <v>87</v>
      </c>
      <c r="H1359">
        <v>3</v>
      </c>
      <c r="I1359">
        <v>81574</v>
      </c>
      <c r="J1359">
        <v>5</v>
      </c>
      <c r="K1359">
        <v>12236.1</v>
      </c>
      <c r="L1359">
        <v>232485.9</v>
      </c>
      <c r="M1359">
        <v>137540.03</v>
      </c>
      <c r="N1359">
        <v>94945.87</v>
      </c>
      <c r="O1359" t="s">
        <v>49</v>
      </c>
      <c r="P1359">
        <v>465.7</v>
      </c>
      <c r="Q1359" t="s">
        <v>68</v>
      </c>
      <c r="R1359" t="s">
        <v>41</v>
      </c>
      <c r="S1359">
        <v>2</v>
      </c>
      <c r="T1359">
        <v>2</v>
      </c>
      <c r="U1359" t="s">
        <v>32</v>
      </c>
      <c r="V1359" t="s">
        <v>33</v>
      </c>
      <c r="W1359">
        <v>4</v>
      </c>
      <c r="X1359">
        <f t="shared" si="42"/>
        <v>0</v>
      </c>
      <c r="Y1359">
        <f t="shared" si="43"/>
        <v>94480.17</v>
      </c>
      <c r="Z1359" s="2">
        <f>IF(BoyCodeAfrica_Ecommerce_Datasets3[Marketing_Cost] = 0, "N/A", L1359/P1359)</f>
        <v>499.2181662014172</v>
      </c>
      <c r="AA1359" s="3">
        <f>BoyCodeAfrica_Ecommerce_Datasets3[Marketing_Cost]/BoyCodeAfrica_Ecommerce_Datasets3[Revenue]</f>
        <v>2.0031322329655261E-3</v>
      </c>
      <c r="AB1359">
        <f>IF(COUNTIFS($C$2:C1359,C1359, $O$2:O1359,O1359)= 1,1,0)</f>
        <v>1</v>
      </c>
      <c r="AC1359" s="6">
        <f>IF(COUNTIFS($A$2:A1359,A1359, $O$2:O1359,O1359)= 1,1,0)</f>
        <v>1</v>
      </c>
    </row>
    <row r="1360" spans="1:29" x14ac:dyDescent="0.25">
      <c r="A1360" t="s">
        <v>1982</v>
      </c>
      <c r="B1360" s="1">
        <v>45890</v>
      </c>
      <c r="C1360" t="s">
        <v>772</v>
      </c>
      <c r="D1360" t="s">
        <v>67</v>
      </c>
      <c r="E1360" t="s">
        <v>46</v>
      </c>
      <c r="F1360" t="s">
        <v>86</v>
      </c>
      <c r="G1360" t="s">
        <v>180</v>
      </c>
      <c r="H1360">
        <v>1</v>
      </c>
      <c r="I1360">
        <v>60833</v>
      </c>
      <c r="J1360">
        <v>5</v>
      </c>
      <c r="K1360">
        <v>3041.65</v>
      </c>
      <c r="L1360">
        <v>57791.35</v>
      </c>
      <c r="M1360">
        <v>36840.54</v>
      </c>
      <c r="N1360">
        <v>20950.810000000001</v>
      </c>
      <c r="O1360" t="s">
        <v>55</v>
      </c>
      <c r="P1360">
        <v>1461.62</v>
      </c>
      <c r="Q1360" t="s">
        <v>40</v>
      </c>
      <c r="R1360" t="s">
        <v>41</v>
      </c>
      <c r="S1360">
        <v>2</v>
      </c>
      <c r="T1360">
        <v>1</v>
      </c>
      <c r="U1360" t="s">
        <v>32</v>
      </c>
      <c r="V1360" t="s">
        <v>33</v>
      </c>
      <c r="W1360">
        <v>4</v>
      </c>
      <c r="X1360">
        <f t="shared" si="42"/>
        <v>0</v>
      </c>
      <c r="Y1360">
        <f t="shared" si="43"/>
        <v>19489.190000000002</v>
      </c>
      <c r="Z1360" s="2">
        <f>IF(BoyCodeAfrica_Ecommerce_Datasets3[Marketing_Cost] = 0, "N/A", L1360/P1360)</f>
        <v>39.539244126380318</v>
      </c>
      <c r="AA1360" s="3">
        <f>BoyCodeAfrica_Ecommerce_Datasets3[Marketing_Cost]/BoyCodeAfrica_Ecommerce_Datasets3[Revenue]</f>
        <v>2.5291328200500594E-2</v>
      </c>
      <c r="AB1360">
        <f>IF(COUNTIFS($C$2:C1360,C1360, $O$2:O1360,O1360)= 1,1,0)</f>
        <v>1</v>
      </c>
      <c r="AC1360" s="6">
        <f>IF(COUNTIFS($A$2:A1360,A1360, $O$2:O1360,O1360)= 1,1,0)</f>
        <v>1</v>
      </c>
    </row>
    <row r="1361" spans="1:29" x14ac:dyDescent="0.25">
      <c r="A1361" t="s">
        <v>1983</v>
      </c>
      <c r="B1361" s="1">
        <v>45846</v>
      </c>
      <c r="C1361" t="s">
        <v>239</v>
      </c>
      <c r="D1361" t="s">
        <v>90</v>
      </c>
      <c r="E1361" t="s">
        <v>26</v>
      </c>
      <c r="F1361" t="s">
        <v>27</v>
      </c>
      <c r="G1361" t="s">
        <v>76</v>
      </c>
      <c r="H1361">
        <v>1</v>
      </c>
      <c r="I1361">
        <v>22030</v>
      </c>
      <c r="J1361">
        <v>5</v>
      </c>
      <c r="K1361">
        <v>1101.5</v>
      </c>
      <c r="L1361">
        <v>20928.5</v>
      </c>
      <c r="M1361">
        <v>14991</v>
      </c>
      <c r="N1361">
        <v>5937.5</v>
      </c>
      <c r="O1361" t="s">
        <v>60</v>
      </c>
      <c r="P1361">
        <v>421.22</v>
      </c>
      <c r="Q1361" t="s">
        <v>68</v>
      </c>
      <c r="R1361" t="s">
        <v>31</v>
      </c>
      <c r="S1361">
        <v>5</v>
      </c>
      <c r="T1361">
        <v>3</v>
      </c>
      <c r="U1361" t="s">
        <v>32</v>
      </c>
      <c r="V1361" t="s">
        <v>42</v>
      </c>
      <c r="X1361">
        <f t="shared" si="42"/>
        <v>0</v>
      </c>
      <c r="Y1361">
        <f t="shared" si="43"/>
        <v>5516.28</v>
      </c>
      <c r="Z1361" s="2">
        <f>IF(BoyCodeAfrica_Ecommerce_Datasets3[Marketing_Cost] = 0, "N/A", L1361/P1361)</f>
        <v>49.685437538578412</v>
      </c>
      <c r="AA1361" s="3">
        <f>BoyCodeAfrica_Ecommerce_Datasets3[Marketing_Cost]/BoyCodeAfrica_Ecommerce_Datasets3[Revenue]</f>
        <v>2.0126621592565164E-2</v>
      </c>
      <c r="AB1361">
        <f>IF(COUNTIFS($C$2:C1361,C1361, $O$2:O1361,O1361)= 1,1,0)</f>
        <v>1</v>
      </c>
      <c r="AC1361" s="6">
        <f>IF(COUNTIFS($A$2:A1361,A1361, $O$2:O1361,O1361)= 1,1,0)</f>
        <v>1</v>
      </c>
    </row>
    <row r="1362" spans="1:29" x14ac:dyDescent="0.25">
      <c r="A1362" t="s">
        <v>1984</v>
      </c>
      <c r="B1362" s="1">
        <v>46002</v>
      </c>
      <c r="C1362" t="s">
        <v>742</v>
      </c>
      <c r="D1362" t="s">
        <v>71</v>
      </c>
      <c r="E1362" t="s">
        <v>26</v>
      </c>
      <c r="F1362" t="s">
        <v>37</v>
      </c>
      <c r="G1362" t="s">
        <v>224</v>
      </c>
      <c r="H1362">
        <v>2</v>
      </c>
      <c r="I1362">
        <v>36578</v>
      </c>
      <c r="J1362">
        <v>5</v>
      </c>
      <c r="K1362">
        <v>3657.8</v>
      </c>
      <c r="L1362">
        <v>69498.2</v>
      </c>
      <c r="M1362">
        <v>47118.09</v>
      </c>
      <c r="N1362">
        <v>22380.11</v>
      </c>
      <c r="O1362" t="s">
        <v>29</v>
      </c>
      <c r="P1362">
        <v>1789.61</v>
      </c>
      <c r="Q1362" t="s">
        <v>83</v>
      </c>
      <c r="R1362" t="s">
        <v>31</v>
      </c>
      <c r="S1362">
        <v>5</v>
      </c>
      <c r="T1362">
        <v>4</v>
      </c>
      <c r="U1362" t="s">
        <v>32</v>
      </c>
      <c r="V1362" t="s">
        <v>33</v>
      </c>
      <c r="W1362">
        <v>4</v>
      </c>
      <c r="X1362">
        <f t="shared" si="42"/>
        <v>0</v>
      </c>
      <c r="Y1362">
        <f t="shared" si="43"/>
        <v>20590.5</v>
      </c>
      <c r="Z1362" s="2">
        <f>IF(BoyCodeAfrica_Ecommerce_Datasets3[Marketing_Cost] = 0, "N/A", L1362/P1362)</f>
        <v>38.834271154050327</v>
      </c>
      <c r="AA1362" s="3">
        <f>BoyCodeAfrica_Ecommerce_Datasets3[Marketing_Cost]/BoyCodeAfrica_Ecommerce_Datasets3[Revenue]</f>
        <v>2.5750451090819616E-2</v>
      </c>
      <c r="AB1362">
        <f>IF(COUNTIFS($C$2:C1362,C1362, $O$2:O1362,O1362)= 1,1,0)</f>
        <v>0</v>
      </c>
      <c r="AC1362" s="6">
        <f>IF(COUNTIFS($A$2:A1362,A1362, $O$2:O1362,O1362)= 1,1,0)</f>
        <v>1</v>
      </c>
    </row>
    <row r="1363" spans="1:29" x14ac:dyDescent="0.25">
      <c r="A1363" t="s">
        <v>1985</v>
      </c>
      <c r="B1363" s="1">
        <v>46002</v>
      </c>
      <c r="C1363" t="s">
        <v>223</v>
      </c>
      <c r="D1363" t="s">
        <v>45</v>
      </c>
      <c r="E1363" t="s">
        <v>36</v>
      </c>
      <c r="F1363" t="s">
        <v>53</v>
      </c>
      <c r="G1363" t="s">
        <v>59</v>
      </c>
      <c r="H1363">
        <v>3</v>
      </c>
      <c r="I1363">
        <v>102268</v>
      </c>
      <c r="J1363">
        <v>10</v>
      </c>
      <c r="K1363">
        <v>30680.400000000001</v>
      </c>
      <c r="L1363">
        <v>276123.59999999998</v>
      </c>
      <c r="M1363">
        <v>194649.75</v>
      </c>
      <c r="N1363">
        <v>81473.850000000006</v>
      </c>
      <c r="O1363" t="s">
        <v>60</v>
      </c>
      <c r="P1363">
        <v>2451.81</v>
      </c>
      <c r="Q1363" t="s">
        <v>30</v>
      </c>
      <c r="R1363" t="s">
        <v>31</v>
      </c>
      <c r="S1363">
        <v>5</v>
      </c>
      <c r="T1363">
        <v>6</v>
      </c>
      <c r="U1363" t="s">
        <v>56</v>
      </c>
      <c r="V1363" t="s">
        <v>33</v>
      </c>
      <c r="W1363">
        <v>1</v>
      </c>
      <c r="X1363">
        <f t="shared" si="42"/>
        <v>0</v>
      </c>
      <c r="Y1363">
        <f t="shared" si="43"/>
        <v>79022.040000000008</v>
      </c>
      <c r="Z1363" s="2">
        <f>IF(BoyCodeAfrica_Ecommerce_Datasets3[Marketing_Cost] = 0, "N/A", L1363/P1363)</f>
        <v>112.62030907778335</v>
      </c>
      <c r="AA1363" s="3">
        <f>BoyCodeAfrica_Ecommerce_Datasets3[Marketing_Cost]/BoyCodeAfrica_Ecommerce_Datasets3[Revenue]</f>
        <v>8.8793931413323601E-3</v>
      </c>
      <c r="AB1363">
        <f>IF(COUNTIFS($C$2:C1363,C1363, $O$2:O1363,O1363)= 1,1,0)</f>
        <v>1</v>
      </c>
      <c r="AC1363" s="6">
        <f>IF(COUNTIFS($A$2:A1363,A1363, $O$2:O1363,O1363)= 1,1,0)</f>
        <v>1</v>
      </c>
    </row>
    <row r="1364" spans="1:29" x14ac:dyDescent="0.25">
      <c r="A1364" t="s">
        <v>1986</v>
      </c>
      <c r="B1364" s="1">
        <v>45792</v>
      </c>
      <c r="C1364" t="s">
        <v>226</v>
      </c>
      <c r="D1364" t="s">
        <v>67</v>
      </c>
      <c r="E1364" t="s">
        <v>46</v>
      </c>
      <c r="F1364" t="s">
        <v>47</v>
      </c>
      <c r="G1364" t="s">
        <v>64</v>
      </c>
      <c r="H1364">
        <v>2</v>
      </c>
      <c r="I1364">
        <v>16447</v>
      </c>
      <c r="J1364">
        <v>15</v>
      </c>
      <c r="K1364">
        <v>4934.1000000000004</v>
      </c>
      <c r="L1364">
        <v>27959.9</v>
      </c>
      <c r="M1364">
        <v>21737.73</v>
      </c>
      <c r="N1364">
        <v>6222.17</v>
      </c>
      <c r="O1364" t="s">
        <v>60</v>
      </c>
      <c r="P1364">
        <v>1132.56</v>
      </c>
      <c r="Q1364" t="s">
        <v>68</v>
      </c>
      <c r="R1364" t="s">
        <v>41</v>
      </c>
      <c r="S1364">
        <v>2</v>
      </c>
      <c r="T1364">
        <v>2</v>
      </c>
      <c r="U1364" t="s">
        <v>32</v>
      </c>
      <c r="V1364" t="s">
        <v>33</v>
      </c>
      <c r="W1364">
        <v>5</v>
      </c>
      <c r="X1364">
        <f t="shared" si="42"/>
        <v>0</v>
      </c>
      <c r="Y1364">
        <f t="shared" si="43"/>
        <v>5089.6100000000006</v>
      </c>
      <c r="Z1364" s="2">
        <f>IF(BoyCodeAfrica_Ecommerce_Datasets3[Marketing_Cost] = 0, "N/A", L1364/P1364)</f>
        <v>24.68734548280003</v>
      </c>
      <c r="AA1364" s="3">
        <f>BoyCodeAfrica_Ecommerce_Datasets3[Marketing_Cost]/BoyCodeAfrica_Ecommerce_Datasets3[Revenue]</f>
        <v>4.0506582641568811E-2</v>
      </c>
      <c r="AB1364">
        <f>IF(COUNTIFS($C$2:C1364,C1364, $O$2:O1364,O1364)= 1,1,0)</f>
        <v>1</v>
      </c>
      <c r="AC1364" s="6">
        <f>IF(COUNTIFS($A$2:A1364,A1364, $O$2:O1364,O1364)= 1,1,0)</f>
        <v>1</v>
      </c>
    </row>
    <row r="1365" spans="1:29" x14ac:dyDescent="0.25">
      <c r="A1365" t="s">
        <v>1987</v>
      </c>
      <c r="B1365" s="1">
        <v>45957</v>
      </c>
      <c r="C1365" t="s">
        <v>1483</v>
      </c>
      <c r="D1365" t="s">
        <v>154</v>
      </c>
      <c r="E1365" t="s">
        <v>36</v>
      </c>
      <c r="F1365" t="s">
        <v>37</v>
      </c>
      <c r="G1365" t="s">
        <v>224</v>
      </c>
      <c r="H1365">
        <v>3</v>
      </c>
      <c r="I1365">
        <v>18105</v>
      </c>
      <c r="J1365">
        <v>15</v>
      </c>
      <c r="K1365">
        <v>8147.25</v>
      </c>
      <c r="L1365">
        <v>46167.75</v>
      </c>
      <c r="M1365">
        <v>35622.019999999997</v>
      </c>
      <c r="N1365">
        <v>10545.73</v>
      </c>
      <c r="O1365" t="s">
        <v>49</v>
      </c>
      <c r="P1365">
        <v>99.43</v>
      </c>
      <c r="Q1365" t="s">
        <v>30</v>
      </c>
      <c r="R1365" t="s">
        <v>31</v>
      </c>
      <c r="S1365">
        <v>5</v>
      </c>
      <c r="T1365">
        <v>3</v>
      </c>
      <c r="U1365" t="s">
        <v>32</v>
      </c>
      <c r="V1365" t="s">
        <v>33</v>
      </c>
      <c r="W1365">
        <v>5</v>
      </c>
      <c r="X1365">
        <f t="shared" si="42"/>
        <v>0</v>
      </c>
      <c r="Y1365">
        <f t="shared" si="43"/>
        <v>10446.299999999999</v>
      </c>
      <c r="Z1365" s="2">
        <f>IF(BoyCodeAfrica_Ecommerce_Datasets3[Marketing_Cost] = 0, "N/A", L1365/P1365)</f>
        <v>464.32414764155686</v>
      </c>
      <c r="AA1365" s="3">
        <f>BoyCodeAfrica_Ecommerce_Datasets3[Marketing_Cost]/BoyCodeAfrica_Ecommerce_Datasets3[Revenue]</f>
        <v>2.153667874219558E-3</v>
      </c>
      <c r="AB1365">
        <f>IF(COUNTIFS($C$2:C1365,C1365, $O$2:O1365,O1365)= 1,1,0)</f>
        <v>1</v>
      </c>
      <c r="AC1365" s="6">
        <f>IF(COUNTIFS($A$2:A1365,A1365, $O$2:O1365,O1365)= 1,1,0)</f>
        <v>1</v>
      </c>
    </row>
    <row r="1366" spans="1:29" x14ac:dyDescent="0.25">
      <c r="A1366" t="s">
        <v>1988</v>
      </c>
      <c r="B1366" s="1">
        <v>45853</v>
      </c>
      <c r="C1366" t="s">
        <v>1989</v>
      </c>
      <c r="D1366" t="s">
        <v>67</v>
      </c>
      <c r="E1366" t="s">
        <v>26</v>
      </c>
      <c r="F1366" t="s">
        <v>27</v>
      </c>
      <c r="G1366" t="s">
        <v>72</v>
      </c>
      <c r="H1366">
        <v>1</v>
      </c>
      <c r="I1366">
        <v>25845</v>
      </c>
      <c r="J1366">
        <v>5</v>
      </c>
      <c r="K1366">
        <v>1292.25</v>
      </c>
      <c r="L1366">
        <v>24552.75</v>
      </c>
      <c r="M1366">
        <v>15682.62</v>
      </c>
      <c r="N1366">
        <v>8870.1299999999992</v>
      </c>
      <c r="O1366" t="s">
        <v>55</v>
      </c>
      <c r="P1366">
        <v>441.22</v>
      </c>
      <c r="Q1366" t="s">
        <v>30</v>
      </c>
      <c r="R1366" t="s">
        <v>31</v>
      </c>
      <c r="S1366">
        <v>5</v>
      </c>
      <c r="T1366">
        <v>0</v>
      </c>
      <c r="U1366" t="s">
        <v>32</v>
      </c>
      <c r="V1366" t="s">
        <v>42</v>
      </c>
      <c r="X1366">
        <f t="shared" si="42"/>
        <v>0</v>
      </c>
      <c r="Y1366">
        <f t="shared" si="43"/>
        <v>8428.91</v>
      </c>
      <c r="Z1366" s="2">
        <f>IF(BoyCodeAfrica_Ecommerce_Datasets3[Marketing_Cost] = 0, "N/A", L1366/P1366)</f>
        <v>55.647409455600375</v>
      </c>
      <c r="AA1366" s="3">
        <f>BoyCodeAfrica_Ecommerce_Datasets3[Marketing_Cost]/BoyCodeAfrica_Ecommerce_Datasets3[Revenue]</f>
        <v>1.7970288460559408E-2</v>
      </c>
      <c r="AB1366">
        <f>IF(COUNTIFS($C$2:C1366,C1366, $O$2:O1366,O1366)= 1,1,0)</f>
        <v>1</v>
      </c>
      <c r="AC1366" s="6">
        <f>IF(COUNTIFS($A$2:A1366,A1366, $O$2:O1366,O1366)= 1,1,0)</f>
        <v>1</v>
      </c>
    </row>
    <row r="1367" spans="1:29" x14ac:dyDescent="0.25">
      <c r="A1367" t="s">
        <v>1990</v>
      </c>
      <c r="B1367" s="1">
        <v>45984</v>
      </c>
      <c r="C1367" t="s">
        <v>1326</v>
      </c>
      <c r="D1367" t="s">
        <v>45</v>
      </c>
      <c r="E1367" t="s">
        <v>46</v>
      </c>
      <c r="F1367" t="s">
        <v>53</v>
      </c>
      <c r="G1367" t="s">
        <v>268</v>
      </c>
      <c r="H1367">
        <v>2</v>
      </c>
      <c r="I1367">
        <v>41361</v>
      </c>
      <c r="J1367">
        <v>0</v>
      </c>
      <c r="K1367">
        <v>0</v>
      </c>
      <c r="L1367">
        <v>82722</v>
      </c>
      <c r="M1367">
        <v>49845.43</v>
      </c>
      <c r="N1367">
        <v>32876.57</v>
      </c>
      <c r="O1367" t="s">
        <v>55</v>
      </c>
      <c r="P1367">
        <v>695.52</v>
      </c>
      <c r="Q1367" t="s">
        <v>30</v>
      </c>
      <c r="R1367" t="s">
        <v>41</v>
      </c>
      <c r="S1367">
        <v>2</v>
      </c>
      <c r="T1367">
        <v>1</v>
      </c>
      <c r="U1367" t="s">
        <v>32</v>
      </c>
      <c r="V1367" t="s">
        <v>33</v>
      </c>
      <c r="W1367">
        <v>3</v>
      </c>
      <c r="X1367">
        <f t="shared" si="42"/>
        <v>0</v>
      </c>
      <c r="Y1367">
        <f t="shared" si="43"/>
        <v>32181.05</v>
      </c>
      <c r="Z1367" s="2">
        <f>IF(BoyCodeAfrica_Ecommerce_Datasets3[Marketing_Cost] = 0, "N/A", L1367/P1367)</f>
        <v>118.93547273982057</v>
      </c>
      <c r="AA1367" s="3">
        <f>BoyCodeAfrica_Ecommerce_Datasets3[Marketing_Cost]/BoyCodeAfrica_Ecommerce_Datasets3[Revenue]</f>
        <v>8.4079205048233838E-3</v>
      </c>
      <c r="AB1367">
        <f>IF(COUNTIFS($C$2:C1367,C1367, $O$2:O1367,O1367)= 1,1,0)</f>
        <v>1</v>
      </c>
      <c r="AC1367" s="6">
        <f>IF(COUNTIFS($A$2:A1367,A1367, $O$2:O1367,O1367)= 1,1,0)</f>
        <v>1</v>
      </c>
    </row>
    <row r="1368" spans="1:29" x14ac:dyDescent="0.25">
      <c r="A1368" t="s">
        <v>1991</v>
      </c>
      <c r="B1368" s="1">
        <v>45848</v>
      </c>
      <c r="C1368" t="s">
        <v>402</v>
      </c>
      <c r="D1368" t="s">
        <v>97</v>
      </c>
      <c r="E1368" t="s">
        <v>46</v>
      </c>
      <c r="F1368" t="s">
        <v>27</v>
      </c>
      <c r="G1368" t="s">
        <v>76</v>
      </c>
      <c r="H1368">
        <v>2</v>
      </c>
      <c r="I1368">
        <v>6403</v>
      </c>
      <c r="J1368">
        <v>0</v>
      </c>
      <c r="K1368">
        <v>0</v>
      </c>
      <c r="L1368">
        <v>12806</v>
      </c>
      <c r="M1368">
        <v>10034.06</v>
      </c>
      <c r="N1368">
        <v>2771.94</v>
      </c>
      <c r="O1368" t="s">
        <v>55</v>
      </c>
      <c r="P1368">
        <v>370</v>
      </c>
      <c r="Q1368" t="s">
        <v>73</v>
      </c>
      <c r="R1368" t="s">
        <v>31</v>
      </c>
      <c r="S1368">
        <v>5</v>
      </c>
      <c r="T1368">
        <v>4</v>
      </c>
      <c r="U1368" t="s">
        <v>32</v>
      </c>
      <c r="V1368" t="s">
        <v>33</v>
      </c>
      <c r="W1368">
        <v>1</v>
      </c>
      <c r="X1368">
        <f t="shared" si="42"/>
        <v>0</v>
      </c>
      <c r="Y1368">
        <f t="shared" si="43"/>
        <v>2401.94</v>
      </c>
      <c r="Z1368" s="2">
        <f>IF(BoyCodeAfrica_Ecommerce_Datasets3[Marketing_Cost] = 0, "N/A", L1368/P1368)</f>
        <v>34.610810810810811</v>
      </c>
      <c r="AA1368" s="3">
        <f>BoyCodeAfrica_Ecommerce_Datasets3[Marketing_Cost]/BoyCodeAfrica_Ecommerce_Datasets3[Revenue]</f>
        <v>2.889270654380759E-2</v>
      </c>
      <c r="AB1368">
        <f>IF(COUNTIFS($C$2:C1368,C1368, $O$2:O1368,O1368)= 1,1,0)</f>
        <v>1</v>
      </c>
      <c r="AC1368" s="6">
        <f>IF(COUNTIFS($A$2:A1368,A1368, $O$2:O1368,O1368)= 1,1,0)</f>
        <v>1</v>
      </c>
    </row>
    <row r="1369" spans="1:29" x14ac:dyDescent="0.25">
      <c r="A1369" t="s">
        <v>1992</v>
      </c>
      <c r="B1369" s="1">
        <v>45713</v>
      </c>
      <c r="C1369" t="s">
        <v>85</v>
      </c>
      <c r="D1369" t="s">
        <v>71</v>
      </c>
      <c r="E1369" t="s">
        <v>36</v>
      </c>
      <c r="F1369" t="s">
        <v>37</v>
      </c>
      <c r="G1369" t="s">
        <v>224</v>
      </c>
      <c r="H1369">
        <v>2</v>
      </c>
      <c r="I1369">
        <v>5632</v>
      </c>
      <c r="J1369">
        <v>0</v>
      </c>
      <c r="K1369">
        <v>0</v>
      </c>
      <c r="L1369">
        <v>11264</v>
      </c>
      <c r="M1369">
        <v>8775.49</v>
      </c>
      <c r="N1369">
        <v>2488.5100000000002</v>
      </c>
      <c r="O1369" t="s">
        <v>55</v>
      </c>
      <c r="P1369">
        <v>1418.16</v>
      </c>
      <c r="Q1369" t="s">
        <v>30</v>
      </c>
      <c r="R1369" t="s">
        <v>31</v>
      </c>
      <c r="S1369">
        <v>5</v>
      </c>
      <c r="T1369">
        <v>0</v>
      </c>
      <c r="U1369" t="s">
        <v>32</v>
      </c>
      <c r="V1369" t="s">
        <v>50</v>
      </c>
      <c r="W1369">
        <v>2</v>
      </c>
      <c r="X1369">
        <f t="shared" si="42"/>
        <v>0</v>
      </c>
      <c r="Y1369">
        <f t="shared" si="43"/>
        <v>1070.3500000000001</v>
      </c>
      <c r="Z1369" s="2">
        <f>IF(BoyCodeAfrica_Ecommerce_Datasets3[Marketing_Cost] = 0, "N/A", L1369/P1369)</f>
        <v>7.9426862977379136</v>
      </c>
      <c r="AA1369" s="3">
        <f>BoyCodeAfrica_Ecommerce_Datasets3[Marketing_Cost]/BoyCodeAfrica_Ecommerce_Datasets3[Revenue]</f>
        <v>0.12590198863636365</v>
      </c>
      <c r="AB1369">
        <f>IF(COUNTIFS($C$2:C1369,C1369, $O$2:O1369,O1369)= 1,1,0)</f>
        <v>1</v>
      </c>
      <c r="AC1369" s="6">
        <f>IF(COUNTIFS($A$2:A1369,A1369, $O$2:O1369,O1369)= 1,1,0)</f>
        <v>1</v>
      </c>
    </row>
    <row r="1370" spans="1:29" x14ac:dyDescent="0.25">
      <c r="A1370" t="s">
        <v>1993</v>
      </c>
      <c r="B1370" s="1">
        <v>46003</v>
      </c>
      <c r="C1370" t="s">
        <v>425</v>
      </c>
      <c r="D1370" t="s">
        <v>97</v>
      </c>
      <c r="E1370" t="s">
        <v>26</v>
      </c>
      <c r="F1370" t="s">
        <v>27</v>
      </c>
      <c r="G1370" t="s">
        <v>164</v>
      </c>
      <c r="H1370">
        <v>1</v>
      </c>
      <c r="I1370">
        <v>11575</v>
      </c>
      <c r="J1370">
        <v>0</v>
      </c>
      <c r="K1370">
        <v>0</v>
      </c>
      <c r="L1370">
        <v>11575</v>
      </c>
      <c r="M1370">
        <v>6747.51</v>
      </c>
      <c r="N1370">
        <v>4827.49</v>
      </c>
      <c r="O1370" t="s">
        <v>55</v>
      </c>
      <c r="P1370">
        <v>2259.23</v>
      </c>
      <c r="Q1370" t="s">
        <v>73</v>
      </c>
      <c r="R1370" t="s">
        <v>41</v>
      </c>
      <c r="S1370">
        <v>2</v>
      </c>
      <c r="T1370">
        <v>1</v>
      </c>
      <c r="U1370" t="s">
        <v>32</v>
      </c>
      <c r="V1370" t="s">
        <v>33</v>
      </c>
      <c r="W1370">
        <v>5</v>
      </c>
      <c r="X1370">
        <f t="shared" si="42"/>
        <v>0</v>
      </c>
      <c r="Y1370">
        <f t="shared" si="43"/>
        <v>2568.2599999999998</v>
      </c>
      <c r="Z1370" s="2">
        <f>IF(BoyCodeAfrica_Ecommerce_Datasets3[Marketing_Cost] = 0, "N/A", L1370/P1370)</f>
        <v>5.1234270083169928</v>
      </c>
      <c r="AA1370" s="3">
        <f>BoyCodeAfrica_Ecommerce_Datasets3[Marketing_Cost]/BoyCodeAfrica_Ecommerce_Datasets3[Revenue]</f>
        <v>0.1951818574514039</v>
      </c>
      <c r="AB1370">
        <f>IF(COUNTIFS($C$2:C1370,C1370, $O$2:O1370,O1370)= 1,1,0)</f>
        <v>0</v>
      </c>
      <c r="AC1370" s="6">
        <f>IF(COUNTIFS($A$2:A1370,A1370, $O$2:O1370,O1370)= 1,1,0)</f>
        <v>1</v>
      </c>
    </row>
    <row r="1371" spans="1:29" x14ac:dyDescent="0.25">
      <c r="A1371" t="s">
        <v>1994</v>
      </c>
      <c r="B1371" s="1">
        <v>45777</v>
      </c>
      <c r="C1371" t="s">
        <v>415</v>
      </c>
      <c r="D1371" t="s">
        <v>154</v>
      </c>
      <c r="E1371" t="s">
        <v>46</v>
      </c>
      <c r="F1371" t="s">
        <v>86</v>
      </c>
      <c r="G1371" t="s">
        <v>110</v>
      </c>
      <c r="H1371">
        <v>1</v>
      </c>
      <c r="I1371">
        <v>68659</v>
      </c>
      <c r="J1371">
        <v>20</v>
      </c>
      <c r="K1371">
        <v>13731.8</v>
      </c>
      <c r="L1371">
        <v>54927.199999999997</v>
      </c>
      <c r="M1371">
        <v>42627.9</v>
      </c>
      <c r="N1371">
        <v>12299.3</v>
      </c>
      <c r="O1371" t="s">
        <v>55</v>
      </c>
      <c r="P1371">
        <v>2317.8000000000002</v>
      </c>
      <c r="Q1371" t="s">
        <v>30</v>
      </c>
      <c r="R1371" t="s">
        <v>31</v>
      </c>
      <c r="S1371">
        <v>5</v>
      </c>
      <c r="T1371">
        <v>1</v>
      </c>
      <c r="U1371" t="s">
        <v>32</v>
      </c>
      <c r="V1371" t="s">
        <v>42</v>
      </c>
      <c r="X1371">
        <f t="shared" si="42"/>
        <v>0</v>
      </c>
      <c r="Y1371">
        <f t="shared" si="43"/>
        <v>9981.5</v>
      </c>
      <c r="Z1371" s="2">
        <f>IF(BoyCodeAfrica_Ecommerce_Datasets3[Marketing_Cost] = 0, "N/A", L1371/P1371)</f>
        <v>23.697989472775905</v>
      </c>
      <c r="AA1371" s="3">
        <f>BoyCodeAfrica_Ecommerce_Datasets3[Marketing_Cost]/BoyCodeAfrica_Ecommerce_Datasets3[Revenue]</f>
        <v>4.21976725556737E-2</v>
      </c>
      <c r="AB1371">
        <f>IF(COUNTIFS($C$2:C1371,C1371, $O$2:O1371,O1371)= 1,1,0)</f>
        <v>1</v>
      </c>
      <c r="AC1371" s="6">
        <f>IF(COUNTIFS($A$2:A1371,A1371, $O$2:O1371,O1371)= 1,1,0)</f>
        <v>1</v>
      </c>
    </row>
    <row r="1372" spans="1:29" x14ac:dyDescent="0.25">
      <c r="A1372" t="s">
        <v>1995</v>
      </c>
      <c r="B1372" s="1">
        <v>45899</v>
      </c>
      <c r="C1372" t="s">
        <v>1154</v>
      </c>
      <c r="D1372" t="s">
        <v>67</v>
      </c>
      <c r="E1372" t="s">
        <v>36</v>
      </c>
      <c r="F1372" t="s">
        <v>53</v>
      </c>
      <c r="G1372" t="s">
        <v>151</v>
      </c>
      <c r="H1372">
        <v>3</v>
      </c>
      <c r="I1372">
        <v>112640</v>
      </c>
      <c r="J1372">
        <v>0</v>
      </c>
      <c r="K1372">
        <v>0</v>
      </c>
      <c r="L1372">
        <v>337920</v>
      </c>
      <c r="M1372">
        <v>239044.96</v>
      </c>
      <c r="N1372">
        <v>98875.04</v>
      </c>
      <c r="O1372" t="s">
        <v>55</v>
      </c>
      <c r="P1372">
        <v>897.95</v>
      </c>
      <c r="Q1372" t="s">
        <v>30</v>
      </c>
      <c r="R1372" t="s">
        <v>31</v>
      </c>
      <c r="S1372">
        <v>5</v>
      </c>
      <c r="T1372">
        <v>4</v>
      </c>
      <c r="U1372" t="s">
        <v>32</v>
      </c>
      <c r="V1372" t="s">
        <v>33</v>
      </c>
      <c r="W1372">
        <v>2</v>
      </c>
      <c r="X1372">
        <f t="shared" si="42"/>
        <v>0</v>
      </c>
      <c r="Y1372">
        <f t="shared" si="43"/>
        <v>97977.09</v>
      </c>
      <c r="Z1372" s="2">
        <f>IF(BoyCodeAfrica_Ecommerce_Datasets3[Marketing_Cost] = 0, "N/A", L1372/P1372)</f>
        <v>376.32384876663508</v>
      </c>
      <c r="AA1372" s="3">
        <f>BoyCodeAfrica_Ecommerce_Datasets3[Marketing_Cost]/BoyCodeAfrica_Ecommerce_Datasets3[Revenue]</f>
        <v>2.6572857481060607E-3</v>
      </c>
      <c r="AB1372">
        <f>IF(COUNTIFS($C$2:C1372,C1372, $O$2:O1372,O1372)= 1,1,0)</f>
        <v>1</v>
      </c>
      <c r="AC1372" s="6">
        <f>IF(COUNTIFS($A$2:A1372,A1372, $O$2:O1372,O1372)= 1,1,0)</f>
        <v>1</v>
      </c>
    </row>
    <row r="1373" spans="1:29" x14ac:dyDescent="0.25">
      <c r="A1373" t="s">
        <v>1996</v>
      </c>
      <c r="B1373" s="1">
        <v>45670</v>
      </c>
      <c r="C1373" t="s">
        <v>1295</v>
      </c>
      <c r="D1373" t="s">
        <v>97</v>
      </c>
      <c r="E1373" t="s">
        <v>46</v>
      </c>
      <c r="F1373" t="s">
        <v>53</v>
      </c>
      <c r="G1373" t="s">
        <v>268</v>
      </c>
      <c r="H1373">
        <v>1</v>
      </c>
      <c r="I1373">
        <v>26369</v>
      </c>
      <c r="J1373">
        <v>10</v>
      </c>
      <c r="K1373">
        <v>2636.9</v>
      </c>
      <c r="L1373">
        <v>23732.1</v>
      </c>
      <c r="M1373">
        <v>13928.69</v>
      </c>
      <c r="N1373">
        <v>9803.41</v>
      </c>
      <c r="O1373" t="s">
        <v>49</v>
      </c>
      <c r="P1373">
        <v>468.25</v>
      </c>
      <c r="Q1373" t="s">
        <v>68</v>
      </c>
      <c r="R1373" t="s">
        <v>31</v>
      </c>
      <c r="S1373">
        <v>5</v>
      </c>
      <c r="T1373">
        <v>8</v>
      </c>
      <c r="U1373" t="s">
        <v>56</v>
      </c>
      <c r="V1373" t="s">
        <v>33</v>
      </c>
      <c r="W1373">
        <v>5</v>
      </c>
      <c r="X1373">
        <f t="shared" si="42"/>
        <v>0</v>
      </c>
      <c r="Y1373">
        <f t="shared" si="43"/>
        <v>9335.16</v>
      </c>
      <c r="Z1373" s="2">
        <f>IF(BoyCodeAfrica_Ecommerce_Datasets3[Marketing_Cost] = 0, "N/A", L1373/P1373)</f>
        <v>50.682541377469299</v>
      </c>
      <c r="AA1373" s="3">
        <f>BoyCodeAfrica_Ecommerce_Datasets3[Marketing_Cost]/BoyCodeAfrica_Ecommerce_Datasets3[Revenue]</f>
        <v>1.9730660160710602E-2</v>
      </c>
      <c r="AB1373">
        <f>IF(COUNTIFS($C$2:C1373,C1373, $O$2:O1373,O1373)= 1,1,0)</f>
        <v>1</v>
      </c>
      <c r="AC1373" s="6">
        <f>IF(COUNTIFS($A$2:A1373,A1373, $O$2:O1373,O1373)= 1,1,0)</f>
        <v>1</v>
      </c>
    </row>
    <row r="1374" spans="1:29" x14ac:dyDescent="0.25">
      <c r="A1374" t="s">
        <v>1997</v>
      </c>
      <c r="B1374" s="1">
        <v>45975</v>
      </c>
      <c r="C1374" t="s">
        <v>1554</v>
      </c>
      <c r="D1374" t="s">
        <v>25</v>
      </c>
      <c r="E1374" t="s">
        <v>46</v>
      </c>
      <c r="F1374" t="s">
        <v>27</v>
      </c>
      <c r="G1374" t="s">
        <v>113</v>
      </c>
      <c r="H1374">
        <v>3</v>
      </c>
      <c r="I1374">
        <v>11326</v>
      </c>
      <c r="J1374">
        <v>0</v>
      </c>
      <c r="K1374">
        <v>0</v>
      </c>
      <c r="L1374">
        <v>33978</v>
      </c>
      <c r="M1374">
        <v>27109.42</v>
      </c>
      <c r="N1374">
        <v>6868.58</v>
      </c>
      <c r="O1374" t="s">
        <v>60</v>
      </c>
      <c r="P1374">
        <v>2432.44</v>
      </c>
      <c r="Q1374" t="s">
        <v>30</v>
      </c>
      <c r="R1374" t="s">
        <v>41</v>
      </c>
      <c r="S1374">
        <v>2</v>
      </c>
      <c r="T1374">
        <v>1</v>
      </c>
      <c r="U1374" t="s">
        <v>32</v>
      </c>
      <c r="V1374" t="s">
        <v>33</v>
      </c>
      <c r="W1374">
        <v>5</v>
      </c>
      <c r="X1374">
        <f t="shared" si="42"/>
        <v>0</v>
      </c>
      <c r="Y1374">
        <f t="shared" si="43"/>
        <v>4436.1399999999994</v>
      </c>
      <c r="Z1374" s="2">
        <f>IF(BoyCodeAfrica_Ecommerce_Datasets3[Marketing_Cost] = 0, "N/A", L1374/P1374)</f>
        <v>13.968689875187055</v>
      </c>
      <c r="AA1374" s="3">
        <f>BoyCodeAfrica_Ecommerce_Datasets3[Marketing_Cost]/BoyCodeAfrica_Ecommerce_Datasets3[Revenue]</f>
        <v>7.1588675025016188E-2</v>
      </c>
      <c r="AB1374">
        <f>IF(COUNTIFS($C$2:C1374,C1374, $O$2:O1374,O1374)= 1,1,0)</f>
        <v>0</v>
      </c>
      <c r="AC1374" s="6">
        <f>IF(COUNTIFS($A$2:A1374,A1374, $O$2:O1374,O1374)= 1,1,0)</f>
        <v>1</v>
      </c>
    </row>
    <row r="1375" spans="1:29" x14ac:dyDescent="0.25">
      <c r="A1375" t="s">
        <v>1998</v>
      </c>
      <c r="B1375" s="1">
        <v>45945</v>
      </c>
      <c r="C1375" t="s">
        <v>719</v>
      </c>
      <c r="D1375" t="s">
        <v>154</v>
      </c>
      <c r="E1375" t="s">
        <v>26</v>
      </c>
      <c r="F1375" t="s">
        <v>53</v>
      </c>
      <c r="G1375" t="s">
        <v>82</v>
      </c>
      <c r="H1375">
        <v>1</v>
      </c>
      <c r="I1375">
        <v>46219</v>
      </c>
      <c r="J1375">
        <v>0</v>
      </c>
      <c r="K1375">
        <v>0</v>
      </c>
      <c r="L1375">
        <v>46219</v>
      </c>
      <c r="M1375">
        <v>36902.26</v>
      </c>
      <c r="N1375">
        <v>9316.74</v>
      </c>
      <c r="O1375" t="s">
        <v>91</v>
      </c>
      <c r="P1375">
        <v>1145.22</v>
      </c>
      <c r="Q1375" t="s">
        <v>30</v>
      </c>
      <c r="R1375" t="s">
        <v>41</v>
      </c>
      <c r="S1375">
        <v>2</v>
      </c>
      <c r="T1375">
        <v>1</v>
      </c>
      <c r="U1375" t="s">
        <v>32</v>
      </c>
      <c r="V1375" t="s">
        <v>33</v>
      </c>
      <c r="W1375">
        <v>1</v>
      </c>
      <c r="X1375">
        <f t="shared" si="42"/>
        <v>0</v>
      </c>
      <c r="Y1375">
        <f t="shared" si="43"/>
        <v>8171.5199999999995</v>
      </c>
      <c r="Z1375" s="2">
        <f>IF(BoyCodeAfrica_Ecommerce_Datasets3[Marketing_Cost] = 0, "N/A", L1375/P1375)</f>
        <v>40.358184453642096</v>
      </c>
      <c r="AA1375" s="3">
        <f>BoyCodeAfrica_Ecommerce_Datasets3[Marketing_Cost]/BoyCodeAfrica_Ecommerce_Datasets3[Revenue]</f>
        <v>2.4778121551742791E-2</v>
      </c>
      <c r="AB1375">
        <f>IF(COUNTIFS($C$2:C1375,C1375, $O$2:O1375,O1375)= 1,1,0)</f>
        <v>0</v>
      </c>
      <c r="AC1375" s="6">
        <f>IF(COUNTIFS($A$2:A1375,A1375, $O$2:O1375,O1375)= 1,1,0)</f>
        <v>1</v>
      </c>
    </row>
    <row r="1376" spans="1:29" x14ac:dyDescent="0.25">
      <c r="A1376" t="s">
        <v>1999</v>
      </c>
      <c r="B1376" s="1">
        <v>45825</v>
      </c>
      <c r="C1376" t="s">
        <v>172</v>
      </c>
      <c r="D1376" t="s">
        <v>71</v>
      </c>
      <c r="E1376" t="s">
        <v>46</v>
      </c>
      <c r="F1376" t="s">
        <v>47</v>
      </c>
      <c r="G1376" t="s">
        <v>105</v>
      </c>
      <c r="H1376">
        <v>1</v>
      </c>
      <c r="I1376">
        <v>28179</v>
      </c>
      <c r="J1376">
        <v>10</v>
      </c>
      <c r="K1376">
        <v>2817.9</v>
      </c>
      <c r="L1376">
        <v>25361.1</v>
      </c>
      <c r="M1376">
        <v>20066.3</v>
      </c>
      <c r="N1376">
        <v>5294.8</v>
      </c>
      <c r="O1376" t="s">
        <v>29</v>
      </c>
      <c r="P1376">
        <v>1035.55</v>
      </c>
      <c r="Q1376" t="s">
        <v>30</v>
      </c>
      <c r="R1376" t="s">
        <v>31</v>
      </c>
      <c r="S1376">
        <v>5</v>
      </c>
      <c r="T1376">
        <v>7</v>
      </c>
      <c r="U1376" t="s">
        <v>56</v>
      </c>
      <c r="V1376" t="s">
        <v>33</v>
      </c>
      <c r="W1376">
        <v>5</v>
      </c>
      <c r="X1376">
        <f t="shared" si="42"/>
        <v>0</v>
      </c>
      <c r="Y1376">
        <f t="shared" si="43"/>
        <v>4259.25</v>
      </c>
      <c r="Z1376" s="2">
        <f>IF(BoyCodeAfrica_Ecommerce_Datasets3[Marketing_Cost] = 0, "N/A", L1376/P1376)</f>
        <v>24.490464004635218</v>
      </c>
      <c r="AA1376" s="3">
        <f>BoyCodeAfrica_Ecommerce_Datasets3[Marketing_Cost]/BoyCodeAfrica_Ecommerce_Datasets3[Revenue]</f>
        <v>4.0832219422659112E-2</v>
      </c>
      <c r="AB1376">
        <f>IF(COUNTIFS($C$2:C1376,C1376, $O$2:O1376,O1376)= 1,1,0)</f>
        <v>0</v>
      </c>
      <c r="AC1376" s="6">
        <f>IF(COUNTIFS($A$2:A1376,A1376, $O$2:O1376,O1376)= 1,1,0)</f>
        <v>1</v>
      </c>
    </row>
    <row r="1377" spans="1:29" x14ac:dyDescent="0.25">
      <c r="A1377" t="s">
        <v>2000</v>
      </c>
      <c r="B1377" s="1">
        <v>45970</v>
      </c>
      <c r="C1377" t="s">
        <v>945</v>
      </c>
      <c r="D1377" t="s">
        <v>97</v>
      </c>
      <c r="E1377" t="s">
        <v>26</v>
      </c>
      <c r="F1377" t="s">
        <v>53</v>
      </c>
      <c r="G1377" t="s">
        <v>54</v>
      </c>
      <c r="H1377">
        <v>1</v>
      </c>
      <c r="I1377">
        <v>77906</v>
      </c>
      <c r="J1377">
        <v>25</v>
      </c>
      <c r="K1377">
        <v>19476.5</v>
      </c>
      <c r="L1377">
        <v>58429.5</v>
      </c>
      <c r="M1377">
        <v>41131.89</v>
      </c>
      <c r="N1377">
        <v>17297.61</v>
      </c>
      <c r="O1377" t="s">
        <v>29</v>
      </c>
      <c r="P1377">
        <v>270.44</v>
      </c>
      <c r="Q1377" t="s">
        <v>83</v>
      </c>
      <c r="R1377" t="s">
        <v>31</v>
      </c>
      <c r="S1377">
        <v>5</v>
      </c>
      <c r="T1377">
        <v>0</v>
      </c>
      <c r="U1377" t="s">
        <v>32</v>
      </c>
      <c r="V1377" t="s">
        <v>42</v>
      </c>
      <c r="X1377">
        <f t="shared" si="42"/>
        <v>0</v>
      </c>
      <c r="Y1377">
        <f t="shared" si="43"/>
        <v>17027.170000000002</v>
      </c>
      <c r="Z1377" s="2">
        <f>IF(BoyCodeAfrica_Ecommerce_Datasets3[Marketing_Cost] = 0, "N/A", L1377/P1377)</f>
        <v>216.0534684218311</v>
      </c>
      <c r="AA1377" s="3">
        <f>BoyCodeAfrica_Ecommerce_Datasets3[Marketing_Cost]/BoyCodeAfrica_Ecommerce_Datasets3[Revenue]</f>
        <v>4.6284838994001317E-3</v>
      </c>
      <c r="AB1377">
        <f>IF(COUNTIFS($C$2:C1377,C1377, $O$2:O1377,O1377)= 1,1,0)</f>
        <v>1</v>
      </c>
      <c r="AC1377" s="6">
        <f>IF(COUNTIFS($A$2:A1377,A1377, $O$2:O1377,O1377)= 1,1,0)</f>
        <v>1</v>
      </c>
    </row>
    <row r="1378" spans="1:29" x14ac:dyDescent="0.25">
      <c r="A1378" t="s">
        <v>2001</v>
      </c>
      <c r="B1378" s="1">
        <v>45771</v>
      </c>
      <c r="C1378" t="s">
        <v>2002</v>
      </c>
      <c r="D1378" t="s">
        <v>67</v>
      </c>
      <c r="E1378" t="s">
        <v>36</v>
      </c>
      <c r="F1378" t="s">
        <v>37</v>
      </c>
      <c r="G1378" t="s">
        <v>313</v>
      </c>
      <c r="H1378">
        <v>3</v>
      </c>
      <c r="I1378">
        <v>37086</v>
      </c>
      <c r="J1378">
        <v>10</v>
      </c>
      <c r="K1378">
        <v>11125.8</v>
      </c>
      <c r="L1378">
        <v>100132.2</v>
      </c>
      <c r="M1378">
        <v>79040.2</v>
      </c>
      <c r="N1378">
        <v>21092</v>
      </c>
      <c r="O1378" t="s">
        <v>39</v>
      </c>
      <c r="P1378">
        <v>1866.15</v>
      </c>
      <c r="Q1378" t="s">
        <v>30</v>
      </c>
      <c r="R1378" t="s">
        <v>41</v>
      </c>
      <c r="S1378">
        <v>2</v>
      </c>
      <c r="T1378">
        <v>1</v>
      </c>
      <c r="U1378" t="s">
        <v>32</v>
      </c>
      <c r="V1378" t="s">
        <v>33</v>
      </c>
      <c r="W1378">
        <v>5</v>
      </c>
      <c r="X1378">
        <f t="shared" si="42"/>
        <v>0</v>
      </c>
      <c r="Y1378">
        <f t="shared" si="43"/>
        <v>19225.849999999999</v>
      </c>
      <c r="Z1378" s="2">
        <f>IF(BoyCodeAfrica_Ecommerce_Datasets3[Marketing_Cost] = 0, "N/A", L1378/P1378)</f>
        <v>53.657101519170482</v>
      </c>
      <c r="AA1378" s="3">
        <f>BoyCodeAfrica_Ecommerce_Datasets3[Marketing_Cost]/BoyCodeAfrica_Ecommerce_Datasets3[Revenue]</f>
        <v>1.8636862068345649E-2</v>
      </c>
      <c r="AB1378">
        <f>IF(COUNTIFS($C$2:C1378,C1378, $O$2:O1378,O1378)= 1,1,0)</f>
        <v>1</v>
      </c>
      <c r="AC1378" s="6">
        <f>IF(COUNTIFS($A$2:A1378,A1378, $O$2:O1378,O1378)= 1,1,0)</f>
        <v>1</v>
      </c>
    </row>
    <row r="1379" spans="1:29" x14ac:dyDescent="0.25">
      <c r="A1379" t="s">
        <v>2003</v>
      </c>
      <c r="B1379" s="1">
        <v>45989</v>
      </c>
      <c r="C1379" t="s">
        <v>425</v>
      </c>
      <c r="D1379" t="s">
        <v>154</v>
      </c>
      <c r="E1379" t="s">
        <v>46</v>
      </c>
      <c r="F1379" t="s">
        <v>47</v>
      </c>
      <c r="G1379" t="s">
        <v>105</v>
      </c>
      <c r="H1379">
        <v>1</v>
      </c>
      <c r="I1379">
        <v>32085</v>
      </c>
      <c r="J1379">
        <v>0</v>
      </c>
      <c r="K1379">
        <v>0</v>
      </c>
      <c r="L1379">
        <v>32085</v>
      </c>
      <c r="M1379">
        <v>18365.8</v>
      </c>
      <c r="N1379">
        <v>13719.2</v>
      </c>
      <c r="O1379" t="s">
        <v>49</v>
      </c>
      <c r="P1379">
        <v>150.12</v>
      </c>
      <c r="Q1379" t="s">
        <v>30</v>
      </c>
      <c r="R1379" t="s">
        <v>41</v>
      </c>
      <c r="S1379">
        <v>2</v>
      </c>
      <c r="T1379">
        <v>0</v>
      </c>
      <c r="U1379" t="s">
        <v>32</v>
      </c>
      <c r="V1379" t="s">
        <v>50</v>
      </c>
      <c r="W1379">
        <v>5</v>
      </c>
      <c r="X1379">
        <f t="shared" si="42"/>
        <v>0</v>
      </c>
      <c r="Y1379">
        <f t="shared" si="43"/>
        <v>13569.08</v>
      </c>
      <c r="Z1379" s="2">
        <f>IF(BoyCodeAfrica_Ecommerce_Datasets3[Marketing_Cost] = 0, "N/A", L1379/P1379)</f>
        <v>213.72901678657072</v>
      </c>
      <c r="AA1379" s="3">
        <f>BoyCodeAfrica_Ecommerce_Datasets3[Marketing_Cost]/BoyCodeAfrica_Ecommerce_Datasets3[Revenue]</f>
        <v>4.6788218793828891E-3</v>
      </c>
      <c r="AB1379">
        <f>IF(COUNTIFS($C$2:C1379,C1379, $O$2:O1379,O1379)= 1,1,0)</f>
        <v>1</v>
      </c>
      <c r="AC1379" s="6">
        <f>IF(COUNTIFS($A$2:A1379,A1379, $O$2:O1379,O1379)= 1,1,0)</f>
        <v>1</v>
      </c>
    </row>
    <row r="1380" spans="1:29" x14ac:dyDescent="0.25">
      <c r="A1380" t="s">
        <v>2004</v>
      </c>
      <c r="B1380" s="1">
        <v>45690</v>
      </c>
      <c r="C1380" t="s">
        <v>96</v>
      </c>
      <c r="D1380" t="s">
        <v>63</v>
      </c>
      <c r="E1380" t="s">
        <v>26</v>
      </c>
      <c r="F1380" t="s">
        <v>37</v>
      </c>
      <c r="G1380" t="s">
        <v>100</v>
      </c>
      <c r="H1380">
        <v>1</v>
      </c>
      <c r="I1380">
        <v>30991</v>
      </c>
      <c r="J1380">
        <v>15</v>
      </c>
      <c r="K1380">
        <v>4648.6499999999996</v>
      </c>
      <c r="L1380">
        <v>26342.35</v>
      </c>
      <c r="M1380">
        <v>18339.64</v>
      </c>
      <c r="N1380">
        <v>8002.71</v>
      </c>
      <c r="O1380" t="s">
        <v>55</v>
      </c>
      <c r="P1380">
        <v>1947.3</v>
      </c>
      <c r="Q1380" t="s">
        <v>30</v>
      </c>
      <c r="R1380" t="s">
        <v>41</v>
      </c>
      <c r="S1380">
        <v>2</v>
      </c>
      <c r="T1380">
        <v>1</v>
      </c>
      <c r="U1380" t="s">
        <v>32</v>
      </c>
      <c r="V1380" t="s">
        <v>33</v>
      </c>
      <c r="W1380">
        <v>5</v>
      </c>
      <c r="X1380">
        <f t="shared" si="42"/>
        <v>0</v>
      </c>
      <c r="Y1380">
        <f t="shared" si="43"/>
        <v>6055.41</v>
      </c>
      <c r="Z1380" s="2">
        <f>IF(BoyCodeAfrica_Ecommerce_Datasets3[Marketing_Cost] = 0, "N/A", L1380/P1380)</f>
        <v>13.52762799774046</v>
      </c>
      <c r="AA1380" s="3">
        <f>BoyCodeAfrica_Ecommerce_Datasets3[Marketing_Cost]/BoyCodeAfrica_Ecommerce_Datasets3[Revenue]</f>
        <v>7.3922789728327207E-2</v>
      </c>
      <c r="AB1380">
        <f>IF(COUNTIFS($C$2:C1380,C1380, $O$2:O1380,O1380)= 1,1,0)</f>
        <v>0</v>
      </c>
      <c r="AC1380" s="6">
        <f>IF(COUNTIFS($A$2:A1380,A1380, $O$2:O1380,O1380)= 1,1,0)</f>
        <v>1</v>
      </c>
    </row>
    <row r="1381" spans="1:29" x14ac:dyDescent="0.25">
      <c r="A1381" t="s">
        <v>2005</v>
      </c>
      <c r="B1381" s="1">
        <v>45983</v>
      </c>
      <c r="C1381" t="s">
        <v>535</v>
      </c>
      <c r="D1381" t="s">
        <v>90</v>
      </c>
      <c r="E1381" t="s">
        <v>46</v>
      </c>
      <c r="F1381" t="s">
        <v>47</v>
      </c>
      <c r="G1381" t="s">
        <v>64</v>
      </c>
      <c r="H1381">
        <v>1</v>
      </c>
      <c r="I1381">
        <v>14295</v>
      </c>
      <c r="J1381">
        <v>0</v>
      </c>
      <c r="K1381">
        <v>0</v>
      </c>
      <c r="L1381">
        <v>14295</v>
      </c>
      <c r="M1381">
        <v>8747.5300000000007</v>
      </c>
      <c r="N1381">
        <v>5547.47</v>
      </c>
      <c r="O1381" t="s">
        <v>60</v>
      </c>
      <c r="P1381">
        <v>602.48</v>
      </c>
      <c r="Q1381" t="s">
        <v>68</v>
      </c>
      <c r="R1381" t="s">
        <v>31</v>
      </c>
      <c r="S1381">
        <v>5</v>
      </c>
      <c r="T1381">
        <v>1</v>
      </c>
      <c r="U1381" t="s">
        <v>32</v>
      </c>
      <c r="V1381" t="s">
        <v>42</v>
      </c>
      <c r="X1381">
        <f t="shared" si="42"/>
        <v>0</v>
      </c>
      <c r="Y1381">
        <f t="shared" si="43"/>
        <v>4944.99</v>
      </c>
      <c r="Z1381" s="2">
        <f>IF(BoyCodeAfrica_Ecommerce_Datasets3[Marketing_Cost] = 0, "N/A", L1381/P1381)</f>
        <v>23.726928694728453</v>
      </c>
      <c r="AA1381" s="3">
        <f>BoyCodeAfrica_Ecommerce_Datasets3[Marketing_Cost]/BoyCodeAfrica_Ecommerce_Datasets3[Revenue]</f>
        <v>4.21462049667716E-2</v>
      </c>
      <c r="AB1381">
        <f>IF(COUNTIFS($C$2:C1381,C1381, $O$2:O1381,O1381)= 1,1,0)</f>
        <v>1</v>
      </c>
      <c r="AC1381" s="6">
        <f>IF(COUNTIFS($A$2:A1381,A1381, $O$2:O1381,O1381)= 1,1,0)</f>
        <v>1</v>
      </c>
    </row>
    <row r="1382" spans="1:29" x14ac:dyDescent="0.25">
      <c r="A1382" t="s">
        <v>2006</v>
      </c>
      <c r="B1382" s="1">
        <v>45895</v>
      </c>
      <c r="C1382" t="s">
        <v>179</v>
      </c>
      <c r="D1382" t="s">
        <v>63</v>
      </c>
      <c r="E1382" t="s">
        <v>46</v>
      </c>
      <c r="F1382" t="s">
        <v>86</v>
      </c>
      <c r="G1382" t="s">
        <v>180</v>
      </c>
      <c r="H1382">
        <v>1</v>
      </c>
      <c r="I1382">
        <v>83470</v>
      </c>
      <c r="J1382">
        <v>0</v>
      </c>
      <c r="K1382">
        <v>0</v>
      </c>
      <c r="L1382">
        <v>83470</v>
      </c>
      <c r="M1382">
        <v>45937.55</v>
      </c>
      <c r="N1382">
        <v>37532.449999999997</v>
      </c>
      <c r="O1382" t="s">
        <v>60</v>
      </c>
      <c r="P1382">
        <v>1928.01</v>
      </c>
      <c r="Q1382" t="s">
        <v>73</v>
      </c>
      <c r="R1382" t="s">
        <v>31</v>
      </c>
      <c r="S1382">
        <v>5</v>
      </c>
      <c r="T1382">
        <v>6</v>
      </c>
      <c r="U1382" t="s">
        <v>56</v>
      </c>
      <c r="V1382" t="s">
        <v>33</v>
      </c>
      <c r="W1382">
        <v>5</v>
      </c>
      <c r="X1382">
        <f t="shared" si="42"/>
        <v>0</v>
      </c>
      <c r="Y1382">
        <f t="shared" si="43"/>
        <v>35604.439999999995</v>
      </c>
      <c r="Z1382" s="2">
        <f>IF(BoyCodeAfrica_Ecommerce_Datasets3[Marketing_Cost] = 0, "N/A", L1382/P1382)</f>
        <v>43.293343914191318</v>
      </c>
      <c r="AA1382" s="3">
        <f>BoyCodeAfrica_Ecommerce_Datasets3[Marketing_Cost]/BoyCodeAfrica_Ecommerce_Datasets3[Revenue]</f>
        <v>2.3098238888223314E-2</v>
      </c>
      <c r="AB1382">
        <f>IF(COUNTIFS($C$2:C1382,C1382, $O$2:O1382,O1382)= 1,1,0)</f>
        <v>0</v>
      </c>
      <c r="AC1382" s="6">
        <f>IF(COUNTIFS($A$2:A1382,A1382, $O$2:O1382,O1382)= 1,1,0)</f>
        <v>1</v>
      </c>
    </row>
    <row r="1383" spans="1:29" x14ac:dyDescent="0.25">
      <c r="A1383" t="s">
        <v>2007</v>
      </c>
      <c r="B1383" s="1">
        <v>46016</v>
      </c>
      <c r="C1383" t="s">
        <v>643</v>
      </c>
      <c r="D1383" t="s">
        <v>124</v>
      </c>
      <c r="E1383" t="s">
        <v>36</v>
      </c>
      <c r="F1383" t="s">
        <v>27</v>
      </c>
      <c r="G1383" t="s">
        <v>28</v>
      </c>
      <c r="H1383">
        <v>1</v>
      </c>
      <c r="I1383">
        <v>25356</v>
      </c>
      <c r="J1383">
        <v>10</v>
      </c>
      <c r="K1383">
        <v>2535.6</v>
      </c>
      <c r="L1383">
        <v>22820.400000000001</v>
      </c>
      <c r="M1383">
        <v>13748.03</v>
      </c>
      <c r="N1383">
        <v>9072.3700000000008</v>
      </c>
      <c r="O1383" t="s">
        <v>39</v>
      </c>
      <c r="P1383">
        <v>1962.13</v>
      </c>
      <c r="Q1383" t="s">
        <v>40</v>
      </c>
      <c r="R1383" t="s">
        <v>31</v>
      </c>
      <c r="S1383">
        <v>5</v>
      </c>
      <c r="T1383">
        <v>4</v>
      </c>
      <c r="U1383" t="s">
        <v>32</v>
      </c>
      <c r="V1383" t="s">
        <v>33</v>
      </c>
      <c r="W1383">
        <v>2</v>
      </c>
      <c r="X1383">
        <f t="shared" si="42"/>
        <v>0</v>
      </c>
      <c r="Y1383">
        <f t="shared" si="43"/>
        <v>7110.2400000000007</v>
      </c>
      <c r="Z1383" s="2">
        <f>IF(BoyCodeAfrica_Ecommerce_Datasets3[Marketing_Cost] = 0, "N/A", L1383/P1383)</f>
        <v>11.63042204135302</v>
      </c>
      <c r="AA1383" s="3">
        <f>BoyCodeAfrica_Ecommerce_Datasets3[Marketing_Cost]/BoyCodeAfrica_Ecommerce_Datasets3[Revenue]</f>
        <v>8.5981402604687035E-2</v>
      </c>
      <c r="AB1383">
        <f>IF(COUNTIFS($C$2:C1383,C1383, $O$2:O1383,O1383)= 1,1,0)</f>
        <v>0</v>
      </c>
      <c r="AC1383" s="6">
        <f>IF(COUNTIFS($A$2:A1383,A1383, $O$2:O1383,O1383)= 1,1,0)</f>
        <v>1</v>
      </c>
    </row>
    <row r="1384" spans="1:29" x14ac:dyDescent="0.25">
      <c r="A1384" t="s">
        <v>2008</v>
      </c>
      <c r="B1384" s="1">
        <v>45812</v>
      </c>
      <c r="C1384" t="s">
        <v>587</v>
      </c>
      <c r="D1384" t="s">
        <v>71</v>
      </c>
      <c r="E1384" t="s">
        <v>46</v>
      </c>
      <c r="F1384" t="s">
        <v>37</v>
      </c>
      <c r="G1384" t="s">
        <v>161</v>
      </c>
      <c r="H1384">
        <v>2</v>
      </c>
      <c r="I1384">
        <v>6682</v>
      </c>
      <c r="J1384">
        <v>20</v>
      </c>
      <c r="K1384">
        <v>2672.8</v>
      </c>
      <c r="L1384">
        <v>10691.2</v>
      </c>
      <c r="M1384">
        <v>7393.3</v>
      </c>
      <c r="N1384">
        <v>3297.9</v>
      </c>
      <c r="O1384" t="s">
        <v>39</v>
      </c>
      <c r="P1384">
        <v>239.55</v>
      </c>
      <c r="Q1384" t="s">
        <v>83</v>
      </c>
      <c r="R1384" t="s">
        <v>31</v>
      </c>
      <c r="S1384">
        <v>5</v>
      </c>
      <c r="T1384">
        <v>9</v>
      </c>
      <c r="U1384" t="s">
        <v>56</v>
      </c>
      <c r="V1384" t="s">
        <v>33</v>
      </c>
      <c r="W1384">
        <v>5</v>
      </c>
      <c r="X1384">
        <f t="shared" si="42"/>
        <v>0</v>
      </c>
      <c r="Y1384">
        <f t="shared" si="43"/>
        <v>3058.35</v>
      </c>
      <c r="Z1384" s="2">
        <f>IF(BoyCodeAfrica_Ecommerce_Datasets3[Marketing_Cost] = 0, "N/A", L1384/P1384)</f>
        <v>44.63034857023586</v>
      </c>
      <c r="AA1384" s="3">
        <f>BoyCodeAfrica_Ecommerce_Datasets3[Marketing_Cost]/BoyCodeAfrica_Ecommerce_Datasets3[Revenue]</f>
        <v>2.240627806046094E-2</v>
      </c>
      <c r="AB1384">
        <f>IF(COUNTIFS($C$2:C1384,C1384, $O$2:O1384,O1384)= 1,1,0)</f>
        <v>1</v>
      </c>
      <c r="AC1384" s="6">
        <f>IF(COUNTIFS($A$2:A1384,A1384, $O$2:O1384,O1384)= 1,1,0)</f>
        <v>1</v>
      </c>
    </row>
    <row r="1385" spans="1:29" x14ac:dyDescent="0.25">
      <c r="A1385" t="s">
        <v>2009</v>
      </c>
      <c r="B1385" s="1">
        <v>45990</v>
      </c>
      <c r="C1385" t="s">
        <v>1872</v>
      </c>
      <c r="D1385" t="s">
        <v>45</v>
      </c>
      <c r="E1385" t="s">
        <v>36</v>
      </c>
      <c r="F1385" t="s">
        <v>53</v>
      </c>
      <c r="G1385" t="s">
        <v>59</v>
      </c>
      <c r="H1385">
        <v>2</v>
      </c>
      <c r="I1385">
        <v>52178</v>
      </c>
      <c r="J1385">
        <v>0</v>
      </c>
      <c r="K1385">
        <v>0</v>
      </c>
      <c r="L1385">
        <v>104356</v>
      </c>
      <c r="M1385">
        <v>79560.36</v>
      </c>
      <c r="N1385">
        <v>24795.64</v>
      </c>
      <c r="O1385" t="s">
        <v>39</v>
      </c>
      <c r="P1385">
        <v>804.07</v>
      </c>
      <c r="Q1385" t="s">
        <v>30</v>
      </c>
      <c r="R1385" t="s">
        <v>31</v>
      </c>
      <c r="S1385">
        <v>5</v>
      </c>
      <c r="T1385">
        <v>5</v>
      </c>
      <c r="U1385" t="s">
        <v>32</v>
      </c>
      <c r="V1385" t="s">
        <v>42</v>
      </c>
      <c r="X1385">
        <f t="shared" si="42"/>
        <v>0</v>
      </c>
      <c r="Y1385">
        <f t="shared" si="43"/>
        <v>23991.57</v>
      </c>
      <c r="Z1385" s="2">
        <f>IF(BoyCodeAfrica_Ecommerce_Datasets3[Marketing_Cost] = 0, "N/A", L1385/P1385)</f>
        <v>129.78472023580036</v>
      </c>
      <c r="AA1385" s="3">
        <f>BoyCodeAfrica_Ecommerce_Datasets3[Marketing_Cost]/BoyCodeAfrica_Ecommerce_Datasets3[Revenue]</f>
        <v>7.7050672697305386E-3</v>
      </c>
      <c r="AB1385">
        <f>IF(COUNTIFS($C$2:C1385,C1385, $O$2:O1385,O1385)= 1,1,0)</f>
        <v>0</v>
      </c>
      <c r="AC1385" s="6">
        <f>IF(COUNTIFS($A$2:A1385,A1385, $O$2:O1385,O1385)= 1,1,0)</f>
        <v>1</v>
      </c>
    </row>
    <row r="1386" spans="1:29" x14ac:dyDescent="0.25">
      <c r="A1386" t="s">
        <v>2010</v>
      </c>
      <c r="B1386" s="1">
        <v>45867</v>
      </c>
      <c r="C1386" t="s">
        <v>595</v>
      </c>
      <c r="D1386" t="s">
        <v>63</v>
      </c>
      <c r="E1386" t="s">
        <v>36</v>
      </c>
      <c r="F1386" t="s">
        <v>37</v>
      </c>
      <c r="G1386" t="s">
        <v>100</v>
      </c>
      <c r="H1386">
        <v>1</v>
      </c>
      <c r="I1386">
        <v>37419</v>
      </c>
      <c r="J1386">
        <v>25</v>
      </c>
      <c r="K1386">
        <v>9354.75</v>
      </c>
      <c r="L1386">
        <v>28064.25</v>
      </c>
      <c r="M1386">
        <v>22454.53</v>
      </c>
      <c r="N1386">
        <v>5609.72</v>
      </c>
      <c r="O1386" t="s">
        <v>49</v>
      </c>
      <c r="P1386">
        <v>149.91</v>
      </c>
      <c r="Q1386" t="s">
        <v>73</v>
      </c>
      <c r="R1386" t="s">
        <v>31</v>
      </c>
      <c r="S1386">
        <v>5</v>
      </c>
      <c r="T1386">
        <v>6</v>
      </c>
      <c r="U1386" t="s">
        <v>56</v>
      </c>
      <c r="V1386" t="s">
        <v>33</v>
      </c>
      <c r="W1386">
        <v>4</v>
      </c>
      <c r="X1386">
        <f t="shared" si="42"/>
        <v>0</v>
      </c>
      <c r="Y1386">
        <f t="shared" si="43"/>
        <v>5459.81</v>
      </c>
      <c r="Z1386" s="2">
        <f>IF(BoyCodeAfrica_Ecommerce_Datasets3[Marketing_Cost] = 0, "N/A", L1386/P1386)</f>
        <v>187.2073243946368</v>
      </c>
      <c r="AA1386" s="3">
        <f>BoyCodeAfrica_Ecommerce_Datasets3[Marketing_Cost]/BoyCodeAfrica_Ecommerce_Datasets3[Revenue]</f>
        <v>5.3416713434351528E-3</v>
      </c>
      <c r="AB1386">
        <f>IF(COUNTIFS($C$2:C1386,C1386, $O$2:O1386,O1386)= 1,1,0)</f>
        <v>1</v>
      </c>
      <c r="AC1386" s="6">
        <f>IF(COUNTIFS($A$2:A1386,A1386, $O$2:O1386,O1386)= 1,1,0)</f>
        <v>1</v>
      </c>
    </row>
    <row r="1387" spans="1:29" x14ac:dyDescent="0.25">
      <c r="A1387" t="s">
        <v>2011</v>
      </c>
      <c r="B1387" s="1">
        <v>45717</v>
      </c>
      <c r="C1387" t="s">
        <v>2012</v>
      </c>
      <c r="D1387" t="s">
        <v>124</v>
      </c>
      <c r="E1387" t="s">
        <v>26</v>
      </c>
      <c r="F1387" t="s">
        <v>27</v>
      </c>
      <c r="G1387" t="s">
        <v>28</v>
      </c>
      <c r="H1387">
        <v>2</v>
      </c>
      <c r="I1387">
        <v>10771</v>
      </c>
      <c r="J1387">
        <v>10</v>
      </c>
      <c r="K1387">
        <v>2154.1999999999998</v>
      </c>
      <c r="L1387">
        <v>19387.8</v>
      </c>
      <c r="M1387">
        <v>15537.65</v>
      </c>
      <c r="N1387">
        <v>3850.15</v>
      </c>
      <c r="O1387" t="s">
        <v>60</v>
      </c>
      <c r="P1387">
        <v>1524.13</v>
      </c>
      <c r="Q1387" t="s">
        <v>73</v>
      </c>
      <c r="R1387" t="s">
        <v>41</v>
      </c>
      <c r="S1387">
        <v>2</v>
      </c>
      <c r="T1387">
        <v>2</v>
      </c>
      <c r="U1387" t="s">
        <v>32</v>
      </c>
      <c r="V1387" t="s">
        <v>33</v>
      </c>
      <c r="W1387">
        <v>5</v>
      </c>
      <c r="X1387">
        <f t="shared" si="42"/>
        <v>0</v>
      </c>
      <c r="Y1387">
        <f t="shared" si="43"/>
        <v>2326.02</v>
      </c>
      <c r="Z1387" s="2">
        <f>IF(BoyCodeAfrica_Ecommerce_Datasets3[Marketing_Cost] = 0, "N/A", L1387/P1387)</f>
        <v>12.720568455446713</v>
      </c>
      <c r="AA1387" s="3">
        <f>BoyCodeAfrica_Ecommerce_Datasets3[Marketing_Cost]/BoyCodeAfrica_Ecommerce_Datasets3[Revenue]</f>
        <v>7.8612839001846527E-2</v>
      </c>
      <c r="AB1387">
        <f>IF(COUNTIFS($C$2:C1387,C1387, $O$2:O1387,O1387)= 1,1,0)</f>
        <v>1</v>
      </c>
      <c r="AC1387" s="6">
        <f>IF(COUNTIFS($A$2:A1387,A1387, $O$2:O1387,O1387)= 1,1,0)</f>
        <v>1</v>
      </c>
    </row>
    <row r="1388" spans="1:29" x14ac:dyDescent="0.25">
      <c r="A1388" t="s">
        <v>2013</v>
      </c>
      <c r="B1388" s="1">
        <v>45729</v>
      </c>
      <c r="C1388" t="s">
        <v>1260</v>
      </c>
      <c r="D1388" t="s">
        <v>25</v>
      </c>
      <c r="E1388" t="s">
        <v>26</v>
      </c>
      <c r="F1388" t="s">
        <v>86</v>
      </c>
      <c r="G1388" t="s">
        <v>110</v>
      </c>
      <c r="H1388">
        <v>2</v>
      </c>
      <c r="I1388">
        <v>8733</v>
      </c>
      <c r="J1388">
        <v>0</v>
      </c>
      <c r="K1388">
        <v>0</v>
      </c>
      <c r="L1388">
        <v>17466</v>
      </c>
      <c r="M1388">
        <v>12322.2</v>
      </c>
      <c r="N1388">
        <v>5143.8</v>
      </c>
      <c r="O1388" t="s">
        <v>60</v>
      </c>
      <c r="P1388">
        <v>1586.31</v>
      </c>
      <c r="Q1388" t="s">
        <v>30</v>
      </c>
      <c r="R1388" t="s">
        <v>31</v>
      </c>
      <c r="S1388">
        <v>5</v>
      </c>
      <c r="T1388">
        <v>6</v>
      </c>
      <c r="U1388" t="s">
        <v>32</v>
      </c>
      <c r="V1388" t="s">
        <v>50</v>
      </c>
      <c r="W1388">
        <v>4</v>
      </c>
      <c r="X1388">
        <f t="shared" si="42"/>
        <v>0</v>
      </c>
      <c r="Y1388">
        <f t="shared" si="43"/>
        <v>3557.4900000000002</v>
      </c>
      <c r="Z1388" s="2">
        <f>IF(BoyCodeAfrica_Ecommerce_Datasets3[Marketing_Cost] = 0, "N/A", L1388/P1388)</f>
        <v>11.010458233258317</v>
      </c>
      <c r="AA1388" s="3">
        <f>BoyCodeAfrica_Ecommerce_Datasets3[Marketing_Cost]/BoyCodeAfrica_Ecommerce_Datasets3[Revenue]</f>
        <v>9.0822741326004805E-2</v>
      </c>
      <c r="AB1388">
        <f>IF(COUNTIFS($C$2:C1388,C1388, $O$2:O1388,O1388)= 1,1,0)</f>
        <v>1</v>
      </c>
      <c r="AC1388" s="6">
        <f>IF(COUNTIFS($A$2:A1388,A1388, $O$2:O1388,O1388)= 1,1,0)</f>
        <v>1</v>
      </c>
    </row>
    <row r="1389" spans="1:29" x14ac:dyDescent="0.25">
      <c r="A1389" t="s">
        <v>2014</v>
      </c>
      <c r="B1389" s="1">
        <v>45681</v>
      </c>
      <c r="C1389" t="s">
        <v>150</v>
      </c>
      <c r="D1389" t="s">
        <v>25</v>
      </c>
      <c r="E1389" t="s">
        <v>26</v>
      </c>
      <c r="F1389" t="s">
        <v>37</v>
      </c>
      <c r="G1389" t="s">
        <v>224</v>
      </c>
      <c r="H1389">
        <v>2</v>
      </c>
      <c r="I1389">
        <v>7176</v>
      </c>
      <c r="J1389">
        <v>15</v>
      </c>
      <c r="K1389">
        <v>2152.8000000000002</v>
      </c>
      <c r="L1389">
        <v>12199.2</v>
      </c>
      <c r="M1389">
        <v>7801.65</v>
      </c>
      <c r="N1389">
        <v>4397.55</v>
      </c>
      <c r="O1389" t="s">
        <v>91</v>
      </c>
      <c r="P1389">
        <v>1240.4000000000001</v>
      </c>
      <c r="Q1389" t="s">
        <v>73</v>
      </c>
      <c r="R1389" t="s">
        <v>31</v>
      </c>
      <c r="S1389">
        <v>5</v>
      </c>
      <c r="T1389">
        <v>8</v>
      </c>
      <c r="U1389" t="s">
        <v>56</v>
      </c>
      <c r="V1389" t="s">
        <v>33</v>
      </c>
      <c r="W1389">
        <v>2</v>
      </c>
      <c r="X1389">
        <f t="shared" si="42"/>
        <v>0</v>
      </c>
      <c r="Y1389">
        <f t="shared" si="43"/>
        <v>3157.15</v>
      </c>
      <c r="Z1389" s="2">
        <f>IF(BoyCodeAfrica_Ecommerce_Datasets3[Marketing_Cost] = 0, "N/A", L1389/P1389)</f>
        <v>9.8348919703321513</v>
      </c>
      <c r="AA1389" s="3">
        <f>BoyCodeAfrica_Ecommerce_Datasets3[Marketing_Cost]/BoyCodeAfrica_Ecommerce_Datasets3[Revenue]</f>
        <v>0.10167879860974491</v>
      </c>
      <c r="AB1389">
        <f>IF(COUNTIFS($C$2:C1389,C1389, $O$2:O1389,O1389)= 1,1,0)</f>
        <v>0</v>
      </c>
      <c r="AC1389" s="6">
        <f>IF(COUNTIFS($A$2:A1389,A1389, $O$2:O1389,O1389)= 1,1,0)</f>
        <v>1</v>
      </c>
    </row>
    <row r="1390" spans="1:29" x14ac:dyDescent="0.25">
      <c r="A1390" t="s">
        <v>2015</v>
      </c>
      <c r="B1390" s="1">
        <v>45677</v>
      </c>
      <c r="C1390" t="s">
        <v>270</v>
      </c>
      <c r="D1390" t="s">
        <v>79</v>
      </c>
      <c r="E1390" t="s">
        <v>46</v>
      </c>
      <c r="F1390" t="s">
        <v>86</v>
      </c>
      <c r="G1390" t="s">
        <v>127</v>
      </c>
      <c r="H1390">
        <v>1</v>
      </c>
      <c r="I1390">
        <v>60821</v>
      </c>
      <c r="J1390">
        <v>10</v>
      </c>
      <c r="K1390">
        <v>6082.1</v>
      </c>
      <c r="L1390">
        <v>54738.9</v>
      </c>
      <c r="M1390">
        <v>38792.99</v>
      </c>
      <c r="N1390">
        <v>15945.91</v>
      </c>
      <c r="O1390" t="s">
        <v>60</v>
      </c>
      <c r="P1390">
        <v>1022.74</v>
      </c>
      <c r="Q1390" t="s">
        <v>83</v>
      </c>
      <c r="R1390" t="s">
        <v>31</v>
      </c>
      <c r="S1390">
        <v>5</v>
      </c>
      <c r="T1390">
        <v>1</v>
      </c>
      <c r="U1390" t="s">
        <v>32</v>
      </c>
      <c r="V1390" t="s">
        <v>42</v>
      </c>
      <c r="X1390">
        <f t="shared" si="42"/>
        <v>0</v>
      </c>
      <c r="Y1390">
        <f t="shared" si="43"/>
        <v>14923.17</v>
      </c>
      <c r="Z1390" s="2">
        <f>IF(BoyCodeAfrica_Ecommerce_Datasets3[Marketing_Cost] = 0, "N/A", L1390/P1390)</f>
        <v>53.521813950759721</v>
      </c>
      <c r="AA1390" s="3">
        <f>BoyCodeAfrica_Ecommerce_Datasets3[Marketing_Cost]/BoyCodeAfrica_Ecommerce_Datasets3[Revenue]</f>
        <v>1.8683970631488758E-2</v>
      </c>
      <c r="AB1390">
        <f>IF(COUNTIFS($C$2:C1390,C1390, $O$2:O1390,O1390)= 1,1,0)</f>
        <v>1</v>
      </c>
      <c r="AC1390" s="6">
        <f>IF(COUNTIFS($A$2:A1390,A1390, $O$2:O1390,O1390)= 1,1,0)</f>
        <v>1</v>
      </c>
    </row>
    <row r="1391" spans="1:29" x14ac:dyDescent="0.25">
      <c r="A1391" t="s">
        <v>2016</v>
      </c>
      <c r="B1391" s="1">
        <v>45813</v>
      </c>
      <c r="C1391" t="s">
        <v>230</v>
      </c>
      <c r="D1391" t="s">
        <v>67</v>
      </c>
      <c r="E1391" t="s">
        <v>46</v>
      </c>
      <c r="F1391" t="s">
        <v>37</v>
      </c>
      <c r="G1391" t="s">
        <v>313</v>
      </c>
      <c r="H1391">
        <v>2</v>
      </c>
      <c r="I1391">
        <v>21652</v>
      </c>
      <c r="J1391">
        <v>10</v>
      </c>
      <c r="K1391">
        <v>4330.3999999999996</v>
      </c>
      <c r="L1391">
        <v>38973.599999999999</v>
      </c>
      <c r="M1391">
        <v>26274.23</v>
      </c>
      <c r="N1391">
        <v>12699.37</v>
      </c>
      <c r="O1391" t="s">
        <v>49</v>
      </c>
      <c r="P1391">
        <v>411.22</v>
      </c>
      <c r="Q1391" t="s">
        <v>83</v>
      </c>
      <c r="R1391" t="s">
        <v>31</v>
      </c>
      <c r="S1391">
        <v>5</v>
      </c>
      <c r="T1391">
        <v>3</v>
      </c>
      <c r="U1391" t="s">
        <v>32</v>
      </c>
      <c r="V1391" t="s">
        <v>33</v>
      </c>
      <c r="W1391">
        <v>3</v>
      </c>
      <c r="X1391">
        <f t="shared" si="42"/>
        <v>0</v>
      </c>
      <c r="Y1391">
        <f t="shared" si="43"/>
        <v>12288.150000000001</v>
      </c>
      <c r="Z1391" s="2">
        <f>IF(BoyCodeAfrica_Ecommerce_Datasets3[Marketing_Cost] = 0, "N/A", L1391/P1391)</f>
        <v>94.775545936481677</v>
      </c>
      <c r="AA1391" s="3">
        <f>BoyCodeAfrica_Ecommerce_Datasets3[Marketing_Cost]/BoyCodeAfrica_Ecommerce_Datasets3[Revenue]</f>
        <v>1.0551244945296304E-2</v>
      </c>
      <c r="AB1391">
        <f>IF(COUNTIFS($C$2:C1391,C1391, $O$2:O1391,O1391)= 1,1,0)</f>
        <v>1</v>
      </c>
      <c r="AC1391" s="6">
        <f>IF(COUNTIFS($A$2:A1391,A1391, $O$2:O1391,O1391)= 1,1,0)</f>
        <v>1</v>
      </c>
    </row>
    <row r="1392" spans="1:29" x14ac:dyDescent="0.25">
      <c r="A1392" t="s">
        <v>2017</v>
      </c>
      <c r="B1392" s="1">
        <v>45910</v>
      </c>
      <c r="C1392" t="s">
        <v>221</v>
      </c>
      <c r="D1392" t="s">
        <v>124</v>
      </c>
      <c r="E1392" t="s">
        <v>46</v>
      </c>
      <c r="F1392" t="s">
        <v>37</v>
      </c>
      <c r="G1392" t="s">
        <v>313</v>
      </c>
      <c r="H1392">
        <v>1</v>
      </c>
      <c r="I1392">
        <v>6091</v>
      </c>
      <c r="J1392">
        <v>10</v>
      </c>
      <c r="K1392">
        <v>609.1</v>
      </c>
      <c r="L1392">
        <v>5481.9</v>
      </c>
      <c r="M1392">
        <v>3133.48</v>
      </c>
      <c r="N1392">
        <v>2348.42</v>
      </c>
      <c r="O1392" t="s">
        <v>49</v>
      </c>
      <c r="P1392">
        <v>374.07</v>
      </c>
      <c r="Q1392" t="s">
        <v>73</v>
      </c>
      <c r="R1392" t="s">
        <v>31</v>
      </c>
      <c r="S1392">
        <v>5</v>
      </c>
      <c r="T1392">
        <v>2</v>
      </c>
      <c r="U1392" t="s">
        <v>32</v>
      </c>
      <c r="V1392" t="s">
        <v>50</v>
      </c>
      <c r="W1392">
        <v>1</v>
      </c>
      <c r="X1392">
        <f t="shared" si="42"/>
        <v>0</v>
      </c>
      <c r="Y1392">
        <f t="shared" si="43"/>
        <v>1974.3500000000001</v>
      </c>
      <c r="Z1392" s="2">
        <f>IF(BoyCodeAfrica_Ecommerce_Datasets3[Marketing_Cost] = 0, "N/A", L1392/P1392)</f>
        <v>14.654743764536049</v>
      </c>
      <c r="AA1392" s="3">
        <f>BoyCodeAfrica_Ecommerce_Datasets3[Marketing_Cost]/BoyCodeAfrica_Ecommerce_Datasets3[Revenue]</f>
        <v>6.8237289990696656E-2</v>
      </c>
      <c r="AB1392">
        <f>IF(COUNTIFS($C$2:C1392,C1392, $O$2:O1392,O1392)= 1,1,0)</f>
        <v>0</v>
      </c>
      <c r="AC1392" s="6">
        <f>IF(COUNTIFS($A$2:A1392,A1392, $O$2:O1392,O1392)= 1,1,0)</f>
        <v>1</v>
      </c>
    </row>
    <row r="1393" spans="1:29" x14ac:dyDescent="0.25">
      <c r="A1393" t="s">
        <v>2018</v>
      </c>
      <c r="B1393" s="1">
        <v>45717</v>
      </c>
      <c r="C1393" t="s">
        <v>327</v>
      </c>
      <c r="D1393" t="s">
        <v>25</v>
      </c>
      <c r="E1393" t="s">
        <v>46</v>
      </c>
      <c r="F1393" t="s">
        <v>47</v>
      </c>
      <c r="G1393" t="s">
        <v>105</v>
      </c>
      <c r="H1393">
        <v>1</v>
      </c>
      <c r="I1393">
        <v>45335</v>
      </c>
      <c r="J1393">
        <v>20</v>
      </c>
      <c r="K1393">
        <v>9067</v>
      </c>
      <c r="L1393">
        <v>36268</v>
      </c>
      <c r="M1393">
        <v>25461.47</v>
      </c>
      <c r="N1393">
        <v>10806.53</v>
      </c>
      <c r="O1393" t="s">
        <v>29</v>
      </c>
      <c r="P1393">
        <v>838.37</v>
      </c>
      <c r="Q1393" t="s">
        <v>73</v>
      </c>
      <c r="R1393" t="s">
        <v>31</v>
      </c>
      <c r="S1393">
        <v>5</v>
      </c>
      <c r="T1393">
        <v>3</v>
      </c>
      <c r="U1393" t="s">
        <v>32</v>
      </c>
      <c r="V1393" t="s">
        <v>33</v>
      </c>
      <c r="W1393">
        <v>2</v>
      </c>
      <c r="X1393">
        <f t="shared" si="42"/>
        <v>0</v>
      </c>
      <c r="Y1393">
        <f t="shared" si="43"/>
        <v>9968.16</v>
      </c>
      <c r="Z1393" s="2">
        <f>IF(BoyCodeAfrica_Ecommerce_Datasets3[Marketing_Cost] = 0, "N/A", L1393/P1393)</f>
        <v>43.26013573958992</v>
      </c>
      <c r="AA1393" s="3">
        <f>BoyCodeAfrica_Ecommerce_Datasets3[Marketing_Cost]/BoyCodeAfrica_Ecommerce_Datasets3[Revenue]</f>
        <v>2.3115970001102902E-2</v>
      </c>
      <c r="AB1393">
        <f>IF(COUNTIFS($C$2:C1393,C1393, $O$2:O1393,O1393)= 1,1,0)</f>
        <v>1</v>
      </c>
      <c r="AC1393" s="6">
        <f>IF(COUNTIFS($A$2:A1393,A1393, $O$2:O1393,O1393)= 1,1,0)</f>
        <v>1</v>
      </c>
    </row>
    <row r="1394" spans="1:29" x14ac:dyDescent="0.25">
      <c r="A1394" t="s">
        <v>2019</v>
      </c>
      <c r="B1394" s="1">
        <v>45707</v>
      </c>
      <c r="C1394" t="s">
        <v>62</v>
      </c>
      <c r="D1394" t="s">
        <v>124</v>
      </c>
      <c r="E1394" t="s">
        <v>26</v>
      </c>
      <c r="F1394" t="s">
        <v>27</v>
      </c>
      <c r="G1394" t="s">
        <v>164</v>
      </c>
      <c r="H1394">
        <v>2</v>
      </c>
      <c r="I1394">
        <v>13039</v>
      </c>
      <c r="J1394">
        <v>0</v>
      </c>
      <c r="K1394">
        <v>0</v>
      </c>
      <c r="L1394">
        <v>26078</v>
      </c>
      <c r="M1394">
        <v>20897.55</v>
      </c>
      <c r="N1394">
        <v>5180.45</v>
      </c>
      <c r="O1394" t="s">
        <v>91</v>
      </c>
      <c r="P1394">
        <v>1436.99</v>
      </c>
      <c r="Q1394" t="s">
        <v>68</v>
      </c>
      <c r="R1394" t="s">
        <v>41</v>
      </c>
      <c r="S1394">
        <v>2</v>
      </c>
      <c r="T1394">
        <v>6</v>
      </c>
      <c r="U1394" t="s">
        <v>56</v>
      </c>
      <c r="V1394" t="s">
        <v>33</v>
      </c>
      <c r="W1394">
        <v>5</v>
      </c>
      <c r="X1394">
        <f t="shared" si="42"/>
        <v>0</v>
      </c>
      <c r="Y1394">
        <f t="shared" si="43"/>
        <v>3743.46</v>
      </c>
      <c r="Z1394" s="2">
        <f>IF(BoyCodeAfrica_Ecommerce_Datasets3[Marketing_Cost] = 0, "N/A", L1394/P1394)</f>
        <v>18.147655863993485</v>
      </c>
      <c r="AA1394" s="3">
        <f>BoyCodeAfrica_Ecommerce_Datasets3[Marketing_Cost]/BoyCodeAfrica_Ecommerce_Datasets3[Revenue]</f>
        <v>5.5103535547204541E-2</v>
      </c>
      <c r="AB1394">
        <f>IF(COUNTIFS($C$2:C1394,C1394, $O$2:O1394,O1394)= 1,1,0)</f>
        <v>0</v>
      </c>
      <c r="AC1394" s="6">
        <f>IF(COUNTIFS($A$2:A1394,A1394, $O$2:O1394,O1394)= 1,1,0)</f>
        <v>1</v>
      </c>
    </row>
    <row r="1395" spans="1:29" x14ac:dyDescent="0.25">
      <c r="A1395" t="s">
        <v>2020</v>
      </c>
      <c r="B1395" s="1">
        <v>45778</v>
      </c>
      <c r="C1395" t="s">
        <v>661</v>
      </c>
      <c r="D1395" t="s">
        <v>90</v>
      </c>
      <c r="E1395" t="s">
        <v>46</v>
      </c>
      <c r="F1395" t="s">
        <v>37</v>
      </c>
      <c r="G1395" t="s">
        <v>100</v>
      </c>
      <c r="H1395">
        <v>2</v>
      </c>
      <c r="I1395">
        <v>9940</v>
      </c>
      <c r="J1395">
        <v>20</v>
      </c>
      <c r="K1395">
        <v>3976</v>
      </c>
      <c r="L1395">
        <v>15904</v>
      </c>
      <c r="M1395">
        <v>9425.3700000000008</v>
      </c>
      <c r="N1395">
        <v>6478.63</v>
      </c>
      <c r="O1395" t="s">
        <v>39</v>
      </c>
      <c r="P1395">
        <v>1580.55</v>
      </c>
      <c r="Q1395" t="s">
        <v>68</v>
      </c>
      <c r="R1395" t="s">
        <v>41</v>
      </c>
      <c r="S1395">
        <v>2</v>
      </c>
      <c r="T1395">
        <v>2</v>
      </c>
      <c r="U1395" t="s">
        <v>32</v>
      </c>
      <c r="V1395" t="s">
        <v>33</v>
      </c>
      <c r="W1395">
        <v>2</v>
      </c>
      <c r="X1395">
        <f t="shared" si="42"/>
        <v>0</v>
      </c>
      <c r="Y1395">
        <f t="shared" si="43"/>
        <v>4898.08</v>
      </c>
      <c r="Z1395" s="2">
        <f>IF(BoyCodeAfrica_Ecommerce_Datasets3[Marketing_Cost] = 0, "N/A", L1395/P1395)</f>
        <v>10.062320078453704</v>
      </c>
      <c r="AA1395" s="3">
        <f>BoyCodeAfrica_Ecommerce_Datasets3[Marketing_Cost]/BoyCodeAfrica_Ecommerce_Datasets3[Revenue]</f>
        <v>9.9380658953722334E-2</v>
      </c>
      <c r="AB1395">
        <f>IF(COUNTIFS($C$2:C1395,C1395, $O$2:O1395,O1395)= 1,1,0)</f>
        <v>0</v>
      </c>
      <c r="AC1395" s="6">
        <f>IF(COUNTIFS($A$2:A1395,A1395, $O$2:O1395,O1395)= 1,1,0)</f>
        <v>1</v>
      </c>
    </row>
    <row r="1396" spans="1:29" x14ac:dyDescent="0.25">
      <c r="A1396" t="s">
        <v>2021</v>
      </c>
      <c r="B1396" s="1">
        <v>45933</v>
      </c>
      <c r="C1396" t="s">
        <v>1288</v>
      </c>
      <c r="D1396" t="s">
        <v>71</v>
      </c>
      <c r="E1396" t="s">
        <v>26</v>
      </c>
      <c r="F1396" t="s">
        <v>53</v>
      </c>
      <c r="G1396" t="s">
        <v>59</v>
      </c>
      <c r="H1396">
        <v>2</v>
      </c>
      <c r="I1396">
        <v>24626</v>
      </c>
      <c r="J1396">
        <v>15</v>
      </c>
      <c r="K1396">
        <v>7387.8</v>
      </c>
      <c r="L1396">
        <v>41864.199999999997</v>
      </c>
      <c r="M1396">
        <v>27348.27</v>
      </c>
      <c r="N1396">
        <v>14515.93</v>
      </c>
      <c r="O1396" t="s">
        <v>60</v>
      </c>
      <c r="P1396">
        <v>2478.19</v>
      </c>
      <c r="Q1396" t="s">
        <v>83</v>
      </c>
      <c r="R1396" t="s">
        <v>41</v>
      </c>
      <c r="S1396">
        <v>2</v>
      </c>
      <c r="T1396">
        <v>1</v>
      </c>
      <c r="U1396" t="s">
        <v>32</v>
      </c>
      <c r="V1396" t="s">
        <v>33</v>
      </c>
      <c r="W1396">
        <v>5</v>
      </c>
      <c r="X1396">
        <f t="shared" si="42"/>
        <v>0</v>
      </c>
      <c r="Y1396">
        <f t="shared" si="43"/>
        <v>12037.74</v>
      </c>
      <c r="Z1396" s="2">
        <f>IF(BoyCodeAfrica_Ecommerce_Datasets3[Marketing_Cost] = 0, "N/A", L1396/P1396)</f>
        <v>16.893055011924023</v>
      </c>
      <c r="AA1396" s="3">
        <f>BoyCodeAfrica_Ecommerce_Datasets3[Marketing_Cost]/BoyCodeAfrica_Ecommerce_Datasets3[Revenue]</f>
        <v>5.9195923963673028E-2</v>
      </c>
      <c r="AB1396">
        <f>IF(COUNTIFS($C$2:C1396,C1396, $O$2:O1396,O1396)= 1,1,0)</f>
        <v>1</v>
      </c>
      <c r="AC1396" s="6">
        <f>IF(COUNTIFS($A$2:A1396,A1396, $O$2:O1396,O1396)= 1,1,0)</f>
        <v>1</v>
      </c>
    </row>
    <row r="1397" spans="1:29" x14ac:dyDescent="0.25">
      <c r="A1397" t="s">
        <v>2022</v>
      </c>
      <c r="B1397" s="1">
        <v>45727</v>
      </c>
      <c r="C1397" t="s">
        <v>1591</v>
      </c>
      <c r="D1397" t="s">
        <v>25</v>
      </c>
      <c r="E1397" t="s">
        <v>36</v>
      </c>
      <c r="F1397" t="s">
        <v>27</v>
      </c>
      <c r="G1397" t="s">
        <v>76</v>
      </c>
      <c r="H1397">
        <v>1</v>
      </c>
      <c r="I1397">
        <v>19887</v>
      </c>
      <c r="J1397">
        <v>10</v>
      </c>
      <c r="K1397">
        <v>1988.7</v>
      </c>
      <c r="L1397">
        <v>17898.3</v>
      </c>
      <c r="M1397">
        <v>12413.23</v>
      </c>
      <c r="N1397">
        <v>5485.07</v>
      </c>
      <c r="O1397" t="s">
        <v>55</v>
      </c>
      <c r="P1397">
        <v>547.80999999999995</v>
      </c>
      <c r="Q1397" t="s">
        <v>30</v>
      </c>
      <c r="R1397" t="s">
        <v>31</v>
      </c>
      <c r="S1397">
        <v>5</v>
      </c>
      <c r="T1397">
        <v>5</v>
      </c>
      <c r="U1397" t="s">
        <v>32</v>
      </c>
      <c r="V1397" t="s">
        <v>33</v>
      </c>
      <c r="W1397">
        <v>2</v>
      </c>
      <c r="X1397">
        <f t="shared" si="42"/>
        <v>0</v>
      </c>
      <c r="Y1397">
        <f t="shared" si="43"/>
        <v>4937.26</v>
      </c>
      <c r="Z1397" s="2">
        <f>IF(BoyCodeAfrica_Ecommerce_Datasets3[Marketing_Cost] = 0, "N/A", L1397/P1397)</f>
        <v>32.672459429364196</v>
      </c>
      <c r="AA1397" s="3">
        <f>BoyCodeAfrica_Ecommerce_Datasets3[Marketing_Cost]/BoyCodeAfrica_Ecommerce_Datasets3[Revenue]</f>
        <v>3.0606817407239792E-2</v>
      </c>
      <c r="AB1397">
        <f>IF(COUNTIFS($C$2:C1397,C1397, $O$2:O1397,O1397)= 1,1,0)</f>
        <v>1</v>
      </c>
      <c r="AC1397" s="6">
        <f>IF(COUNTIFS($A$2:A1397,A1397, $O$2:O1397,O1397)= 1,1,0)</f>
        <v>1</v>
      </c>
    </row>
    <row r="1398" spans="1:29" x14ac:dyDescent="0.25">
      <c r="A1398" t="s">
        <v>2023</v>
      </c>
      <c r="B1398" s="1">
        <v>45856</v>
      </c>
      <c r="C1398" t="s">
        <v>631</v>
      </c>
      <c r="D1398" t="s">
        <v>79</v>
      </c>
      <c r="E1398" t="s">
        <v>46</v>
      </c>
      <c r="F1398" t="s">
        <v>53</v>
      </c>
      <c r="G1398" t="s">
        <v>82</v>
      </c>
      <c r="H1398">
        <v>1</v>
      </c>
      <c r="I1398">
        <v>57977</v>
      </c>
      <c r="J1398">
        <v>0</v>
      </c>
      <c r="K1398">
        <v>0</v>
      </c>
      <c r="L1398">
        <v>57977</v>
      </c>
      <c r="M1398">
        <v>41337.589999999997</v>
      </c>
      <c r="N1398">
        <v>16639.41</v>
      </c>
      <c r="O1398" t="s">
        <v>29</v>
      </c>
      <c r="P1398">
        <v>249.86</v>
      </c>
      <c r="Q1398" t="s">
        <v>40</v>
      </c>
      <c r="R1398" t="s">
        <v>31</v>
      </c>
      <c r="S1398">
        <v>5</v>
      </c>
      <c r="T1398">
        <v>2</v>
      </c>
      <c r="U1398" t="s">
        <v>32</v>
      </c>
      <c r="V1398" t="s">
        <v>33</v>
      </c>
      <c r="W1398">
        <v>5</v>
      </c>
      <c r="X1398">
        <f t="shared" si="42"/>
        <v>0</v>
      </c>
      <c r="Y1398">
        <f t="shared" si="43"/>
        <v>16389.55</v>
      </c>
      <c r="Z1398" s="2">
        <f>IF(BoyCodeAfrica_Ecommerce_Datasets3[Marketing_Cost] = 0, "N/A", L1398/P1398)</f>
        <v>232.03794124709836</v>
      </c>
      <c r="AA1398" s="3">
        <f>BoyCodeAfrica_Ecommerce_Datasets3[Marketing_Cost]/BoyCodeAfrica_Ecommerce_Datasets3[Revenue]</f>
        <v>4.3096400296669373E-3</v>
      </c>
      <c r="AB1398">
        <f>IF(COUNTIFS($C$2:C1398,C1398, $O$2:O1398,O1398)= 1,1,0)</f>
        <v>1</v>
      </c>
      <c r="AC1398" s="6">
        <f>IF(COUNTIFS($A$2:A1398,A1398, $O$2:O1398,O1398)= 1,1,0)</f>
        <v>1</v>
      </c>
    </row>
    <row r="1399" spans="1:29" x14ac:dyDescent="0.25">
      <c r="A1399" t="s">
        <v>2024</v>
      </c>
      <c r="B1399" s="1">
        <v>45890</v>
      </c>
      <c r="C1399" t="s">
        <v>875</v>
      </c>
      <c r="D1399" t="s">
        <v>71</v>
      </c>
      <c r="E1399" t="s">
        <v>46</v>
      </c>
      <c r="F1399" t="s">
        <v>86</v>
      </c>
      <c r="G1399" t="s">
        <v>127</v>
      </c>
      <c r="H1399">
        <v>1</v>
      </c>
      <c r="I1399">
        <v>42801</v>
      </c>
      <c r="J1399">
        <v>0</v>
      </c>
      <c r="K1399">
        <v>0</v>
      </c>
      <c r="L1399">
        <v>42801</v>
      </c>
      <c r="M1399">
        <v>29481.89</v>
      </c>
      <c r="N1399">
        <v>13319.11</v>
      </c>
      <c r="O1399" t="s">
        <v>91</v>
      </c>
      <c r="P1399">
        <v>910.94</v>
      </c>
      <c r="Q1399" t="s">
        <v>30</v>
      </c>
      <c r="R1399" t="s">
        <v>41</v>
      </c>
      <c r="S1399">
        <v>2</v>
      </c>
      <c r="T1399">
        <v>1</v>
      </c>
      <c r="U1399" t="s">
        <v>32</v>
      </c>
      <c r="V1399" t="s">
        <v>33</v>
      </c>
      <c r="W1399">
        <v>5</v>
      </c>
      <c r="X1399">
        <f t="shared" si="42"/>
        <v>0</v>
      </c>
      <c r="Y1399">
        <f t="shared" si="43"/>
        <v>12408.17</v>
      </c>
      <c r="Z1399" s="2">
        <f>IF(BoyCodeAfrica_Ecommerce_Datasets3[Marketing_Cost] = 0, "N/A", L1399/P1399)</f>
        <v>46.985531429073262</v>
      </c>
      <c r="AA1399" s="3">
        <f>BoyCodeAfrica_Ecommerce_Datasets3[Marketing_Cost]/BoyCodeAfrica_Ecommerce_Datasets3[Revenue]</f>
        <v>2.1283147590009582E-2</v>
      </c>
      <c r="AB1399">
        <f>IF(COUNTIFS($C$2:C1399,C1399, $O$2:O1399,O1399)= 1,1,0)</f>
        <v>1</v>
      </c>
      <c r="AC1399" s="6">
        <f>IF(COUNTIFS($A$2:A1399,A1399, $O$2:O1399,O1399)= 1,1,0)</f>
        <v>1</v>
      </c>
    </row>
    <row r="1400" spans="1:29" x14ac:dyDescent="0.25">
      <c r="A1400" t="s">
        <v>2025</v>
      </c>
      <c r="B1400" s="1">
        <v>45847</v>
      </c>
      <c r="C1400" t="s">
        <v>2026</v>
      </c>
      <c r="D1400" t="s">
        <v>124</v>
      </c>
      <c r="E1400" t="s">
        <v>46</v>
      </c>
      <c r="F1400" t="s">
        <v>37</v>
      </c>
      <c r="G1400" t="s">
        <v>38</v>
      </c>
      <c r="H1400">
        <v>2</v>
      </c>
      <c r="I1400">
        <v>19357</v>
      </c>
      <c r="J1400">
        <v>0</v>
      </c>
      <c r="K1400">
        <v>0</v>
      </c>
      <c r="L1400">
        <v>38714</v>
      </c>
      <c r="M1400">
        <v>31352.17</v>
      </c>
      <c r="N1400">
        <v>7361.83</v>
      </c>
      <c r="O1400" t="s">
        <v>55</v>
      </c>
      <c r="P1400">
        <v>1429.29</v>
      </c>
      <c r="Q1400" t="s">
        <v>83</v>
      </c>
      <c r="R1400" t="s">
        <v>41</v>
      </c>
      <c r="S1400">
        <v>2</v>
      </c>
      <c r="T1400">
        <v>3</v>
      </c>
      <c r="U1400" t="s">
        <v>32</v>
      </c>
      <c r="V1400" t="s">
        <v>50</v>
      </c>
      <c r="W1400">
        <v>5</v>
      </c>
      <c r="X1400">
        <f t="shared" si="42"/>
        <v>0</v>
      </c>
      <c r="Y1400">
        <f t="shared" si="43"/>
        <v>5932.54</v>
      </c>
      <c r="Z1400" s="2">
        <f>IF(BoyCodeAfrica_Ecommerce_Datasets3[Marketing_Cost] = 0, "N/A", L1400/P1400)</f>
        <v>27.086175653646215</v>
      </c>
      <c r="AA1400" s="3">
        <f>BoyCodeAfrica_Ecommerce_Datasets3[Marketing_Cost]/BoyCodeAfrica_Ecommerce_Datasets3[Revenue]</f>
        <v>3.6919202355736945E-2</v>
      </c>
      <c r="AB1400">
        <f>IF(COUNTIFS($C$2:C1400,C1400, $O$2:O1400,O1400)= 1,1,0)</f>
        <v>1</v>
      </c>
      <c r="AC1400" s="6">
        <f>IF(COUNTIFS($A$2:A1400,A1400, $O$2:O1400,O1400)= 1,1,0)</f>
        <v>1</v>
      </c>
    </row>
    <row r="1401" spans="1:29" x14ac:dyDescent="0.25">
      <c r="A1401" t="s">
        <v>2027</v>
      </c>
      <c r="B1401" s="1">
        <v>46001</v>
      </c>
      <c r="C1401" t="s">
        <v>1549</v>
      </c>
      <c r="D1401" t="s">
        <v>63</v>
      </c>
      <c r="E1401" t="s">
        <v>26</v>
      </c>
      <c r="F1401" t="s">
        <v>86</v>
      </c>
      <c r="G1401" t="s">
        <v>94</v>
      </c>
      <c r="H1401">
        <v>2</v>
      </c>
      <c r="I1401">
        <v>21501</v>
      </c>
      <c r="J1401">
        <v>10</v>
      </c>
      <c r="K1401">
        <v>4300.2</v>
      </c>
      <c r="L1401">
        <v>38701.800000000003</v>
      </c>
      <c r="M1401">
        <v>23332.12</v>
      </c>
      <c r="N1401">
        <v>15369.68</v>
      </c>
      <c r="O1401" t="s">
        <v>60</v>
      </c>
      <c r="P1401">
        <v>1741.18</v>
      </c>
      <c r="Q1401" t="s">
        <v>30</v>
      </c>
      <c r="R1401" t="s">
        <v>31</v>
      </c>
      <c r="S1401">
        <v>5</v>
      </c>
      <c r="T1401">
        <v>0</v>
      </c>
      <c r="U1401" t="s">
        <v>32</v>
      </c>
      <c r="V1401" t="s">
        <v>42</v>
      </c>
      <c r="X1401">
        <f t="shared" si="42"/>
        <v>0</v>
      </c>
      <c r="Y1401">
        <f t="shared" si="43"/>
        <v>13628.5</v>
      </c>
      <c r="Z1401" s="2">
        <f>IF(BoyCodeAfrica_Ecommerce_Datasets3[Marketing_Cost] = 0, "N/A", L1401/P1401)</f>
        <v>22.227340079716054</v>
      </c>
      <c r="AA1401" s="3">
        <f>BoyCodeAfrica_Ecommerce_Datasets3[Marketing_Cost]/BoyCodeAfrica_Ecommerce_Datasets3[Revenue]</f>
        <v>4.4989638724813832E-2</v>
      </c>
      <c r="AB1401">
        <f>IF(COUNTIFS($C$2:C1401,C1401, $O$2:O1401,O1401)= 1,1,0)</f>
        <v>1</v>
      </c>
      <c r="AC1401" s="6">
        <f>IF(COUNTIFS($A$2:A1401,A1401, $O$2:O1401,O1401)= 1,1,0)</f>
        <v>1</v>
      </c>
    </row>
    <row r="1402" spans="1:29" x14ac:dyDescent="0.25">
      <c r="A1402" t="s">
        <v>2028</v>
      </c>
      <c r="B1402" s="1">
        <v>46014</v>
      </c>
      <c r="C1402" t="s">
        <v>1832</v>
      </c>
      <c r="D1402" t="s">
        <v>25</v>
      </c>
      <c r="E1402" t="s">
        <v>46</v>
      </c>
      <c r="F1402" t="s">
        <v>27</v>
      </c>
      <c r="G1402" t="s">
        <v>113</v>
      </c>
      <c r="H1402">
        <v>2</v>
      </c>
      <c r="I1402">
        <v>7596</v>
      </c>
      <c r="J1402">
        <v>0</v>
      </c>
      <c r="K1402">
        <v>0</v>
      </c>
      <c r="L1402">
        <v>15192</v>
      </c>
      <c r="M1402">
        <v>10627.09</v>
      </c>
      <c r="N1402">
        <v>4564.91</v>
      </c>
      <c r="O1402" t="s">
        <v>55</v>
      </c>
      <c r="P1402">
        <v>326.37</v>
      </c>
      <c r="Q1402" t="s">
        <v>83</v>
      </c>
      <c r="R1402" t="s">
        <v>41</v>
      </c>
      <c r="S1402">
        <v>2</v>
      </c>
      <c r="T1402">
        <v>3</v>
      </c>
      <c r="U1402" t="s">
        <v>32</v>
      </c>
      <c r="V1402" t="s">
        <v>50</v>
      </c>
      <c r="W1402">
        <v>5</v>
      </c>
      <c r="X1402">
        <f t="shared" si="42"/>
        <v>0</v>
      </c>
      <c r="Y1402">
        <f t="shared" si="43"/>
        <v>4238.54</v>
      </c>
      <c r="Z1402" s="2">
        <f>IF(BoyCodeAfrica_Ecommerce_Datasets3[Marketing_Cost] = 0, "N/A", L1402/P1402)</f>
        <v>46.548395992278699</v>
      </c>
      <c r="AA1402" s="3">
        <f>BoyCodeAfrica_Ecommerce_Datasets3[Marketing_Cost]/BoyCodeAfrica_Ecommerce_Datasets3[Revenue]</f>
        <v>2.1483017377567141E-2</v>
      </c>
      <c r="AB1402">
        <f>IF(COUNTIFS($C$2:C1402,C1402, $O$2:O1402,O1402)= 1,1,0)</f>
        <v>1</v>
      </c>
      <c r="AC1402" s="6">
        <f>IF(COUNTIFS($A$2:A1402,A1402, $O$2:O1402,O1402)= 1,1,0)</f>
        <v>1</v>
      </c>
    </row>
    <row r="1403" spans="1:29" x14ac:dyDescent="0.25">
      <c r="A1403" t="s">
        <v>2029</v>
      </c>
      <c r="B1403" s="1">
        <v>45934</v>
      </c>
      <c r="C1403" t="s">
        <v>1223</v>
      </c>
      <c r="D1403" t="s">
        <v>154</v>
      </c>
      <c r="E1403" t="s">
        <v>46</v>
      </c>
      <c r="F1403" t="s">
        <v>37</v>
      </c>
      <c r="G1403" t="s">
        <v>224</v>
      </c>
      <c r="H1403">
        <v>1</v>
      </c>
      <c r="I1403">
        <v>32953</v>
      </c>
      <c r="J1403">
        <v>0</v>
      </c>
      <c r="K1403">
        <v>0</v>
      </c>
      <c r="L1403">
        <v>32953</v>
      </c>
      <c r="M1403">
        <v>21561.91</v>
      </c>
      <c r="N1403">
        <v>11391.09</v>
      </c>
      <c r="O1403" t="s">
        <v>91</v>
      </c>
      <c r="P1403">
        <v>971.19</v>
      </c>
      <c r="Q1403" t="s">
        <v>68</v>
      </c>
      <c r="R1403" t="s">
        <v>41</v>
      </c>
      <c r="S1403">
        <v>2</v>
      </c>
      <c r="T1403">
        <v>3</v>
      </c>
      <c r="U1403" t="s">
        <v>56</v>
      </c>
      <c r="V1403" t="s">
        <v>33</v>
      </c>
      <c r="W1403">
        <v>2</v>
      </c>
      <c r="X1403">
        <f t="shared" si="42"/>
        <v>0</v>
      </c>
      <c r="Y1403">
        <f t="shared" si="43"/>
        <v>10419.9</v>
      </c>
      <c r="Z1403" s="2">
        <f>IF(BoyCodeAfrica_Ecommerce_Datasets3[Marketing_Cost] = 0, "N/A", L1403/P1403)</f>
        <v>33.930538823505181</v>
      </c>
      <c r="AA1403" s="3">
        <f>BoyCodeAfrica_Ecommerce_Datasets3[Marketing_Cost]/BoyCodeAfrica_Ecommerce_Datasets3[Revenue]</f>
        <v>2.9471975237459414E-2</v>
      </c>
      <c r="AB1403">
        <f>IF(COUNTIFS($C$2:C1403,C1403, $O$2:O1403,O1403)= 1,1,0)</f>
        <v>1</v>
      </c>
      <c r="AC1403" s="6">
        <f>IF(COUNTIFS($A$2:A1403,A1403, $O$2:O1403,O1403)= 1,1,0)</f>
        <v>1</v>
      </c>
    </row>
    <row r="1404" spans="1:29" x14ac:dyDescent="0.25">
      <c r="A1404" t="s">
        <v>2030</v>
      </c>
      <c r="B1404" s="1">
        <v>45872</v>
      </c>
      <c r="C1404" t="s">
        <v>2031</v>
      </c>
      <c r="D1404" t="s">
        <v>79</v>
      </c>
      <c r="E1404" t="s">
        <v>46</v>
      </c>
      <c r="F1404" t="s">
        <v>47</v>
      </c>
      <c r="G1404" t="s">
        <v>146</v>
      </c>
      <c r="H1404">
        <v>1</v>
      </c>
      <c r="I1404">
        <v>31808</v>
      </c>
      <c r="J1404">
        <v>25</v>
      </c>
      <c r="K1404">
        <v>7952</v>
      </c>
      <c r="L1404">
        <v>23856</v>
      </c>
      <c r="M1404">
        <v>15488.78</v>
      </c>
      <c r="N1404">
        <v>8367.2199999999993</v>
      </c>
      <c r="O1404" t="s">
        <v>29</v>
      </c>
      <c r="P1404">
        <v>391.19</v>
      </c>
      <c r="Q1404" t="s">
        <v>68</v>
      </c>
      <c r="R1404" t="s">
        <v>41</v>
      </c>
      <c r="S1404">
        <v>2</v>
      </c>
      <c r="T1404">
        <v>4</v>
      </c>
      <c r="U1404" t="s">
        <v>56</v>
      </c>
      <c r="V1404" t="s">
        <v>33</v>
      </c>
      <c r="W1404">
        <v>1</v>
      </c>
      <c r="X1404">
        <f t="shared" si="42"/>
        <v>0</v>
      </c>
      <c r="Y1404">
        <f t="shared" si="43"/>
        <v>7976.03</v>
      </c>
      <c r="Z1404" s="2">
        <f>IF(BoyCodeAfrica_Ecommerce_Datasets3[Marketing_Cost] = 0, "N/A", L1404/P1404)</f>
        <v>60.98315396610343</v>
      </c>
      <c r="AA1404" s="3">
        <f>BoyCodeAfrica_Ecommerce_Datasets3[Marketing_Cost]/BoyCodeAfrica_Ecommerce_Datasets3[Revenue]</f>
        <v>1.6397971160295104E-2</v>
      </c>
      <c r="AB1404">
        <f>IF(COUNTIFS($C$2:C1404,C1404, $O$2:O1404,O1404)= 1,1,0)</f>
        <v>1</v>
      </c>
      <c r="AC1404" s="6">
        <f>IF(COUNTIFS($A$2:A1404,A1404, $O$2:O1404,O1404)= 1,1,0)</f>
        <v>1</v>
      </c>
    </row>
    <row r="1405" spans="1:29" x14ac:dyDescent="0.25">
      <c r="A1405" t="s">
        <v>2032</v>
      </c>
      <c r="B1405" s="1">
        <v>45958</v>
      </c>
      <c r="C1405" t="s">
        <v>533</v>
      </c>
      <c r="D1405" t="s">
        <v>90</v>
      </c>
      <c r="E1405" t="s">
        <v>46</v>
      </c>
      <c r="F1405" t="s">
        <v>37</v>
      </c>
      <c r="G1405" t="s">
        <v>313</v>
      </c>
      <c r="H1405">
        <v>2</v>
      </c>
      <c r="I1405">
        <v>39250</v>
      </c>
      <c r="J1405">
        <v>0</v>
      </c>
      <c r="K1405">
        <v>0</v>
      </c>
      <c r="L1405">
        <v>78500</v>
      </c>
      <c r="M1405">
        <v>61693.1</v>
      </c>
      <c r="N1405">
        <v>16806.900000000001</v>
      </c>
      <c r="O1405" t="s">
        <v>55</v>
      </c>
      <c r="P1405">
        <v>797.2</v>
      </c>
      <c r="Q1405" t="s">
        <v>73</v>
      </c>
      <c r="R1405" t="s">
        <v>31</v>
      </c>
      <c r="S1405">
        <v>5</v>
      </c>
      <c r="T1405">
        <v>1</v>
      </c>
      <c r="U1405" t="s">
        <v>32</v>
      </c>
      <c r="V1405" t="s">
        <v>50</v>
      </c>
      <c r="W1405">
        <v>2</v>
      </c>
      <c r="X1405">
        <f t="shared" si="42"/>
        <v>0</v>
      </c>
      <c r="Y1405">
        <f t="shared" si="43"/>
        <v>16009.7</v>
      </c>
      <c r="Z1405" s="2">
        <f>IF(BoyCodeAfrica_Ecommerce_Datasets3[Marketing_Cost] = 0, "N/A", L1405/P1405)</f>
        <v>98.469643753135969</v>
      </c>
      <c r="AA1405" s="3">
        <f>BoyCodeAfrica_Ecommerce_Datasets3[Marketing_Cost]/BoyCodeAfrica_Ecommerce_Datasets3[Revenue]</f>
        <v>1.0155414012738855E-2</v>
      </c>
      <c r="AB1405">
        <f>IF(COUNTIFS($C$2:C1405,C1405, $O$2:O1405,O1405)= 1,1,0)</f>
        <v>1</v>
      </c>
      <c r="AC1405" s="6">
        <f>IF(COUNTIFS($A$2:A1405,A1405, $O$2:O1405,O1405)= 1,1,0)</f>
        <v>1</v>
      </c>
    </row>
    <row r="1406" spans="1:29" x14ac:dyDescent="0.25">
      <c r="A1406" t="s">
        <v>2033</v>
      </c>
      <c r="B1406" s="1">
        <v>45737</v>
      </c>
      <c r="C1406" t="s">
        <v>657</v>
      </c>
      <c r="D1406" t="s">
        <v>71</v>
      </c>
      <c r="E1406" t="s">
        <v>46</v>
      </c>
      <c r="F1406" t="s">
        <v>37</v>
      </c>
      <c r="G1406" t="s">
        <v>38</v>
      </c>
      <c r="H1406">
        <v>4</v>
      </c>
      <c r="I1406">
        <v>36170</v>
      </c>
      <c r="J1406">
        <v>25</v>
      </c>
      <c r="K1406">
        <v>36170</v>
      </c>
      <c r="L1406">
        <v>108510</v>
      </c>
      <c r="M1406">
        <v>65590.009999999995</v>
      </c>
      <c r="N1406">
        <v>42919.99</v>
      </c>
      <c r="O1406" t="s">
        <v>29</v>
      </c>
      <c r="P1406">
        <v>1511.29</v>
      </c>
      <c r="Q1406" t="s">
        <v>73</v>
      </c>
      <c r="R1406" t="s">
        <v>41</v>
      </c>
      <c r="S1406">
        <v>2</v>
      </c>
      <c r="T1406">
        <v>3</v>
      </c>
      <c r="U1406" t="s">
        <v>32</v>
      </c>
      <c r="V1406" t="s">
        <v>50</v>
      </c>
      <c r="W1406">
        <v>3</v>
      </c>
      <c r="X1406">
        <f t="shared" si="42"/>
        <v>0</v>
      </c>
      <c r="Y1406">
        <f t="shared" si="43"/>
        <v>41408.699999999997</v>
      </c>
      <c r="Z1406" s="2">
        <f>IF(BoyCodeAfrica_Ecommerce_Datasets3[Marketing_Cost] = 0, "N/A", L1406/P1406)</f>
        <v>71.799588431075435</v>
      </c>
      <c r="AA1406" s="3">
        <f>BoyCodeAfrica_Ecommerce_Datasets3[Marketing_Cost]/BoyCodeAfrica_Ecommerce_Datasets3[Revenue]</f>
        <v>1.3927656437194728E-2</v>
      </c>
      <c r="AB1406">
        <f>IF(COUNTIFS($C$2:C1406,C1406, $O$2:O1406,O1406)= 1,1,0)</f>
        <v>1</v>
      </c>
      <c r="AC1406" s="6">
        <f>IF(COUNTIFS($A$2:A1406,A1406, $O$2:O1406,O1406)= 1,1,0)</f>
        <v>1</v>
      </c>
    </row>
    <row r="1407" spans="1:29" x14ac:dyDescent="0.25">
      <c r="A1407" t="s">
        <v>2034</v>
      </c>
      <c r="B1407" s="1">
        <v>45870</v>
      </c>
      <c r="C1407" t="s">
        <v>1300</v>
      </c>
      <c r="D1407" t="s">
        <v>90</v>
      </c>
      <c r="E1407" t="s">
        <v>46</v>
      </c>
      <c r="F1407" t="s">
        <v>47</v>
      </c>
      <c r="G1407" t="s">
        <v>64</v>
      </c>
      <c r="H1407">
        <v>1</v>
      </c>
      <c r="I1407">
        <v>32417</v>
      </c>
      <c r="J1407">
        <v>15</v>
      </c>
      <c r="K1407">
        <v>4862.55</v>
      </c>
      <c r="L1407">
        <v>27554.45</v>
      </c>
      <c r="M1407">
        <v>17333.57</v>
      </c>
      <c r="N1407">
        <v>10220.879999999999</v>
      </c>
      <c r="O1407" t="s">
        <v>55</v>
      </c>
      <c r="P1407">
        <v>2023.94</v>
      </c>
      <c r="Q1407" t="s">
        <v>68</v>
      </c>
      <c r="R1407" t="s">
        <v>41</v>
      </c>
      <c r="S1407">
        <v>2</v>
      </c>
      <c r="T1407">
        <v>1</v>
      </c>
      <c r="U1407" t="s">
        <v>32</v>
      </c>
      <c r="V1407" t="s">
        <v>33</v>
      </c>
      <c r="W1407">
        <v>5</v>
      </c>
      <c r="X1407">
        <f t="shared" si="42"/>
        <v>0</v>
      </c>
      <c r="Y1407">
        <f t="shared" si="43"/>
        <v>8196.9399999999987</v>
      </c>
      <c r="Z1407" s="2">
        <f>IF(BoyCodeAfrica_Ecommerce_Datasets3[Marketing_Cost] = 0, "N/A", L1407/P1407)</f>
        <v>13.614262280502386</v>
      </c>
      <c r="AA1407" s="3">
        <f>BoyCodeAfrica_Ecommerce_Datasets3[Marketing_Cost]/BoyCodeAfrica_Ecommerce_Datasets3[Revenue]</f>
        <v>7.345238246453839E-2</v>
      </c>
      <c r="AB1407">
        <f>IF(COUNTIFS($C$2:C1407,C1407, $O$2:O1407,O1407)= 1,1,0)</f>
        <v>0</v>
      </c>
      <c r="AC1407" s="6">
        <f>IF(COUNTIFS($A$2:A1407,A1407, $O$2:O1407,O1407)= 1,1,0)</f>
        <v>1</v>
      </c>
    </row>
    <row r="1408" spans="1:29" x14ac:dyDescent="0.25">
      <c r="A1408" t="s">
        <v>2035</v>
      </c>
      <c r="B1408" s="1">
        <v>45993</v>
      </c>
      <c r="C1408" t="s">
        <v>2036</v>
      </c>
      <c r="D1408" t="s">
        <v>67</v>
      </c>
      <c r="E1408" t="s">
        <v>36</v>
      </c>
      <c r="F1408" t="s">
        <v>86</v>
      </c>
      <c r="G1408" t="s">
        <v>180</v>
      </c>
      <c r="H1408">
        <v>1</v>
      </c>
      <c r="I1408">
        <v>38624</v>
      </c>
      <c r="J1408">
        <v>15</v>
      </c>
      <c r="K1408">
        <v>5793.6</v>
      </c>
      <c r="L1408">
        <v>32830.400000000001</v>
      </c>
      <c r="M1408">
        <v>20840.22</v>
      </c>
      <c r="N1408">
        <v>11990.18</v>
      </c>
      <c r="O1408" t="s">
        <v>91</v>
      </c>
      <c r="P1408">
        <v>798.41</v>
      </c>
      <c r="Q1408" t="s">
        <v>30</v>
      </c>
      <c r="R1408" t="s">
        <v>41</v>
      </c>
      <c r="S1408">
        <v>2</v>
      </c>
      <c r="T1408">
        <v>1</v>
      </c>
      <c r="U1408" t="s">
        <v>32</v>
      </c>
      <c r="V1408" t="s">
        <v>33</v>
      </c>
      <c r="W1408">
        <v>4</v>
      </c>
      <c r="X1408">
        <f t="shared" si="42"/>
        <v>0</v>
      </c>
      <c r="Y1408">
        <f t="shared" si="43"/>
        <v>11191.77</v>
      </c>
      <c r="Z1408" s="2">
        <f>IF(BoyCodeAfrica_Ecommerce_Datasets3[Marketing_Cost] = 0, "N/A", L1408/P1408)</f>
        <v>41.119725454340504</v>
      </c>
      <c r="AA1408" s="3">
        <f>BoyCodeAfrica_Ecommerce_Datasets3[Marketing_Cost]/BoyCodeAfrica_Ecommerce_Datasets3[Revenue]</f>
        <v>2.4319228519908375E-2</v>
      </c>
      <c r="AB1408">
        <f>IF(COUNTIFS($C$2:C1408,C1408, $O$2:O1408,O1408)= 1,1,0)</f>
        <v>1</v>
      </c>
      <c r="AC1408" s="6">
        <f>IF(COUNTIFS($A$2:A1408,A1408, $O$2:O1408,O1408)= 1,1,0)</f>
        <v>1</v>
      </c>
    </row>
    <row r="1409" spans="1:29" x14ac:dyDescent="0.25">
      <c r="A1409" t="s">
        <v>2037</v>
      </c>
      <c r="B1409" s="1">
        <v>45708</v>
      </c>
      <c r="C1409" t="s">
        <v>282</v>
      </c>
      <c r="D1409" t="s">
        <v>154</v>
      </c>
      <c r="E1409" t="s">
        <v>46</v>
      </c>
      <c r="F1409" t="s">
        <v>37</v>
      </c>
      <c r="G1409" t="s">
        <v>313</v>
      </c>
      <c r="H1409">
        <v>2</v>
      </c>
      <c r="I1409">
        <v>5420</v>
      </c>
      <c r="J1409">
        <v>10</v>
      </c>
      <c r="K1409">
        <v>1084</v>
      </c>
      <c r="L1409">
        <v>9756</v>
      </c>
      <c r="M1409">
        <v>6437.35</v>
      </c>
      <c r="N1409">
        <v>3318.65</v>
      </c>
      <c r="O1409" t="s">
        <v>91</v>
      </c>
      <c r="P1409">
        <v>2404.7199999999998</v>
      </c>
      <c r="Q1409" t="s">
        <v>40</v>
      </c>
      <c r="R1409" t="s">
        <v>41</v>
      </c>
      <c r="S1409">
        <v>2</v>
      </c>
      <c r="T1409">
        <v>5</v>
      </c>
      <c r="U1409" t="s">
        <v>56</v>
      </c>
      <c r="V1409" t="s">
        <v>33</v>
      </c>
      <c r="W1409">
        <v>1</v>
      </c>
      <c r="X1409">
        <f t="shared" si="42"/>
        <v>0</v>
      </c>
      <c r="Y1409">
        <f t="shared" si="43"/>
        <v>913.93000000000029</v>
      </c>
      <c r="Z1409" s="2">
        <f>IF(BoyCodeAfrica_Ecommerce_Datasets3[Marketing_Cost] = 0, "N/A", L1409/P1409)</f>
        <v>4.0570211916564096</v>
      </c>
      <c r="AA1409" s="3">
        <f>BoyCodeAfrica_Ecommerce_Datasets3[Marketing_Cost]/BoyCodeAfrica_Ecommerce_Datasets3[Revenue]</f>
        <v>0.2464862648626486</v>
      </c>
      <c r="AB1409">
        <f>IF(COUNTIFS($C$2:C1409,C1409, $O$2:O1409,O1409)= 1,1,0)</f>
        <v>0</v>
      </c>
      <c r="AC1409" s="6">
        <f>IF(COUNTIFS($A$2:A1409,A1409, $O$2:O1409,O1409)= 1,1,0)</f>
        <v>1</v>
      </c>
    </row>
    <row r="1410" spans="1:29" x14ac:dyDescent="0.25">
      <c r="A1410" t="s">
        <v>2038</v>
      </c>
      <c r="B1410" s="1">
        <v>45908</v>
      </c>
      <c r="C1410" t="s">
        <v>1026</v>
      </c>
      <c r="D1410" t="s">
        <v>25</v>
      </c>
      <c r="E1410" t="s">
        <v>26</v>
      </c>
      <c r="F1410" t="s">
        <v>47</v>
      </c>
      <c r="G1410" t="s">
        <v>64</v>
      </c>
      <c r="H1410">
        <v>1</v>
      </c>
      <c r="I1410">
        <v>16371</v>
      </c>
      <c r="J1410">
        <v>20</v>
      </c>
      <c r="K1410">
        <v>3274.2</v>
      </c>
      <c r="L1410">
        <v>13096.8</v>
      </c>
      <c r="M1410">
        <v>10300.24</v>
      </c>
      <c r="N1410">
        <v>2796.56</v>
      </c>
      <c r="O1410" t="s">
        <v>60</v>
      </c>
      <c r="P1410">
        <v>2372.71</v>
      </c>
      <c r="Q1410" t="s">
        <v>73</v>
      </c>
      <c r="R1410" t="s">
        <v>41</v>
      </c>
      <c r="S1410">
        <v>2</v>
      </c>
      <c r="T1410">
        <v>1</v>
      </c>
      <c r="U1410" t="s">
        <v>32</v>
      </c>
      <c r="V1410" t="s">
        <v>50</v>
      </c>
      <c r="W1410">
        <v>5</v>
      </c>
      <c r="X1410">
        <f t="shared" ref="X1410:X1473" si="44">L1410-M1410-N1410</f>
        <v>0</v>
      </c>
      <c r="Y1410">
        <f t="shared" ref="Y1410:Y1473" si="45">N1410-P1410</f>
        <v>423.84999999999991</v>
      </c>
      <c r="Z1410" s="2">
        <f>IF(BoyCodeAfrica_Ecommerce_Datasets3[Marketing_Cost] = 0, "N/A", L1410/P1410)</f>
        <v>5.5197643201234028</v>
      </c>
      <c r="AA1410" s="3">
        <f>BoyCodeAfrica_Ecommerce_Datasets3[Marketing_Cost]/BoyCodeAfrica_Ecommerce_Datasets3[Revenue]</f>
        <v>0.18116715533565453</v>
      </c>
      <c r="AB1410">
        <f>IF(COUNTIFS($C$2:C1410,C1410, $O$2:O1410,O1410)= 1,1,0)</f>
        <v>1</v>
      </c>
      <c r="AC1410" s="6">
        <f>IF(COUNTIFS($A$2:A1410,A1410, $O$2:O1410,O1410)= 1,1,0)</f>
        <v>1</v>
      </c>
    </row>
    <row r="1411" spans="1:29" x14ac:dyDescent="0.25">
      <c r="A1411" t="s">
        <v>2039</v>
      </c>
      <c r="B1411" s="1">
        <v>45973</v>
      </c>
      <c r="C1411" t="s">
        <v>137</v>
      </c>
      <c r="D1411" t="s">
        <v>45</v>
      </c>
      <c r="E1411" t="s">
        <v>46</v>
      </c>
      <c r="F1411" t="s">
        <v>53</v>
      </c>
      <c r="G1411" t="s">
        <v>82</v>
      </c>
      <c r="H1411">
        <v>3</v>
      </c>
      <c r="I1411">
        <v>27151</v>
      </c>
      <c r="J1411">
        <v>10</v>
      </c>
      <c r="K1411">
        <v>8145.3</v>
      </c>
      <c r="L1411">
        <v>73307.7</v>
      </c>
      <c r="M1411">
        <v>48970.52</v>
      </c>
      <c r="N1411">
        <v>24337.18</v>
      </c>
      <c r="O1411" t="s">
        <v>91</v>
      </c>
      <c r="P1411">
        <v>538.89</v>
      </c>
      <c r="Q1411" t="s">
        <v>68</v>
      </c>
      <c r="R1411" t="s">
        <v>41</v>
      </c>
      <c r="S1411">
        <v>2</v>
      </c>
      <c r="T1411">
        <v>0</v>
      </c>
      <c r="U1411" t="s">
        <v>32</v>
      </c>
      <c r="V1411" t="s">
        <v>50</v>
      </c>
      <c r="W1411">
        <v>2</v>
      </c>
      <c r="X1411">
        <f t="shared" si="44"/>
        <v>0</v>
      </c>
      <c r="Y1411">
        <f t="shared" si="45"/>
        <v>23798.29</v>
      </c>
      <c r="Z1411" s="2">
        <f>IF(BoyCodeAfrica_Ecommerce_Datasets3[Marketing_Cost] = 0, "N/A", L1411/P1411)</f>
        <v>136.03462673272838</v>
      </c>
      <c r="AA1411" s="3">
        <f>BoyCodeAfrica_Ecommerce_Datasets3[Marketing_Cost]/BoyCodeAfrica_Ecommerce_Datasets3[Revenue]</f>
        <v>7.3510695329412875E-3</v>
      </c>
      <c r="AB1411">
        <f>IF(COUNTIFS($C$2:C1411,C1411, $O$2:O1411,O1411)= 1,1,0)</f>
        <v>0</v>
      </c>
      <c r="AC1411" s="6">
        <f>IF(COUNTIFS($A$2:A1411,A1411, $O$2:O1411,O1411)= 1,1,0)</f>
        <v>1</v>
      </c>
    </row>
    <row r="1412" spans="1:29" x14ac:dyDescent="0.25">
      <c r="A1412" t="s">
        <v>2040</v>
      </c>
      <c r="B1412" s="1">
        <v>45866</v>
      </c>
      <c r="C1412" t="s">
        <v>961</v>
      </c>
      <c r="D1412" t="s">
        <v>97</v>
      </c>
      <c r="E1412" t="s">
        <v>36</v>
      </c>
      <c r="F1412" t="s">
        <v>86</v>
      </c>
      <c r="G1412" t="s">
        <v>127</v>
      </c>
      <c r="H1412">
        <v>2</v>
      </c>
      <c r="I1412">
        <v>6819</v>
      </c>
      <c r="J1412">
        <v>20</v>
      </c>
      <c r="K1412">
        <v>2727.6</v>
      </c>
      <c r="L1412">
        <v>10910.4</v>
      </c>
      <c r="M1412">
        <v>8130.66</v>
      </c>
      <c r="N1412">
        <v>2779.74</v>
      </c>
      <c r="O1412" t="s">
        <v>49</v>
      </c>
      <c r="P1412">
        <v>102.3</v>
      </c>
      <c r="Q1412" t="s">
        <v>40</v>
      </c>
      <c r="R1412" t="s">
        <v>31</v>
      </c>
      <c r="S1412">
        <v>5</v>
      </c>
      <c r="T1412">
        <v>7</v>
      </c>
      <c r="U1412" t="s">
        <v>56</v>
      </c>
      <c r="V1412" t="s">
        <v>33</v>
      </c>
      <c r="W1412">
        <v>3</v>
      </c>
      <c r="X1412">
        <f t="shared" si="44"/>
        <v>0</v>
      </c>
      <c r="Y1412">
        <f t="shared" si="45"/>
        <v>2677.4399999999996</v>
      </c>
      <c r="Z1412" s="2">
        <f>IF(BoyCodeAfrica_Ecommerce_Datasets3[Marketing_Cost] = 0, "N/A", L1412/P1412)</f>
        <v>106.65102639296188</v>
      </c>
      <c r="AA1412" s="3">
        <f>BoyCodeAfrica_Ecommerce_Datasets3[Marketing_Cost]/BoyCodeAfrica_Ecommerce_Datasets3[Revenue]</f>
        <v>9.3763748350197979E-3</v>
      </c>
      <c r="AB1412">
        <f>IF(COUNTIFS($C$2:C1412,C1412, $O$2:O1412,O1412)= 1,1,0)</f>
        <v>0</v>
      </c>
      <c r="AC1412" s="6">
        <f>IF(COUNTIFS($A$2:A1412,A1412, $O$2:O1412,O1412)= 1,1,0)</f>
        <v>1</v>
      </c>
    </row>
    <row r="1413" spans="1:29" x14ac:dyDescent="0.25">
      <c r="A1413" t="s">
        <v>2041</v>
      </c>
      <c r="B1413" s="1">
        <v>45801</v>
      </c>
      <c r="C1413" t="s">
        <v>618</v>
      </c>
      <c r="D1413" t="s">
        <v>90</v>
      </c>
      <c r="E1413" t="s">
        <v>46</v>
      </c>
      <c r="F1413" t="s">
        <v>86</v>
      </c>
      <c r="G1413" t="s">
        <v>180</v>
      </c>
      <c r="H1413">
        <v>2</v>
      </c>
      <c r="I1413">
        <v>44352</v>
      </c>
      <c r="J1413">
        <v>5</v>
      </c>
      <c r="K1413">
        <v>4435.2</v>
      </c>
      <c r="L1413">
        <v>84268.800000000003</v>
      </c>
      <c r="M1413">
        <v>50740.63</v>
      </c>
      <c r="N1413">
        <v>33528.17</v>
      </c>
      <c r="O1413" t="s">
        <v>91</v>
      </c>
      <c r="P1413">
        <v>2330.87</v>
      </c>
      <c r="Q1413" t="s">
        <v>73</v>
      </c>
      <c r="R1413" t="s">
        <v>31</v>
      </c>
      <c r="S1413">
        <v>5</v>
      </c>
      <c r="T1413">
        <v>5</v>
      </c>
      <c r="U1413" t="s">
        <v>32</v>
      </c>
      <c r="V1413" t="s">
        <v>50</v>
      </c>
      <c r="W1413">
        <v>1</v>
      </c>
      <c r="X1413">
        <f t="shared" si="44"/>
        <v>0</v>
      </c>
      <c r="Y1413">
        <f t="shared" si="45"/>
        <v>31197.3</v>
      </c>
      <c r="Z1413" s="2">
        <f>IF(BoyCodeAfrica_Ecommerce_Datasets3[Marketing_Cost] = 0, "N/A", L1413/P1413)</f>
        <v>36.153367626680172</v>
      </c>
      <c r="AA1413" s="3">
        <f>BoyCodeAfrica_Ecommerce_Datasets3[Marketing_Cost]/BoyCodeAfrica_Ecommerce_Datasets3[Revenue]</f>
        <v>2.765994057112478E-2</v>
      </c>
      <c r="AB1413">
        <f>IF(COUNTIFS($C$2:C1413,C1413, $O$2:O1413,O1413)= 1,1,0)</f>
        <v>0</v>
      </c>
      <c r="AC1413" s="6">
        <f>IF(COUNTIFS($A$2:A1413,A1413, $O$2:O1413,O1413)= 1,1,0)</f>
        <v>1</v>
      </c>
    </row>
    <row r="1414" spans="1:29" x14ac:dyDescent="0.25">
      <c r="A1414" t="s">
        <v>2042</v>
      </c>
      <c r="B1414" s="1">
        <v>45674</v>
      </c>
      <c r="C1414" t="s">
        <v>702</v>
      </c>
      <c r="D1414" t="s">
        <v>67</v>
      </c>
      <c r="E1414" t="s">
        <v>26</v>
      </c>
      <c r="F1414" t="s">
        <v>86</v>
      </c>
      <c r="G1414" t="s">
        <v>180</v>
      </c>
      <c r="H1414">
        <v>1</v>
      </c>
      <c r="I1414">
        <v>59345</v>
      </c>
      <c r="J1414">
        <v>0</v>
      </c>
      <c r="K1414">
        <v>0</v>
      </c>
      <c r="L1414">
        <v>59345</v>
      </c>
      <c r="M1414">
        <v>46238.64</v>
      </c>
      <c r="N1414">
        <v>13106.36</v>
      </c>
      <c r="O1414" t="s">
        <v>60</v>
      </c>
      <c r="P1414">
        <v>209.99</v>
      </c>
      <c r="Q1414" t="s">
        <v>83</v>
      </c>
      <c r="R1414" t="s">
        <v>41</v>
      </c>
      <c r="S1414">
        <v>2</v>
      </c>
      <c r="T1414">
        <v>1</v>
      </c>
      <c r="U1414" t="s">
        <v>32</v>
      </c>
      <c r="V1414" t="s">
        <v>42</v>
      </c>
      <c r="X1414">
        <f t="shared" si="44"/>
        <v>0</v>
      </c>
      <c r="Y1414">
        <f t="shared" si="45"/>
        <v>12896.37</v>
      </c>
      <c r="Z1414" s="2">
        <f>IF(BoyCodeAfrica_Ecommerce_Datasets3[Marketing_Cost] = 0, "N/A", L1414/P1414)</f>
        <v>282.60869565217388</v>
      </c>
      <c r="AA1414" s="3">
        <f>BoyCodeAfrica_Ecommerce_Datasets3[Marketing_Cost]/BoyCodeAfrica_Ecommerce_Datasets3[Revenue]</f>
        <v>3.5384615384615385E-3</v>
      </c>
      <c r="AB1414">
        <f>IF(COUNTIFS($C$2:C1414,C1414, $O$2:O1414,O1414)= 1,1,0)</f>
        <v>0</v>
      </c>
      <c r="AC1414" s="6">
        <f>IF(COUNTIFS($A$2:A1414,A1414, $O$2:O1414,O1414)= 1,1,0)</f>
        <v>1</v>
      </c>
    </row>
    <row r="1415" spans="1:29" x14ac:dyDescent="0.25">
      <c r="A1415" t="s">
        <v>2043</v>
      </c>
      <c r="B1415" s="1">
        <v>46011</v>
      </c>
      <c r="C1415" t="s">
        <v>70</v>
      </c>
      <c r="D1415" t="s">
        <v>90</v>
      </c>
      <c r="E1415" t="s">
        <v>26</v>
      </c>
      <c r="F1415" t="s">
        <v>47</v>
      </c>
      <c r="G1415" t="s">
        <v>146</v>
      </c>
      <c r="H1415">
        <v>1</v>
      </c>
      <c r="I1415">
        <v>15290</v>
      </c>
      <c r="J1415">
        <v>5</v>
      </c>
      <c r="K1415">
        <v>764.5</v>
      </c>
      <c r="L1415">
        <v>14525.5</v>
      </c>
      <c r="M1415">
        <v>8791.41</v>
      </c>
      <c r="N1415">
        <v>5734.09</v>
      </c>
      <c r="O1415" t="s">
        <v>49</v>
      </c>
      <c r="P1415">
        <v>253.11</v>
      </c>
      <c r="Q1415" t="s">
        <v>40</v>
      </c>
      <c r="R1415" t="s">
        <v>41</v>
      </c>
      <c r="S1415">
        <v>2</v>
      </c>
      <c r="T1415">
        <v>6</v>
      </c>
      <c r="U1415" t="s">
        <v>56</v>
      </c>
      <c r="V1415" t="s">
        <v>33</v>
      </c>
      <c r="W1415">
        <v>5</v>
      </c>
      <c r="X1415">
        <f t="shared" si="44"/>
        <v>0</v>
      </c>
      <c r="Y1415">
        <f t="shared" si="45"/>
        <v>5480.9800000000005</v>
      </c>
      <c r="Z1415" s="2">
        <f>IF(BoyCodeAfrica_Ecommerce_Datasets3[Marketing_Cost] = 0, "N/A", L1415/P1415)</f>
        <v>57.38809213385484</v>
      </c>
      <c r="AA1415" s="3">
        <f>BoyCodeAfrica_Ecommerce_Datasets3[Marketing_Cost]/BoyCodeAfrica_Ecommerce_Datasets3[Revenue]</f>
        <v>1.7425217720560396E-2</v>
      </c>
      <c r="AB1415">
        <f>IF(COUNTIFS($C$2:C1415,C1415, $O$2:O1415,O1415)= 1,1,0)</f>
        <v>1</v>
      </c>
      <c r="AC1415" s="6">
        <f>IF(COUNTIFS($A$2:A1415,A1415, $O$2:O1415,O1415)= 1,1,0)</f>
        <v>1</v>
      </c>
    </row>
    <row r="1416" spans="1:29" x14ac:dyDescent="0.25">
      <c r="A1416" t="s">
        <v>2044</v>
      </c>
      <c r="B1416" s="1">
        <v>45847</v>
      </c>
      <c r="C1416" t="s">
        <v>1729</v>
      </c>
      <c r="D1416" t="s">
        <v>154</v>
      </c>
      <c r="E1416" t="s">
        <v>26</v>
      </c>
      <c r="F1416" t="s">
        <v>27</v>
      </c>
      <c r="G1416" t="s">
        <v>164</v>
      </c>
      <c r="H1416">
        <v>1</v>
      </c>
      <c r="I1416">
        <v>26349</v>
      </c>
      <c r="J1416">
        <v>15</v>
      </c>
      <c r="K1416">
        <v>3952.35</v>
      </c>
      <c r="L1416">
        <v>22396.65</v>
      </c>
      <c r="M1416">
        <v>12370.93</v>
      </c>
      <c r="N1416">
        <v>10025.719999999999</v>
      </c>
      <c r="O1416" t="s">
        <v>49</v>
      </c>
      <c r="P1416">
        <v>462.81</v>
      </c>
      <c r="Q1416" t="s">
        <v>30</v>
      </c>
      <c r="R1416" t="s">
        <v>41</v>
      </c>
      <c r="S1416">
        <v>2</v>
      </c>
      <c r="T1416">
        <v>1</v>
      </c>
      <c r="U1416" t="s">
        <v>32</v>
      </c>
      <c r="V1416" t="s">
        <v>33</v>
      </c>
      <c r="W1416">
        <v>5</v>
      </c>
      <c r="X1416">
        <f t="shared" si="44"/>
        <v>0</v>
      </c>
      <c r="Y1416">
        <f t="shared" si="45"/>
        <v>9562.91</v>
      </c>
      <c r="Z1416" s="2">
        <f>IF(BoyCodeAfrica_Ecommerce_Datasets3[Marketing_Cost] = 0, "N/A", L1416/P1416)</f>
        <v>48.392752965579831</v>
      </c>
      <c r="AA1416" s="3">
        <f>BoyCodeAfrica_Ecommerce_Datasets3[Marketing_Cost]/BoyCodeAfrica_Ecommerce_Datasets3[Revenue]</f>
        <v>2.0664251126842628E-2</v>
      </c>
      <c r="AB1416">
        <f>IF(COUNTIFS($C$2:C1416,C1416, $O$2:O1416,O1416)= 1,1,0)</f>
        <v>1</v>
      </c>
      <c r="AC1416" s="6">
        <f>IF(COUNTIFS($A$2:A1416,A1416, $O$2:O1416,O1416)= 1,1,0)</f>
        <v>1</v>
      </c>
    </row>
    <row r="1417" spans="1:29" x14ac:dyDescent="0.25">
      <c r="A1417" t="s">
        <v>2045</v>
      </c>
      <c r="B1417" s="1">
        <v>45769</v>
      </c>
      <c r="C1417" t="s">
        <v>1744</v>
      </c>
      <c r="D1417" t="s">
        <v>97</v>
      </c>
      <c r="E1417" t="s">
        <v>36</v>
      </c>
      <c r="F1417" t="s">
        <v>37</v>
      </c>
      <c r="G1417" t="s">
        <v>161</v>
      </c>
      <c r="H1417">
        <v>1</v>
      </c>
      <c r="I1417">
        <v>13540</v>
      </c>
      <c r="J1417">
        <v>10</v>
      </c>
      <c r="K1417">
        <v>1354</v>
      </c>
      <c r="L1417">
        <v>12186</v>
      </c>
      <c r="M1417">
        <v>8747.6</v>
      </c>
      <c r="N1417">
        <v>3438.4</v>
      </c>
      <c r="O1417" t="s">
        <v>39</v>
      </c>
      <c r="P1417">
        <v>314.81</v>
      </c>
      <c r="Q1417" t="s">
        <v>83</v>
      </c>
      <c r="R1417" t="s">
        <v>31</v>
      </c>
      <c r="S1417">
        <v>5</v>
      </c>
      <c r="T1417">
        <v>6</v>
      </c>
      <c r="U1417" t="s">
        <v>56</v>
      </c>
      <c r="V1417" t="s">
        <v>33</v>
      </c>
      <c r="W1417">
        <v>3</v>
      </c>
      <c r="X1417">
        <f t="shared" si="44"/>
        <v>0</v>
      </c>
      <c r="Y1417">
        <f t="shared" si="45"/>
        <v>3123.59</v>
      </c>
      <c r="Z1417" s="2">
        <f>IF(BoyCodeAfrica_Ecommerce_Datasets3[Marketing_Cost] = 0, "N/A", L1417/P1417)</f>
        <v>38.709062609192848</v>
      </c>
      <c r="AA1417" s="3">
        <f>BoyCodeAfrica_Ecommerce_Datasets3[Marketing_Cost]/BoyCodeAfrica_Ecommerce_Datasets3[Revenue]</f>
        <v>2.5833743640242903E-2</v>
      </c>
      <c r="AB1417">
        <f>IF(COUNTIFS($C$2:C1417,C1417, $O$2:O1417,O1417)= 1,1,0)</f>
        <v>0</v>
      </c>
      <c r="AC1417" s="6">
        <f>IF(COUNTIFS($A$2:A1417,A1417, $O$2:O1417,O1417)= 1,1,0)</f>
        <v>1</v>
      </c>
    </row>
    <row r="1418" spans="1:29" x14ac:dyDescent="0.25">
      <c r="A1418" t="s">
        <v>2046</v>
      </c>
      <c r="B1418" s="1">
        <v>45885</v>
      </c>
      <c r="C1418" t="s">
        <v>316</v>
      </c>
      <c r="D1418" t="s">
        <v>63</v>
      </c>
      <c r="E1418" t="s">
        <v>46</v>
      </c>
      <c r="F1418" t="s">
        <v>53</v>
      </c>
      <c r="G1418" t="s">
        <v>151</v>
      </c>
      <c r="H1418">
        <v>1</v>
      </c>
      <c r="I1418">
        <v>78546</v>
      </c>
      <c r="J1418">
        <v>5</v>
      </c>
      <c r="K1418">
        <v>3927.3</v>
      </c>
      <c r="L1418">
        <v>74618.7</v>
      </c>
      <c r="M1418">
        <v>60213.4</v>
      </c>
      <c r="N1418">
        <v>14405.3</v>
      </c>
      <c r="O1418" t="s">
        <v>60</v>
      </c>
      <c r="P1418">
        <v>1667.53</v>
      </c>
      <c r="Q1418" t="s">
        <v>83</v>
      </c>
      <c r="R1418" t="s">
        <v>31</v>
      </c>
      <c r="S1418">
        <v>5</v>
      </c>
      <c r="T1418">
        <v>2</v>
      </c>
      <c r="U1418" t="s">
        <v>32</v>
      </c>
      <c r="V1418" t="s">
        <v>50</v>
      </c>
      <c r="W1418">
        <v>3</v>
      </c>
      <c r="X1418">
        <f t="shared" si="44"/>
        <v>0</v>
      </c>
      <c r="Y1418">
        <f t="shared" si="45"/>
        <v>12737.769999999999</v>
      </c>
      <c r="Z1418" s="2">
        <f>IF(BoyCodeAfrica_Ecommerce_Datasets3[Marketing_Cost] = 0, "N/A", L1418/P1418)</f>
        <v>44.748040515013223</v>
      </c>
      <c r="AA1418" s="3">
        <f>BoyCodeAfrica_Ecommerce_Datasets3[Marketing_Cost]/BoyCodeAfrica_Ecommerce_Datasets3[Revenue]</f>
        <v>2.234734724673574E-2</v>
      </c>
      <c r="AB1418">
        <f>IF(COUNTIFS($C$2:C1418,C1418, $O$2:O1418,O1418)= 1,1,0)</f>
        <v>1</v>
      </c>
      <c r="AC1418" s="6">
        <f>IF(COUNTIFS($A$2:A1418,A1418, $O$2:O1418,O1418)= 1,1,0)</f>
        <v>1</v>
      </c>
    </row>
    <row r="1419" spans="1:29" x14ac:dyDescent="0.25">
      <c r="A1419" t="s">
        <v>2047</v>
      </c>
      <c r="B1419" s="1">
        <v>45885</v>
      </c>
      <c r="C1419" t="s">
        <v>451</v>
      </c>
      <c r="D1419" t="s">
        <v>124</v>
      </c>
      <c r="E1419" t="s">
        <v>46</v>
      </c>
      <c r="F1419" t="s">
        <v>86</v>
      </c>
      <c r="G1419" t="s">
        <v>180</v>
      </c>
      <c r="H1419">
        <v>1</v>
      </c>
      <c r="I1419">
        <v>15941</v>
      </c>
      <c r="J1419">
        <v>10</v>
      </c>
      <c r="K1419">
        <v>1594.1</v>
      </c>
      <c r="L1419">
        <v>14346.9</v>
      </c>
      <c r="M1419">
        <v>8630.4</v>
      </c>
      <c r="N1419">
        <v>5716.5</v>
      </c>
      <c r="O1419" t="s">
        <v>55</v>
      </c>
      <c r="P1419">
        <v>1685.17</v>
      </c>
      <c r="Q1419" t="s">
        <v>30</v>
      </c>
      <c r="R1419" t="s">
        <v>31</v>
      </c>
      <c r="S1419">
        <v>5</v>
      </c>
      <c r="T1419">
        <v>2</v>
      </c>
      <c r="U1419" t="s">
        <v>32</v>
      </c>
      <c r="V1419" t="s">
        <v>50</v>
      </c>
      <c r="W1419">
        <v>5</v>
      </c>
      <c r="X1419">
        <f t="shared" si="44"/>
        <v>0</v>
      </c>
      <c r="Y1419">
        <f t="shared" si="45"/>
        <v>4031.33</v>
      </c>
      <c r="Z1419" s="2">
        <f>IF(BoyCodeAfrica_Ecommerce_Datasets3[Marketing_Cost] = 0, "N/A", L1419/P1419)</f>
        <v>8.5136217710972772</v>
      </c>
      <c r="AA1419" s="3">
        <f>BoyCodeAfrica_Ecommerce_Datasets3[Marketing_Cost]/BoyCodeAfrica_Ecommerce_Datasets3[Revenue]</f>
        <v>0.11745882385741868</v>
      </c>
      <c r="AB1419">
        <f>IF(COUNTIFS($C$2:C1419,C1419, $O$2:O1419,O1419)= 1,1,0)</f>
        <v>1</v>
      </c>
      <c r="AC1419" s="6">
        <f>IF(COUNTIFS($A$2:A1419,A1419, $O$2:O1419,O1419)= 1,1,0)</f>
        <v>1</v>
      </c>
    </row>
    <row r="1420" spans="1:29" x14ac:dyDescent="0.25">
      <c r="A1420" t="s">
        <v>2048</v>
      </c>
      <c r="B1420" s="1">
        <v>45778</v>
      </c>
      <c r="C1420" t="s">
        <v>312</v>
      </c>
      <c r="D1420" t="s">
        <v>25</v>
      </c>
      <c r="E1420" t="s">
        <v>46</v>
      </c>
      <c r="F1420" t="s">
        <v>86</v>
      </c>
      <c r="G1420" t="s">
        <v>127</v>
      </c>
      <c r="H1420">
        <v>1</v>
      </c>
      <c r="I1420">
        <v>19514</v>
      </c>
      <c r="J1420">
        <v>10</v>
      </c>
      <c r="K1420">
        <v>1951.4</v>
      </c>
      <c r="L1420">
        <v>17562.599999999999</v>
      </c>
      <c r="M1420">
        <v>11468.15</v>
      </c>
      <c r="N1420">
        <v>6094.45</v>
      </c>
      <c r="O1420" t="s">
        <v>29</v>
      </c>
      <c r="P1420">
        <v>2133.83</v>
      </c>
      <c r="Q1420" t="s">
        <v>30</v>
      </c>
      <c r="R1420" t="s">
        <v>31</v>
      </c>
      <c r="S1420">
        <v>5</v>
      </c>
      <c r="T1420">
        <v>8</v>
      </c>
      <c r="U1420" t="s">
        <v>56</v>
      </c>
      <c r="V1420" t="s">
        <v>33</v>
      </c>
      <c r="W1420">
        <v>4</v>
      </c>
      <c r="X1420">
        <f t="shared" si="44"/>
        <v>0</v>
      </c>
      <c r="Y1420">
        <f t="shared" si="45"/>
        <v>3960.62</v>
      </c>
      <c r="Z1420" s="2">
        <f>IF(BoyCodeAfrica_Ecommerce_Datasets3[Marketing_Cost] = 0, "N/A", L1420/P1420)</f>
        <v>8.2305525744787538</v>
      </c>
      <c r="AA1420" s="3">
        <f>BoyCodeAfrica_Ecommerce_Datasets3[Marketing_Cost]/BoyCodeAfrica_Ecommerce_Datasets3[Revenue]</f>
        <v>0.12149852527530093</v>
      </c>
      <c r="AB1420">
        <f>IF(COUNTIFS($C$2:C1420,C1420, $O$2:O1420,O1420)= 1,1,0)</f>
        <v>1</v>
      </c>
      <c r="AC1420" s="6">
        <f>IF(COUNTIFS($A$2:A1420,A1420, $O$2:O1420,O1420)= 1,1,0)</f>
        <v>1</v>
      </c>
    </row>
    <row r="1421" spans="1:29" x14ac:dyDescent="0.25">
      <c r="A1421" t="s">
        <v>2049</v>
      </c>
      <c r="B1421" s="1">
        <v>45843</v>
      </c>
      <c r="C1421" t="s">
        <v>1449</v>
      </c>
      <c r="D1421" t="s">
        <v>79</v>
      </c>
      <c r="E1421" t="s">
        <v>46</v>
      </c>
      <c r="F1421" t="s">
        <v>37</v>
      </c>
      <c r="G1421" t="s">
        <v>313</v>
      </c>
      <c r="H1421">
        <v>3</v>
      </c>
      <c r="I1421">
        <v>38545</v>
      </c>
      <c r="J1421">
        <v>25</v>
      </c>
      <c r="K1421">
        <v>28908.75</v>
      </c>
      <c r="L1421">
        <v>86726.25</v>
      </c>
      <c r="M1421">
        <v>62822.44</v>
      </c>
      <c r="N1421">
        <v>23903.81</v>
      </c>
      <c r="O1421" t="s">
        <v>29</v>
      </c>
      <c r="P1421">
        <v>436.51</v>
      </c>
      <c r="Q1421" t="s">
        <v>83</v>
      </c>
      <c r="R1421" t="s">
        <v>41</v>
      </c>
      <c r="S1421">
        <v>2</v>
      </c>
      <c r="T1421">
        <v>3</v>
      </c>
      <c r="U1421" t="s">
        <v>56</v>
      </c>
      <c r="V1421" t="s">
        <v>33</v>
      </c>
      <c r="W1421">
        <v>5</v>
      </c>
      <c r="X1421">
        <f t="shared" si="44"/>
        <v>0</v>
      </c>
      <c r="Y1421">
        <f t="shared" si="45"/>
        <v>23467.300000000003</v>
      </c>
      <c r="Z1421" s="2">
        <f>IF(BoyCodeAfrica_Ecommerce_Datasets3[Marketing_Cost] = 0, "N/A", L1421/P1421)</f>
        <v>198.68101532610936</v>
      </c>
      <c r="AA1421" s="3">
        <f>BoyCodeAfrica_Ecommerce_Datasets3[Marketing_Cost]/BoyCodeAfrica_Ecommerce_Datasets3[Revenue]</f>
        <v>5.0331935256049927E-3</v>
      </c>
      <c r="AB1421">
        <f>IF(COUNTIFS($C$2:C1421,C1421, $O$2:O1421,O1421)= 1,1,0)</f>
        <v>1</v>
      </c>
      <c r="AC1421" s="6">
        <f>IF(COUNTIFS($A$2:A1421,A1421, $O$2:O1421,O1421)= 1,1,0)</f>
        <v>1</v>
      </c>
    </row>
    <row r="1422" spans="1:29" x14ac:dyDescent="0.25">
      <c r="A1422" t="s">
        <v>2050</v>
      </c>
      <c r="B1422" s="1">
        <v>45708</v>
      </c>
      <c r="C1422" t="s">
        <v>2051</v>
      </c>
      <c r="D1422" t="s">
        <v>71</v>
      </c>
      <c r="E1422" t="s">
        <v>36</v>
      </c>
      <c r="F1422" t="s">
        <v>53</v>
      </c>
      <c r="G1422" t="s">
        <v>59</v>
      </c>
      <c r="H1422">
        <v>1</v>
      </c>
      <c r="I1422">
        <v>64364</v>
      </c>
      <c r="J1422">
        <v>15</v>
      </c>
      <c r="K1422">
        <v>9654.6</v>
      </c>
      <c r="L1422">
        <v>54709.4</v>
      </c>
      <c r="M1422">
        <v>36568.089999999997</v>
      </c>
      <c r="N1422">
        <v>18141.310000000001</v>
      </c>
      <c r="O1422" t="s">
        <v>60</v>
      </c>
      <c r="P1422">
        <v>658.17</v>
      </c>
      <c r="Q1422" t="s">
        <v>30</v>
      </c>
      <c r="R1422" t="s">
        <v>31</v>
      </c>
      <c r="S1422">
        <v>5</v>
      </c>
      <c r="T1422">
        <v>5</v>
      </c>
      <c r="U1422" t="s">
        <v>32</v>
      </c>
      <c r="V1422" t="s">
        <v>42</v>
      </c>
      <c r="X1422">
        <f t="shared" si="44"/>
        <v>0</v>
      </c>
      <c r="Y1422">
        <f t="shared" si="45"/>
        <v>17483.140000000003</v>
      </c>
      <c r="Z1422" s="2">
        <f>IF(BoyCodeAfrica_Ecommerce_Datasets3[Marketing_Cost] = 0, "N/A", L1422/P1422)</f>
        <v>83.123509123782611</v>
      </c>
      <c r="AA1422" s="3">
        <f>BoyCodeAfrica_Ecommerce_Datasets3[Marketing_Cost]/BoyCodeAfrica_Ecommerce_Datasets3[Revenue]</f>
        <v>1.2030290955484796E-2</v>
      </c>
      <c r="AB1422">
        <f>IF(COUNTIFS($C$2:C1422,C1422, $O$2:O1422,O1422)= 1,1,0)</f>
        <v>1</v>
      </c>
      <c r="AC1422" s="6">
        <f>IF(COUNTIFS($A$2:A1422,A1422, $O$2:O1422,O1422)= 1,1,0)</f>
        <v>1</v>
      </c>
    </row>
    <row r="1423" spans="1:29" x14ac:dyDescent="0.25">
      <c r="A1423" t="s">
        <v>2052</v>
      </c>
      <c r="B1423" s="1">
        <v>46009</v>
      </c>
      <c r="C1423" t="s">
        <v>1281</v>
      </c>
      <c r="D1423" t="s">
        <v>25</v>
      </c>
      <c r="E1423" t="s">
        <v>46</v>
      </c>
      <c r="F1423" t="s">
        <v>53</v>
      </c>
      <c r="G1423" t="s">
        <v>54</v>
      </c>
      <c r="H1423">
        <v>4</v>
      </c>
      <c r="I1423">
        <v>36181</v>
      </c>
      <c r="J1423">
        <v>25</v>
      </c>
      <c r="K1423">
        <v>36181</v>
      </c>
      <c r="L1423">
        <v>108543</v>
      </c>
      <c r="M1423">
        <v>61661.43</v>
      </c>
      <c r="N1423">
        <v>46881.57</v>
      </c>
      <c r="O1423" t="s">
        <v>55</v>
      </c>
      <c r="P1423">
        <v>1211.3800000000001</v>
      </c>
      <c r="Q1423" t="s">
        <v>68</v>
      </c>
      <c r="R1423" t="s">
        <v>41</v>
      </c>
      <c r="S1423">
        <v>2</v>
      </c>
      <c r="T1423">
        <v>4</v>
      </c>
      <c r="U1423" t="s">
        <v>56</v>
      </c>
      <c r="V1423" t="s">
        <v>33</v>
      </c>
      <c r="W1423">
        <v>3</v>
      </c>
      <c r="X1423">
        <f t="shared" si="44"/>
        <v>0</v>
      </c>
      <c r="Y1423">
        <f t="shared" si="45"/>
        <v>45670.19</v>
      </c>
      <c r="Z1423" s="2">
        <f>IF(BoyCodeAfrica_Ecommerce_Datasets3[Marketing_Cost] = 0, "N/A", L1423/P1423)</f>
        <v>89.602767092076803</v>
      </c>
      <c r="AA1423" s="3">
        <f>BoyCodeAfrica_Ecommerce_Datasets3[Marketing_Cost]/BoyCodeAfrica_Ecommerce_Datasets3[Revenue]</f>
        <v>1.116036962309868E-2</v>
      </c>
      <c r="AB1423">
        <f>IF(COUNTIFS($C$2:C1423,C1423, $O$2:O1423,O1423)= 1,1,0)</f>
        <v>0</v>
      </c>
      <c r="AC1423" s="6">
        <f>IF(COUNTIFS($A$2:A1423,A1423, $O$2:O1423,O1423)= 1,1,0)</f>
        <v>1</v>
      </c>
    </row>
    <row r="1424" spans="1:29" x14ac:dyDescent="0.25">
      <c r="A1424" t="s">
        <v>2053</v>
      </c>
      <c r="B1424" s="1">
        <v>45846</v>
      </c>
      <c r="C1424" t="s">
        <v>2054</v>
      </c>
      <c r="D1424" t="s">
        <v>25</v>
      </c>
      <c r="E1424" t="s">
        <v>36</v>
      </c>
      <c r="F1424" t="s">
        <v>37</v>
      </c>
      <c r="G1424" t="s">
        <v>313</v>
      </c>
      <c r="H1424">
        <v>2</v>
      </c>
      <c r="I1424">
        <v>14434</v>
      </c>
      <c r="J1424">
        <v>15</v>
      </c>
      <c r="K1424">
        <v>4330.2</v>
      </c>
      <c r="L1424">
        <v>24537.8</v>
      </c>
      <c r="M1424">
        <v>16147.06</v>
      </c>
      <c r="N1424">
        <v>8390.74</v>
      </c>
      <c r="O1424" t="s">
        <v>91</v>
      </c>
      <c r="P1424">
        <v>2282.4699999999998</v>
      </c>
      <c r="Q1424" t="s">
        <v>30</v>
      </c>
      <c r="R1424" t="s">
        <v>31</v>
      </c>
      <c r="S1424">
        <v>5</v>
      </c>
      <c r="T1424">
        <v>4</v>
      </c>
      <c r="U1424" t="s">
        <v>32</v>
      </c>
      <c r="V1424" t="s">
        <v>33</v>
      </c>
      <c r="W1424">
        <v>4</v>
      </c>
      <c r="X1424">
        <f t="shared" si="44"/>
        <v>0</v>
      </c>
      <c r="Y1424">
        <f t="shared" si="45"/>
        <v>6108.27</v>
      </c>
      <c r="Z1424" s="2">
        <f>IF(BoyCodeAfrica_Ecommerce_Datasets3[Marketing_Cost] = 0, "N/A", L1424/P1424)</f>
        <v>10.750546557019369</v>
      </c>
      <c r="AA1424" s="3">
        <f>BoyCodeAfrica_Ecommerce_Datasets3[Marketing_Cost]/BoyCodeAfrica_Ecommerce_Datasets3[Revenue]</f>
        <v>9.3018526518269765E-2</v>
      </c>
      <c r="AB1424">
        <f>IF(COUNTIFS($C$2:C1424,C1424, $O$2:O1424,O1424)= 1,1,0)</f>
        <v>1</v>
      </c>
      <c r="AC1424" s="6">
        <f>IF(COUNTIFS($A$2:A1424,A1424, $O$2:O1424,O1424)= 1,1,0)</f>
        <v>1</v>
      </c>
    </row>
    <row r="1425" spans="1:29" x14ac:dyDescent="0.25">
      <c r="A1425" t="s">
        <v>2055</v>
      </c>
      <c r="B1425" s="1">
        <v>45936</v>
      </c>
      <c r="C1425" t="s">
        <v>270</v>
      </c>
      <c r="D1425" t="s">
        <v>79</v>
      </c>
      <c r="E1425" t="s">
        <v>46</v>
      </c>
      <c r="F1425" t="s">
        <v>86</v>
      </c>
      <c r="G1425" t="s">
        <v>110</v>
      </c>
      <c r="H1425">
        <v>2</v>
      </c>
      <c r="I1425">
        <v>77834</v>
      </c>
      <c r="J1425">
        <v>0</v>
      </c>
      <c r="K1425">
        <v>0</v>
      </c>
      <c r="L1425">
        <v>155668</v>
      </c>
      <c r="M1425">
        <v>119863.2</v>
      </c>
      <c r="N1425">
        <v>35804.800000000003</v>
      </c>
      <c r="O1425" t="s">
        <v>49</v>
      </c>
      <c r="P1425">
        <v>404.91</v>
      </c>
      <c r="Q1425" t="s">
        <v>73</v>
      </c>
      <c r="R1425" t="s">
        <v>31</v>
      </c>
      <c r="S1425">
        <v>5</v>
      </c>
      <c r="T1425">
        <v>3</v>
      </c>
      <c r="U1425" t="s">
        <v>32</v>
      </c>
      <c r="V1425" t="s">
        <v>33</v>
      </c>
      <c r="W1425">
        <v>2</v>
      </c>
      <c r="X1425">
        <f t="shared" si="44"/>
        <v>0</v>
      </c>
      <c r="Y1425">
        <f t="shared" si="45"/>
        <v>35399.89</v>
      </c>
      <c r="Z1425" s="2">
        <f>IF(BoyCodeAfrica_Ecommerce_Datasets3[Marketing_Cost] = 0, "N/A", L1425/P1425)</f>
        <v>384.45086562445971</v>
      </c>
      <c r="AA1425" s="3">
        <f>BoyCodeAfrica_Ecommerce_Datasets3[Marketing_Cost]/BoyCodeAfrica_Ecommerce_Datasets3[Revenue]</f>
        <v>2.6011126243030039E-3</v>
      </c>
      <c r="AB1425">
        <f>IF(COUNTIFS($C$2:C1425,C1425, $O$2:O1425,O1425)= 1,1,0)</f>
        <v>1</v>
      </c>
      <c r="AC1425" s="6">
        <f>IF(COUNTIFS($A$2:A1425,A1425, $O$2:O1425,O1425)= 1,1,0)</f>
        <v>1</v>
      </c>
    </row>
    <row r="1426" spans="1:29" x14ac:dyDescent="0.25">
      <c r="A1426" t="s">
        <v>2056</v>
      </c>
      <c r="B1426" s="1">
        <v>45988</v>
      </c>
      <c r="C1426" t="s">
        <v>2057</v>
      </c>
      <c r="D1426" t="s">
        <v>154</v>
      </c>
      <c r="E1426" t="s">
        <v>26</v>
      </c>
      <c r="F1426" t="s">
        <v>47</v>
      </c>
      <c r="G1426" t="s">
        <v>146</v>
      </c>
      <c r="H1426">
        <v>1</v>
      </c>
      <c r="I1426">
        <v>49424</v>
      </c>
      <c r="J1426">
        <v>0</v>
      </c>
      <c r="K1426">
        <v>0</v>
      </c>
      <c r="L1426">
        <v>49424</v>
      </c>
      <c r="M1426">
        <v>35696.6</v>
      </c>
      <c r="N1426">
        <v>13727.4</v>
      </c>
      <c r="O1426" t="s">
        <v>60</v>
      </c>
      <c r="P1426">
        <v>489.3</v>
      </c>
      <c r="Q1426" t="s">
        <v>40</v>
      </c>
      <c r="R1426" t="s">
        <v>31</v>
      </c>
      <c r="S1426">
        <v>5</v>
      </c>
      <c r="T1426">
        <v>1</v>
      </c>
      <c r="U1426" t="s">
        <v>32</v>
      </c>
      <c r="V1426" t="s">
        <v>50</v>
      </c>
      <c r="W1426">
        <v>3</v>
      </c>
      <c r="X1426">
        <f t="shared" si="44"/>
        <v>0</v>
      </c>
      <c r="Y1426">
        <f t="shared" si="45"/>
        <v>13238.1</v>
      </c>
      <c r="Z1426" s="2">
        <f>IF(BoyCodeAfrica_Ecommerce_Datasets3[Marketing_Cost] = 0, "N/A", L1426/P1426)</f>
        <v>101.00960555896178</v>
      </c>
      <c r="AA1426" s="3">
        <f>BoyCodeAfrica_Ecommerce_Datasets3[Marketing_Cost]/BoyCodeAfrica_Ecommerce_Datasets3[Revenue]</f>
        <v>9.9000485594043387E-3</v>
      </c>
      <c r="AB1426">
        <f>IF(COUNTIFS($C$2:C1426,C1426, $O$2:O1426,O1426)= 1,1,0)</f>
        <v>1</v>
      </c>
      <c r="AC1426" s="6">
        <f>IF(COUNTIFS($A$2:A1426,A1426, $O$2:O1426,O1426)= 1,1,0)</f>
        <v>1</v>
      </c>
    </row>
    <row r="1427" spans="1:29" x14ac:dyDescent="0.25">
      <c r="A1427" t="s">
        <v>2058</v>
      </c>
      <c r="B1427" s="1">
        <v>45841</v>
      </c>
      <c r="C1427" t="s">
        <v>282</v>
      </c>
      <c r="D1427" t="s">
        <v>79</v>
      </c>
      <c r="E1427" t="s">
        <v>46</v>
      </c>
      <c r="F1427" t="s">
        <v>86</v>
      </c>
      <c r="G1427" t="s">
        <v>94</v>
      </c>
      <c r="H1427">
        <v>1</v>
      </c>
      <c r="I1427">
        <v>7003</v>
      </c>
      <c r="J1427">
        <v>0</v>
      </c>
      <c r="K1427">
        <v>0</v>
      </c>
      <c r="L1427">
        <v>7003</v>
      </c>
      <c r="M1427">
        <v>5526.91</v>
      </c>
      <c r="N1427">
        <v>1476.09</v>
      </c>
      <c r="O1427" t="s">
        <v>91</v>
      </c>
      <c r="P1427">
        <v>2105.9</v>
      </c>
      <c r="Q1427" t="s">
        <v>40</v>
      </c>
      <c r="R1427" t="s">
        <v>41</v>
      </c>
      <c r="S1427">
        <v>2</v>
      </c>
      <c r="T1427">
        <v>1</v>
      </c>
      <c r="U1427" t="s">
        <v>32</v>
      </c>
      <c r="V1427" t="s">
        <v>33</v>
      </c>
      <c r="W1427">
        <v>5</v>
      </c>
      <c r="X1427">
        <f t="shared" si="44"/>
        <v>0</v>
      </c>
      <c r="Y1427">
        <f t="shared" si="45"/>
        <v>-629.81000000000017</v>
      </c>
      <c r="Z1427" s="2">
        <f>IF(BoyCodeAfrica_Ecommerce_Datasets3[Marketing_Cost] = 0, "N/A", L1427/P1427)</f>
        <v>3.3254190607341276</v>
      </c>
      <c r="AA1427" s="3">
        <f>BoyCodeAfrica_Ecommerce_Datasets3[Marketing_Cost]/BoyCodeAfrica_Ecommerce_Datasets3[Revenue]</f>
        <v>0.30071397972297587</v>
      </c>
      <c r="AB1427">
        <f>IF(COUNTIFS($C$2:C1427,C1427, $O$2:O1427,O1427)= 1,1,0)</f>
        <v>0</v>
      </c>
      <c r="AC1427" s="6">
        <f>IF(COUNTIFS($A$2:A1427,A1427, $O$2:O1427,O1427)= 1,1,0)</f>
        <v>1</v>
      </c>
    </row>
    <row r="1428" spans="1:29" x14ac:dyDescent="0.25">
      <c r="A1428" t="s">
        <v>2059</v>
      </c>
      <c r="B1428" s="1">
        <v>45689</v>
      </c>
      <c r="C1428" t="s">
        <v>1637</v>
      </c>
      <c r="D1428" t="s">
        <v>67</v>
      </c>
      <c r="E1428" t="s">
        <v>36</v>
      </c>
      <c r="F1428" t="s">
        <v>47</v>
      </c>
      <c r="G1428" t="s">
        <v>105</v>
      </c>
      <c r="H1428">
        <v>3</v>
      </c>
      <c r="I1428">
        <v>14921</v>
      </c>
      <c r="J1428">
        <v>10</v>
      </c>
      <c r="K1428">
        <v>4476.3</v>
      </c>
      <c r="L1428">
        <v>40286.699999999997</v>
      </c>
      <c r="M1428">
        <v>23552.95</v>
      </c>
      <c r="N1428">
        <v>16733.75</v>
      </c>
      <c r="O1428" t="s">
        <v>60</v>
      </c>
      <c r="P1428">
        <v>2319.5500000000002</v>
      </c>
      <c r="Q1428" t="s">
        <v>68</v>
      </c>
      <c r="R1428" t="s">
        <v>41</v>
      </c>
      <c r="S1428">
        <v>2</v>
      </c>
      <c r="T1428">
        <v>5</v>
      </c>
      <c r="U1428" t="s">
        <v>32</v>
      </c>
      <c r="V1428" t="s">
        <v>50</v>
      </c>
      <c r="W1428">
        <v>5</v>
      </c>
      <c r="X1428">
        <f t="shared" si="44"/>
        <v>0</v>
      </c>
      <c r="Y1428">
        <f t="shared" si="45"/>
        <v>14414.2</v>
      </c>
      <c r="Z1428" s="2">
        <f>IF(BoyCodeAfrica_Ecommerce_Datasets3[Marketing_Cost] = 0, "N/A", L1428/P1428)</f>
        <v>17.368325752839986</v>
      </c>
      <c r="AA1428" s="3">
        <f>BoyCodeAfrica_Ecommerce_Datasets3[Marketing_Cost]/BoyCodeAfrica_Ecommerce_Datasets3[Revenue]</f>
        <v>5.7576073493237234E-2</v>
      </c>
      <c r="AB1428">
        <f>IF(COUNTIFS($C$2:C1428,C1428, $O$2:O1428,O1428)= 1,1,0)</f>
        <v>0</v>
      </c>
      <c r="AC1428" s="6">
        <f>IF(COUNTIFS($A$2:A1428,A1428, $O$2:O1428,O1428)= 1,1,0)</f>
        <v>1</v>
      </c>
    </row>
    <row r="1429" spans="1:29" x14ac:dyDescent="0.25">
      <c r="A1429" t="s">
        <v>2060</v>
      </c>
      <c r="B1429" s="1">
        <v>45861</v>
      </c>
      <c r="C1429" t="s">
        <v>1238</v>
      </c>
      <c r="D1429" t="s">
        <v>90</v>
      </c>
      <c r="E1429" t="s">
        <v>36</v>
      </c>
      <c r="F1429" t="s">
        <v>53</v>
      </c>
      <c r="G1429" t="s">
        <v>82</v>
      </c>
      <c r="H1429">
        <v>1</v>
      </c>
      <c r="I1429">
        <v>15298</v>
      </c>
      <c r="J1429">
        <v>10</v>
      </c>
      <c r="K1429">
        <v>1529.8</v>
      </c>
      <c r="L1429">
        <v>13768.2</v>
      </c>
      <c r="M1429">
        <v>10082.27</v>
      </c>
      <c r="N1429">
        <v>3685.93</v>
      </c>
      <c r="O1429" t="s">
        <v>60</v>
      </c>
      <c r="P1429">
        <v>2417.92</v>
      </c>
      <c r="Q1429" t="s">
        <v>73</v>
      </c>
      <c r="R1429" t="s">
        <v>31</v>
      </c>
      <c r="S1429">
        <v>5</v>
      </c>
      <c r="T1429">
        <v>2</v>
      </c>
      <c r="U1429" t="s">
        <v>32</v>
      </c>
      <c r="V1429" t="s">
        <v>33</v>
      </c>
      <c r="W1429">
        <v>5</v>
      </c>
      <c r="X1429">
        <f t="shared" si="44"/>
        <v>0</v>
      </c>
      <c r="Y1429">
        <f t="shared" si="45"/>
        <v>1268.0099999999998</v>
      </c>
      <c r="Z1429" s="2">
        <f>IF(BoyCodeAfrica_Ecommerce_Datasets3[Marketing_Cost] = 0, "N/A", L1429/P1429)</f>
        <v>5.6942330598200108</v>
      </c>
      <c r="AA1429" s="3">
        <f>BoyCodeAfrica_Ecommerce_Datasets3[Marketing_Cost]/BoyCodeAfrica_Ecommerce_Datasets3[Revenue]</f>
        <v>0.17561627518484624</v>
      </c>
      <c r="AB1429">
        <f>IF(COUNTIFS($C$2:C1429,C1429, $O$2:O1429,O1429)= 1,1,0)</f>
        <v>1</v>
      </c>
      <c r="AC1429" s="6">
        <f>IF(COUNTIFS($A$2:A1429,A1429, $O$2:O1429,O1429)= 1,1,0)</f>
        <v>1</v>
      </c>
    </row>
    <row r="1430" spans="1:29" x14ac:dyDescent="0.25">
      <c r="A1430" t="s">
        <v>2061</v>
      </c>
      <c r="B1430" s="1">
        <v>45799</v>
      </c>
      <c r="C1430" t="s">
        <v>75</v>
      </c>
      <c r="D1430" t="s">
        <v>79</v>
      </c>
      <c r="E1430" t="s">
        <v>36</v>
      </c>
      <c r="F1430" t="s">
        <v>27</v>
      </c>
      <c r="G1430" t="s">
        <v>113</v>
      </c>
      <c r="H1430">
        <v>2</v>
      </c>
      <c r="I1430">
        <v>22589</v>
      </c>
      <c r="J1430">
        <v>0</v>
      </c>
      <c r="K1430">
        <v>0</v>
      </c>
      <c r="L1430">
        <v>45178</v>
      </c>
      <c r="M1430">
        <v>29436.79</v>
      </c>
      <c r="N1430">
        <v>15741.21</v>
      </c>
      <c r="O1430" t="s">
        <v>29</v>
      </c>
      <c r="P1430">
        <v>1117.1500000000001</v>
      </c>
      <c r="Q1430" t="s">
        <v>30</v>
      </c>
      <c r="R1430" t="s">
        <v>41</v>
      </c>
      <c r="S1430">
        <v>2</v>
      </c>
      <c r="T1430">
        <v>2</v>
      </c>
      <c r="U1430" t="s">
        <v>32</v>
      </c>
      <c r="V1430" t="s">
        <v>50</v>
      </c>
      <c r="W1430">
        <v>5</v>
      </c>
      <c r="X1430">
        <f t="shared" si="44"/>
        <v>0</v>
      </c>
      <c r="Y1430">
        <f t="shared" si="45"/>
        <v>14624.06</v>
      </c>
      <c r="Z1430" s="2">
        <f>IF(BoyCodeAfrica_Ecommerce_Datasets3[Marketing_Cost] = 0, "N/A", L1430/P1430)</f>
        <v>40.44040639126348</v>
      </c>
      <c r="AA1430" s="3">
        <f>BoyCodeAfrica_Ecommerce_Datasets3[Marketing_Cost]/BoyCodeAfrica_Ecommerce_Datasets3[Revenue]</f>
        <v>2.4727743592013813E-2</v>
      </c>
      <c r="AB1430">
        <f>IF(COUNTIFS($C$2:C1430,C1430, $O$2:O1430,O1430)= 1,1,0)</f>
        <v>0</v>
      </c>
      <c r="AC1430" s="6">
        <f>IF(COUNTIFS($A$2:A1430,A1430, $O$2:O1430,O1430)= 1,1,0)</f>
        <v>1</v>
      </c>
    </row>
    <row r="1431" spans="1:29" x14ac:dyDescent="0.25">
      <c r="A1431" t="s">
        <v>2062</v>
      </c>
      <c r="B1431" s="1">
        <v>45755</v>
      </c>
      <c r="C1431" t="s">
        <v>400</v>
      </c>
      <c r="D1431" t="s">
        <v>45</v>
      </c>
      <c r="E1431" t="s">
        <v>26</v>
      </c>
      <c r="F1431" t="s">
        <v>27</v>
      </c>
      <c r="G1431" t="s">
        <v>72</v>
      </c>
      <c r="H1431">
        <v>1</v>
      </c>
      <c r="I1431">
        <v>29025</v>
      </c>
      <c r="J1431">
        <v>0</v>
      </c>
      <c r="K1431">
        <v>0</v>
      </c>
      <c r="L1431">
        <v>29025</v>
      </c>
      <c r="M1431">
        <v>16100.62</v>
      </c>
      <c r="N1431">
        <v>12924.38</v>
      </c>
      <c r="O1431" t="s">
        <v>29</v>
      </c>
      <c r="P1431">
        <v>2353.19</v>
      </c>
      <c r="Q1431" t="s">
        <v>73</v>
      </c>
      <c r="R1431" t="s">
        <v>41</v>
      </c>
      <c r="S1431">
        <v>2</v>
      </c>
      <c r="T1431">
        <v>1</v>
      </c>
      <c r="U1431" t="s">
        <v>32</v>
      </c>
      <c r="V1431" t="s">
        <v>50</v>
      </c>
      <c r="W1431">
        <v>2</v>
      </c>
      <c r="X1431">
        <f t="shared" si="44"/>
        <v>0</v>
      </c>
      <c r="Y1431">
        <f t="shared" si="45"/>
        <v>10571.189999999999</v>
      </c>
      <c r="Z1431" s="2">
        <f>IF(BoyCodeAfrica_Ecommerce_Datasets3[Marketing_Cost] = 0, "N/A", L1431/P1431)</f>
        <v>12.334320645591728</v>
      </c>
      <c r="AA1431" s="3">
        <f>BoyCodeAfrica_Ecommerce_Datasets3[Marketing_Cost]/BoyCodeAfrica_Ecommerce_Datasets3[Revenue]</f>
        <v>8.1074590869939706E-2</v>
      </c>
      <c r="AB1431">
        <f>IF(COUNTIFS($C$2:C1431,C1431, $O$2:O1431,O1431)= 1,1,0)</f>
        <v>1</v>
      </c>
      <c r="AC1431" s="6">
        <f>IF(COUNTIFS($A$2:A1431,A1431, $O$2:O1431,O1431)= 1,1,0)</f>
        <v>1</v>
      </c>
    </row>
    <row r="1432" spans="1:29" x14ac:dyDescent="0.25">
      <c r="A1432" t="s">
        <v>2063</v>
      </c>
      <c r="B1432" s="1">
        <v>45720</v>
      </c>
      <c r="C1432" t="s">
        <v>1783</v>
      </c>
      <c r="D1432" t="s">
        <v>124</v>
      </c>
      <c r="E1432" t="s">
        <v>26</v>
      </c>
      <c r="F1432" t="s">
        <v>47</v>
      </c>
      <c r="G1432" t="s">
        <v>105</v>
      </c>
      <c r="H1432">
        <v>3</v>
      </c>
      <c r="I1432">
        <v>15335</v>
      </c>
      <c r="J1432">
        <v>10</v>
      </c>
      <c r="K1432">
        <v>4600.5</v>
      </c>
      <c r="L1432">
        <v>41404.5</v>
      </c>
      <c r="M1432">
        <v>25498.83</v>
      </c>
      <c r="N1432">
        <v>15905.67</v>
      </c>
      <c r="O1432" t="s">
        <v>60</v>
      </c>
      <c r="P1432">
        <v>248.88</v>
      </c>
      <c r="Q1432" t="s">
        <v>73</v>
      </c>
      <c r="R1432" t="s">
        <v>31</v>
      </c>
      <c r="S1432">
        <v>5</v>
      </c>
      <c r="T1432">
        <v>3</v>
      </c>
      <c r="U1432" t="s">
        <v>32</v>
      </c>
      <c r="V1432" t="s">
        <v>42</v>
      </c>
      <c r="X1432">
        <f t="shared" si="44"/>
        <v>0</v>
      </c>
      <c r="Y1432">
        <f t="shared" si="45"/>
        <v>15656.79</v>
      </c>
      <c r="Z1432" s="2">
        <f>IF(BoyCodeAfrica_Ecommerce_Datasets3[Marketing_Cost] = 0, "N/A", L1432/P1432)</f>
        <v>166.36330761812923</v>
      </c>
      <c r="AA1432" s="3">
        <f>BoyCodeAfrica_Ecommerce_Datasets3[Marketing_Cost]/BoyCodeAfrica_Ecommerce_Datasets3[Revenue]</f>
        <v>6.0109408397637934E-3</v>
      </c>
      <c r="AB1432">
        <f>IF(COUNTIFS($C$2:C1432,C1432, $O$2:O1432,O1432)= 1,1,0)</f>
        <v>1</v>
      </c>
      <c r="AC1432" s="6">
        <f>IF(COUNTIFS($A$2:A1432,A1432, $O$2:O1432,O1432)= 1,1,0)</f>
        <v>1</v>
      </c>
    </row>
    <row r="1433" spans="1:29" x14ac:dyDescent="0.25">
      <c r="A1433" t="s">
        <v>2064</v>
      </c>
      <c r="B1433" s="1">
        <v>45890</v>
      </c>
      <c r="C1433" t="s">
        <v>1252</v>
      </c>
      <c r="D1433" t="s">
        <v>90</v>
      </c>
      <c r="E1433" t="s">
        <v>46</v>
      </c>
      <c r="F1433" t="s">
        <v>27</v>
      </c>
      <c r="G1433" t="s">
        <v>76</v>
      </c>
      <c r="H1433">
        <v>2</v>
      </c>
      <c r="I1433">
        <v>14272</v>
      </c>
      <c r="J1433">
        <v>0</v>
      </c>
      <c r="K1433">
        <v>0</v>
      </c>
      <c r="L1433">
        <v>28544</v>
      </c>
      <c r="M1433">
        <v>16037.19</v>
      </c>
      <c r="N1433">
        <v>12506.81</v>
      </c>
      <c r="O1433" t="s">
        <v>55</v>
      </c>
      <c r="P1433">
        <v>220.5</v>
      </c>
      <c r="Q1433" t="s">
        <v>40</v>
      </c>
      <c r="R1433" t="s">
        <v>31</v>
      </c>
      <c r="S1433">
        <v>5</v>
      </c>
      <c r="T1433">
        <v>6</v>
      </c>
      <c r="U1433" t="s">
        <v>56</v>
      </c>
      <c r="V1433" t="s">
        <v>33</v>
      </c>
      <c r="W1433">
        <v>4</v>
      </c>
      <c r="X1433">
        <f t="shared" si="44"/>
        <v>0</v>
      </c>
      <c r="Y1433">
        <f t="shared" si="45"/>
        <v>12286.31</v>
      </c>
      <c r="Z1433" s="2">
        <f>IF(BoyCodeAfrica_Ecommerce_Datasets3[Marketing_Cost] = 0, "N/A", L1433/P1433)</f>
        <v>129.45124716553289</v>
      </c>
      <c r="AA1433" s="3">
        <f>BoyCodeAfrica_Ecommerce_Datasets3[Marketing_Cost]/BoyCodeAfrica_Ecommerce_Datasets3[Revenue]</f>
        <v>7.724915919282511E-3</v>
      </c>
      <c r="AB1433">
        <f>IF(COUNTIFS($C$2:C1433,C1433, $O$2:O1433,O1433)= 1,1,0)</f>
        <v>1</v>
      </c>
      <c r="AC1433" s="6">
        <f>IF(COUNTIFS($A$2:A1433,A1433, $O$2:O1433,O1433)= 1,1,0)</f>
        <v>1</v>
      </c>
    </row>
    <row r="1434" spans="1:29" x14ac:dyDescent="0.25">
      <c r="A1434" t="s">
        <v>2065</v>
      </c>
      <c r="B1434" s="1">
        <v>45704</v>
      </c>
      <c r="C1434" t="s">
        <v>576</v>
      </c>
      <c r="D1434" t="s">
        <v>25</v>
      </c>
      <c r="E1434" t="s">
        <v>26</v>
      </c>
      <c r="F1434" t="s">
        <v>53</v>
      </c>
      <c r="G1434" t="s">
        <v>268</v>
      </c>
      <c r="H1434">
        <v>1</v>
      </c>
      <c r="I1434">
        <v>43295</v>
      </c>
      <c r="J1434">
        <v>25</v>
      </c>
      <c r="K1434">
        <v>10823.75</v>
      </c>
      <c r="L1434">
        <v>32471.25</v>
      </c>
      <c r="M1434">
        <v>25912.02</v>
      </c>
      <c r="N1434">
        <v>6559.23</v>
      </c>
      <c r="O1434" t="s">
        <v>29</v>
      </c>
      <c r="P1434">
        <v>864.75</v>
      </c>
      <c r="Q1434" t="s">
        <v>40</v>
      </c>
      <c r="R1434" t="s">
        <v>31</v>
      </c>
      <c r="S1434">
        <v>5</v>
      </c>
      <c r="T1434">
        <v>6</v>
      </c>
      <c r="U1434" t="s">
        <v>56</v>
      </c>
      <c r="V1434" t="s">
        <v>33</v>
      </c>
      <c r="W1434">
        <v>3</v>
      </c>
      <c r="X1434">
        <f t="shared" si="44"/>
        <v>0</v>
      </c>
      <c r="Y1434">
        <f t="shared" si="45"/>
        <v>5694.48</v>
      </c>
      <c r="Z1434" s="2">
        <f>IF(BoyCodeAfrica_Ecommerce_Datasets3[Marketing_Cost] = 0, "N/A", L1434/P1434)</f>
        <v>37.549869904596704</v>
      </c>
      <c r="AA1434" s="3">
        <f>BoyCodeAfrica_Ecommerce_Datasets3[Marketing_Cost]/BoyCodeAfrica_Ecommerce_Datasets3[Revenue]</f>
        <v>2.6631250721792354E-2</v>
      </c>
      <c r="AB1434">
        <f>IF(COUNTIFS($C$2:C1434,C1434, $O$2:O1434,O1434)= 1,1,0)</f>
        <v>1</v>
      </c>
      <c r="AC1434" s="6">
        <f>IF(COUNTIFS($A$2:A1434,A1434, $O$2:O1434,O1434)= 1,1,0)</f>
        <v>1</v>
      </c>
    </row>
    <row r="1435" spans="1:29" x14ac:dyDescent="0.25">
      <c r="A1435" t="s">
        <v>2066</v>
      </c>
      <c r="B1435" s="1">
        <v>45997</v>
      </c>
      <c r="C1435" t="s">
        <v>653</v>
      </c>
      <c r="D1435" t="s">
        <v>79</v>
      </c>
      <c r="E1435" t="s">
        <v>46</v>
      </c>
      <c r="F1435" t="s">
        <v>47</v>
      </c>
      <c r="G1435" t="s">
        <v>48</v>
      </c>
      <c r="H1435">
        <v>1</v>
      </c>
      <c r="I1435">
        <v>37932</v>
      </c>
      <c r="J1435">
        <v>15</v>
      </c>
      <c r="K1435">
        <v>5689.8</v>
      </c>
      <c r="L1435">
        <v>32242.2</v>
      </c>
      <c r="M1435">
        <v>19843.97</v>
      </c>
      <c r="N1435">
        <v>12398.23</v>
      </c>
      <c r="O1435" t="s">
        <v>29</v>
      </c>
      <c r="P1435">
        <v>2162.0500000000002</v>
      </c>
      <c r="Q1435" t="s">
        <v>68</v>
      </c>
      <c r="R1435" t="s">
        <v>41</v>
      </c>
      <c r="S1435">
        <v>2</v>
      </c>
      <c r="T1435">
        <v>5</v>
      </c>
      <c r="U1435" t="s">
        <v>32</v>
      </c>
      <c r="V1435" t="s">
        <v>50</v>
      </c>
      <c r="W1435">
        <v>4</v>
      </c>
      <c r="X1435">
        <f t="shared" si="44"/>
        <v>0</v>
      </c>
      <c r="Y1435">
        <f t="shared" si="45"/>
        <v>10236.18</v>
      </c>
      <c r="Z1435" s="2">
        <f>IF(BoyCodeAfrica_Ecommerce_Datasets3[Marketing_Cost] = 0, "N/A", L1435/P1435)</f>
        <v>14.912791101038366</v>
      </c>
      <c r="AA1435" s="3">
        <f>BoyCodeAfrica_Ecommerce_Datasets3[Marketing_Cost]/BoyCodeAfrica_Ecommerce_Datasets3[Revenue]</f>
        <v>6.7056528400667448E-2</v>
      </c>
      <c r="AB1435">
        <f>IF(COUNTIFS($C$2:C1435,C1435, $O$2:O1435,O1435)= 1,1,0)</f>
        <v>1</v>
      </c>
      <c r="AC1435" s="6">
        <f>IF(COUNTIFS($A$2:A1435,A1435, $O$2:O1435,O1435)= 1,1,0)</f>
        <v>1</v>
      </c>
    </row>
    <row r="1436" spans="1:29" x14ac:dyDescent="0.25">
      <c r="A1436" t="s">
        <v>2067</v>
      </c>
      <c r="B1436" s="1">
        <v>45766</v>
      </c>
      <c r="C1436" t="s">
        <v>2068</v>
      </c>
      <c r="D1436" t="s">
        <v>79</v>
      </c>
      <c r="E1436" t="s">
        <v>26</v>
      </c>
      <c r="F1436" t="s">
        <v>47</v>
      </c>
      <c r="G1436" t="s">
        <v>138</v>
      </c>
      <c r="H1436">
        <v>2</v>
      </c>
      <c r="I1436">
        <v>34740</v>
      </c>
      <c r="J1436">
        <v>0</v>
      </c>
      <c r="K1436">
        <v>0</v>
      </c>
      <c r="L1436">
        <v>69480</v>
      </c>
      <c r="M1436">
        <v>44036.57</v>
      </c>
      <c r="N1436">
        <v>25443.43</v>
      </c>
      <c r="O1436" t="s">
        <v>60</v>
      </c>
      <c r="P1436">
        <v>2174.12</v>
      </c>
      <c r="Q1436" t="s">
        <v>40</v>
      </c>
      <c r="R1436" t="s">
        <v>41</v>
      </c>
      <c r="S1436">
        <v>2</v>
      </c>
      <c r="T1436">
        <v>2</v>
      </c>
      <c r="U1436" t="s">
        <v>32</v>
      </c>
      <c r="V1436" t="s">
        <v>42</v>
      </c>
      <c r="X1436">
        <f t="shared" si="44"/>
        <v>0</v>
      </c>
      <c r="Y1436">
        <f t="shared" si="45"/>
        <v>23269.31</v>
      </c>
      <c r="Z1436" s="2">
        <f>IF(BoyCodeAfrica_Ecommerce_Datasets3[Marketing_Cost] = 0, "N/A", L1436/P1436)</f>
        <v>31.957757621474439</v>
      </c>
      <c r="AA1436" s="3">
        <f>BoyCodeAfrica_Ecommerce_Datasets3[Marketing_Cost]/BoyCodeAfrica_Ecommerce_Datasets3[Revenue]</f>
        <v>3.1291306850892341E-2</v>
      </c>
      <c r="AB1436">
        <f>IF(COUNTIFS($C$2:C1436,C1436, $O$2:O1436,O1436)= 1,1,0)</f>
        <v>1</v>
      </c>
      <c r="AC1436" s="6">
        <f>IF(COUNTIFS($A$2:A1436,A1436, $O$2:O1436,O1436)= 1,1,0)</f>
        <v>1</v>
      </c>
    </row>
    <row r="1437" spans="1:29" x14ac:dyDescent="0.25">
      <c r="A1437" t="s">
        <v>2069</v>
      </c>
      <c r="B1437" s="1">
        <v>45986</v>
      </c>
      <c r="C1437" t="s">
        <v>2070</v>
      </c>
      <c r="D1437" t="s">
        <v>63</v>
      </c>
      <c r="E1437" t="s">
        <v>46</v>
      </c>
      <c r="F1437" t="s">
        <v>47</v>
      </c>
      <c r="G1437" t="s">
        <v>105</v>
      </c>
      <c r="H1437">
        <v>1</v>
      </c>
      <c r="I1437">
        <v>51256</v>
      </c>
      <c r="J1437">
        <v>15</v>
      </c>
      <c r="K1437">
        <v>7688.4</v>
      </c>
      <c r="L1437">
        <v>43567.6</v>
      </c>
      <c r="M1437">
        <v>31773.81</v>
      </c>
      <c r="N1437">
        <v>11793.79</v>
      </c>
      <c r="O1437" t="s">
        <v>55</v>
      </c>
      <c r="P1437">
        <v>1916.45</v>
      </c>
      <c r="Q1437" t="s">
        <v>83</v>
      </c>
      <c r="R1437" t="s">
        <v>41</v>
      </c>
      <c r="S1437">
        <v>2</v>
      </c>
      <c r="T1437">
        <v>2</v>
      </c>
      <c r="U1437" t="s">
        <v>32</v>
      </c>
      <c r="V1437" t="s">
        <v>33</v>
      </c>
      <c r="W1437">
        <v>5</v>
      </c>
      <c r="X1437">
        <f t="shared" si="44"/>
        <v>0</v>
      </c>
      <c r="Y1437">
        <f t="shared" si="45"/>
        <v>9877.34</v>
      </c>
      <c r="Z1437" s="2">
        <f>IF(BoyCodeAfrica_Ecommerce_Datasets3[Marketing_Cost] = 0, "N/A", L1437/P1437)</f>
        <v>22.733491612095278</v>
      </c>
      <c r="AA1437" s="3">
        <f>BoyCodeAfrica_Ecommerce_Datasets3[Marketing_Cost]/BoyCodeAfrica_Ecommerce_Datasets3[Revenue]</f>
        <v>4.3987963532533356E-2</v>
      </c>
      <c r="AB1437">
        <f>IF(COUNTIFS($C$2:C1437,C1437, $O$2:O1437,O1437)= 1,1,0)</f>
        <v>1</v>
      </c>
      <c r="AC1437" s="6">
        <f>IF(COUNTIFS($A$2:A1437,A1437, $O$2:O1437,O1437)= 1,1,0)</f>
        <v>1</v>
      </c>
    </row>
    <row r="1438" spans="1:29" x14ac:dyDescent="0.25">
      <c r="A1438" t="s">
        <v>2071</v>
      </c>
      <c r="B1438" s="1">
        <v>45985</v>
      </c>
      <c r="C1438" t="s">
        <v>1744</v>
      </c>
      <c r="D1438" t="s">
        <v>97</v>
      </c>
      <c r="E1438" t="s">
        <v>46</v>
      </c>
      <c r="F1438" t="s">
        <v>86</v>
      </c>
      <c r="G1438" t="s">
        <v>180</v>
      </c>
      <c r="H1438">
        <v>2</v>
      </c>
      <c r="I1438">
        <v>58513</v>
      </c>
      <c r="J1438">
        <v>0</v>
      </c>
      <c r="K1438">
        <v>0</v>
      </c>
      <c r="L1438">
        <v>117026</v>
      </c>
      <c r="M1438">
        <v>92141.5</v>
      </c>
      <c r="N1438">
        <v>24884.5</v>
      </c>
      <c r="O1438" t="s">
        <v>39</v>
      </c>
      <c r="P1438">
        <v>2266.7800000000002</v>
      </c>
      <c r="Q1438" t="s">
        <v>68</v>
      </c>
      <c r="R1438" t="s">
        <v>31</v>
      </c>
      <c r="S1438">
        <v>5</v>
      </c>
      <c r="T1438">
        <v>1</v>
      </c>
      <c r="U1438" t="s">
        <v>32</v>
      </c>
      <c r="V1438" t="s">
        <v>50</v>
      </c>
      <c r="W1438">
        <v>3</v>
      </c>
      <c r="X1438">
        <f t="shared" si="44"/>
        <v>0</v>
      </c>
      <c r="Y1438">
        <f t="shared" si="45"/>
        <v>22617.72</v>
      </c>
      <c r="Z1438" s="2">
        <f>IF(BoyCodeAfrica_Ecommerce_Datasets3[Marketing_Cost] = 0, "N/A", L1438/P1438)</f>
        <v>51.626536320242806</v>
      </c>
      <c r="AA1438" s="3">
        <f>BoyCodeAfrica_Ecommerce_Datasets3[Marketing_Cost]/BoyCodeAfrica_Ecommerce_Datasets3[Revenue]</f>
        <v>1.9369883615606789E-2</v>
      </c>
      <c r="AB1438">
        <f>IF(COUNTIFS($C$2:C1438,C1438, $O$2:O1438,O1438)= 1,1,0)</f>
        <v>0</v>
      </c>
      <c r="AC1438" s="6">
        <f>IF(COUNTIFS($A$2:A1438,A1438, $O$2:O1438,O1438)= 1,1,0)</f>
        <v>1</v>
      </c>
    </row>
    <row r="1439" spans="1:29" x14ac:dyDescent="0.25">
      <c r="A1439" t="s">
        <v>2072</v>
      </c>
      <c r="B1439" s="1">
        <v>45963</v>
      </c>
      <c r="C1439" t="s">
        <v>1378</v>
      </c>
      <c r="D1439" t="s">
        <v>90</v>
      </c>
      <c r="E1439" t="s">
        <v>36</v>
      </c>
      <c r="F1439" t="s">
        <v>27</v>
      </c>
      <c r="G1439" t="s">
        <v>28</v>
      </c>
      <c r="H1439">
        <v>1</v>
      </c>
      <c r="I1439">
        <v>20746</v>
      </c>
      <c r="J1439">
        <v>0</v>
      </c>
      <c r="K1439">
        <v>0</v>
      </c>
      <c r="L1439">
        <v>20746</v>
      </c>
      <c r="M1439">
        <v>14508.13</v>
      </c>
      <c r="N1439">
        <v>6237.87</v>
      </c>
      <c r="O1439" t="s">
        <v>55</v>
      </c>
      <c r="P1439">
        <v>208.17</v>
      </c>
      <c r="Q1439" t="s">
        <v>73</v>
      </c>
      <c r="R1439" t="s">
        <v>31</v>
      </c>
      <c r="S1439">
        <v>5</v>
      </c>
      <c r="T1439">
        <v>5</v>
      </c>
      <c r="U1439" t="s">
        <v>32</v>
      </c>
      <c r="V1439" t="s">
        <v>42</v>
      </c>
      <c r="X1439">
        <f t="shared" si="44"/>
        <v>0</v>
      </c>
      <c r="Y1439">
        <f t="shared" si="45"/>
        <v>6029.7</v>
      </c>
      <c r="Z1439" s="2">
        <f>IF(BoyCodeAfrica_Ecommerce_Datasets3[Marketing_Cost] = 0, "N/A", L1439/P1439)</f>
        <v>99.658932603160878</v>
      </c>
      <c r="AA1439" s="3">
        <f>BoyCodeAfrica_Ecommerce_Datasets3[Marketing_Cost]/BoyCodeAfrica_Ecommerce_Datasets3[Revenue]</f>
        <v>1.0034223464764291E-2</v>
      </c>
      <c r="AB1439">
        <f>IF(COUNTIFS($C$2:C1439,C1439, $O$2:O1439,O1439)= 1,1,0)</f>
        <v>1</v>
      </c>
      <c r="AC1439" s="6">
        <f>IF(COUNTIFS($A$2:A1439,A1439, $O$2:O1439,O1439)= 1,1,0)</f>
        <v>1</v>
      </c>
    </row>
    <row r="1440" spans="1:29" x14ac:dyDescent="0.25">
      <c r="A1440" t="s">
        <v>2073</v>
      </c>
      <c r="B1440" s="1">
        <v>45668</v>
      </c>
      <c r="C1440" t="s">
        <v>802</v>
      </c>
      <c r="D1440" t="s">
        <v>97</v>
      </c>
      <c r="E1440" t="s">
        <v>36</v>
      </c>
      <c r="F1440" t="s">
        <v>37</v>
      </c>
      <c r="G1440" t="s">
        <v>224</v>
      </c>
      <c r="H1440">
        <v>1</v>
      </c>
      <c r="I1440">
        <v>39635</v>
      </c>
      <c r="J1440">
        <v>0</v>
      </c>
      <c r="K1440">
        <v>0</v>
      </c>
      <c r="L1440">
        <v>39635</v>
      </c>
      <c r="M1440">
        <v>28487.58</v>
      </c>
      <c r="N1440">
        <v>11147.42</v>
      </c>
      <c r="O1440" t="s">
        <v>49</v>
      </c>
      <c r="P1440">
        <v>465.56</v>
      </c>
      <c r="Q1440" t="s">
        <v>68</v>
      </c>
      <c r="R1440" t="s">
        <v>31</v>
      </c>
      <c r="S1440">
        <v>5</v>
      </c>
      <c r="T1440">
        <v>5</v>
      </c>
      <c r="U1440" t="s">
        <v>32</v>
      </c>
      <c r="V1440" t="s">
        <v>33</v>
      </c>
      <c r="W1440">
        <v>1</v>
      </c>
      <c r="X1440">
        <f t="shared" si="44"/>
        <v>0</v>
      </c>
      <c r="Y1440">
        <f t="shared" si="45"/>
        <v>10681.86</v>
      </c>
      <c r="Z1440" s="2">
        <f>IF(BoyCodeAfrica_Ecommerce_Datasets3[Marketing_Cost] = 0, "N/A", L1440/P1440)</f>
        <v>85.134032133344789</v>
      </c>
      <c r="AA1440" s="3">
        <f>BoyCodeAfrica_Ecommerce_Datasets3[Marketing_Cost]/BoyCodeAfrica_Ecommerce_Datasets3[Revenue]</f>
        <v>1.1746183928346159E-2</v>
      </c>
      <c r="AB1440">
        <f>IF(COUNTIFS($C$2:C1440,C1440, $O$2:O1440,O1440)= 1,1,0)</f>
        <v>1</v>
      </c>
      <c r="AC1440" s="6">
        <f>IF(COUNTIFS($A$2:A1440,A1440, $O$2:O1440,O1440)= 1,1,0)</f>
        <v>1</v>
      </c>
    </row>
    <row r="1441" spans="1:29" x14ac:dyDescent="0.25">
      <c r="A1441" t="s">
        <v>2074</v>
      </c>
      <c r="B1441" s="1">
        <v>45683</v>
      </c>
      <c r="C1441" t="s">
        <v>817</v>
      </c>
      <c r="D1441" t="s">
        <v>79</v>
      </c>
      <c r="E1441" t="s">
        <v>26</v>
      </c>
      <c r="F1441" t="s">
        <v>27</v>
      </c>
      <c r="G1441" t="s">
        <v>113</v>
      </c>
      <c r="H1441">
        <v>1</v>
      </c>
      <c r="I1441">
        <v>20272</v>
      </c>
      <c r="J1441">
        <v>0</v>
      </c>
      <c r="K1441">
        <v>0</v>
      </c>
      <c r="L1441">
        <v>20272</v>
      </c>
      <c r="M1441">
        <v>16541.189999999999</v>
      </c>
      <c r="N1441">
        <v>3730.81</v>
      </c>
      <c r="O1441" t="s">
        <v>91</v>
      </c>
      <c r="P1441">
        <v>1002.22</v>
      </c>
      <c r="Q1441" t="s">
        <v>40</v>
      </c>
      <c r="R1441" t="s">
        <v>41</v>
      </c>
      <c r="S1441">
        <v>2</v>
      </c>
      <c r="T1441">
        <v>4</v>
      </c>
      <c r="U1441" t="s">
        <v>32</v>
      </c>
      <c r="V1441" t="s">
        <v>50</v>
      </c>
      <c r="W1441">
        <v>1</v>
      </c>
      <c r="X1441">
        <f t="shared" si="44"/>
        <v>0</v>
      </c>
      <c r="Y1441">
        <f t="shared" si="45"/>
        <v>2728.59</v>
      </c>
      <c r="Z1441" s="2">
        <f>IF(BoyCodeAfrica_Ecommerce_Datasets3[Marketing_Cost] = 0, "N/A", L1441/P1441)</f>
        <v>20.227095847219172</v>
      </c>
      <c r="AA1441" s="3">
        <f>BoyCodeAfrica_Ecommerce_Datasets3[Marketing_Cost]/BoyCodeAfrica_Ecommerce_Datasets3[Revenue]</f>
        <v>4.9438634569850037E-2</v>
      </c>
      <c r="AB1441">
        <f>IF(COUNTIFS($C$2:C1441,C1441, $O$2:O1441,O1441)= 1,1,0)</f>
        <v>0</v>
      </c>
      <c r="AC1441" s="6">
        <f>IF(COUNTIFS($A$2:A1441,A1441, $O$2:O1441,O1441)= 1,1,0)</f>
        <v>1</v>
      </c>
    </row>
    <row r="1442" spans="1:29" x14ac:dyDescent="0.25">
      <c r="A1442" t="s">
        <v>2075</v>
      </c>
      <c r="B1442" s="1">
        <v>45828</v>
      </c>
      <c r="C1442" t="s">
        <v>1862</v>
      </c>
      <c r="D1442" t="s">
        <v>67</v>
      </c>
      <c r="E1442" t="s">
        <v>36</v>
      </c>
      <c r="F1442" t="s">
        <v>86</v>
      </c>
      <c r="G1442" t="s">
        <v>127</v>
      </c>
      <c r="H1442">
        <v>3</v>
      </c>
      <c r="I1442">
        <v>17570</v>
      </c>
      <c r="J1442">
        <v>25</v>
      </c>
      <c r="K1442">
        <v>13177.5</v>
      </c>
      <c r="L1442">
        <v>39532.5</v>
      </c>
      <c r="M1442">
        <v>31849.63</v>
      </c>
      <c r="N1442">
        <v>7682.87</v>
      </c>
      <c r="O1442" t="s">
        <v>55</v>
      </c>
      <c r="P1442">
        <v>1609.61</v>
      </c>
      <c r="Q1442" t="s">
        <v>30</v>
      </c>
      <c r="R1442" t="s">
        <v>31</v>
      </c>
      <c r="S1442">
        <v>5</v>
      </c>
      <c r="T1442">
        <v>0</v>
      </c>
      <c r="U1442" t="s">
        <v>32</v>
      </c>
      <c r="V1442" t="s">
        <v>50</v>
      </c>
      <c r="W1442">
        <v>5</v>
      </c>
      <c r="X1442">
        <f t="shared" si="44"/>
        <v>0</v>
      </c>
      <c r="Y1442">
        <f t="shared" si="45"/>
        <v>6073.26</v>
      </c>
      <c r="Z1442" s="2">
        <f>IF(BoyCodeAfrica_Ecommerce_Datasets3[Marketing_Cost] = 0, "N/A", L1442/P1442)</f>
        <v>24.560297214853289</v>
      </c>
      <c r="AA1442" s="3">
        <f>BoyCodeAfrica_Ecommerce_Datasets3[Marketing_Cost]/BoyCodeAfrica_Ecommerce_Datasets3[Revenue]</f>
        <v>4.0716119648390565E-2</v>
      </c>
      <c r="AB1442">
        <f>IF(COUNTIFS($C$2:C1442,C1442, $O$2:O1442,O1442)= 1,1,0)</f>
        <v>1</v>
      </c>
      <c r="AC1442" s="6">
        <f>IF(COUNTIFS($A$2:A1442,A1442, $O$2:O1442,O1442)= 1,1,0)</f>
        <v>1</v>
      </c>
    </row>
    <row r="1443" spans="1:29" x14ac:dyDescent="0.25">
      <c r="A1443" t="s">
        <v>2076</v>
      </c>
      <c r="B1443" s="1">
        <v>45782</v>
      </c>
      <c r="C1443" t="s">
        <v>476</v>
      </c>
      <c r="D1443" t="s">
        <v>45</v>
      </c>
      <c r="E1443" t="s">
        <v>46</v>
      </c>
      <c r="F1443" t="s">
        <v>47</v>
      </c>
      <c r="G1443" t="s">
        <v>64</v>
      </c>
      <c r="H1443">
        <v>1</v>
      </c>
      <c r="I1443">
        <v>45307</v>
      </c>
      <c r="J1443">
        <v>0</v>
      </c>
      <c r="K1443">
        <v>0</v>
      </c>
      <c r="L1443">
        <v>45307</v>
      </c>
      <c r="M1443">
        <v>33081.440000000002</v>
      </c>
      <c r="N1443">
        <v>12225.56</v>
      </c>
      <c r="O1443" t="s">
        <v>29</v>
      </c>
      <c r="P1443">
        <v>2497.0100000000002</v>
      </c>
      <c r="Q1443" t="s">
        <v>73</v>
      </c>
      <c r="R1443" t="s">
        <v>31</v>
      </c>
      <c r="S1443">
        <v>5</v>
      </c>
      <c r="T1443">
        <v>3</v>
      </c>
      <c r="U1443" t="s">
        <v>32</v>
      </c>
      <c r="V1443" t="s">
        <v>42</v>
      </c>
      <c r="X1443">
        <f t="shared" si="44"/>
        <v>0</v>
      </c>
      <c r="Y1443">
        <f t="shared" si="45"/>
        <v>9728.5499999999993</v>
      </c>
      <c r="Z1443" s="2">
        <f>IF(BoyCodeAfrica_Ecommerce_Datasets3[Marketing_Cost] = 0, "N/A", L1443/P1443)</f>
        <v>18.144500822984288</v>
      </c>
      <c r="AA1443" s="3">
        <f>BoyCodeAfrica_Ecommerce_Datasets3[Marketing_Cost]/BoyCodeAfrica_Ecommerce_Datasets3[Revenue]</f>
        <v>5.5113117178360961E-2</v>
      </c>
      <c r="AB1443">
        <f>IF(COUNTIFS($C$2:C1443,C1443, $O$2:O1443,O1443)= 1,1,0)</f>
        <v>1</v>
      </c>
      <c r="AC1443" s="6">
        <f>IF(COUNTIFS($A$2:A1443,A1443, $O$2:O1443,O1443)= 1,1,0)</f>
        <v>1</v>
      </c>
    </row>
    <row r="1444" spans="1:29" x14ac:dyDescent="0.25">
      <c r="A1444" t="s">
        <v>2077</v>
      </c>
      <c r="B1444" s="1">
        <v>45722</v>
      </c>
      <c r="C1444" t="s">
        <v>119</v>
      </c>
      <c r="D1444" t="s">
        <v>67</v>
      </c>
      <c r="E1444" t="s">
        <v>26</v>
      </c>
      <c r="F1444" t="s">
        <v>53</v>
      </c>
      <c r="G1444" t="s">
        <v>151</v>
      </c>
      <c r="H1444">
        <v>3</v>
      </c>
      <c r="I1444">
        <v>75727</v>
      </c>
      <c r="J1444">
        <v>25</v>
      </c>
      <c r="K1444">
        <v>56795.25</v>
      </c>
      <c r="L1444">
        <v>170385.75</v>
      </c>
      <c r="M1444">
        <v>118678.29</v>
      </c>
      <c r="N1444">
        <v>51707.46</v>
      </c>
      <c r="O1444" t="s">
        <v>60</v>
      </c>
      <c r="P1444">
        <v>1194.6199999999999</v>
      </c>
      <c r="Q1444" t="s">
        <v>40</v>
      </c>
      <c r="R1444" t="s">
        <v>41</v>
      </c>
      <c r="S1444">
        <v>2</v>
      </c>
      <c r="T1444">
        <v>2</v>
      </c>
      <c r="U1444" t="s">
        <v>32</v>
      </c>
      <c r="V1444" t="s">
        <v>33</v>
      </c>
      <c r="W1444">
        <v>2</v>
      </c>
      <c r="X1444">
        <f t="shared" si="44"/>
        <v>0</v>
      </c>
      <c r="Y1444">
        <f t="shared" si="45"/>
        <v>50512.84</v>
      </c>
      <c r="Z1444" s="2">
        <f>IF(BoyCodeAfrica_Ecommerce_Datasets3[Marketing_Cost] = 0, "N/A", L1444/P1444)</f>
        <v>142.62757194756492</v>
      </c>
      <c r="AA1444" s="3">
        <f>BoyCodeAfrica_Ecommerce_Datasets3[Marketing_Cost]/BoyCodeAfrica_Ecommerce_Datasets3[Revenue]</f>
        <v>7.0112670807271141E-3</v>
      </c>
      <c r="AB1444">
        <f>IF(COUNTIFS($C$2:C1444,C1444, $O$2:O1444,O1444)= 1,1,0)</f>
        <v>0</v>
      </c>
      <c r="AC1444" s="6">
        <f>IF(COUNTIFS($A$2:A1444,A1444, $O$2:O1444,O1444)= 1,1,0)</f>
        <v>1</v>
      </c>
    </row>
    <row r="1445" spans="1:29" x14ac:dyDescent="0.25">
      <c r="A1445" t="s">
        <v>2078</v>
      </c>
      <c r="B1445" s="1">
        <v>45947</v>
      </c>
      <c r="C1445" t="s">
        <v>1288</v>
      </c>
      <c r="D1445" t="s">
        <v>2482</v>
      </c>
      <c r="E1445" t="s">
        <v>46</v>
      </c>
      <c r="F1445" t="s">
        <v>86</v>
      </c>
      <c r="G1445" t="s">
        <v>180</v>
      </c>
      <c r="H1445">
        <v>3</v>
      </c>
      <c r="I1445">
        <v>26829</v>
      </c>
      <c r="J1445">
        <v>15</v>
      </c>
      <c r="K1445">
        <v>12073.05</v>
      </c>
      <c r="L1445">
        <v>68413.95</v>
      </c>
      <c r="M1445">
        <v>45662.55</v>
      </c>
      <c r="N1445">
        <v>22751.4</v>
      </c>
      <c r="O1445" t="s">
        <v>49</v>
      </c>
      <c r="P1445">
        <v>364.66</v>
      </c>
      <c r="Q1445" t="s">
        <v>68</v>
      </c>
      <c r="R1445" t="s">
        <v>31</v>
      </c>
      <c r="S1445">
        <v>5</v>
      </c>
      <c r="T1445">
        <v>4</v>
      </c>
      <c r="U1445" t="s">
        <v>32</v>
      </c>
      <c r="V1445" t="s">
        <v>42</v>
      </c>
      <c r="X1445">
        <f t="shared" si="44"/>
        <v>0</v>
      </c>
      <c r="Y1445">
        <f t="shared" si="45"/>
        <v>22386.74</v>
      </c>
      <c r="Z1445" s="2">
        <f>IF(BoyCodeAfrica_Ecommerce_Datasets3[Marketing_Cost] = 0, "N/A", L1445/P1445)</f>
        <v>187.61023967531398</v>
      </c>
      <c r="AA1445" s="3">
        <f>BoyCodeAfrica_Ecommerce_Datasets3[Marketing_Cost]/BoyCodeAfrica_Ecommerce_Datasets3[Revenue]</f>
        <v>5.3301994695526284E-3</v>
      </c>
      <c r="AB1445">
        <f>IF(COUNTIFS($C$2:C1445,C1445, $O$2:O1445,O1445)= 1,1,0)</f>
        <v>0</v>
      </c>
      <c r="AC1445" s="6">
        <f>IF(COUNTIFS($A$2:A1445,A1445, $O$2:O1445,O1445)= 1,1,0)</f>
        <v>1</v>
      </c>
    </row>
    <row r="1446" spans="1:29" x14ac:dyDescent="0.25">
      <c r="A1446" t="s">
        <v>2079</v>
      </c>
      <c r="B1446" s="1">
        <v>45763</v>
      </c>
      <c r="C1446" t="s">
        <v>758</v>
      </c>
      <c r="D1446" t="s">
        <v>71</v>
      </c>
      <c r="E1446" t="s">
        <v>46</v>
      </c>
      <c r="F1446" t="s">
        <v>27</v>
      </c>
      <c r="G1446" t="s">
        <v>113</v>
      </c>
      <c r="H1446">
        <v>2</v>
      </c>
      <c r="I1446">
        <v>23462</v>
      </c>
      <c r="J1446">
        <v>20</v>
      </c>
      <c r="K1446">
        <v>9384.7999999999993</v>
      </c>
      <c r="L1446">
        <v>37539.199999999997</v>
      </c>
      <c r="M1446">
        <v>23600.41</v>
      </c>
      <c r="N1446">
        <v>13938.79</v>
      </c>
      <c r="O1446" t="s">
        <v>39</v>
      </c>
      <c r="P1446">
        <v>931.38</v>
      </c>
      <c r="Q1446" t="s">
        <v>40</v>
      </c>
      <c r="R1446" t="s">
        <v>31</v>
      </c>
      <c r="S1446">
        <v>5</v>
      </c>
      <c r="T1446">
        <v>6</v>
      </c>
      <c r="U1446" t="s">
        <v>32</v>
      </c>
      <c r="V1446" t="s">
        <v>42</v>
      </c>
      <c r="X1446">
        <f t="shared" si="44"/>
        <v>0</v>
      </c>
      <c r="Y1446">
        <f t="shared" si="45"/>
        <v>13007.410000000002</v>
      </c>
      <c r="Z1446" s="2">
        <f>IF(BoyCodeAfrica_Ecommerce_Datasets3[Marketing_Cost] = 0, "N/A", L1446/P1446)</f>
        <v>40.304923876398462</v>
      </c>
      <c r="AA1446" s="3">
        <f>BoyCodeAfrica_Ecommerce_Datasets3[Marketing_Cost]/BoyCodeAfrica_Ecommerce_Datasets3[Revenue]</f>
        <v>2.4810864376438497E-2</v>
      </c>
      <c r="AB1446">
        <f>IF(COUNTIFS($C$2:C1446,C1446, $O$2:O1446,O1446)= 1,1,0)</f>
        <v>1</v>
      </c>
      <c r="AC1446" s="6">
        <f>IF(COUNTIFS($A$2:A1446,A1446, $O$2:O1446,O1446)= 1,1,0)</f>
        <v>1</v>
      </c>
    </row>
    <row r="1447" spans="1:29" x14ac:dyDescent="0.25">
      <c r="A1447" t="s">
        <v>2080</v>
      </c>
      <c r="B1447" s="1">
        <v>45693</v>
      </c>
      <c r="C1447" t="s">
        <v>1154</v>
      </c>
      <c r="D1447" t="s">
        <v>25</v>
      </c>
      <c r="E1447" t="s">
        <v>26</v>
      </c>
      <c r="F1447" t="s">
        <v>53</v>
      </c>
      <c r="G1447" t="s">
        <v>268</v>
      </c>
      <c r="H1447">
        <v>1</v>
      </c>
      <c r="I1447">
        <v>65863</v>
      </c>
      <c r="J1447">
        <v>0</v>
      </c>
      <c r="K1447">
        <v>0</v>
      </c>
      <c r="L1447">
        <v>65863</v>
      </c>
      <c r="M1447">
        <v>45988.32</v>
      </c>
      <c r="N1447">
        <v>19874.68</v>
      </c>
      <c r="O1447" t="s">
        <v>29</v>
      </c>
      <c r="P1447">
        <v>1424.06</v>
      </c>
      <c r="Q1447" t="s">
        <v>73</v>
      </c>
      <c r="R1447" t="s">
        <v>41</v>
      </c>
      <c r="S1447">
        <v>2</v>
      </c>
      <c r="T1447">
        <v>1</v>
      </c>
      <c r="U1447" t="s">
        <v>32</v>
      </c>
      <c r="V1447" t="s">
        <v>33</v>
      </c>
      <c r="W1447">
        <v>5</v>
      </c>
      <c r="X1447">
        <f t="shared" si="44"/>
        <v>0</v>
      </c>
      <c r="Y1447">
        <f t="shared" si="45"/>
        <v>18450.62</v>
      </c>
      <c r="Z1447" s="2">
        <f>IF(BoyCodeAfrica_Ecommerce_Datasets3[Marketing_Cost] = 0, "N/A", L1447/P1447)</f>
        <v>46.250157998960717</v>
      </c>
      <c r="AA1447" s="3">
        <f>BoyCodeAfrica_Ecommerce_Datasets3[Marketing_Cost]/BoyCodeAfrica_Ecommerce_Datasets3[Revenue]</f>
        <v>2.1621547758225407E-2</v>
      </c>
      <c r="AB1447">
        <f>IF(COUNTIFS($C$2:C1447,C1447, $O$2:O1447,O1447)= 1,1,0)</f>
        <v>1</v>
      </c>
      <c r="AC1447" s="6">
        <f>IF(COUNTIFS($A$2:A1447,A1447, $O$2:O1447,O1447)= 1,1,0)</f>
        <v>1</v>
      </c>
    </row>
    <row r="1448" spans="1:29" x14ac:dyDescent="0.25">
      <c r="A1448" t="s">
        <v>2081</v>
      </c>
      <c r="B1448" s="1">
        <v>45941</v>
      </c>
      <c r="C1448" t="s">
        <v>912</v>
      </c>
      <c r="D1448" t="s">
        <v>79</v>
      </c>
      <c r="E1448" t="s">
        <v>46</v>
      </c>
      <c r="F1448" t="s">
        <v>53</v>
      </c>
      <c r="G1448" t="s">
        <v>151</v>
      </c>
      <c r="H1448">
        <v>3</v>
      </c>
      <c r="I1448">
        <v>59794</v>
      </c>
      <c r="J1448">
        <v>0</v>
      </c>
      <c r="K1448">
        <v>0</v>
      </c>
      <c r="L1448">
        <v>179382</v>
      </c>
      <c r="M1448">
        <v>144836.13</v>
      </c>
      <c r="N1448">
        <v>34545.870000000003</v>
      </c>
      <c r="O1448" t="s">
        <v>60</v>
      </c>
      <c r="P1448">
        <v>1111.9100000000001</v>
      </c>
      <c r="Q1448" t="s">
        <v>83</v>
      </c>
      <c r="R1448" t="s">
        <v>41</v>
      </c>
      <c r="S1448">
        <v>2</v>
      </c>
      <c r="T1448">
        <v>1</v>
      </c>
      <c r="U1448" t="s">
        <v>32</v>
      </c>
      <c r="V1448" t="s">
        <v>33</v>
      </c>
      <c r="W1448">
        <v>5</v>
      </c>
      <c r="X1448">
        <f t="shared" si="44"/>
        <v>0</v>
      </c>
      <c r="Y1448">
        <f t="shared" si="45"/>
        <v>33433.96</v>
      </c>
      <c r="Z1448" s="2">
        <f>IF(BoyCodeAfrica_Ecommerce_Datasets3[Marketing_Cost] = 0, "N/A", L1448/P1448)</f>
        <v>161.32780530798354</v>
      </c>
      <c r="AA1448" s="3">
        <f>BoyCodeAfrica_Ecommerce_Datasets3[Marketing_Cost]/BoyCodeAfrica_Ecommerce_Datasets3[Revenue]</f>
        <v>6.1985594987233952E-3</v>
      </c>
      <c r="AB1448">
        <f>IF(COUNTIFS($C$2:C1448,C1448, $O$2:O1448,O1448)= 1,1,0)</f>
        <v>0</v>
      </c>
      <c r="AC1448" s="6">
        <f>IF(COUNTIFS($A$2:A1448,A1448, $O$2:O1448,O1448)= 1,1,0)</f>
        <v>1</v>
      </c>
    </row>
    <row r="1449" spans="1:29" x14ac:dyDescent="0.25">
      <c r="A1449" t="s">
        <v>2082</v>
      </c>
      <c r="B1449" s="1">
        <v>45764</v>
      </c>
      <c r="C1449" t="s">
        <v>137</v>
      </c>
      <c r="D1449" t="s">
        <v>79</v>
      </c>
      <c r="E1449" t="s">
        <v>46</v>
      </c>
      <c r="F1449" t="s">
        <v>37</v>
      </c>
      <c r="G1449" t="s">
        <v>38</v>
      </c>
      <c r="H1449">
        <v>4</v>
      </c>
      <c r="I1449">
        <v>27662</v>
      </c>
      <c r="J1449">
        <v>0</v>
      </c>
      <c r="K1449">
        <v>0</v>
      </c>
      <c r="L1449">
        <v>110648</v>
      </c>
      <c r="M1449">
        <v>60986.74</v>
      </c>
      <c r="N1449">
        <v>49661.26</v>
      </c>
      <c r="O1449" t="s">
        <v>49</v>
      </c>
      <c r="P1449">
        <v>171.4</v>
      </c>
      <c r="Q1449" t="s">
        <v>68</v>
      </c>
      <c r="R1449" t="s">
        <v>31</v>
      </c>
      <c r="S1449">
        <v>5</v>
      </c>
      <c r="T1449">
        <v>2</v>
      </c>
      <c r="U1449" t="s">
        <v>32</v>
      </c>
      <c r="V1449" t="s">
        <v>42</v>
      </c>
      <c r="X1449">
        <f t="shared" si="44"/>
        <v>0</v>
      </c>
      <c r="Y1449">
        <f t="shared" si="45"/>
        <v>49489.86</v>
      </c>
      <c r="Z1449" s="2">
        <f>IF(BoyCodeAfrica_Ecommerce_Datasets3[Marketing_Cost] = 0, "N/A", L1449/P1449)</f>
        <v>645.55425904317383</v>
      </c>
      <c r="AA1449" s="3">
        <f>BoyCodeAfrica_Ecommerce_Datasets3[Marketing_Cost]/BoyCodeAfrica_Ecommerce_Datasets3[Revenue]</f>
        <v>1.5490564673559396E-3</v>
      </c>
      <c r="AB1449">
        <f>IF(COUNTIFS($C$2:C1449,C1449, $O$2:O1449,O1449)= 1,1,0)</f>
        <v>1</v>
      </c>
      <c r="AC1449" s="6">
        <f>IF(COUNTIFS($A$2:A1449,A1449, $O$2:O1449,O1449)= 1,1,0)</f>
        <v>1</v>
      </c>
    </row>
    <row r="1450" spans="1:29" x14ac:dyDescent="0.25">
      <c r="A1450" t="s">
        <v>2083</v>
      </c>
      <c r="B1450" s="1">
        <v>45958</v>
      </c>
      <c r="C1450" t="s">
        <v>1981</v>
      </c>
      <c r="D1450" t="s">
        <v>67</v>
      </c>
      <c r="E1450" t="s">
        <v>26</v>
      </c>
      <c r="F1450" t="s">
        <v>37</v>
      </c>
      <c r="G1450" t="s">
        <v>100</v>
      </c>
      <c r="H1450">
        <v>4</v>
      </c>
      <c r="I1450">
        <v>13259</v>
      </c>
      <c r="J1450">
        <v>5</v>
      </c>
      <c r="K1450">
        <v>2651.8</v>
      </c>
      <c r="L1450">
        <v>50384.2</v>
      </c>
      <c r="M1450">
        <v>27956.42</v>
      </c>
      <c r="N1450">
        <v>22427.78</v>
      </c>
      <c r="O1450" t="s">
        <v>39</v>
      </c>
      <c r="P1450">
        <v>1657.33</v>
      </c>
      <c r="Q1450" t="s">
        <v>83</v>
      </c>
      <c r="R1450" t="s">
        <v>31</v>
      </c>
      <c r="S1450">
        <v>5</v>
      </c>
      <c r="T1450">
        <v>7</v>
      </c>
      <c r="U1450" t="s">
        <v>56</v>
      </c>
      <c r="V1450" t="s">
        <v>33</v>
      </c>
      <c r="W1450">
        <v>3</v>
      </c>
      <c r="X1450">
        <f t="shared" si="44"/>
        <v>0</v>
      </c>
      <c r="Y1450">
        <f t="shared" si="45"/>
        <v>20770.449999999997</v>
      </c>
      <c r="Z1450" s="2">
        <f>IF(BoyCodeAfrica_Ecommerce_Datasets3[Marketing_Cost] = 0, "N/A", L1450/P1450)</f>
        <v>30.400825424025388</v>
      </c>
      <c r="AA1450" s="3">
        <f>BoyCodeAfrica_Ecommerce_Datasets3[Marketing_Cost]/BoyCodeAfrica_Ecommerce_Datasets3[Revenue]</f>
        <v>3.2893843704971004E-2</v>
      </c>
      <c r="AB1450">
        <f>IF(COUNTIFS($C$2:C1450,C1450, $O$2:O1450,O1450)= 1,1,0)</f>
        <v>1</v>
      </c>
      <c r="AC1450" s="6">
        <f>IF(COUNTIFS($A$2:A1450,A1450, $O$2:O1450,O1450)= 1,1,0)</f>
        <v>1</v>
      </c>
    </row>
    <row r="1451" spans="1:29" x14ac:dyDescent="0.25">
      <c r="A1451" t="s">
        <v>2084</v>
      </c>
      <c r="B1451" s="1">
        <v>45768</v>
      </c>
      <c r="C1451" t="s">
        <v>1449</v>
      </c>
      <c r="D1451" t="s">
        <v>67</v>
      </c>
      <c r="E1451" t="s">
        <v>46</v>
      </c>
      <c r="F1451" t="s">
        <v>37</v>
      </c>
      <c r="G1451" t="s">
        <v>100</v>
      </c>
      <c r="H1451">
        <v>2</v>
      </c>
      <c r="I1451">
        <v>13780</v>
      </c>
      <c r="J1451">
        <v>0</v>
      </c>
      <c r="K1451">
        <v>0</v>
      </c>
      <c r="L1451">
        <v>27560</v>
      </c>
      <c r="M1451">
        <v>16363.85</v>
      </c>
      <c r="N1451">
        <v>11196.15</v>
      </c>
      <c r="O1451" t="s">
        <v>39</v>
      </c>
      <c r="P1451">
        <v>684.89</v>
      </c>
      <c r="Q1451" t="s">
        <v>83</v>
      </c>
      <c r="R1451" t="s">
        <v>41</v>
      </c>
      <c r="S1451">
        <v>2</v>
      </c>
      <c r="T1451">
        <v>2</v>
      </c>
      <c r="U1451" t="s">
        <v>32</v>
      </c>
      <c r="V1451" t="s">
        <v>33</v>
      </c>
      <c r="W1451">
        <v>5</v>
      </c>
      <c r="X1451">
        <f t="shared" si="44"/>
        <v>0</v>
      </c>
      <c r="Y1451">
        <f t="shared" si="45"/>
        <v>10511.26</v>
      </c>
      <c r="Z1451" s="2">
        <f>IF(BoyCodeAfrica_Ecommerce_Datasets3[Marketing_Cost] = 0, "N/A", L1451/P1451)</f>
        <v>40.24003854633591</v>
      </c>
      <c r="AA1451" s="3">
        <f>BoyCodeAfrica_Ecommerce_Datasets3[Marketing_Cost]/BoyCodeAfrica_Ecommerce_Datasets3[Revenue]</f>
        <v>2.4850870827285921E-2</v>
      </c>
      <c r="AB1451">
        <f>IF(COUNTIFS($C$2:C1451,C1451, $O$2:O1451,O1451)= 1,1,0)</f>
        <v>0</v>
      </c>
      <c r="AC1451" s="6">
        <f>IF(COUNTIFS($A$2:A1451,A1451, $O$2:O1451,O1451)= 1,1,0)</f>
        <v>1</v>
      </c>
    </row>
    <row r="1452" spans="1:29" x14ac:dyDescent="0.25">
      <c r="A1452" t="s">
        <v>2085</v>
      </c>
      <c r="B1452" s="1">
        <v>45777</v>
      </c>
      <c r="C1452" t="s">
        <v>249</v>
      </c>
      <c r="D1452" t="s">
        <v>154</v>
      </c>
      <c r="E1452" t="s">
        <v>46</v>
      </c>
      <c r="F1452" t="s">
        <v>37</v>
      </c>
      <c r="G1452" t="s">
        <v>224</v>
      </c>
      <c r="H1452">
        <v>3</v>
      </c>
      <c r="I1452">
        <v>21149</v>
      </c>
      <c r="J1452">
        <v>0</v>
      </c>
      <c r="K1452">
        <v>0</v>
      </c>
      <c r="L1452">
        <v>63447</v>
      </c>
      <c r="M1452">
        <v>50393.96</v>
      </c>
      <c r="N1452">
        <v>13053.04</v>
      </c>
      <c r="O1452" t="s">
        <v>55</v>
      </c>
      <c r="P1452">
        <v>1814.02</v>
      </c>
      <c r="Q1452" t="s">
        <v>40</v>
      </c>
      <c r="R1452" t="s">
        <v>41</v>
      </c>
      <c r="S1452">
        <v>2</v>
      </c>
      <c r="T1452">
        <v>1</v>
      </c>
      <c r="U1452" t="s">
        <v>32</v>
      </c>
      <c r="V1452" t="s">
        <v>50</v>
      </c>
      <c r="W1452">
        <v>3</v>
      </c>
      <c r="X1452">
        <f t="shared" si="44"/>
        <v>0</v>
      </c>
      <c r="Y1452">
        <f t="shared" si="45"/>
        <v>11239.02</v>
      </c>
      <c r="Z1452" s="2">
        <f>IF(BoyCodeAfrica_Ecommerce_Datasets3[Marketing_Cost] = 0, "N/A", L1452/P1452)</f>
        <v>34.975909857664192</v>
      </c>
      <c r="AA1452" s="3">
        <f>BoyCodeAfrica_Ecommerce_Datasets3[Marketing_Cost]/BoyCodeAfrica_Ecommerce_Datasets3[Revenue]</f>
        <v>2.8591107538575505E-2</v>
      </c>
      <c r="AB1452">
        <f>IF(COUNTIFS($C$2:C1452,C1452, $O$2:O1452,O1452)= 1,1,0)</f>
        <v>0</v>
      </c>
      <c r="AC1452" s="6">
        <f>IF(COUNTIFS($A$2:A1452,A1452, $O$2:O1452,O1452)= 1,1,0)</f>
        <v>1</v>
      </c>
    </row>
    <row r="1453" spans="1:29" x14ac:dyDescent="0.25">
      <c r="A1453" t="s">
        <v>2086</v>
      </c>
      <c r="B1453" s="1">
        <v>45826</v>
      </c>
      <c r="C1453" t="s">
        <v>62</v>
      </c>
      <c r="D1453" t="s">
        <v>67</v>
      </c>
      <c r="E1453" t="s">
        <v>26</v>
      </c>
      <c r="F1453" t="s">
        <v>27</v>
      </c>
      <c r="G1453" t="s">
        <v>72</v>
      </c>
      <c r="H1453">
        <v>4</v>
      </c>
      <c r="I1453">
        <v>29121</v>
      </c>
      <c r="J1453">
        <v>10</v>
      </c>
      <c r="K1453">
        <v>11648.4</v>
      </c>
      <c r="L1453">
        <v>104835.6</v>
      </c>
      <c r="M1453">
        <v>66294.929999999993</v>
      </c>
      <c r="N1453">
        <v>38540.67</v>
      </c>
      <c r="O1453" t="s">
        <v>49</v>
      </c>
      <c r="P1453">
        <v>399.64</v>
      </c>
      <c r="Q1453" t="s">
        <v>30</v>
      </c>
      <c r="R1453" t="s">
        <v>41</v>
      </c>
      <c r="S1453">
        <v>2</v>
      </c>
      <c r="T1453">
        <v>3</v>
      </c>
      <c r="U1453" t="s">
        <v>32</v>
      </c>
      <c r="V1453" t="s">
        <v>50</v>
      </c>
      <c r="W1453">
        <v>5</v>
      </c>
      <c r="X1453">
        <f t="shared" si="44"/>
        <v>0</v>
      </c>
      <c r="Y1453">
        <f t="shared" si="45"/>
        <v>38141.03</v>
      </c>
      <c r="Z1453" s="2">
        <f>IF(BoyCodeAfrica_Ecommerce_Datasets3[Marketing_Cost] = 0, "N/A", L1453/P1453)</f>
        <v>262.32509258332499</v>
      </c>
      <c r="AA1453" s="3">
        <f>BoyCodeAfrica_Ecommerce_Datasets3[Marketing_Cost]/BoyCodeAfrica_Ecommerce_Datasets3[Revenue]</f>
        <v>3.812063840909004E-3</v>
      </c>
      <c r="AB1453">
        <f>IF(COUNTIFS($C$2:C1453,C1453, $O$2:O1453,O1453)= 1,1,0)</f>
        <v>1</v>
      </c>
      <c r="AC1453" s="6">
        <f>IF(COUNTIFS($A$2:A1453,A1453, $O$2:O1453,O1453)= 1,1,0)</f>
        <v>1</v>
      </c>
    </row>
    <row r="1454" spans="1:29" x14ac:dyDescent="0.25">
      <c r="A1454" t="s">
        <v>2087</v>
      </c>
      <c r="B1454" s="1">
        <v>45733</v>
      </c>
      <c r="C1454" t="s">
        <v>657</v>
      </c>
      <c r="D1454" t="s">
        <v>97</v>
      </c>
      <c r="E1454" t="s">
        <v>26</v>
      </c>
      <c r="F1454" t="s">
        <v>86</v>
      </c>
      <c r="G1454" t="s">
        <v>180</v>
      </c>
      <c r="H1454">
        <v>1</v>
      </c>
      <c r="I1454">
        <v>54847</v>
      </c>
      <c r="J1454">
        <v>10</v>
      </c>
      <c r="K1454">
        <v>5484.7</v>
      </c>
      <c r="L1454">
        <v>49362.3</v>
      </c>
      <c r="M1454">
        <v>36805.99</v>
      </c>
      <c r="N1454">
        <v>12556.31</v>
      </c>
      <c r="O1454" t="s">
        <v>60</v>
      </c>
      <c r="P1454">
        <v>1187.02</v>
      </c>
      <c r="Q1454" t="s">
        <v>40</v>
      </c>
      <c r="R1454" t="s">
        <v>41</v>
      </c>
      <c r="S1454">
        <v>2</v>
      </c>
      <c r="T1454">
        <v>2</v>
      </c>
      <c r="U1454" t="s">
        <v>32</v>
      </c>
      <c r="V1454" t="s">
        <v>33</v>
      </c>
      <c r="W1454">
        <v>5</v>
      </c>
      <c r="X1454">
        <f t="shared" si="44"/>
        <v>0</v>
      </c>
      <c r="Y1454">
        <f t="shared" si="45"/>
        <v>11369.289999999999</v>
      </c>
      <c r="Z1454" s="2">
        <f>IF(BoyCodeAfrica_Ecommerce_Datasets3[Marketing_Cost] = 0, "N/A", L1454/P1454)</f>
        <v>41.585061751276307</v>
      </c>
      <c r="AA1454" s="3">
        <f>BoyCodeAfrica_Ecommerce_Datasets3[Marketing_Cost]/BoyCodeAfrica_Ecommerce_Datasets3[Revenue]</f>
        <v>2.4047096670941182E-2</v>
      </c>
      <c r="AB1454">
        <f>IF(COUNTIFS($C$2:C1454,C1454, $O$2:O1454,O1454)= 1,1,0)</f>
        <v>0</v>
      </c>
      <c r="AC1454" s="6">
        <f>IF(COUNTIFS($A$2:A1454,A1454, $O$2:O1454,O1454)= 1,1,0)</f>
        <v>1</v>
      </c>
    </row>
    <row r="1455" spans="1:29" x14ac:dyDescent="0.25">
      <c r="A1455" t="s">
        <v>2088</v>
      </c>
      <c r="B1455" s="1">
        <v>45963</v>
      </c>
      <c r="C1455" t="s">
        <v>526</v>
      </c>
      <c r="D1455" t="s">
        <v>97</v>
      </c>
      <c r="E1455" t="s">
        <v>26</v>
      </c>
      <c r="F1455" t="s">
        <v>37</v>
      </c>
      <c r="G1455" t="s">
        <v>100</v>
      </c>
      <c r="H1455">
        <v>3</v>
      </c>
      <c r="I1455">
        <v>18984</v>
      </c>
      <c r="J1455">
        <v>10</v>
      </c>
      <c r="K1455">
        <v>5695.2</v>
      </c>
      <c r="L1455">
        <v>51256.800000000003</v>
      </c>
      <c r="M1455">
        <v>37254.82</v>
      </c>
      <c r="N1455">
        <v>14001.98</v>
      </c>
      <c r="O1455" t="s">
        <v>91</v>
      </c>
      <c r="P1455">
        <v>1157.93</v>
      </c>
      <c r="Q1455" t="s">
        <v>30</v>
      </c>
      <c r="R1455" t="s">
        <v>31</v>
      </c>
      <c r="S1455">
        <v>5</v>
      </c>
      <c r="T1455">
        <v>10</v>
      </c>
      <c r="U1455" t="s">
        <v>56</v>
      </c>
      <c r="V1455" t="s">
        <v>33</v>
      </c>
      <c r="W1455">
        <v>5</v>
      </c>
      <c r="X1455">
        <f t="shared" si="44"/>
        <v>0</v>
      </c>
      <c r="Y1455">
        <f t="shared" si="45"/>
        <v>12844.05</v>
      </c>
      <c r="Z1455" s="2">
        <f>IF(BoyCodeAfrica_Ecommerce_Datasets3[Marketing_Cost] = 0, "N/A", L1455/P1455)</f>
        <v>44.265888266130077</v>
      </c>
      <c r="AA1455" s="3">
        <f>BoyCodeAfrica_Ecommerce_Datasets3[Marketing_Cost]/BoyCodeAfrica_Ecommerce_Datasets3[Revenue]</f>
        <v>2.2590758689578747E-2</v>
      </c>
      <c r="AB1455">
        <f>IF(COUNTIFS($C$2:C1455,C1455, $O$2:O1455,O1455)= 1,1,0)</f>
        <v>0</v>
      </c>
      <c r="AC1455" s="6">
        <f>IF(COUNTIFS($A$2:A1455,A1455, $O$2:O1455,O1455)= 1,1,0)</f>
        <v>1</v>
      </c>
    </row>
    <row r="1456" spans="1:29" x14ac:dyDescent="0.25">
      <c r="A1456" t="s">
        <v>2089</v>
      </c>
      <c r="B1456" s="1">
        <v>45659</v>
      </c>
      <c r="C1456" t="s">
        <v>840</v>
      </c>
      <c r="D1456" t="s">
        <v>63</v>
      </c>
      <c r="E1456" t="s">
        <v>46</v>
      </c>
      <c r="F1456" t="s">
        <v>47</v>
      </c>
      <c r="G1456" t="s">
        <v>105</v>
      </c>
      <c r="H1456">
        <v>1</v>
      </c>
      <c r="I1456">
        <v>37193</v>
      </c>
      <c r="J1456">
        <v>20</v>
      </c>
      <c r="K1456">
        <v>7438.6</v>
      </c>
      <c r="L1456">
        <v>29754.400000000001</v>
      </c>
      <c r="M1456">
        <v>16401.68</v>
      </c>
      <c r="N1456">
        <v>13352.72</v>
      </c>
      <c r="O1456" t="s">
        <v>29</v>
      </c>
      <c r="P1456">
        <v>565.86</v>
      </c>
      <c r="Q1456" t="s">
        <v>30</v>
      </c>
      <c r="R1456" t="s">
        <v>41</v>
      </c>
      <c r="S1456">
        <v>2</v>
      </c>
      <c r="T1456">
        <v>1</v>
      </c>
      <c r="U1456" t="s">
        <v>32</v>
      </c>
      <c r="V1456" t="s">
        <v>42</v>
      </c>
      <c r="X1456">
        <f t="shared" si="44"/>
        <v>0</v>
      </c>
      <c r="Y1456">
        <f t="shared" si="45"/>
        <v>12786.859999999999</v>
      </c>
      <c r="Z1456" s="2">
        <f>IF(BoyCodeAfrica_Ecommerce_Datasets3[Marketing_Cost] = 0, "N/A", L1456/P1456)</f>
        <v>52.582617608595768</v>
      </c>
      <c r="AA1456" s="3">
        <f>BoyCodeAfrica_Ecommerce_Datasets3[Marketing_Cost]/BoyCodeAfrica_Ecommerce_Datasets3[Revenue]</f>
        <v>1.9017691501088913E-2</v>
      </c>
      <c r="AB1456">
        <f>IF(COUNTIFS($C$2:C1456,C1456, $O$2:O1456,O1456)= 1,1,0)</f>
        <v>0</v>
      </c>
      <c r="AC1456" s="6">
        <f>IF(COUNTIFS($A$2:A1456,A1456, $O$2:O1456,O1456)= 1,1,0)</f>
        <v>1</v>
      </c>
    </row>
    <row r="1457" spans="1:29" x14ac:dyDescent="0.25">
      <c r="A1457" t="s">
        <v>2090</v>
      </c>
      <c r="B1457" s="1">
        <v>45799</v>
      </c>
      <c r="C1457" t="s">
        <v>233</v>
      </c>
      <c r="D1457" t="s">
        <v>63</v>
      </c>
      <c r="E1457" t="s">
        <v>46</v>
      </c>
      <c r="F1457" t="s">
        <v>37</v>
      </c>
      <c r="G1457" t="s">
        <v>38</v>
      </c>
      <c r="H1457">
        <v>4</v>
      </c>
      <c r="I1457">
        <v>6075</v>
      </c>
      <c r="J1457">
        <v>10</v>
      </c>
      <c r="K1457">
        <v>2430</v>
      </c>
      <c r="L1457">
        <v>21870</v>
      </c>
      <c r="M1457">
        <v>12168.91</v>
      </c>
      <c r="N1457">
        <v>9701.09</v>
      </c>
      <c r="O1457" t="s">
        <v>39</v>
      </c>
      <c r="P1457">
        <v>337.02</v>
      </c>
      <c r="Q1457" t="s">
        <v>83</v>
      </c>
      <c r="R1457" t="s">
        <v>41</v>
      </c>
      <c r="S1457">
        <v>2</v>
      </c>
      <c r="T1457">
        <v>2</v>
      </c>
      <c r="U1457" t="s">
        <v>32</v>
      </c>
      <c r="V1457" t="s">
        <v>50</v>
      </c>
      <c r="W1457">
        <v>5</v>
      </c>
      <c r="X1457">
        <f t="shared" si="44"/>
        <v>0</v>
      </c>
      <c r="Y1457">
        <f t="shared" si="45"/>
        <v>9364.07</v>
      </c>
      <c r="Z1457" s="2">
        <f>IF(BoyCodeAfrica_Ecommerce_Datasets3[Marketing_Cost] = 0, "N/A", L1457/P1457)</f>
        <v>64.892291258679009</v>
      </c>
      <c r="AA1457" s="3">
        <f>BoyCodeAfrica_Ecommerce_Datasets3[Marketing_Cost]/BoyCodeAfrica_Ecommerce_Datasets3[Revenue]</f>
        <v>1.5410150891632373E-2</v>
      </c>
      <c r="AB1457">
        <f>IF(COUNTIFS($C$2:C1457,C1457, $O$2:O1457,O1457)= 1,1,0)</f>
        <v>0</v>
      </c>
      <c r="AC1457" s="6">
        <f>IF(COUNTIFS($A$2:A1457,A1457, $O$2:O1457,O1457)= 1,1,0)</f>
        <v>1</v>
      </c>
    </row>
    <row r="1458" spans="1:29" x14ac:dyDescent="0.25">
      <c r="A1458" t="s">
        <v>2091</v>
      </c>
      <c r="B1458" s="1">
        <v>45732</v>
      </c>
      <c r="C1458" t="s">
        <v>494</v>
      </c>
      <c r="D1458" t="s">
        <v>63</v>
      </c>
      <c r="E1458" t="s">
        <v>26</v>
      </c>
      <c r="F1458" t="s">
        <v>37</v>
      </c>
      <c r="G1458" t="s">
        <v>161</v>
      </c>
      <c r="H1458">
        <v>2</v>
      </c>
      <c r="I1458">
        <v>22373</v>
      </c>
      <c r="J1458">
        <v>0</v>
      </c>
      <c r="K1458">
        <v>0</v>
      </c>
      <c r="L1458">
        <v>44746</v>
      </c>
      <c r="M1458">
        <v>35698.22</v>
      </c>
      <c r="N1458">
        <v>9047.7800000000007</v>
      </c>
      <c r="O1458" t="s">
        <v>60</v>
      </c>
      <c r="P1458">
        <v>305.06</v>
      </c>
      <c r="Q1458" t="s">
        <v>30</v>
      </c>
      <c r="R1458" t="s">
        <v>31</v>
      </c>
      <c r="S1458">
        <v>5</v>
      </c>
      <c r="T1458">
        <v>4</v>
      </c>
      <c r="U1458" t="s">
        <v>32</v>
      </c>
      <c r="V1458" t="s">
        <v>42</v>
      </c>
      <c r="X1458">
        <f t="shared" si="44"/>
        <v>0</v>
      </c>
      <c r="Y1458">
        <f t="shared" si="45"/>
        <v>8742.7200000000012</v>
      </c>
      <c r="Z1458" s="2">
        <f>IF(BoyCodeAfrica_Ecommerce_Datasets3[Marketing_Cost] = 0, "N/A", L1458/P1458)</f>
        <v>146.67934176883236</v>
      </c>
      <c r="AA1458" s="3">
        <f>BoyCodeAfrica_Ecommerce_Datasets3[Marketing_Cost]/BoyCodeAfrica_Ecommerce_Datasets3[Revenue]</f>
        <v>6.8175926339784565E-3</v>
      </c>
      <c r="AB1458">
        <f>IF(COUNTIFS($C$2:C1458,C1458, $O$2:O1458,O1458)= 1,1,0)</f>
        <v>0</v>
      </c>
      <c r="AC1458" s="6">
        <f>IF(COUNTIFS($A$2:A1458,A1458, $O$2:O1458,O1458)= 1,1,0)</f>
        <v>1</v>
      </c>
    </row>
    <row r="1459" spans="1:29" x14ac:dyDescent="0.25">
      <c r="A1459" t="s">
        <v>2092</v>
      </c>
      <c r="B1459" s="1">
        <v>45724</v>
      </c>
      <c r="C1459" t="s">
        <v>468</v>
      </c>
      <c r="D1459" t="s">
        <v>154</v>
      </c>
      <c r="E1459" t="s">
        <v>46</v>
      </c>
      <c r="F1459" t="s">
        <v>27</v>
      </c>
      <c r="G1459" t="s">
        <v>76</v>
      </c>
      <c r="H1459">
        <v>2</v>
      </c>
      <c r="I1459">
        <v>11419</v>
      </c>
      <c r="J1459">
        <v>0</v>
      </c>
      <c r="K1459">
        <v>0</v>
      </c>
      <c r="L1459">
        <v>22838</v>
      </c>
      <c r="M1459">
        <v>15161.27</v>
      </c>
      <c r="N1459">
        <v>7676.73</v>
      </c>
      <c r="O1459" t="s">
        <v>29</v>
      </c>
      <c r="P1459">
        <v>1015</v>
      </c>
      <c r="Q1459" t="s">
        <v>68</v>
      </c>
      <c r="R1459" t="s">
        <v>41</v>
      </c>
      <c r="S1459">
        <v>2</v>
      </c>
      <c r="T1459">
        <v>2</v>
      </c>
      <c r="U1459" t="s">
        <v>32</v>
      </c>
      <c r="V1459" t="s">
        <v>33</v>
      </c>
      <c r="W1459">
        <v>1</v>
      </c>
      <c r="X1459">
        <f t="shared" si="44"/>
        <v>0</v>
      </c>
      <c r="Y1459">
        <f t="shared" si="45"/>
        <v>6661.73</v>
      </c>
      <c r="Z1459" s="2">
        <f>IF(BoyCodeAfrica_Ecommerce_Datasets3[Marketing_Cost] = 0, "N/A", L1459/P1459)</f>
        <v>22.500492610837437</v>
      </c>
      <c r="AA1459" s="3">
        <f>BoyCodeAfrica_Ecommerce_Datasets3[Marketing_Cost]/BoyCodeAfrica_Ecommerce_Datasets3[Revenue]</f>
        <v>4.444347140730362E-2</v>
      </c>
      <c r="AB1459">
        <f>IF(COUNTIFS($C$2:C1459,C1459, $O$2:O1459,O1459)= 1,1,0)</f>
        <v>0</v>
      </c>
      <c r="AC1459" s="6">
        <f>IF(COUNTIFS($A$2:A1459,A1459, $O$2:O1459,O1459)= 1,1,0)</f>
        <v>1</v>
      </c>
    </row>
    <row r="1460" spans="1:29" x14ac:dyDescent="0.25">
      <c r="A1460" t="s">
        <v>2093</v>
      </c>
      <c r="B1460" s="1">
        <v>45934</v>
      </c>
      <c r="C1460" t="s">
        <v>245</v>
      </c>
      <c r="D1460" t="s">
        <v>90</v>
      </c>
      <c r="E1460" t="s">
        <v>46</v>
      </c>
      <c r="F1460" t="s">
        <v>53</v>
      </c>
      <c r="G1460" t="s">
        <v>59</v>
      </c>
      <c r="H1460">
        <v>2</v>
      </c>
      <c r="I1460">
        <v>49848</v>
      </c>
      <c r="J1460">
        <v>0</v>
      </c>
      <c r="K1460">
        <v>0</v>
      </c>
      <c r="L1460">
        <v>99696</v>
      </c>
      <c r="M1460">
        <v>79297.31</v>
      </c>
      <c r="N1460">
        <v>20398.689999999999</v>
      </c>
      <c r="O1460" t="s">
        <v>49</v>
      </c>
      <c r="P1460">
        <v>357.7</v>
      </c>
      <c r="Q1460" t="s">
        <v>68</v>
      </c>
      <c r="R1460" t="s">
        <v>41</v>
      </c>
      <c r="S1460">
        <v>2</v>
      </c>
      <c r="T1460">
        <v>6</v>
      </c>
      <c r="U1460" t="s">
        <v>32</v>
      </c>
      <c r="V1460" t="s">
        <v>42</v>
      </c>
      <c r="X1460">
        <f t="shared" si="44"/>
        <v>0</v>
      </c>
      <c r="Y1460">
        <f t="shared" si="45"/>
        <v>20040.989999999998</v>
      </c>
      <c r="Z1460" s="2">
        <f>IF(BoyCodeAfrica_Ecommerce_Datasets3[Marketing_Cost] = 0, "N/A", L1460/P1460)</f>
        <v>278.7140061504054</v>
      </c>
      <c r="AA1460" s="3">
        <f>BoyCodeAfrica_Ecommerce_Datasets3[Marketing_Cost]/BoyCodeAfrica_Ecommerce_Datasets3[Revenue]</f>
        <v>3.5879072380035305E-3</v>
      </c>
      <c r="AB1460">
        <f>IF(COUNTIFS($C$2:C1460,C1460, $O$2:O1460,O1460)= 1,1,0)</f>
        <v>1</v>
      </c>
      <c r="AC1460" s="6">
        <f>IF(COUNTIFS($A$2:A1460,A1460, $O$2:O1460,O1460)= 1,1,0)</f>
        <v>1</v>
      </c>
    </row>
    <row r="1461" spans="1:29" x14ac:dyDescent="0.25">
      <c r="A1461" t="s">
        <v>2094</v>
      </c>
      <c r="B1461" s="1">
        <v>45786</v>
      </c>
      <c r="C1461" t="s">
        <v>2095</v>
      </c>
      <c r="D1461" t="s">
        <v>124</v>
      </c>
      <c r="E1461" t="s">
        <v>26</v>
      </c>
      <c r="F1461" t="s">
        <v>47</v>
      </c>
      <c r="G1461" t="s">
        <v>105</v>
      </c>
      <c r="H1461">
        <v>2</v>
      </c>
      <c r="I1461">
        <v>14318</v>
      </c>
      <c r="J1461">
        <v>0</v>
      </c>
      <c r="K1461">
        <v>0</v>
      </c>
      <c r="L1461">
        <v>28636</v>
      </c>
      <c r="M1461">
        <v>17874.25</v>
      </c>
      <c r="N1461">
        <v>10761.75</v>
      </c>
      <c r="O1461" t="s">
        <v>55</v>
      </c>
      <c r="P1461">
        <v>624.70000000000005</v>
      </c>
      <c r="Q1461" t="s">
        <v>30</v>
      </c>
      <c r="R1461" t="s">
        <v>41</v>
      </c>
      <c r="S1461">
        <v>2</v>
      </c>
      <c r="T1461">
        <v>3</v>
      </c>
      <c r="U1461" t="s">
        <v>56</v>
      </c>
      <c r="V1461" t="s">
        <v>33</v>
      </c>
      <c r="W1461">
        <v>3</v>
      </c>
      <c r="X1461">
        <f t="shared" si="44"/>
        <v>0</v>
      </c>
      <c r="Y1461">
        <f t="shared" si="45"/>
        <v>10137.049999999999</v>
      </c>
      <c r="Z1461" s="2">
        <f>IF(BoyCodeAfrica_Ecommerce_Datasets3[Marketing_Cost] = 0, "N/A", L1461/P1461)</f>
        <v>45.839603009444531</v>
      </c>
      <c r="AA1461" s="3">
        <f>BoyCodeAfrica_Ecommerce_Datasets3[Marketing_Cost]/BoyCodeAfrica_Ecommerce_Datasets3[Revenue]</f>
        <v>2.1815197653303534E-2</v>
      </c>
      <c r="AB1461">
        <f>IF(COUNTIFS($C$2:C1461,C1461, $O$2:O1461,O1461)= 1,1,0)</f>
        <v>1</v>
      </c>
      <c r="AC1461" s="6">
        <f>IF(COUNTIFS($A$2:A1461,A1461, $O$2:O1461,O1461)= 1,1,0)</f>
        <v>1</v>
      </c>
    </row>
    <row r="1462" spans="1:29" x14ac:dyDescent="0.25">
      <c r="A1462" t="s">
        <v>2096</v>
      </c>
      <c r="B1462" s="1">
        <v>45747</v>
      </c>
      <c r="C1462" t="s">
        <v>620</v>
      </c>
      <c r="D1462" t="s">
        <v>71</v>
      </c>
      <c r="E1462" t="s">
        <v>46</v>
      </c>
      <c r="F1462" t="s">
        <v>86</v>
      </c>
      <c r="G1462" t="s">
        <v>87</v>
      </c>
      <c r="H1462">
        <v>1</v>
      </c>
      <c r="I1462">
        <v>20550</v>
      </c>
      <c r="J1462">
        <v>25</v>
      </c>
      <c r="K1462">
        <v>5137.5</v>
      </c>
      <c r="L1462">
        <v>15412.5</v>
      </c>
      <c r="M1462">
        <v>9989.44</v>
      </c>
      <c r="N1462">
        <v>5423.06</v>
      </c>
      <c r="O1462" t="s">
        <v>49</v>
      </c>
      <c r="P1462">
        <v>371.71</v>
      </c>
      <c r="Q1462" t="s">
        <v>73</v>
      </c>
      <c r="R1462" t="s">
        <v>31</v>
      </c>
      <c r="S1462">
        <v>5</v>
      </c>
      <c r="T1462">
        <v>4</v>
      </c>
      <c r="U1462" t="s">
        <v>32</v>
      </c>
      <c r="V1462" t="s">
        <v>33</v>
      </c>
      <c r="W1462">
        <v>5</v>
      </c>
      <c r="X1462">
        <f t="shared" si="44"/>
        <v>0</v>
      </c>
      <c r="Y1462">
        <f t="shared" si="45"/>
        <v>5051.3500000000004</v>
      </c>
      <c r="Z1462" s="2">
        <f>IF(BoyCodeAfrica_Ecommerce_Datasets3[Marketing_Cost] = 0, "N/A", L1462/P1462)</f>
        <v>41.463775523929947</v>
      </c>
      <c r="AA1462" s="3">
        <f>BoyCodeAfrica_Ecommerce_Datasets3[Marketing_Cost]/BoyCodeAfrica_Ecommerce_Datasets3[Revenue]</f>
        <v>2.4117437145174371E-2</v>
      </c>
      <c r="AB1462">
        <f>IF(COUNTIFS($C$2:C1462,C1462, $O$2:O1462,O1462)= 1,1,0)</f>
        <v>1</v>
      </c>
      <c r="AC1462" s="6">
        <f>IF(COUNTIFS($A$2:A1462,A1462, $O$2:O1462,O1462)= 1,1,0)</f>
        <v>1</v>
      </c>
    </row>
    <row r="1463" spans="1:29" x14ac:dyDescent="0.25">
      <c r="A1463" t="s">
        <v>2097</v>
      </c>
      <c r="B1463" s="1">
        <v>45714</v>
      </c>
      <c r="C1463" t="s">
        <v>2098</v>
      </c>
      <c r="D1463" t="s">
        <v>79</v>
      </c>
      <c r="E1463" t="s">
        <v>26</v>
      </c>
      <c r="F1463" t="s">
        <v>86</v>
      </c>
      <c r="G1463" t="s">
        <v>94</v>
      </c>
      <c r="H1463">
        <v>1</v>
      </c>
      <c r="I1463">
        <v>16593</v>
      </c>
      <c r="J1463">
        <v>10</v>
      </c>
      <c r="K1463">
        <v>1659.3</v>
      </c>
      <c r="L1463">
        <v>14933.7</v>
      </c>
      <c r="M1463">
        <v>8591.61</v>
      </c>
      <c r="N1463">
        <v>6342.09</v>
      </c>
      <c r="O1463" t="s">
        <v>39</v>
      </c>
      <c r="P1463">
        <v>2106.23</v>
      </c>
      <c r="Q1463" t="s">
        <v>73</v>
      </c>
      <c r="R1463" t="s">
        <v>41</v>
      </c>
      <c r="S1463">
        <v>2</v>
      </c>
      <c r="T1463">
        <v>1</v>
      </c>
      <c r="U1463" t="s">
        <v>32</v>
      </c>
      <c r="V1463" t="s">
        <v>33</v>
      </c>
      <c r="W1463">
        <v>3</v>
      </c>
      <c r="X1463">
        <f t="shared" si="44"/>
        <v>0</v>
      </c>
      <c r="Y1463">
        <f t="shared" si="45"/>
        <v>4235.8600000000006</v>
      </c>
      <c r="Z1463" s="2">
        <f>IF(BoyCodeAfrica_Ecommerce_Datasets3[Marketing_Cost] = 0, "N/A", L1463/P1463)</f>
        <v>7.0902513020895155</v>
      </c>
      <c r="AA1463" s="3">
        <f>BoyCodeAfrica_Ecommerce_Datasets3[Marketing_Cost]/BoyCodeAfrica_Ecommerce_Datasets3[Revenue]</f>
        <v>0.1410387244956039</v>
      </c>
      <c r="AB1463">
        <f>IF(COUNTIFS($C$2:C1463,C1463, $O$2:O1463,O1463)= 1,1,0)</f>
        <v>1</v>
      </c>
      <c r="AC1463" s="6">
        <f>IF(COUNTIFS($A$2:A1463,A1463, $O$2:O1463,O1463)= 1,1,0)</f>
        <v>1</v>
      </c>
    </row>
    <row r="1464" spans="1:29" x14ac:dyDescent="0.25">
      <c r="A1464" t="s">
        <v>2099</v>
      </c>
      <c r="B1464" s="1">
        <v>45996</v>
      </c>
      <c r="C1464" t="s">
        <v>1346</v>
      </c>
      <c r="D1464" t="s">
        <v>71</v>
      </c>
      <c r="E1464" t="s">
        <v>26</v>
      </c>
      <c r="F1464" t="s">
        <v>47</v>
      </c>
      <c r="G1464" t="s">
        <v>105</v>
      </c>
      <c r="H1464">
        <v>1</v>
      </c>
      <c r="I1464">
        <v>34245</v>
      </c>
      <c r="J1464">
        <v>20</v>
      </c>
      <c r="K1464">
        <v>6849</v>
      </c>
      <c r="L1464">
        <v>27396</v>
      </c>
      <c r="M1464">
        <v>16918.36</v>
      </c>
      <c r="N1464">
        <v>10477.64</v>
      </c>
      <c r="O1464" t="s">
        <v>91</v>
      </c>
      <c r="P1464">
        <v>399.8</v>
      </c>
      <c r="Q1464" t="s">
        <v>73</v>
      </c>
      <c r="R1464" t="s">
        <v>31</v>
      </c>
      <c r="S1464">
        <v>5</v>
      </c>
      <c r="T1464">
        <v>4</v>
      </c>
      <c r="U1464" t="s">
        <v>32</v>
      </c>
      <c r="V1464" t="s">
        <v>33</v>
      </c>
      <c r="W1464">
        <v>5</v>
      </c>
      <c r="X1464">
        <f t="shared" si="44"/>
        <v>0</v>
      </c>
      <c r="Y1464">
        <f t="shared" si="45"/>
        <v>10077.84</v>
      </c>
      <c r="Z1464" s="2">
        <f>IF(BoyCodeAfrica_Ecommerce_Datasets3[Marketing_Cost] = 0, "N/A", L1464/P1464)</f>
        <v>68.524262131065527</v>
      </c>
      <c r="AA1464" s="3">
        <f>BoyCodeAfrica_Ecommerce_Datasets3[Marketing_Cost]/BoyCodeAfrica_Ecommerce_Datasets3[Revenue]</f>
        <v>1.4593371295079574E-2</v>
      </c>
      <c r="AB1464">
        <f>IF(COUNTIFS($C$2:C1464,C1464, $O$2:O1464,O1464)= 1,1,0)</f>
        <v>1</v>
      </c>
      <c r="AC1464" s="6">
        <f>IF(COUNTIFS($A$2:A1464,A1464, $O$2:O1464,O1464)= 1,1,0)</f>
        <v>1</v>
      </c>
    </row>
    <row r="1465" spans="1:29" x14ac:dyDescent="0.25">
      <c r="A1465" t="s">
        <v>2100</v>
      </c>
      <c r="B1465" s="1">
        <v>45671</v>
      </c>
      <c r="C1465" t="s">
        <v>905</v>
      </c>
      <c r="D1465" t="s">
        <v>154</v>
      </c>
      <c r="E1465" t="s">
        <v>46</v>
      </c>
      <c r="F1465" t="s">
        <v>27</v>
      </c>
      <c r="G1465" t="s">
        <v>72</v>
      </c>
      <c r="H1465">
        <v>1</v>
      </c>
      <c r="I1465">
        <v>20332</v>
      </c>
      <c r="J1465">
        <v>25</v>
      </c>
      <c r="K1465">
        <v>5083</v>
      </c>
      <c r="L1465">
        <v>15249</v>
      </c>
      <c r="M1465">
        <v>8874.9599999999991</v>
      </c>
      <c r="N1465">
        <v>6374.04</v>
      </c>
      <c r="O1465" t="s">
        <v>60</v>
      </c>
      <c r="P1465">
        <v>232.47</v>
      </c>
      <c r="Q1465" t="s">
        <v>40</v>
      </c>
      <c r="R1465" t="s">
        <v>41</v>
      </c>
      <c r="S1465">
        <v>2</v>
      </c>
      <c r="T1465">
        <v>3</v>
      </c>
      <c r="U1465" t="s">
        <v>32</v>
      </c>
      <c r="V1465" t="s">
        <v>50</v>
      </c>
      <c r="W1465">
        <v>2</v>
      </c>
      <c r="X1465">
        <f t="shared" si="44"/>
        <v>0</v>
      </c>
      <c r="Y1465">
        <f t="shared" si="45"/>
        <v>6141.57</v>
      </c>
      <c r="Z1465" s="2">
        <f>IF(BoyCodeAfrica_Ecommerce_Datasets3[Marketing_Cost] = 0, "N/A", L1465/P1465)</f>
        <v>65.595560717511944</v>
      </c>
      <c r="AA1465" s="3">
        <f>BoyCodeAfrica_Ecommerce_Datasets3[Marketing_Cost]/BoyCodeAfrica_Ecommerce_Datasets3[Revenue]</f>
        <v>1.5244934094038954E-2</v>
      </c>
      <c r="AB1465">
        <f>IF(COUNTIFS($C$2:C1465,C1465, $O$2:O1465,O1465)= 1,1,0)</f>
        <v>1</v>
      </c>
      <c r="AC1465" s="6">
        <f>IF(COUNTIFS($A$2:A1465,A1465, $O$2:O1465,O1465)= 1,1,0)</f>
        <v>1</v>
      </c>
    </row>
    <row r="1466" spans="1:29" x14ac:dyDescent="0.25">
      <c r="A1466" t="s">
        <v>2101</v>
      </c>
      <c r="B1466" s="1">
        <v>45725</v>
      </c>
      <c r="C1466" t="s">
        <v>370</v>
      </c>
      <c r="D1466" t="s">
        <v>124</v>
      </c>
      <c r="E1466" t="s">
        <v>26</v>
      </c>
      <c r="F1466" t="s">
        <v>53</v>
      </c>
      <c r="G1466" t="s">
        <v>54</v>
      </c>
      <c r="H1466">
        <v>1</v>
      </c>
      <c r="I1466">
        <v>11644</v>
      </c>
      <c r="J1466">
        <v>15</v>
      </c>
      <c r="K1466">
        <v>1746.6</v>
      </c>
      <c r="L1466">
        <v>9897.4</v>
      </c>
      <c r="M1466">
        <v>7433.71</v>
      </c>
      <c r="N1466">
        <v>2463.69</v>
      </c>
      <c r="O1466" t="s">
        <v>55</v>
      </c>
      <c r="P1466">
        <v>274.72000000000003</v>
      </c>
      <c r="Q1466" t="s">
        <v>73</v>
      </c>
      <c r="R1466" t="s">
        <v>41</v>
      </c>
      <c r="S1466">
        <v>2</v>
      </c>
      <c r="T1466">
        <v>1</v>
      </c>
      <c r="U1466" t="s">
        <v>32</v>
      </c>
      <c r="V1466" t="s">
        <v>33</v>
      </c>
      <c r="W1466">
        <v>3</v>
      </c>
      <c r="X1466">
        <f t="shared" si="44"/>
        <v>0</v>
      </c>
      <c r="Y1466">
        <f t="shared" si="45"/>
        <v>2188.9700000000003</v>
      </c>
      <c r="Z1466" s="2">
        <f>IF(BoyCodeAfrica_Ecommerce_Datasets3[Marketing_Cost] = 0, "N/A", L1466/P1466)</f>
        <v>36.027227722772274</v>
      </c>
      <c r="AA1466" s="3">
        <f>BoyCodeAfrica_Ecommerce_Datasets3[Marketing_Cost]/BoyCodeAfrica_Ecommerce_Datasets3[Revenue]</f>
        <v>2.7756784610099627E-2</v>
      </c>
      <c r="AB1466">
        <f>IF(COUNTIFS($C$2:C1466,C1466, $O$2:O1466,O1466)= 1,1,0)</f>
        <v>0</v>
      </c>
      <c r="AC1466" s="6">
        <f>IF(COUNTIFS($A$2:A1466,A1466, $O$2:O1466,O1466)= 1,1,0)</f>
        <v>1</v>
      </c>
    </row>
    <row r="1467" spans="1:29" x14ac:dyDescent="0.25">
      <c r="A1467" t="s">
        <v>2102</v>
      </c>
      <c r="B1467" s="1">
        <v>45665</v>
      </c>
      <c r="C1467" t="s">
        <v>1695</v>
      </c>
      <c r="D1467" t="s">
        <v>154</v>
      </c>
      <c r="E1467" t="s">
        <v>36</v>
      </c>
      <c r="F1467" t="s">
        <v>37</v>
      </c>
      <c r="G1467" t="s">
        <v>38</v>
      </c>
      <c r="H1467">
        <v>2</v>
      </c>
      <c r="I1467">
        <v>10550</v>
      </c>
      <c r="J1467">
        <v>0</v>
      </c>
      <c r="K1467">
        <v>0</v>
      </c>
      <c r="L1467">
        <v>21100</v>
      </c>
      <c r="M1467">
        <v>17030.07</v>
      </c>
      <c r="N1467">
        <v>4069.93</v>
      </c>
      <c r="O1467" t="s">
        <v>91</v>
      </c>
      <c r="P1467">
        <v>727.05</v>
      </c>
      <c r="Q1467" t="s">
        <v>40</v>
      </c>
      <c r="R1467" t="s">
        <v>41</v>
      </c>
      <c r="S1467">
        <v>2</v>
      </c>
      <c r="T1467">
        <v>3</v>
      </c>
      <c r="U1467" t="s">
        <v>56</v>
      </c>
      <c r="V1467" t="s">
        <v>33</v>
      </c>
      <c r="W1467">
        <v>5</v>
      </c>
      <c r="X1467">
        <f t="shared" si="44"/>
        <v>0</v>
      </c>
      <c r="Y1467">
        <f t="shared" si="45"/>
        <v>3342.88</v>
      </c>
      <c r="Z1467" s="2">
        <f>IF(BoyCodeAfrica_Ecommerce_Datasets3[Marketing_Cost] = 0, "N/A", L1467/P1467)</f>
        <v>29.021387800013756</v>
      </c>
      <c r="AA1467" s="3">
        <f>BoyCodeAfrica_Ecommerce_Datasets3[Marketing_Cost]/BoyCodeAfrica_Ecommerce_Datasets3[Revenue]</f>
        <v>3.4457345971563975E-2</v>
      </c>
      <c r="AB1467">
        <f>IF(COUNTIFS($C$2:C1467,C1467, $O$2:O1467,O1467)= 1,1,0)</f>
        <v>1</v>
      </c>
      <c r="AC1467" s="6">
        <f>IF(COUNTIFS($A$2:A1467,A1467, $O$2:O1467,O1467)= 1,1,0)</f>
        <v>1</v>
      </c>
    </row>
    <row r="1468" spans="1:29" x14ac:dyDescent="0.25">
      <c r="A1468" t="s">
        <v>2103</v>
      </c>
      <c r="B1468" s="1">
        <v>45841</v>
      </c>
      <c r="C1468" t="s">
        <v>1860</v>
      </c>
      <c r="D1468" t="s">
        <v>63</v>
      </c>
      <c r="E1468" t="s">
        <v>46</v>
      </c>
      <c r="F1468" t="s">
        <v>37</v>
      </c>
      <c r="G1468" t="s">
        <v>38</v>
      </c>
      <c r="H1468">
        <v>3</v>
      </c>
      <c r="I1468">
        <v>13519</v>
      </c>
      <c r="J1468">
        <v>10</v>
      </c>
      <c r="K1468">
        <v>4055.7</v>
      </c>
      <c r="L1468">
        <v>36501.300000000003</v>
      </c>
      <c r="M1468">
        <v>26065.86</v>
      </c>
      <c r="N1468">
        <v>10435.44</v>
      </c>
      <c r="O1468" t="s">
        <v>29</v>
      </c>
      <c r="P1468">
        <v>1042.42</v>
      </c>
      <c r="Q1468" t="s">
        <v>68</v>
      </c>
      <c r="R1468" t="s">
        <v>41</v>
      </c>
      <c r="S1468">
        <v>2</v>
      </c>
      <c r="T1468">
        <v>5</v>
      </c>
      <c r="U1468" t="s">
        <v>56</v>
      </c>
      <c r="V1468" t="s">
        <v>33</v>
      </c>
      <c r="W1468">
        <v>3</v>
      </c>
      <c r="X1468">
        <f t="shared" si="44"/>
        <v>0</v>
      </c>
      <c r="Y1468">
        <f t="shared" si="45"/>
        <v>9393.02</v>
      </c>
      <c r="Z1468" s="2">
        <f>IF(BoyCodeAfrica_Ecommerce_Datasets3[Marketing_Cost] = 0, "N/A", L1468/P1468)</f>
        <v>35.015924483413599</v>
      </c>
      <c r="AA1468" s="3">
        <f>BoyCodeAfrica_Ecommerce_Datasets3[Marketing_Cost]/BoyCodeAfrica_Ecommerce_Datasets3[Revenue]</f>
        <v>2.8558434905058175E-2</v>
      </c>
      <c r="AB1468">
        <f>IF(COUNTIFS($C$2:C1468,C1468, $O$2:O1468,O1468)= 1,1,0)</f>
        <v>1</v>
      </c>
      <c r="AC1468" s="6">
        <f>IF(COUNTIFS($A$2:A1468,A1468, $O$2:O1468,O1468)= 1,1,0)</f>
        <v>1</v>
      </c>
    </row>
    <row r="1469" spans="1:29" x14ac:dyDescent="0.25">
      <c r="A1469" t="s">
        <v>2104</v>
      </c>
      <c r="B1469" s="1">
        <v>45779</v>
      </c>
      <c r="C1469" t="s">
        <v>528</v>
      </c>
      <c r="D1469" t="s">
        <v>79</v>
      </c>
      <c r="E1469" t="s">
        <v>46</v>
      </c>
      <c r="F1469" t="s">
        <v>37</v>
      </c>
      <c r="G1469" t="s">
        <v>161</v>
      </c>
      <c r="H1469">
        <v>1</v>
      </c>
      <c r="I1469">
        <v>34576</v>
      </c>
      <c r="J1469">
        <v>0</v>
      </c>
      <c r="K1469">
        <v>0</v>
      </c>
      <c r="L1469">
        <v>34576</v>
      </c>
      <c r="M1469">
        <v>24677.66</v>
      </c>
      <c r="N1469">
        <v>9898.34</v>
      </c>
      <c r="O1469" t="s">
        <v>91</v>
      </c>
      <c r="P1469">
        <v>961.84</v>
      </c>
      <c r="Q1469" t="s">
        <v>40</v>
      </c>
      <c r="R1469" t="s">
        <v>31</v>
      </c>
      <c r="S1469">
        <v>5</v>
      </c>
      <c r="T1469">
        <v>5</v>
      </c>
      <c r="U1469" t="s">
        <v>32</v>
      </c>
      <c r="V1469" t="s">
        <v>33</v>
      </c>
      <c r="W1469">
        <v>5</v>
      </c>
      <c r="X1469">
        <f t="shared" si="44"/>
        <v>0</v>
      </c>
      <c r="Y1469">
        <f t="shared" si="45"/>
        <v>8936.5</v>
      </c>
      <c r="Z1469" s="2">
        <f>IF(BoyCodeAfrica_Ecommerce_Datasets3[Marketing_Cost] = 0, "N/A", L1469/P1469)</f>
        <v>35.947766780337687</v>
      </c>
      <c r="AA1469" s="3">
        <f>BoyCodeAfrica_Ecommerce_Datasets3[Marketing_Cost]/BoyCodeAfrica_Ecommerce_Datasets3[Revenue]</f>
        <v>2.7818139750115687E-2</v>
      </c>
      <c r="AB1469">
        <f>IF(COUNTIFS($C$2:C1469,C1469, $O$2:O1469,O1469)= 1,1,0)</f>
        <v>1</v>
      </c>
      <c r="AC1469" s="6">
        <f>IF(COUNTIFS($A$2:A1469,A1469, $O$2:O1469,O1469)= 1,1,0)</f>
        <v>1</v>
      </c>
    </row>
    <row r="1470" spans="1:29" x14ac:dyDescent="0.25">
      <c r="A1470" t="s">
        <v>2105</v>
      </c>
      <c r="B1470" s="1">
        <v>45959</v>
      </c>
      <c r="C1470" t="s">
        <v>570</v>
      </c>
      <c r="D1470" t="s">
        <v>124</v>
      </c>
      <c r="E1470" t="s">
        <v>26</v>
      </c>
      <c r="F1470" t="s">
        <v>53</v>
      </c>
      <c r="G1470" t="s">
        <v>59</v>
      </c>
      <c r="H1470">
        <v>2</v>
      </c>
      <c r="I1470">
        <v>93790</v>
      </c>
      <c r="J1470">
        <v>5</v>
      </c>
      <c r="K1470">
        <v>9379</v>
      </c>
      <c r="L1470">
        <v>178201</v>
      </c>
      <c r="M1470">
        <v>142052.01999999999</v>
      </c>
      <c r="N1470">
        <v>36148.980000000003</v>
      </c>
      <c r="O1470" t="s">
        <v>55</v>
      </c>
      <c r="P1470">
        <v>1702.3</v>
      </c>
      <c r="Q1470" t="s">
        <v>68</v>
      </c>
      <c r="R1470" t="s">
        <v>31</v>
      </c>
      <c r="S1470">
        <v>5</v>
      </c>
      <c r="T1470">
        <v>2</v>
      </c>
      <c r="U1470" t="s">
        <v>32</v>
      </c>
      <c r="V1470" t="s">
        <v>33</v>
      </c>
      <c r="W1470">
        <v>5</v>
      </c>
      <c r="X1470">
        <f t="shared" si="44"/>
        <v>0</v>
      </c>
      <c r="Y1470">
        <f t="shared" si="45"/>
        <v>34446.68</v>
      </c>
      <c r="Z1470" s="2">
        <f>IF(BoyCodeAfrica_Ecommerce_Datasets3[Marketing_Cost] = 0, "N/A", L1470/P1470)</f>
        <v>104.6824883980497</v>
      </c>
      <c r="AA1470" s="3">
        <f>BoyCodeAfrica_Ecommerce_Datasets3[Marketing_Cost]/BoyCodeAfrica_Ecommerce_Datasets3[Revenue]</f>
        <v>9.5526961128164257E-3</v>
      </c>
      <c r="AB1470">
        <f>IF(COUNTIFS($C$2:C1470,C1470, $O$2:O1470,O1470)= 1,1,0)</f>
        <v>1</v>
      </c>
      <c r="AC1470" s="6">
        <f>IF(COUNTIFS($A$2:A1470,A1470, $O$2:O1470,O1470)= 1,1,0)</f>
        <v>1</v>
      </c>
    </row>
    <row r="1471" spans="1:29" x14ac:dyDescent="0.25">
      <c r="A1471" t="s">
        <v>2106</v>
      </c>
      <c r="B1471" s="1">
        <v>45823</v>
      </c>
      <c r="C1471" t="s">
        <v>637</v>
      </c>
      <c r="D1471" t="s">
        <v>79</v>
      </c>
      <c r="E1471" t="s">
        <v>26</v>
      </c>
      <c r="F1471" t="s">
        <v>37</v>
      </c>
      <c r="G1471" t="s">
        <v>100</v>
      </c>
      <c r="H1471">
        <v>1</v>
      </c>
      <c r="I1471">
        <v>34651</v>
      </c>
      <c r="J1471">
        <v>0</v>
      </c>
      <c r="K1471">
        <v>0</v>
      </c>
      <c r="L1471">
        <v>34651</v>
      </c>
      <c r="M1471">
        <v>22705.18</v>
      </c>
      <c r="N1471">
        <v>11945.82</v>
      </c>
      <c r="O1471" t="s">
        <v>49</v>
      </c>
      <c r="P1471">
        <v>146.13</v>
      </c>
      <c r="Q1471" t="s">
        <v>68</v>
      </c>
      <c r="R1471" t="s">
        <v>31</v>
      </c>
      <c r="S1471">
        <v>5</v>
      </c>
      <c r="T1471">
        <v>5</v>
      </c>
      <c r="U1471" t="s">
        <v>32</v>
      </c>
      <c r="V1471" t="s">
        <v>33</v>
      </c>
      <c r="W1471">
        <v>4</v>
      </c>
      <c r="X1471">
        <f t="shared" si="44"/>
        <v>0</v>
      </c>
      <c r="Y1471">
        <f t="shared" si="45"/>
        <v>11799.69</v>
      </c>
      <c r="Z1471" s="2">
        <f>IF(BoyCodeAfrica_Ecommerce_Datasets3[Marketing_Cost] = 0, "N/A", L1471/P1471)</f>
        <v>237.1244782043386</v>
      </c>
      <c r="AA1471" s="3">
        <f>BoyCodeAfrica_Ecommerce_Datasets3[Marketing_Cost]/BoyCodeAfrica_Ecommerce_Datasets3[Revenue]</f>
        <v>4.2171943089665525E-3</v>
      </c>
      <c r="AB1471">
        <f>IF(COUNTIFS($C$2:C1471,C1471, $O$2:O1471,O1471)= 1,1,0)</f>
        <v>0</v>
      </c>
      <c r="AC1471" s="6">
        <f>IF(COUNTIFS($A$2:A1471,A1471, $O$2:O1471,O1471)= 1,1,0)</f>
        <v>1</v>
      </c>
    </row>
    <row r="1472" spans="1:29" x14ac:dyDescent="0.25">
      <c r="A1472" t="s">
        <v>2107</v>
      </c>
      <c r="B1472" s="1">
        <v>45666</v>
      </c>
      <c r="C1472" t="s">
        <v>1332</v>
      </c>
      <c r="D1472" t="s">
        <v>154</v>
      </c>
      <c r="E1472" t="s">
        <v>26</v>
      </c>
      <c r="F1472" t="s">
        <v>37</v>
      </c>
      <c r="G1472" t="s">
        <v>224</v>
      </c>
      <c r="H1472">
        <v>2</v>
      </c>
      <c r="I1472">
        <v>14198</v>
      </c>
      <c r="J1472">
        <v>0</v>
      </c>
      <c r="K1472">
        <v>0</v>
      </c>
      <c r="L1472">
        <v>28396</v>
      </c>
      <c r="M1472">
        <v>16368.78</v>
      </c>
      <c r="N1472">
        <v>12027.22</v>
      </c>
      <c r="O1472" t="s">
        <v>49</v>
      </c>
      <c r="P1472">
        <v>305.24</v>
      </c>
      <c r="Q1472" t="s">
        <v>83</v>
      </c>
      <c r="R1472" t="s">
        <v>31</v>
      </c>
      <c r="S1472">
        <v>5</v>
      </c>
      <c r="T1472">
        <v>3</v>
      </c>
      <c r="U1472" t="s">
        <v>32</v>
      </c>
      <c r="V1472" t="s">
        <v>42</v>
      </c>
      <c r="X1472">
        <f t="shared" si="44"/>
        <v>0</v>
      </c>
      <c r="Y1472">
        <f t="shared" si="45"/>
        <v>11721.98</v>
      </c>
      <c r="Z1472" s="2">
        <f>IF(BoyCodeAfrica_Ecommerce_Datasets3[Marketing_Cost] = 0, "N/A", L1472/P1472)</f>
        <v>93.028436640020971</v>
      </c>
      <c r="AA1472" s="3">
        <f>BoyCodeAfrica_Ecommerce_Datasets3[Marketing_Cost]/BoyCodeAfrica_Ecommerce_Datasets3[Revenue]</f>
        <v>1.0749401324130159E-2</v>
      </c>
      <c r="AB1472">
        <f>IF(COUNTIFS($C$2:C1472,C1472, $O$2:O1472,O1472)= 1,1,0)</f>
        <v>1</v>
      </c>
      <c r="AC1472" s="6">
        <f>IF(COUNTIFS($A$2:A1472,A1472, $O$2:O1472,O1472)= 1,1,0)</f>
        <v>1</v>
      </c>
    </row>
    <row r="1473" spans="1:29" x14ac:dyDescent="0.25">
      <c r="A1473" t="s">
        <v>2108</v>
      </c>
      <c r="B1473" s="1">
        <v>45747</v>
      </c>
      <c r="C1473" t="s">
        <v>233</v>
      </c>
      <c r="D1473" t="s">
        <v>67</v>
      </c>
      <c r="E1473" t="s">
        <v>26</v>
      </c>
      <c r="F1473" t="s">
        <v>86</v>
      </c>
      <c r="G1473" t="s">
        <v>127</v>
      </c>
      <c r="H1473">
        <v>1</v>
      </c>
      <c r="I1473">
        <v>23944</v>
      </c>
      <c r="J1473">
        <v>20</v>
      </c>
      <c r="K1473">
        <v>4788.8</v>
      </c>
      <c r="L1473">
        <v>19155.2</v>
      </c>
      <c r="M1473">
        <v>13055.75</v>
      </c>
      <c r="N1473">
        <v>6099.45</v>
      </c>
      <c r="O1473" t="s">
        <v>60</v>
      </c>
      <c r="P1473">
        <v>2156.02</v>
      </c>
      <c r="Q1473" t="s">
        <v>40</v>
      </c>
      <c r="R1473" t="s">
        <v>41</v>
      </c>
      <c r="S1473">
        <v>2</v>
      </c>
      <c r="T1473">
        <v>1</v>
      </c>
      <c r="U1473" t="s">
        <v>32</v>
      </c>
      <c r="V1473" t="s">
        <v>33</v>
      </c>
      <c r="W1473">
        <v>3</v>
      </c>
      <c r="X1473">
        <f t="shared" si="44"/>
        <v>0</v>
      </c>
      <c r="Y1473">
        <f t="shared" si="45"/>
        <v>3943.43</v>
      </c>
      <c r="Z1473" s="2">
        <f>IF(BoyCodeAfrica_Ecommerce_Datasets3[Marketing_Cost] = 0, "N/A", L1473/P1473)</f>
        <v>8.8845186964870457</v>
      </c>
      <c r="AA1473" s="3">
        <f>BoyCodeAfrica_Ecommerce_Datasets3[Marketing_Cost]/BoyCodeAfrica_Ecommerce_Datasets3[Revenue]</f>
        <v>0.11255533745405946</v>
      </c>
      <c r="AB1473">
        <f>IF(COUNTIFS($C$2:C1473,C1473, $O$2:O1473,O1473)= 1,1,0)</f>
        <v>1</v>
      </c>
      <c r="AC1473" s="6">
        <f>IF(COUNTIFS($A$2:A1473,A1473, $O$2:O1473,O1473)= 1,1,0)</f>
        <v>1</v>
      </c>
    </row>
    <row r="1474" spans="1:29" x14ac:dyDescent="0.25">
      <c r="A1474" t="s">
        <v>2109</v>
      </c>
      <c r="B1474" s="1">
        <v>45793</v>
      </c>
      <c r="C1474" t="s">
        <v>1350</v>
      </c>
      <c r="D1474" t="s">
        <v>90</v>
      </c>
      <c r="E1474" t="s">
        <v>46</v>
      </c>
      <c r="F1474" t="s">
        <v>53</v>
      </c>
      <c r="G1474" t="s">
        <v>59</v>
      </c>
      <c r="H1474">
        <v>1</v>
      </c>
      <c r="I1474">
        <v>115019</v>
      </c>
      <c r="J1474">
        <v>25</v>
      </c>
      <c r="K1474">
        <v>28754.75</v>
      </c>
      <c r="L1474">
        <v>86264.25</v>
      </c>
      <c r="M1474">
        <v>53129.26</v>
      </c>
      <c r="N1474">
        <v>33134.99</v>
      </c>
      <c r="O1474" t="s">
        <v>39</v>
      </c>
      <c r="P1474">
        <v>1912.99</v>
      </c>
      <c r="Q1474" t="s">
        <v>73</v>
      </c>
      <c r="R1474" t="s">
        <v>31</v>
      </c>
      <c r="S1474">
        <v>5</v>
      </c>
      <c r="T1474">
        <v>4</v>
      </c>
      <c r="U1474" t="s">
        <v>32</v>
      </c>
      <c r="V1474" t="s">
        <v>33</v>
      </c>
      <c r="W1474">
        <v>2</v>
      </c>
      <c r="X1474">
        <f t="shared" ref="X1474:X1537" si="46">L1474-M1474-N1474</f>
        <v>0</v>
      </c>
      <c r="Y1474">
        <f t="shared" ref="Y1474:Y1537" si="47">N1474-P1474</f>
        <v>31221.999999999996</v>
      </c>
      <c r="Z1474" s="2">
        <f>IF(BoyCodeAfrica_Ecommerce_Datasets3[Marketing_Cost] = 0, "N/A", L1474/P1474)</f>
        <v>45.093936716867312</v>
      </c>
      <c r="AA1474" s="3">
        <f>BoyCodeAfrica_Ecommerce_Datasets3[Marketing_Cost]/BoyCodeAfrica_Ecommerce_Datasets3[Revenue]</f>
        <v>2.2175930353535794E-2</v>
      </c>
      <c r="AB1474">
        <f>IF(COUNTIFS($C$2:C1474,C1474, $O$2:O1474,O1474)= 1,1,0)</f>
        <v>1</v>
      </c>
      <c r="AC1474" s="6">
        <f>IF(COUNTIFS($A$2:A1474,A1474, $O$2:O1474,O1474)= 1,1,0)</f>
        <v>1</v>
      </c>
    </row>
    <row r="1475" spans="1:29" x14ac:dyDescent="0.25">
      <c r="A1475" t="s">
        <v>2110</v>
      </c>
      <c r="B1475" s="1">
        <v>45684</v>
      </c>
      <c r="C1475" t="s">
        <v>301</v>
      </c>
      <c r="D1475" t="s">
        <v>45</v>
      </c>
      <c r="E1475" t="s">
        <v>26</v>
      </c>
      <c r="F1475" t="s">
        <v>86</v>
      </c>
      <c r="G1475" t="s">
        <v>180</v>
      </c>
      <c r="H1475">
        <v>1</v>
      </c>
      <c r="I1475">
        <v>37161</v>
      </c>
      <c r="J1475">
        <v>10</v>
      </c>
      <c r="K1475">
        <v>3716.1</v>
      </c>
      <c r="L1475">
        <v>33444.9</v>
      </c>
      <c r="M1475">
        <v>18471.53</v>
      </c>
      <c r="N1475">
        <v>14973.37</v>
      </c>
      <c r="O1475" t="s">
        <v>39</v>
      </c>
      <c r="P1475">
        <v>1775.14</v>
      </c>
      <c r="Q1475" t="s">
        <v>30</v>
      </c>
      <c r="R1475" t="s">
        <v>31</v>
      </c>
      <c r="S1475">
        <v>5</v>
      </c>
      <c r="T1475">
        <v>2</v>
      </c>
      <c r="U1475" t="s">
        <v>32</v>
      </c>
      <c r="V1475" t="s">
        <v>50</v>
      </c>
      <c r="W1475">
        <v>4</v>
      </c>
      <c r="X1475">
        <f t="shared" si="46"/>
        <v>0</v>
      </c>
      <c r="Y1475">
        <f t="shared" si="47"/>
        <v>13198.230000000001</v>
      </c>
      <c r="Z1475" s="2">
        <f>IF(BoyCodeAfrica_Ecommerce_Datasets3[Marketing_Cost] = 0, "N/A", L1475/P1475)</f>
        <v>18.840711155176493</v>
      </c>
      <c r="AA1475" s="3">
        <f>BoyCodeAfrica_Ecommerce_Datasets3[Marketing_Cost]/BoyCodeAfrica_Ecommerce_Datasets3[Revenue]</f>
        <v>5.3076552777852531E-2</v>
      </c>
      <c r="AB1475">
        <f>IF(COUNTIFS($C$2:C1475,C1475, $O$2:O1475,O1475)= 1,1,0)</f>
        <v>1</v>
      </c>
      <c r="AC1475" s="6">
        <f>IF(COUNTIFS($A$2:A1475,A1475, $O$2:O1475,O1475)= 1,1,0)</f>
        <v>1</v>
      </c>
    </row>
    <row r="1476" spans="1:29" x14ac:dyDescent="0.25">
      <c r="A1476" t="s">
        <v>2111</v>
      </c>
      <c r="B1476" s="1">
        <v>45722</v>
      </c>
      <c r="C1476" t="s">
        <v>211</v>
      </c>
      <c r="D1476" t="s">
        <v>97</v>
      </c>
      <c r="E1476" t="s">
        <v>26</v>
      </c>
      <c r="F1476" t="s">
        <v>86</v>
      </c>
      <c r="G1476" t="s">
        <v>94</v>
      </c>
      <c r="H1476">
        <v>1</v>
      </c>
      <c r="I1476">
        <v>72189</v>
      </c>
      <c r="J1476">
        <v>0</v>
      </c>
      <c r="K1476">
        <v>0</v>
      </c>
      <c r="L1476">
        <v>72189</v>
      </c>
      <c r="M1476">
        <v>57024.959999999999</v>
      </c>
      <c r="N1476">
        <v>15164.04</v>
      </c>
      <c r="O1476" t="s">
        <v>49</v>
      </c>
      <c r="P1476">
        <v>127.64</v>
      </c>
      <c r="Q1476" t="s">
        <v>83</v>
      </c>
      <c r="R1476" t="s">
        <v>31</v>
      </c>
      <c r="S1476">
        <v>5</v>
      </c>
      <c r="T1476">
        <v>3</v>
      </c>
      <c r="U1476" t="s">
        <v>32</v>
      </c>
      <c r="V1476" t="s">
        <v>42</v>
      </c>
      <c r="X1476">
        <f t="shared" si="46"/>
        <v>0</v>
      </c>
      <c r="Y1476">
        <f t="shared" si="47"/>
        <v>15036.400000000001</v>
      </c>
      <c r="Z1476" s="2">
        <f>IF(BoyCodeAfrica_Ecommerce_Datasets3[Marketing_Cost] = 0, "N/A", L1476/P1476)</f>
        <v>565.56722030711376</v>
      </c>
      <c r="AA1476" s="3">
        <f>BoyCodeAfrica_Ecommerce_Datasets3[Marketing_Cost]/BoyCodeAfrica_Ecommerce_Datasets3[Revenue]</f>
        <v>1.7681364196761278E-3</v>
      </c>
      <c r="AB1476">
        <f>IF(COUNTIFS($C$2:C1476,C1476, $O$2:O1476,O1476)= 1,1,0)</f>
        <v>0</v>
      </c>
      <c r="AC1476" s="6">
        <f>IF(COUNTIFS($A$2:A1476,A1476, $O$2:O1476,O1476)= 1,1,0)</f>
        <v>1</v>
      </c>
    </row>
    <row r="1477" spans="1:29" x14ac:dyDescent="0.25">
      <c r="A1477" t="s">
        <v>2112</v>
      </c>
      <c r="B1477" s="1">
        <v>45873</v>
      </c>
      <c r="C1477" t="s">
        <v>191</v>
      </c>
      <c r="D1477" t="s">
        <v>124</v>
      </c>
      <c r="E1477" t="s">
        <v>46</v>
      </c>
      <c r="F1477" t="s">
        <v>86</v>
      </c>
      <c r="G1477" t="s">
        <v>180</v>
      </c>
      <c r="H1477">
        <v>1</v>
      </c>
      <c r="I1477">
        <v>25516</v>
      </c>
      <c r="J1477">
        <v>5</v>
      </c>
      <c r="K1477">
        <v>1275.8</v>
      </c>
      <c r="L1477">
        <v>24240.2</v>
      </c>
      <c r="M1477">
        <v>16836.34</v>
      </c>
      <c r="N1477">
        <v>7403.86</v>
      </c>
      <c r="O1477" t="s">
        <v>39</v>
      </c>
      <c r="P1477">
        <v>2031.02</v>
      </c>
      <c r="Q1477" t="s">
        <v>68</v>
      </c>
      <c r="R1477" t="s">
        <v>31</v>
      </c>
      <c r="S1477">
        <v>5</v>
      </c>
      <c r="T1477">
        <v>2</v>
      </c>
      <c r="U1477" t="s">
        <v>32</v>
      </c>
      <c r="V1477" t="s">
        <v>42</v>
      </c>
      <c r="X1477">
        <f t="shared" si="46"/>
        <v>0</v>
      </c>
      <c r="Y1477">
        <f t="shared" si="47"/>
        <v>5372.84</v>
      </c>
      <c r="Z1477" s="2">
        <f>IF(BoyCodeAfrica_Ecommerce_Datasets3[Marketing_Cost] = 0, "N/A", L1477/P1477)</f>
        <v>11.934988330986402</v>
      </c>
      <c r="AA1477" s="3">
        <f>BoyCodeAfrica_Ecommerce_Datasets3[Marketing_Cost]/BoyCodeAfrica_Ecommerce_Datasets3[Revenue]</f>
        <v>8.3787262481332656E-2</v>
      </c>
      <c r="AB1477">
        <f>IF(COUNTIFS($C$2:C1477,C1477, $O$2:O1477,O1477)= 1,1,0)</f>
        <v>0</v>
      </c>
      <c r="AC1477" s="6">
        <f>IF(COUNTIFS($A$2:A1477,A1477, $O$2:O1477,O1477)= 1,1,0)</f>
        <v>1</v>
      </c>
    </row>
    <row r="1478" spans="1:29" x14ac:dyDescent="0.25">
      <c r="A1478" t="s">
        <v>2113</v>
      </c>
      <c r="B1478" s="1">
        <v>45927</v>
      </c>
      <c r="C1478" t="s">
        <v>1350</v>
      </c>
      <c r="D1478" t="s">
        <v>79</v>
      </c>
      <c r="E1478" t="s">
        <v>46</v>
      </c>
      <c r="F1478" t="s">
        <v>53</v>
      </c>
      <c r="G1478" t="s">
        <v>82</v>
      </c>
      <c r="H1478">
        <v>1</v>
      </c>
      <c r="I1478">
        <v>111201</v>
      </c>
      <c r="J1478">
        <v>0</v>
      </c>
      <c r="K1478">
        <v>0</v>
      </c>
      <c r="L1478">
        <v>111201</v>
      </c>
      <c r="M1478">
        <v>68293.09</v>
      </c>
      <c r="N1478">
        <v>42907.91</v>
      </c>
      <c r="O1478" t="s">
        <v>49</v>
      </c>
      <c r="P1478">
        <v>472.29</v>
      </c>
      <c r="Q1478" t="s">
        <v>30</v>
      </c>
      <c r="R1478" t="s">
        <v>31</v>
      </c>
      <c r="S1478">
        <v>5</v>
      </c>
      <c r="T1478">
        <v>5</v>
      </c>
      <c r="U1478" t="s">
        <v>32</v>
      </c>
      <c r="V1478" t="s">
        <v>42</v>
      </c>
      <c r="X1478">
        <f t="shared" si="46"/>
        <v>0</v>
      </c>
      <c r="Y1478">
        <f t="shared" si="47"/>
        <v>42435.62</v>
      </c>
      <c r="Z1478" s="2">
        <f>IF(BoyCodeAfrica_Ecommerce_Datasets3[Marketing_Cost] = 0, "N/A", L1478/P1478)</f>
        <v>235.45067649113892</v>
      </c>
      <c r="AA1478" s="3">
        <f>BoyCodeAfrica_Ecommerce_Datasets3[Marketing_Cost]/BoyCodeAfrica_Ecommerce_Datasets3[Revenue]</f>
        <v>4.2471740362047105E-3</v>
      </c>
      <c r="AB1478">
        <f>IF(COUNTIFS($C$2:C1478,C1478, $O$2:O1478,O1478)= 1,1,0)</f>
        <v>0</v>
      </c>
      <c r="AC1478" s="6">
        <f>IF(COUNTIFS($A$2:A1478,A1478, $O$2:O1478,O1478)= 1,1,0)</f>
        <v>1</v>
      </c>
    </row>
    <row r="1479" spans="1:29" x14ac:dyDescent="0.25">
      <c r="A1479" t="s">
        <v>2114</v>
      </c>
      <c r="B1479" s="1">
        <v>45716</v>
      </c>
      <c r="C1479" t="s">
        <v>203</v>
      </c>
      <c r="D1479" t="s">
        <v>67</v>
      </c>
      <c r="E1479" t="s">
        <v>26</v>
      </c>
      <c r="F1479" t="s">
        <v>47</v>
      </c>
      <c r="G1479" t="s">
        <v>105</v>
      </c>
      <c r="H1479">
        <v>2</v>
      </c>
      <c r="I1479">
        <v>38856</v>
      </c>
      <c r="J1479">
        <v>0</v>
      </c>
      <c r="K1479">
        <v>0</v>
      </c>
      <c r="L1479">
        <v>77712</v>
      </c>
      <c r="M1479">
        <v>43638.42</v>
      </c>
      <c r="N1479">
        <v>34073.58</v>
      </c>
      <c r="O1479" t="s">
        <v>49</v>
      </c>
      <c r="P1479">
        <v>165.64</v>
      </c>
      <c r="Q1479" t="s">
        <v>83</v>
      </c>
      <c r="R1479" t="s">
        <v>31</v>
      </c>
      <c r="S1479">
        <v>5</v>
      </c>
      <c r="T1479">
        <v>5</v>
      </c>
      <c r="U1479" t="s">
        <v>32</v>
      </c>
      <c r="V1479" t="s">
        <v>33</v>
      </c>
      <c r="W1479">
        <v>1</v>
      </c>
      <c r="X1479">
        <f t="shared" si="46"/>
        <v>0</v>
      </c>
      <c r="Y1479">
        <f t="shared" si="47"/>
        <v>33907.94</v>
      </c>
      <c r="Z1479" s="2">
        <f>IF(BoyCodeAfrica_Ecommerce_Datasets3[Marketing_Cost] = 0, "N/A", L1479/P1479)</f>
        <v>469.16203815503508</v>
      </c>
      <c r="AA1479" s="3">
        <f>BoyCodeAfrica_Ecommerce_Datasets3[Marketing_Cost]/BoyCodeAfrica_Ecommerce_Datasets3[Revenue]</f>
        <v>2.1314597488161415E-3</v>
      </c>
      <c r="AB1479">
        <f>IF(COUNTIFS($C$2:C1479,C1479, $O$2:O1479,O1479)= 1,1,0)</f>
        <v>0</v>
      </c>
      <c r="AC1479" s="6">
        <f>IF(COUNTIFS($A$2:A1479,A1479, $O$2:O1479,O1479)= 1,1,0)</f>
        <v>1</v>
      </c>
    </row>
    <row r="1480" spans="1:29" x14ac:dyDescent="0.25">
      <c r="A1480" t="s">
        <v>2115</v>
      </c>
      <c r="B1480" s="1">
        <v>45690</v>
      </c>
      <c r="C1480" t="s">
        <v>1063</v>
      </c>
      <c r="D1480" t="s">
        <v>67</v>
      </c>
      <c r="E1480" t="s">
        <v>46</v>
      </c>
      <c r="F1480" t="s">
        <v>53</v>
      </c>
      <c r="G1480" t="s">
        <v>54</v>
      </c>
      <c r="H1480">
        <v>1</v>
      </c>
      <c r="I1480">
        <v>56865</v>
      </c>
      <c r="J1480">
        <v>0</v>
      </c>
      <c r="K1480">
        <v>0</v>
      </c>
      <c r="L1480">
        <v>56865</v>
      </c>
      <c r="M1480">
        <v>34044.050000000003</v>
      </c>
      <c r="N1480">
        <v>22820.95</v>
      </c>
      <c r="O1480" t="s">
        <v>55</v>
      </c>
      <c r="P1480">
        <v>1054.02</v>
      </c>
      <c r="Q1480" t="s">
        <v>83</v>
      </c>
      <c r="R1480" t="s">
        <v>31</v>
      </c>
      <c r="S1480">
        <v>5</v>
      </c>
      <c r="T1480">
        <v>3</v>
      </c>
      <c r="U1480" t="s">
        <v>32</v>
      </c>
      <c r="V1480" t="s">
        <v>33</v>
      </c>
      <c r="W1480">
        <v>5</v>
      </c>
      <c r="X1480">
        <f t="shared" si="46"/>
        <v>0</v>
      </c>
      <c r="Y1480">
        <f t="shared" si="47"/>
        <v>21766.93</v>
      </c>
      <c r="Z1480" s="2">
        <f>IF(BoyCodeAfrica_Ecommerce_Datasets3[Marketing_Cost] = 0, "N/A", L1480/P1480)</f>
        <v>53.950589172880974</v>
      </c>
      <c r="AA1480" s="3">
        <f>BoyCodeAfrica_Ecommerce_Datasets3[Marketing_Cost]/BoyCodeAfrica_Ecommerce_Datasets3[Revenue]</f>
        <v>1.8535478765497229E-2</v>
      </c>
      <c r="AB1480">
        <f>IF(COUNTIFS($C$2:C1480,C1480, $O$2:O1480,O1480)= 1,1,0)</f>
        <v>0</v>
      </c>
      <c r="AC1480" s="6">
        <f>IF(COUNTIFS($A$2:A1480,A1480, $O$2:O1480,O1480)= 1,1,0)</f>
        <v>1</v>
      </c>
    </row>
    <row r="1481" spans="1:29" x14ac:dyDescent="0.25">
      <c r="A1481" t="s">
        <v>2116</v>
      </c>
      <c r="B1481" s="1">
        <v>45901</v>
      </c>
      <c r="C1481" t="s">
        <v>135</v>
      </c>
      <c r="D1481" t="s">
        <v>63</v>
      </c>
      <c r="E1481" t="s">
        <v>46</v>
      </c>
      <c r="F1481" t="s">
        <v>37</v>
      </c>
      <c r="G1481" t="s">
        <v>224</v>
      </c>
      <c r="H1481">
        <v>1</v>
      </c>
      <c r="I1481">
        <v>29914</v>
      </c>
      <c r="J1481">
        <v>10</v>
      </c>
      <c r="K1481">
        <v>2991.4</v>
      </c>
      <c r="L1481">
        <v>26922.6</v>
      </c>
      <c r="M1481">
        <v>17267.52</v>
      </c>
      <c r="N1481">
        <v>9655.08</v>
      </c>
      <c r="O1481" t="s">
        <v>39</v>
      </c>
      <c r="P1481">
        <v>1183.9100000000001</v>
      </c>
      <c r="Q1481" t="s">
        <v>83</v>
      </c>
      <c r="R1481" t="s">
        <v>31</v>
      </c>
      <c r="S1481">
        <v>5</v>
      </c>
      <c r="T1481">
        <v>4</v>
      </c>
      <c r="U1481" t="s">
        <v>32</v>
      </c>
      <c r="V1481" t="s">
        <v>33</v>
      </c>
      <c r="W1481">
        <v>4</v>
      </c>
      <c r="X1481">
        <f t="shared" si="46"/>
        <v>0</v>
      </c>
      <c r="Y1481">
        <f t="shared" si="47"/>
        <v>8471.17</v>
      </c>
      <c r="Z1481" s="2">
        <f>IF(BoyCodeAfrica_Ecommerce_Datasets3[Marketing_Cost] = 0, "N/A", L1481/P1481)</f>
        <v>22.740411010972114</v>
      </c>
      <c r="AA1481" s="3">
        <f>BoyCodeAfrica_Ecommerce_Datasets3[Marketing_Cost]/BoyCodeAfrica_Ecommerce_Datasets3[Revenue]</f>
        <v>4.3974578978256192E-2</v>
      </c>
      <c r="AB1481">
        <f>IF(COUNTIFS($C$2:C1481,C1481, $O$2:O1481,O1481)= 1,1,0)</f>
        <v>0</v>
      </c>
      <c r="AC1481" s="6">
        <f>IF(COUNTIFS($A$2:A1481,A1481, $O$2:O1481,O1481)= 1,1,0)</f>
        <v>1</v>
      </c>
    </row>
    <row r="1482" spans="1:29" x14ac:dyDescent="0.25">
      <c r="A1482" t="s">
        <v>2117</v>
      </c>
      <c r="B1482" s="1">
        <v>45887</v>
      </c>
      <c r="C1482" t="s">
        <v>380</v>
      </c>
      <c r="D1482" t="s">
        <v>79</v>
      </c>
      <c r="E1482" t="s">
        <v>26</v>
      </c>
      <c r="F1482" t="s">
        <v>47</v>
      </c>
      <c r="G1482" t="s">
        <v>105</v>
      </c>
      <c r="H1482">
        <v>1</v>
      </c>
      <c r="I1482">
        <v>16264</v>
      </c>
      <c r="J1482">
        <v>15</v>
      </c>
      <c r="K1482">
        <v>2439.6</v>
      </c>
      <c r="L1482">
        <v>13824.4</v>
      </c>
      <c r="M1482">
        <v>8001.13</v>
      </c>
      <c r="N1482">
        <v>5823.27</v>
      </c>
      <c r="O1482" t="s">
        <v>49</v>
      </c>
      <c r="P1482">
        <v>221.76</v>
      </c>
      <c r="Q1482" t="s">
        <v>30</v>
      </c>
      <c r="R1482" t="s">
        <v>41</v>
      </c>
      <c r="S1482">
        <v>2</v>
      </c>
      <c r="T1482">
        <v>6</v>
      </c>
      <c r="U1482" t="s">
        <v>32</v>
      </c>
      <c r="V1482" t="s">
        <v>50</v>
      </c>
      <c r="W1482">
        <v>5</v>
      </c>
      <c r="X1482">
        <f t="shared" si="46"/>
        <v>0</v>
      </c>
      <c r="Y1482">
        <f t="shared" si="47"/>
        <v>5601.51</v>
      </c>
      <c r="Z1482" s="2">
        <f>IF(BoyCodeAfrica_Ecommerce_Datasets3[Marketing_Cost] = 0, "N/A", L1482/P1482)</f>
        <v>62.339466089466093</v>
      </c>
      <c r="AA1482" s="3">
        <f>BoyCodeAfrica_Ecommerce_Datasets3[Marketing_Cost]/BoyCodeAfrica_Ecommerce_Datasets3[Revenue]</f>
        <v>1.6041202511501405E-2</v>
      </c>
      <c r="AB1482">
        <f>IF(COUNTIFS($C$2:C1482,C1482, $O$2:O1482,O1482)= 1,1,0)</f>
        <v>0</v>
      </c>
      <c r="AC1482" s="6">
        <f>IF(COUNTIFS($A$2:A1482,A1482, $O$2:O1482,O1482)= 1,1,0)</f>
        <v>1</v>
      </c>
    </row>
    <row r="1483" spans="1:29" x14ac:dyDescent="0.25">
      <c r="A1483" t="s">
        <v>2118</v>
      </c>
      <c r="B1483" s="1">
        <v>45843</v>
      </c>
      <c r="C1483" t="s">
        <v>2012</v>
      </c>
      <c r="D1483" t="s">
        <v>25</v>
      </c>
      <c r="E1483" t="s">
        <v>26</v>
      </c>
      <c r="F1483" t="s">
        <v>37</v>
      </c>
      <c r="G1483" t="s">
        <v>161</v>
      </c>
      <c r="H1483">
        <v>1</v>
      </c>
      <c r="I1483">
        <v>22775</v>
      </c>
      <c r="J1483">
        <v>0</v>
      </c>
      <c r="K1483">
        <v>0</v>
      </c>
      <c r="L1483">
        <v>22775</v>
      </c>
      <c r="M1483">
        <v>13546.25</v>
      </c>
      <c r="N1483">
        <v>9228.75</v>
      </c>
      <c r="O1483" t="s">
        <v>39</v>
      </c>
      <c r="P1483">
        <v>1707.14</v>
      </c>
      <c r="Q1483" t="s">
        <v>73</v>
      </c>
      <c r="R1483" t="s">
        <v>31</v>
      </c>
      <c r="S1483">
        <v>5</v>
      </c>
      <c r="T1483">
        <v>4</v>
      </c>
      <c r="U1483" t="s">
        <v>32</v>
      </c>
      <c r="V1483" t="s">
        <v>33</v>
      </c>
      <c r="W1483">
        <v>5</v>
      </c>
      <c r="X1483">
        <f t="shared" si="46"/>
        <v>0</v>
      </c>
      <c r="Y1483">
        <f t="shared" si="47"/>
        <v>7521.61</v>
      </c>
      <c r="Z1483" s="2">
        <f>IF(BoyCodeAfrica_Ecommerce_Datasets3[Marketing_Cost] = 0, "N/A", L1483/P1483)</f>
        <v>13.341026512178262</v>
      </c>
      <c r="AA1483" s="3">
        <f>BoyCodeAfrica_Ecommerce_Datasets3[Marketing_Cost]/BoyCodeAfrica_Ecommerce_Datasets3[Revenue]</f>
        <v>7.4956750823271134E-2</v>
      </c>
      <c r="AB1483">
        <f>IF(COUNTIFS($C$2:C1483,C1483, $O$2:O1483,O1483)= 1,1,0)</f>
        <v>1</v>
      </c>
      <c r="AC1483" s="6">
        <f>IF(COUNTIFS($A$2:A1483,A1483, $O$2:O1483,O1483)= 1,1,0)</f>
        <v>1</v>
      </c>
    </row>
    <row r="1484" spans="1:29" x14ac:dyDescent="0.25">
      <c r="A1484" t="s">
        <v>2119</v>
      </c>
      <c r="B1484" s="1">
        <v>45920</v>
      </c>
      <c r="C1484" t="s">
        <v>496</v>
      </c>
      <c r="D1484" t="s">
        <v>63</v>
      </c>
      <c r="E1484" t="s">
        <v>36</v>
      </c>
      <c r="F1484" t="s">
        <v>27</v>
      </c>
      <c r="G1484" t="s">
        <v>164</v>
      </c>
      <c r="H1484">
        <v>1</v>
      </c>
      <c r="I1484">
        <v>3527</v>
      </c>
      <c r="J1484">
        <v>0</v>
      </c>
      <c r="K1484">
        <v>0</v>
      </c>
      <c r="L1484">
        <v>3527</v>
      </c>
      <c r="M1484">
        <v>2008.05</v>
      </c>
      <c r="N1484">
        <v>1518.95</v>
      </c>
      <c r="O1484" t="s">
        <v>60</v>
      </c>
      <c r="P1484">
        <v>422.55</v>
      </c>
      <c r="Q1484" t="s">
        <v>73</v>
      </c>
      <c r="R1484" t="s">
        <v>41</v>
      </c>
      <c r="S1484">
        <v>2</v>
      </c>
      <c r="T1484">
        <v>5</v>
      </c>
      <c r="U1484" t="s">
        <v>56</v>
      </c>
      <c r="V1484" t="s">
        <v>33</v>
      </c>
      <c r="W1484">
        <v>5</v>
      </c>
      <c r="X1484">
        <f t="shared" si="46"/>
        <v>0</v>
      </c>
      <c r="Y1484">
        <f t="shared" si="47"/>
        <v>1096.4000000000001</v>
      </c>
      <c r="Z1484" s="2">
        <f>IF(BoyCodeAfrica_Ecommerce_Datasets3[Marketing_Cost] = 0, "N/A", L1484/P1484)</f>
        <v>8.3469411903916697</v>
      </c>
      <c r="AA1484" s="3">
        <f>BoyCodeAfrica_Ecommerce_Datasets3[Marketing_Cost]/BoyCodeAfrica_Ecommerce_Datasets3[Revenue]</f>
        <v>0.11980436631698327</v>
      </c>
      <c r="AB1484">
        <f>IF(COUNTIFS($C$2:C1484,C1484, $O$2:O1484,O1484)= 1,1,0)</f>
        <v>0</v>
      </c>
      <c r="AC1484" s="6">
        <f>IF(COUNTIFS($A$2:A1484,A1484, $O$2:O1484,O1484)= 1,1,0)</f>
        <v>1</v>
      </c>
    </row>
    <row r="1485" spans="1:29" x14ac:dyDescent="0.25">
      <c r="A1485" t="s">
        <v>2120</v>
      </c>
      <c r="B1485" s="1">
        <v>45961</v>
      </c>
      <c r="C1485" t="s">
        <v>1106</v>
      </c>
      <c r="D1485" t="s">
        <v>154</v>
      </c>
      <c r="E1485" t="s">
        <v>26</v>
      </c>
      <c r="F1485" t="s">
        <v>47</v>
      </c>
      <c r="G1485" t="s">
        <v>138</v>
      </c>
      <c r="H1485">
        <v>1</v>
      </c>
      <c r="I1485">
        <v>41856</v>
      </c>
      <c r="J1485">
        <v>10</v>
      </c>
      <c r="K1485">
        <v>4185.6000000000004</v>
      </c>
      <c r="L1485">
        <v>37670.400000000001</v>
      </c>
      <c r="M1485">
        <v>25592.639999999999</v>
      </c>
      <c r="N1485">
        <v>12077.76</v>
      </c>
      <c r="O1485" t="s">
        <v>39</v>
      </c>
      <c r="P1485">
        <v>1067.3499999999999</v>
      </c>
      <c r="Q1485" t="s">
        <v>40</v>
      </c>
      <c r="R1485" t="s">
        <v>41</v>
      </c>
      <c r="S1485">
        <v>2</v>
      </c>
      <c r="T1485">
        <v>1</v>
      </c>
      <c r="U1485" t="s">
        <v>32</v>
      </c>
      <c r="V1485" t="s">
        <v>33</v>
      </c>
      <c r="W1485">
        <v>3</v>
      </c>
      <c r="X1485">
        <f t="shared" si="46"/>
        <v>0</v>
      </c>
      <c r="Y1485">
        <f t="shared" si="47"/>
        <v>11010.41</v>
      </c>
      <c r="Z1485" s="2">
        <f>IF(BoyCodeAfrica_Ecommerce_Datasets3[Marketing_Cost] = 0, "N/A", L1485/P1485)</f>
        <v>35.293390171921118</v>
      </c>
      <c r="AA1485" s="3">
        <f>BoyCodeAfrica_Ecommerce_Datasets3[Marketing_Cost]/BoyCodeAfrica_Ecommerce_Datasets3[Revenue]</f>
        <v>2.8333917346245324E-2</v>
      </c>
      <c r="AB1485">
        <f>IF(COUNTIFS($C$2:C1485,C1485, $O$2:O1485,O1485)= 1,1,0)</f>
        <v>0</v>
      </c>
      <c r="AC1485" s="6">
        <f>IF(COUNTIFS($A$2:A1485,A1485, $O$2:O1485,O1485)= 1,1,0)</f>
        <v>1</v>
      </c>
    </row>
    <row r="1486" spans="1:29" x14ac:dyDescent="0.25">
      <c r="A1486" t="s">
        <v>2121</v>
      </c>
      <c r="B1486" s="1">
        <v>45713</v>
      </c>
      <c r="C1486" t="s">
        <v>1554</v>
      </c>
      <c r="D1486" t="s">
        <v>67</v>
      </c>
      <c r="E1486" t="s">
        <v>46</v>
      </c>
      <c r="F1486" t="s">
        <v>27</v>
      </c>
      <c r="G1486" t="s">
        <v>28</v>
      </c>
      <c r="H1486">
        <v>2</v>
      </c>
      <c r="I1486">
        <v>4427</v>
      </c>
      <c r="J1486">
        <v>25</v>
      </c>
      <c r="K1486">
        <v>2213.5</v>
      </c>
      <c r="L1486">
        <v>6640.5</v>
      </c>
      <c r="M1486">
        <v>4046.52</v>
      </c>
      <c r="N1486">
        <v>2593.98</v>
      </c>
      <c r="O1486" t="s">
        <v>55</v>
      </c>
      <c r="P1486">
        <v>722.13</v>
      </c>
      <c r="Q1486" t="s">
        <v>83</v>
      </c>
      <c r="R1486" t="s">
        <v>31</v>
      </c>
      <c r="S1486">
        <v>5</v>
      </c>
      <c r="T1486">
        <v>3</v>
      </c>
      <c r="U1486" t="s">
        <v>32</v>
      </c>
      <c r="V1486" t="s">
        <v>50</v>
      </c>
      <c r="W1486">
        <v>5</v>
      </c>
      <c r="X1486">
        <f t="shared" si="46"/>
        <v>0</v>
      </c>
      <c r="Y1486">
        <f t="shared" si="47"/>
        <v>1871.85</v>
      </c>
      <c r="Z1486" s="2">
        <f>IF(BoyCodeAfrica_Ecommerce_Datasets3[Marketing_Cost] = 0, "N/A", L1486/P1486)</f>
        <v>9.1957126833118696</v>
      </c>
      <c r="AA1486" s="3">
        <f>BoyCodeAfrica_Ecommerce_Datasets3[Marketing_Cost]/BoyCodeAfrica_Ecommerce_Datasets3[Revenue]</f>
        <v>0.10874632934266998</v>
      </c>
      <c r="AB1486">
        <f>IF(COUNTIFS($C$2:C1486,C1486, $O$2:O1486,O1486)= 1,1,0)</f>
        <v>1</v>
      </c>
      <c r="AC1486" s="6">
        <f>IF(COUNTIFS($A$2:A1486,A1486, $O$2:O1486,O1486)= 1,1,0)</f>
        <v>1</v>
      </c>
    </row>
    <row r="1487" spans="1:29" x14ac:dyDescent="0.25">
      <c r="A1487" t="s">
        <v>2122</v>
      </c>
      <c r="B1487" s="1">
        <v>45889</v>
      </c>
      <c r="C1487" t="s">
        <v>1488</v>
      </c>
      <c r="D1487" t="s">
        <v>154</v>
      </c>
      <c r="E1487" t="s">
        <v>36</v>
      </c>
      <c r="F1487" t="s">
        <v>86</v>
      </c>
      <c r="G1487" t="s">
        <v>110</v>
      </c>
      <c r="H1487">
        <v>2</v>
      </c>
      <c r="I1487">
        <v>27976</v>
      </c>
      <c r="J1487">
        <v>15</v>
      </c>
      <c r="K1487">
        <v>8392.7999999999993</v>
      </c>
      <c r="L1487">
        <v>47559.199999999997</v>
      </c>
      <c r="M1487">
        <v>30392.91</v>
      </c>
      <c r="N1487">
        <v>17166.29</v>
      </c>
      <c r="O1487" t="s">
        <v>49</v>
      </c>
      <c r="P1487">
        <v>69.66</v>
      </c>
      <c r="Q1487" t="s">
        <v>73</v>
      </c>
      <c r="R1487" t="s">
        <v>41</v>
      </c>
      <c r="S1487">
        <v>2</v>
      </c>
      <c r="T1487">
        <v>3</v>
      </c>
      <c r="U1487" t="s">
        <v>56</v>
      </c>
      <c r="V1487" t="s">
        <v>33</v>
      </c>
      <c r="W1487">
        <v>1</v>
      </c>
      <c r="X1487">
        <f t="shared" si="46"/>
        <v>0</v>
      </c>
      <c r="Y1487">
        <f t="shared" si="47"/>
        <v>17096.63</v>
      </c>
      <c r="Z1487" s="2">
        <f>IF(BoyCodeAfrica_Ecommerce_Datasets3[Marketing_Cost] = 0, "N/A", L1487/P1487)</f>
        <v>682.73327591157044</v>
      </c>
      <c r="AA1487" s="3">
        <f>BoyCodeAfrica_Ecommerce_Datasets3[Marketing_Cost]/BoyCodeAfrica_Ecommerce_Datasets3[Revenue]</f>
        <v>1.4647008360106984E-3</v>
      </c>
      <c r="AB1487">
        <f>IF(COUNTIFS($C$2:C1487,C1487, $O$2:O1487,O1487)= 1,1,0)</f>
        <v>1</v>
      </c>
      <c r="AC1487" s="6">
        <f>IF(COUNTIFS($A$2:A1487,A1487, $O$2:O1487,O1487)= 1,1,0)</f>
        <v>1</v>
      </c>
    </row>
    <row r="1488" spans="1:29" x14ac:dyDescent="0.25">
      <c r="A1488" t="s">
        <v>2123</v>
      </c>
      <c r="B1488" s="1">
        <v>45915</v>
      </c>
      <c r="C1488" t="s">
        <v>500</v>
      </c>
      <c r="D1488" t="s">
        <v>45</v>
      </c>
      <c r="E1488" t="s">
        <v>46</v>
      </c>
      <c r="F1488" t="s">
        <v>53</v>
      </c>
      <c r="G1488" t="s">
        <v>54</v>
      </c>
      <c r="H1488">
        <v>1</v>
      </c>
      <c r="I1488">
        <v>25814</v>
      </c>
      <c r="J1488">
        <v>0</v>
      </c>
      <c r="K1488">
        <v>0</v>
      </c>
      <c r="L1488">
        <v>25814</v>
      </c>
      <c r="M1488">
        <v>17812.189999999999</v>
      </c>
      <c r="N1488">
        <v>8001.81</v>
      </c>
      <c r="O1488" t="s">
        <v>55</v>
      </c>
      <c r="P1488">
        <v>462.69</v>
      </c>
      <c r="Q1488" t="s">
        <v>40</v>
      </c>
      <c r="R1488" t="s">
        <v>31</v>
      </c>
      <c r="S1488">
        <v>5</v>
      </c>
      <c r="T1488">
        <v>2</v>
      </c>
      <c r="U1488" t="s">
        <v>32</v>
      </c>
      <c r="V1488" t="s">
        <v>33</v>
      </c>
      <c r="W1488">
        <v>5</v>
      </c>
      <c r="X1488">
        <f t="shared" si="46"/>
        <v>0</v>
      </c>
      <c r="Y1488">
        <f t="shared" si="47"/>
        <v>7539.1200000000008</v>
      </c>
      <c r="Z1488" s="2">
        <f>IF(BoyCodeAfrica_Ecommerce_Datasets3[Marketing_Cost] = 0, "N/A", L1488/P1488)</f>
        <v>55.791134452873415</v>
      </c>
      <c r="AA1488" s="3">
        <f>BoyCodeAfrica_Ecommerce_Datasets3[Marketing_Cost]/BoyCodeAfrica_Ecommerce_Datasets3[Revenue]</f>
        <v>1.7923994731541024E-2</v>
      </c>
      <c r="AB1488">
        <f>IF(COUNTIFS($C$2:C1488,C1488, $O$2:O1488,O1488)= 1,1,0)</f>
        <v>1</v>
      </c>
      <c r="AC1488" s="6">
        <f>IF(COUNTIFS($A$2:A1488,A1488, $O$2:O1488,O1488)= 1,1,0)</f>
        <v>1</v>
      </c>
    </row>
    <row r="1489" spans="1:29" x14ac:dyDescent="0.25">
      <c r="A1489" t="s">
        <v>2124</v>
      </c>
      <c r="B1489" s="1">
        <v>45771</v>
      </c>
      <c r="C1489" t="s">
        <v>1202</v>
      </c>
      <c r="D1489" t="s">
        <v>25</v>
      </c>
      <c r="E1489" t="s">
        <v>46</v>
      </c>
      <c r="F1489" t="s">
        <v>27</v>
      </c>
      <c r="G1489" t="s">
        <v>164</v>
      </c>
      <c r="H1489">
        <v>2</v>
      </c>
      <c r="I1489">
        <v>25001</v>
      </c>
      <c r="J1489">
        <v>20</v>
      </c>
      <c r="K1489">
        <v>10000.4</v>
      </c>
      <c r="L1489">
        <v>40001.599999999999</v>
      </c>
      <c r="M1489">
        <v>31660.68</v>
      </c>
      <c r="N1489">
        <v>8340.92</v>
      </c>
      <c r="O1489" t="s">
        <v>49</v>
      </c>
      <c r="P1489">
        <v>320.12</v>
      </c>
      <c r="Q1489" t="s">
        <v>73</v>
      </c>
      <c r="R1489" t="s">
        <v>41</v>
      </c>
      <c r="S1489">
        <v>2</v>
      </c>
      <c r="T1489">
        <v>4</v>
      </c>
      <c r="U1489" t="s">
        <v>32</v>
      </c>
      <c r="V1489" t="s">
        <v>42</v>
      </c>
      <c r="X1489">
        <f t="shared" si="46"/>
        <v>0</v>
      </c>
      <c r="Y1489">
        <f t="shared" si="47"/>
        <v>8020.8</v>
      </c>
      <c r="Z1489" s="2">
        <f>IF(BoyCodeAfrica_Ecommerce_Datasets3[Marketing_Cost] = 0, "N/A", L1489/P1489)</f>
        <v>124.95814069723853</v>
      </c>
      <c r="AA1489" s="3">
        <f>BoyCodeAfrica_Ecommerce_Datasets3[Marketing_Cost]/BoyCodeAfrica_Ecommerce_Datasets3[Revenue]</f>
        <v>8.0026798928042875E-3</v>
      </c>
      <c r="AB1489">
        <f>IF(COUNTIFS($C$2:C1489,C1489, $O$2:O1489,O1489)= 1,1,0)</f>
        <v>1</v>
      </c>
      <c r="AC1489" s="6">
        <f>IF(COUNTIFS($A$2:A1489,A1489, $O$2:O1489,O1489)= 1,1,0)</f>
        <v>1</v>
      </c>
    </row>
    <row r="1490" spans="1:29" x14ac:dyDescent="0.25">
      <c r="A1490" t="s">
        <v>2125</v>
      </c>
      <c r="B1490" s="1">
        <v>45972</v>
      </c>
      <c r="C1490" t="s">
        <v>364</v>
      </c>
      <c r="D1490" t="s">
        <v>67</v>
      </c>
      <c r="E1490" t="s">
        <v>46</v>
      </c>
      <c r="F1490" t="s">
        <v>47</v>
      </c>
      <c r="G1490" t="s">
        <v>146</v>
      </c>
      <c r="H1490">
        <v>1</v>
      </c>
      <c r="I1490">
        <v>29003</v>
      </c>
      <c r="J1490">
        <v>0</v>
      </c>
      <c r="K1490">
        <v>0</v>
      </c>
      <c r="L1490">
        <v>29003</v>
      </c>
      <c r="M1490">
        <v>20281.240000000002</v>
      </c>
      <c r="N1490">
        <v>8721.76</v>
      </c>
      <c r="O1490" t="s">
        <v>55</v>
      </c>
      <c r="P1490">
        <v>1195.1400000000001</v>
      </c>
      <c r="Q1490" t="s">
        <v>30</v>
      </c>
      <c r="R1490" t="s">
        <v>31</v>
      </c>
      <c r="S1490">
        <v>5</v>
      </c>
      <c r="T1490">
        <v>0</v>
      </c>
      <c r="U1490" t="s">
        <v>32</v>
      </c>
      <c r="V1490" t="s">
        <v>42</v>
      </c>
      <c r="X1490">
        <f t="shared" si="46"/>
        <v>0</v>
      </c>
      <c r="Y1490">
        <f t="shared" si="47"/>
        <v>7526.62</v>
      </c>
      <c r="Z1490" s="2">
        <f>IF(BoyCodeAfrica_Ecommerce_Datasets3[Marketing_Cost] = 0, "N/A", L1490/P1490)</f>
        <v>24.26744983851264</v>
      </c>
      <c r="AA1490" s="3">
        <f>BoyCodeAfrica_Ecommerce_Datasets3[Marketing_Cost]/BoyCodeAfrica_Ecommerce_Datasets3[Revenue]</f>
        <v>4.1207461297107201E-2</v>
      </c>
      <c r="AB1490">
        <f>IF(COUNTIFS($C$2:C1490,C1490, $O$2:O1490,O1490)= 1,1,0)</f>
        <v>1</v>
      </c>
      <c r="AC1490" s="6">
        <f>IF(COUNTIFS($A$2:A1490,A1490, $O$2:O1490,O1490)= 1,1,0)</f>
        <v>1</v>
      </c>
    </row>
    <row r="1491" spans="1:29" x14ac:dyDescent="0.25">
      <c r="A1491" t="s">
        <v>2126</v>
      </c>
      <c r="B1491" s="1">
        <v>45680</v>
      </c>
      <c r="C1491" t="s">
        <v>753</v>
      </c>
      <c r="D1491" t="s">
        <v>124</v>
      </c>
      <c r="E1491" t="s">
        <v>36</v>
      </c>
      <c r="F1491" t="s">
        <v>47</v>
      </c>
      <c r="G1491" t="s">
        <v>48</v>
      </c>
      <c r="H1491">
        <v>1</v>
      </c>
      <c r="I1491">
        <v>18020</v>
      </c>
      <c r="J1491">
        <v>10</v>
      </c>
      <c r="K1491">
        <v>1802</v>
      </c>
      <c r="L1491">
        <v>16218</v>
      </c>
      <c r="M1491">
        <v>10884.39</v>
      </c>
      <c r="N1491">
        <v>5333.61</v>
      </c>
      <c r="O1491" t="s">
        <v>55</v>
      </c>
      <c r="P1491">
        <v>1162.67</v>
      </c>
      <c r="Q1491" t="s">
        <v>73</v>
      </c>
      <c r="R1491" t="s">
        <v>41</v>
      </c>
      <c r="S1491">
        <v>2</v>
      </c>
      <c r="T1491">
        <v>4</v>
      </c>
      <c r="U1491" t="s">
        <v>56</v>
      </c>
      <c r="V1491" t="s">
        <v>33</v>
      </c>
      <c r="W1491">
        <v>1</v>
      </c>
      <c r="X1491">
        <f t="shared" si="46"/>
        <v>0</v>
      </c>
      <c r="Y1491">
        <f t="shared" si="47"/>
        <v>4170.9399999999996</v>
      </c>
      <c r="Z1491" s="2">
        <f>IF(BoyCodeAfrica_Ecommerce_Datasets3[Marketing_Cost] = 0, "N/A", L1491/P1491)</f>
        <v>13.948927898715885</v>
      </c>
      <c r="AA1491" s="3">
        <f>BoyCodeAfrica_Ecommerce_Datasets3[Marketing_Cost]/BoyCodeAfrica_Ecommerce_Datasets3[Revenue]</f>
        <v>7.1690097422616852E-2</v>
      </c>
      <c r="AB1491">
        <f>IF(COUNTIFS($C$2:C1491,C1491, $O$2:O1491,O1491)= 1,1,0)</f>
        <v>0</v>
      </c>
      <c r="AC1491" s="6">
        <f>IF(COUNTIFS($A$2:A1491,A1491, $O$2:O1491,O1491)= 1,1,0)</f>
        <v>1</v>
      </c>
    </row>
    <row r="1492" spans="1:29" x14ac:dyDescent="0.25">
      <c r="A1492" t="s">
        <v>2127</v>
      </c>
      <c r="B1492" s="1">
        <v>45995</v>
      </c>
      <c r="C1492" t="s">
        <v>233</v>
      </c>
      <c r="D1492" t="s">
        <v>67</v>
      </c>
      <c r="E1492" t="s">
        <v>26</v>
      </c>
      <c r="F1492" t="s">
        <v>37</v>
      </c>
      <c r="G1492" t="s">
        <v>100</v>
      </c>
      <c r="H1492">
        <v>1</v>
      </c>
      <c r="I1492">
        <v>7509</v>
      </c>
      <c r="J1492">
        <v>15</v>
      </c>
      <c r="K1492">
        <v>1126.3499999999999</v>
      </c>
      <c r="L1492">
        <v>6382.65</v>
      </c>
      <c r="M1492">
        <v>4424.51</v>
      </c>
      <c r="N1492">
        <v>1958.14</v>
      </c>
      <c r="O1492" t="s">
        <v>29</v>
      </c>
      <c r="P1492">
        <v>1956.3</v>
      </c>
      <c r="Q1492" t="s">
        <v>83</v>
      </c>
      <c r="R1492" t="s">
        <v>31</v>
      </c>
      <c r="S1492">
        <v>5</v>
      </c>
      <c r="T1492">
        <v>3</v>
      </c>
      <c r="U1492" t="s">
        <v>32</v>
      </c>
      <c r="V1492" t="s">
        <v>33</v>
      </c>
      <c r="W1492">
        <v>1</v>
      </c>
      <c r="X1492">
        <f t="shared" si="46"/>
        <v>0</v>
      </c>
      <c r="Y1492">
        <f t="shared" si="47"/>
        <v>1.8400000000001455</v>
      </c>
      <c r="Z1492" s="2">
        <f>IF(BoyCodeAfrica_Ecommerce_Datasets3[Marketing_Cost] = 0, "N/A", L1492/P1492)</f>
        <v>3.262613096150897</v>
      </c>
      <c r="AA1492" s="3">
        <f>BoyCodeAfrica_Ecommerce_Datasets3[Marketing_Cost]/BoyCodeAfrica_Ecommerce_Datasets3[Revenue]</f>
        <v>0.30650278489342203</v>
      </c>
      <c r="AB1492">
        <f>IF(COUNTIFS($C$2:C1492,C1492, $O$2:O1492,O1492)= 1,1,0)</f>
        <v>1</v>
      </c>
      <c r="AC1492" s="6">
        <f>IF(COUNTIFS($A$2:A1492,A1492, $O$2:O1492,O1492)= 1,1,0)</f>
        <v>1</v>
      </c>
    </row>
    <row r="1493" spans="1:29" x14ac:dyDescent="0.25">
      <c r="A1493" t="s">
        <v>2128</v>
      </c>
      <c r="B1493" s="1">
        <v>45924</v>
      </c>
      <c r="C1493" t="s">
        <v>282</v>
      </c>
      <c r="D1493" t="s">
        <v>67</v>
      </c>
      <c r="E1493" t="s">
        <v>46</v>
      </c>
      <c r="F1493" t="s">
        <v>27</v>
      </c>
      <c r="G1493" t="s">
        <v>164</v>
      </c>
      <c r="H1493">
        <v>2</v>
      </c>
      <c r="I1493">
        <v>10768</v>
      </c>
      <c r="J1493">
        <v>15</v>
      </c>
      <c r="K1493">
        <v>3230.4</v>
      </c>
      <c r="L1493">
        <v>18305.599999999999</v>
      </c>
      <c r="M1493">
        <v>14619.75</v>
      </c>
      <c r="N1493">
        <v>3685.85</v>
      </c>
      <c r="O1493" t="s">
        <v>39</v>
      </c>
      <c r="P1493">
        <v>1612.02</v>
      </c>
      <c r="Q1493" t="s">
        <v>40</v>
      </c>
      <c r="R1493" t="s">
        <v>31</v>
      </c>
      <c r="S1493">
        <v>5</v>
      </c>
      <c r="T1493">
        <v>10</v>
      </c>
      <c r="U1493" t="s">
        <v>56</v>
      </c>
      <c r="V1493" t="s">
        <v>33</v>
      </c>
      <c r="W1493">
        <v>4</v>
      </c>
      <c r="X1493">
        <f t="shared" si="46"/>
        <v>0</v>
      </c>
      <c r="Y1493">
        <f t="shared" si="47"/>
        <v>2073.83</v>
      </c>
      <c r="Z1493" s="2">
        <f>IF(BoyCodeAfrica_Ecommerce_Datasets3[Marketing_Cost] = 0, "N/A", L1493/P1493)</f>
        <v>11.355690376049925</v>
      </c>
      <c r="AA1493" s="3">
        <f>BoyCodeAfrica_Ecommerce_Datasets3[Marketing_Cost]/BoyCodeAfrica_Ecommerce_Datasets3[Revenue]</f>
        <v>8.8061576785246051E-2</v>
      </c>
      <c r="AB1493">
        <f>IF(COUNTIFS($C$2:C1493,C1493, $O$2:O1493,O1493)= 1,1,0)</f>
        <v>0</v>
      </c>
      <c r="AC1493" s="6">
        <f>IF(COUNTIFS($A$2:A1493,A1493, $O$2:O1493,O1493)= 1,1,0)</f>
        <v>1</v>
      </c>
    </row>
    <row r="1494" spans="1:29" x14ac:dyDescent="0.25">
      <c r="A1494" t="s">
        <v>2129</v>
      </c>
      <c r="B1494" s="1">
        <v>45812</v>
      </c>
      <c r="C1494" t="s">
        <v>766</v>
      </c>
      <c r="D1494" t="s">
        <v>90</v>
      </c>
      <c r="E1494" t="s">
        <v>46</v>
      </c>
      <c r="F1494" t="s">
        <v>86</v>
      </c>
      <c r="G1494" t="s">
        <v>94</v>
      </c>
      <c r="H1494">
        <v>2</v>
      </c>
      <c r="I1494">
        <v>68419</v>
      </c>
      <c r="J1494">
        <v>10</v>
      </c>
      <c r="K1494">
        <v>13683.8</v>
      </c>
      <c r="L1494">
        <v>123154.2</v>
      </c>
      <c r="M1494">
        <v>92664.73</v>
      </c>
      <c r="N1494">
        <v>30489.47</v>
      </c>
      <c r="O1494" t="s">
        <v>55</v>
      </c>
      <c r="P1494">
        <v>717.29</v>
      </c>
      <c r="Q1494" t="s">
        <v>30</v>
      </c>
      <c r="R1494" t="s">
        <v>41</v>
      </c>
      <c r="S1494">
        <v>2</v>
      </c>
      <c r="T1494">
        <v>1</v>
      </c>
      <c r="U1494" t="s">
        <v>32</v>
      </c>
      <c r="V1494" t="s">
        <v>33</v>
      </c>
      <c r="W1494">
        <v>5</v>
      </c>
      <c r="X1494">
        <f t="shared" si="46"/>
        <v>0</v>
      </c>
      <c r="Y1494">
        <f t="shared" si="47"/>
        <v>29772.18</v>
      </c>
      <c r="Z1494" s="2">
        <f>IF(BoyCodeAfrica_Ecommerce_Datasets3[Marketing_Cost] = 0, "N/A", L1494/P1494)</f>
        <v>171.69373614577088</v>
      </c>
      <c r="AA1494" s="3">
        <f>BoyCodeAfrica_Ecommerce_Datasets3[Marketing_Cost]/BoyCodeAfrica_Ecommerce_Datasets3[Revenue]</f>
        <v>5.8243243023786435E-3</v>
      </c>
      <c r="AB1494">
        <f>IF(COUNTIFS($C$2:C1494,C1494, $O$2:O1494,O1494)= 1,1,0)</f>
        <v>0</v>
      </c>
      <c r="AC1494" s="6">
        <f>IF(COUNTIFS($A$2:A1494,A1494, $O$2:O1494,O1494)= 1,1,0)</f>
        <v>1</v>
      </c>
    </row>
    <row r="1495" spans="1:29" x14ac:dyDescent="0.25">
      <c r="A1495" t="s">
        <v>2130</v>
      </c>
      <c r="B1495" s="1">
        <v>45892</v>
      </c>
      <c r="C1495" t="s">
        <v>2131</v>
      </c>
      <c r="D1495" t="s">
        <v>79</v>
      </c>
      <c r="E1495" t="s">
        <v>26</v>
      </c>
      <c r="F1495" t="s">
        <v>47</v>
      </c>
      <c r="G1495" t="s">
        <v>64</v>
      </c>
      <c r="H1495">
        <v>1</v>
      </c>
      <c r="I1495">
        <v>21275</v>
      </c>
      <c r="J1495">
        <v>10</v>
      </c>
      <c r="K1495">
        <v>2127.5</v>
      </c>
      <c r="L1495">
        <v>19147.5</v>
      </c>
      <c r="M1495">
        <v>11078.31</v>
      </c>
      <c r="N1495">
        <v>8069.19</v>
      </c>
      <c r="O1495" t="s">
        <v>91</v>
      </c>
      <c r="P1495">
        <v>1580.46</v>
      </c>
      <c r="Q1495" t="s">
        <v>68</v>
      </c>
      <c r="R1495" t="s">
        <v>31</v>
      </c>
      <c r="S1495">
        <v>5</v>
      </c>
      <c r="T1495">
        <v>5</v>
      </c>
      <c r="U1495" t="s">
        <v>32</v>
      </c>
      <c r="V1495" t="s">
        <v>33</v>
      </c>
      <c r="W1495">
        <v>5</v>
      </c>
      <c r="X1495">
        <f t="shared" si="46"/>
        <v>0</v>
      </c>
      <c r="Y1495">
        <f t="shared" si="47"/>
        <v>6488.73</v>
      </c>
      <c r="Z1495" s="2">
        <f>IF(BoyCodeAfrica_Ecommerce_Datasets3[Marketing_Cost] = 0, "N/A", L1495/P1495)</f>
        <v>12.115143692342736</v>
      </c>
      <c r="AA1495" s="3">
        <f>BoyCodeAfrica_Ecommerce_Datasets3[Marketing_Cost]/BoyCodeAfrica_Ecommerce_Datasets3[Revenue]</f>
        <v>8.254132393262828E-2</v>
      </c>
      <c r="AB1495">
        <f>IF(COUNTIFS($C$2:C1495,C1495, $O$2:O1495,O1495)= 1,1,0)</f>
        <v>1</v>
      </c>
      <c r="AC1495" s="6">
        <f>IF(COUNTIFS($A$2:A1495,A1495, $O$2:O1495,O1495)= 1,1,0)</f>
        <v>1</v>
      </c>
    </row>
    <row r="1496" spans="1:29" x14ac:dyDescent="0.25">
      <c r="A1496" t="s">
        <v>2132</v>
      </c>
      <c r="B1496" s="1">
        <v>45987</v>
      </c>
      <c r="C1496" t="s">
        <v>172</v>
      </c>
      <c r="D1496" t="s">
        <v>63</v>
      </c>
      <c r="E1496" t="s">
        <v>36</v>
      </c>
      <c r="F1496" t="s">
        <v>86</v>
      </c>
      <c r="G1496" t="s">
        <v>110</v>
      </c>
      <c r="H1496">
        <v>3</v>
      </c>
      <c r="I1496">
        <v>29880</v>
      </c>
      <c r="J1496">
        <v>15</v>
      </c>
      <c r="K1496">
        <v>13446</v>
      </c>
      <c r="L1496">
        <v>76194</v>
      </c>
      <c r="M1496">
        <v>58592.92</v>
      </c>
      <c r="N1496">
        <v>17601.080000000002</v>
      </c>
      <c r="O1496" t="s">
        <v>60</v>
      </c>
      <c r="P1496">
        <v>1514.33</v>
      </c>
      <c r="Q1496" t="s">
        <v>73</v>
      </c>
      <c r="R1496" t="s">
        <v>41</v>
      </c>
      <c r="S1496">
        <v>2</v>
      </c>
      <c r="T1496">
        <v>5</v>
      </c>
      <c r="U1496" t="s">
        <v>56</v>
      </c>
      <c r="V1496" t="s">
        <v>33</v>
      </c>
      <c r="W1496">
        <v>2</v>
      </c>
      <c r="X1496">
        <f t="shared" si="46"/>
        <v>0</v>
      </c>
      <c r="Y1496">
        <f t="shared" si="47"/>
        <v>16086.750000000002</v>
      </c>
      <c r="Z1496" s="2">
        <f>IF(BoyCodeAfrica_Ecommerce_Datasets3[Marketing_Cost] = 0, "N/A", L1496/P1496)</f>
        <v>50.315320967028327</v>
      </c>
      <c r="AA1496" s="3">
        <f>BoyCodeAfrica_Ecommerce_Datasets3[Marketing_Cost]/BoyCodeAfrica_Ecommerce_Datasets3[Revenue]</f>
        <v>1.9874662046880331E-2</v>
      </c>
      <c r="AB1496">
        <f>IF(COUNTIFS($C$2:C1496,C1496, $O$2:O1496,O1496)= 1,1,0)</f>
        <v>0</v>
      </c>
      <c r="AC1496" s="6">
        <f>IF(COUNTIFS($A$2:A1496,A1496, $O$2:O1496,O1496)= 1,1,0)</f>
        <v>1</v>
      </c>
    </row>
    <row r="1497" spans="1:29" x14ac:dyDescent="0.25">
      <c r="A1497" t="s">
        <v>2133</v>
      </c>
      <c r="B1497" s="1">
        <v>45673</v>
      </c>
      <c r="C1497" t="s">
        <v>852</v>
      </c>
      <c r="D1497" t="s">
        <v>124</v>
      </c>
      <c r="E1497" t="s">
        <v>26</v>
      </c>
      <c r="F1497" t="s">
        <v>86</v>
      </c>
      <c r="G1497" t="s">
        <v>94</v>
      </c>
      <c r="H1497">
        <v>1</v>
      </c>
      <c r="I1497">
        <v>47150</v>
      </c>
      <c r="J1497">
        <v>0</v>
      </c>
      <c r="K1497">
        <v>0</v>
      </c>
      <c r="L1497">
        <v>47150</v>
      </c>
      <c r="M1497">
        <v>33610.36</v>
      </c>
      <c r="N1497">
        <v>13539.64</v>
      </c>
      <c r="O1497" t="s">
        <v>49</v>
      </c>
      <c r="P1497">
        <v>229.97</v>
      </c>
      <c r="Q1497" t="s">
        <v>73</v>
      </c>
      <c r="R1497" t="s">
        <v>41</v>
      </c>
      <c r="S1497">
        <v>2</v>
      </c>
      <c r="T1497">
        <v>6</v>
      </c>
      <c r="U1497" t="s">
        <v>56</v>
      </c>
      <c r="V1497" t="s">
        <v>33</v>
      </c>
      <c r="W1497">
        <v>5</v>
      </c>
      <c r="X1497">
        <f t="shared" si="46"/>
        <v>0</v>
      </c>
      <c r="Y1497">
        <f t="shared" si="47"/>
        <v>13309.67</v>
      </c>
      <c r="Z1497" s="2">
        <f>IF(BoyCodeAfrica_Ecommerce_Datasets3[Marketing_Cost] = 0, "N/A", L1497/P1497)</f>
        <v>205.02674261860244</v>
      </c>
      <c r="AA1497" s="3">
        <f>BoyCodeAfrica_Ecommerce_Datasets3[Marketing_Cost]/BoyCodeAfrica_Ecommerce_Datasets3[Revenue]</f>
        <v>4.8774125132555676E-3</v>
      </c>
      <c r="AB1497">
        <f>IF(COUNTIFS($C$2:C1497,C1497, $O$2:O1497,O1497)= 1,1,0)</f>
        <v>1</v>
      </c>
      <c r="AC1497" s="6">
        <f>IF(COUNTIFS($A$2:A1497,A1497, $O$2:O1497,O1497)= 1,1,0)</f>
        <v>1</v>
      </c>
    </row>
    <row r="1498" spans="1:29" x14ac:dyDescent="0.25">
      <c r="A1498" t="s">
        <v>2134</v>
      </c>
      <c r="B1498" s="1">
        <v>45689</v>
      </c>
      <c r="C1498" t="s">
        <v>1832</v>
      </c>
      <c r="D1498" t="s">
        <v>63</v>
      </c>
      <c r="E1498" t="s">
        <v>36</v>
      </c>
      <c r="F1498" t="s">
        <v>37</v>
      </c>
      <c r="G1498" t="s">
        <v>224</v>
      </c>
      <c r="H1498">
        <v>2</v>
      </c>
      <c r="I1498">
        <v>6104</v>
      </c>
      <c r="J1498">
        <v>25</v>
      </c>
      <c r="K1498">
        <v>3052</v>
      </c>
      <c r="L1498">
        <v>9156</v>
      </c>
      <c r="M1498">
        <v>7471.51</v>
      </c>
      <c r="N1498">
        <v>1684.49</v>
      </c>
      <c r="O1498" t="s">
        <v>39</v>
      </c>
      <c r="P1498">
        <v>447.51</v>
      </c>
      <c r="Q1498" t="s">
        <v>30</v>
      </c>
      <c r="R1498" t="s">
        <v>31</v>
      </c>
      <c r="S1498">
        <v>5</v>
      </c>
      <c r="T1498">
        <v>5</v>
      </c>
      <c r="U1498" t="s">
        <v>32</v>
      </c>
      <c r="V1498" t="s">
        <v>42</v>
      </c>
      <c r="X1498">
        <f t="shared" si="46"/>
        <v>0</v>
      </c>
      <c r="Y1498">
        <f t="shared" si="47"/>
        <v>1236.98</v>
      </c>
      <c r="Z1498" s="2">
        <f>IF(BoyCodeAfrica_Ecommerce_Datasets3[Marketing_Cost] = 0, "N/A", L1498/P1498)</f>
        <v>20.459877991553263</v>
      </c>
      <c r="AA1498" s="3">
        <f>BoyCodeAfrica_Ecommerce_Datasets3[Marketing_Cost]/BoyCodeAfrica_Ecommerce_Datasets3[Revenue]</f>
        <v>4.8876146788990826E-2</v>
      </c>
      <c r="AB1498">
        <f>IF(COUNTIFS($C$2:C1498,C1498, $O$2:O1498,O1498)= 1,1,0)</f>
        <v>1</v>
      </c>
      <c r="AC1498" s="6">
        <f>IF(COUNTIFS($A$2:A1498,A1498, $O$2:O1498,O1498)= 1,1,0)</f>
        <v>1</v>
      </c>
    </row>
    <row r="1499" spans="1:29" x14ac:dyDescent="0.25">
      <c r="A1499" t="s">
        <v>2135</v>
      </c>
      <c r="B1499" s="1">
        <v>45903</v>
      </c>
      <c r="C1499" t="s">
        <v>1386</v>
      </c>
      <c r="D1499" t="s">
        <v>71</v>
      </c>
      <c r="E1499" t="s">
        <v>26</v>
      </c>
      <c r="F1499" t="s">
        <v>47</v>
      </c>
      <c r="G1499" t="s">
        <v>48</v>
      </c>
      <c r="H1499">
        <v>1</v>
      </c>
      <c r="I1499">
        <v>21142</v>
      </c>
      <c r="J1499">
        <v>20</v>
      </c>
      <c r="K1499">
        <v>4228.3999999999996</v>
      </c>
      <c r="L1499">
        <v>16913.599999999999</v>
      </c>
      <c r="M1499">
        <v>9433.92</v>
      </c>
      <c r="N1499">
        <v>7479.68</v>
      </c>
      <c r="O1499" t="s">
        <v>60</v>
      </c>
      <c r="P1499">
        <v>1710.78</v>
      </c>
      <c r="Q1499" t="s">
        <v>73</v>
      </c>
      <c r="R1499" t="s">
        <v>31</v>
      </c>
      <c r="S1499">
        <v>5</v>
      </c>
      <c r="T1499">
        <v>0</v>
      </c>
      <c r="U1499" t="s">
        <v>32</v>
      </c>
      <c r="V1499" t="s">
        <v>50</v>
      </c>
      <c r="W1499">
        <v>4</v>
      </c>
      <c r="X1499">
        <f t="shared" si="46"/>
        <v>0</v>
      </c>
      <c r="Y1499">
        <f t="shared" si="47"/>
        <v>5768.9000000000005</v>
      </c>
      <c r="Z1499" s="2">
        <f>IF(BoyCodeAfrica_Ecommerce_Datasets3[Marketing_Cost] = 0, "N/A", L1499/P1499)</f>
        <v>9.8864845275254556</v>
      </c>
      <c r="AA1499" s="3">
        <f>BoyCodeAfrica_Ecommerce_Datasets3[Marketing_Cost]/BoyCodeAfrica_Ecommerce_Datasets3[Revenue]</f>
        <v>0.1011481884400719</v>
      </c>
      <c r="AB1499">
        <f>IF(COUNTIFS($C$2:C1499,C1499, $O$2:O1499,O1499)= 1,1,0)</f>
        <v>0</v>
      </c>
      <c r="AC1499" s="6">
        <f>IF(COUNTIFS($A$2:A1499,A1499, $O$2:O1499,O1499)= 1,1,0)</f>
        <v>1</v>
      </c>
    </row>
    <row r="1500" spans="1:29" x14ac:dyDescent="0.25">
      <c r="A1500" t="s">
        <v>2136</v>
      </c>
      <c r="B1500" s="1">
        <v>45863</v>
      </c>
      <c r="C1500" t="s">
        <v>857</v>
      </c>
      <c r="D1500" t="s">
        <v>154</v>
      </c>
      <c r="E1500" t="s">
        <v>46</v>
      </c>
      <c r="F1500" t="s">
        <v>53</v>
      </c>
      <c r="G1500" t="s">
        <v>268</v>
      </c>
      <c r="H1500">
        <v>1</v>
      </c>
      <c r="I1500">
        <v>44438</v>
      </c>
      <c r="J1500">
        <v>0</v>
      </c>
      <c r="K1500">
        <v>0</v>
      </c>
      <c r="L1500">
        <v>44438</v>
      </c>
      <c r="M1500">
        <v>29381.72</v>
      </c>
      <c r="N1500">
        <v>15056.28</v>
      </c>
      <c r="O1500" t="s">
        <v>49</v>
      </c>
      <c r="P1500">
        <v>155.61000000000001</v>
      </c>
      <c r="Q1500" t="s">
        <v>73</v>
      </c>
      <c r="R1500" t="s">
        <v>31</v>
      </c>
      <c r="S1500">
        <v>5</v>
      </c>
      <c r="T1500">
        <v>7</v>
      </c>
      <c r="U1500" t="s">
        <v>56</v>
      </c>
      <c r="V1500" t="s">
        <v>33</v>
      </c>
      <c r="W1500">
        <v>5</v>
      </c>
      <c r="X1500">
        <f t="shared" si="46"/>
        <v>0</v>
      </c>
      <c r="Y1500">
        <f t="shared" si="47"/>
        <v>14900.67</v>
      </c>
      <c r="Z1500" s="2">
        <f>IF(BoyCodeAfrica_Ecommerce_Datasets3[Marketing_Cost] = 0, "N/A", L1500/P1500)</f>
        <v>285.57290662553817</v>
      </c>
      <c r="AA1500" s="3">
        <f>BoyCodeAfrica_Ecommerce_Datasets3[Marketing_Cost]/BoyCodeAfrica_Ecommerce_Datasets3[Revenue]</f>
        <v>3.5017327512489316E-3</v>
      </c>
      <c r="AB1500">
        <f>IF(COUNTIFS($C$2:C1500,C1500, $O$2:O1500,O1500)= 1,1,0)</f>
        <v>1</v>
      </c>
      <c r="AC1500" s="6">
        <f>IF(COUNTIFS($A$2:A1500,A1500, $O$2:O1500,O1500)= 1,1,0)</f>
        <v>1</v>
      </c>
    </row>
    <row r="1501" spans="1:29" x14ac:dyDescent="0.25">
      <c r="A1501" t="s">
        <v>2137</v>
      </c>
      <c r="B1501" s="1">
        <v>45876</v>
      </c>
      <c r="C1501" t="s">
        <v>278</v>
      </c>
      <c r="D1501" t="s">
        <v>2482</v>
      </c>
      <c r="E1501" t="s">
        <v>26</v>
      </c>
      <c r="F1501" t="s">
        <v>86</v>
      </c>
      <c r="G1501" t="s">
        <v>180</v>
      </c>
      <c r="H1501">
        <v>1</v>
      </c>
      <c r="I1501">
        <v>44866</v>
      </c>
      <c r="J1501">
        <v>0</v>
      </c>
      <c r="K1501">
        <v>0</v>
      </c>
      <c r="L1501">
        <v>44866</v>
      </c>
      <c r="M1501">
        <v>32785.32</v>
      </c>
      <c r="N1501">
        <v>12080.68</v>
      </c>
      <c r="O1501" t="s">
        <v>55</v>
      </c>
      <c r="P1501">
        <v>842.87</v>
      </c>
      <c r="Q1501" t="s">
        <v>73</v>
      </c>
      <c r="R1501" t="s">
        <v>31</v>
      </c>
      <c r="S1501">
        <v>5</v>
      </c>
      <c r="T1501">
        <v>1</v>
      </c>
      <c r="U1501" t="s">
        <v>32</v>
      </c>
      <c r="V1501" t="s">
        <v>50</v>
      </c>
      <c r="W1501">
        <v>5</v>
      </c>
      <c r="X1501">
        <f t="shared" si="46"/>
        <v>0</v>
      </c>
      <c r="Y1501">
        <f t="shared" si="47"/>
        <v>11237.81</v>
      </c>
      <c r="Z1501" s="2">
        <f>IF(BoyCodeAfrica_Ecommerce_Datasets3[Marketing_Cost] = 0, "N/A", L1501/P1501)</f>
        <v>53.230035474035141</v>
      </c>
      <c r="AA1501" s="3">
        <f>BoyCodeAfrica_Ecommerce_Datasets3[Marketing_Cost]/BoyCodeAfrica_Ecommerce_Datasets3[Revenue]</f>
        <v>1.8786386127579904E-2</v>
      </c>
      <c r="AB1501">
        <f>IF(COUNTIFS($C$2:C1501,C1501, $O$2:O1501,O1501)= 1,1,0)</f>
        <v>0</v>
      </c>
      <c r="AC1501" s="6">
        <f>IF(COUNTIFS($A$2:A1501,A1501, $O$2:O1501,O1501)= 1,1,0)</f>
        <v>1</v>
      </c>
    </row>
    <row r="1502" spans="1:29" x14ac:dyDescent="0.25">
      <c r="A1502" t="s">
        <v>2138</v>
      </c>
      <c r="B1502" s="1">
        <v>46009</v>
      </c>
      <c r="C1502" t="s">
        <v>201</v>
      </c>
      <c r="D1502" t="s">
        <v>67</v>
      </c>
      <c r="E1502" t="s">
        <v>46</v>
      </c>
      <c r="F1502" t="s">
        <v>53</v>
      </c>
      <c r="G1502" t="s">
        <v>82</v>
      </c>
      <c r="H1502">
        <v>3</v>
      </c>
      <c r="I1502">
        <v>20909</v>
      </c>
      <c r="J1502">
        <v>10</v>
      </c>
      <c r="K1502">
        <v>6272.7</v>
      </c>
      <c r="L1502">
        <v>56454.3</v>
      </c>
      <c r="M1502">
        <v>37398.870000000003</v>
      </c>
      <c r="N1502">
        <v>19055.43</v>
      </c>
      <c r="O1502" t="s">
        <v>60</v>
      </c>
      <c r="P1502">
        <v>2046.23</v>
      </c>
      <c r="Q1502" t="s">
        <v>73</v>
      </c>
      <c r="R1502" t="s">
        <v>31</v>
      </c>
      <c r="S1502">
        <v>5</v>
      </c>
      <c r="T1502">
        <v>6</v>
      </c>
      <c r="U1502" t="s">
        <v>56</v>
      </c>
      <c r="V1502" t="s">
        <v>33</v>
      </c>
      <c r="W1502">
        <v>5</v>
      </c>
      <c r="X1502">
        <f t="shared" si="46"/>
        <v>0</v>
      </c>
      <c r="Y1502">
        <f t="shared" si="47"/>
        <v>17009.2</v>
      </c>
      <c r="Z1502" s="2">
        <f>IF(BoyCodeAfrica_Ecommerce_Datasets3[Marketing_Cost] = 0, "N/A", L1502/P1502)</f>
        <v>27.589420544122607</v>
      </c>
      <c r="AA1502" s="3">
        <f>BoyCodeAfrica_Ecommerce_Datasets3[Marketing_Cost]/BoyCodeAfrica_Ecommerce_Datasets3[Revenue]</f>
        <v>3.624577755813109E-2</v>
      </c>
      <c r="AB1502">
        <f>IF(COUNTIFS($C$2:C1502,C1502, $O$2:O1502,O1502)= 1,1,0)</f>
        <v>1</v>
      </c>
      <c r="AC1502" s="6">
        <f>IF(COUNTIFS($A$2:A1502,A1502, $O$2:O1502,O1502)= 1,1,0)</f>
        <v>1</v>
      </c>
    </row>
    <row r="1503" spans="1:29" x14ac:dyDescent="0.25">
      <c r="A1503" t="s">
        <v>2139</v>
      </c>
      <c r="B1503" s="1">
        <v>45713</v>
      </c>
      <c r="C1503" t="s">
        <v>1230</v>
      </c>
      <c r="D1503" t="s">
        <v>25</v>
      </c>
      <c r="E1503" t="s">
        <v>26</v>
      </c>
      <c r="F1503" t="s">
        <v>53</v>
      </c>
      <c r="G1503" t="s">
        <v>59</v>
      </c>
      <c r="H1503">
        <v>2</v>
      </c>
      <c r="I1503">
        <v>17513</v>
      </c>
      <c r="J1503">
        <v>10</v>
      </c>
      <c r="K1503">
        <v>3502.6</v>
      </c>
      <c r="L1503">
        <v>31523.4</v>
      </c>
      <c r="M1503">
        <v>24409.23</v>
      </c>
      <c r="N1503">
        <v>7114.17</v>
      </c>
      <c r="O1503" t="s">
        <v>91</v>
      </c>
      <c r="P1503">
        <v>947.01</v>
      </c>
      <c r="Q1503" t="s">
        <v>83</v>
      </c>
      <c r="R1503" t="s">
        <v>41</v>
      </c>
      <c r="S1503">
        <v>2</v>
      </c>
      <c r="T1503">
        <v>1</v>
      </c>
      <c r="U1503" t="s">
        <v>32</v>
      </c>
      <c r="V1503" t="s">
        <v>33</v>
      </c>
      <c r="W1503">
        <v>5</v>
      </c>
      <c r="X1503">
        <f t="shared" si="46"/>
        <v>0</v>
      </c>
      <c r="Y1503">
        <f t="shared" si="47"/>
        <v>6167.16</v>
      </c>
      <c r="Z1503" s="2">
        <f>IF(BoyCodeAfrica_Ecommerce_Datasets3[Marketing_Cost] = 0, "N/A", L1503/P1503)</f>
        <v>33.287293692780437</v>
      </c>
      <c r="AA1503" s="3">
        <f>BoyCodeAfrica_Ecommerce_Datasets3[Marketing_Cost]/BoyCodeAfrica_Ecommerce_Datasets3[Revenue]</f>
        <v>3.0041492986162658E-2</v>
      </c>
      <c r="AB1503">
        <f>IF(COUNTIFS($C$2:C1503,C1503, $O$2:O1503,O1503)= 1,1,0)</f>
        <v>1</v>
      </c>
      <c r="AC1503" s="6">
        <f>IF(COUNTIFS($A$2:A1503,A1503, $O$2:O1503,O1503)= 1,1,0)</f>
        <v>1</v>
      </c>
    </row>
    <row r="1504" spans="1:29" x14ac:dyDescent="0.25">
      <c r="A1504" t="s">
        <v>2140</v>
      </c>
      <c r="B1504" s="1">
        <v>45909</v>
      </c>
      <c r="C1504" t="s">
        <v>52</v>
      </c>
      <c r="D1504" t="s">
        <v>154</v>
      </c>
      <c r="E1504" t="s">
        <v>36</v>
      </c>
      <c r="F1504" t="s">
        <v>37</v>
      </c>
      <c r="G1504" t="s">
        <v>224</v>
      </c>
      <c r="H1504">
        <v>2</v>
      </c>
      <c r="I1504">
        <v>17083</v>
      </c>
      <c r="J1504">
        <v>10</v>
      </c>
      <c r="K1504">
        <v>3416.6</v>
      </c>
      <c r="L1504">
        <v>30749.4</v>
      </c>
      <c r="M1504">
        <v>20094.71</v>
      </c>
      <c r="N1504">
        <v>10654.69</v>
      </c>
      <c r="O1504" t="s">
        <v>60</v>
      </c>
      <c r="P1504">
        <v>1923.5</v>
      </c>
      <c r="Q1504" t="s">
        <v>40</v>
      </c>
      <c r="R1504" t="s">
        <v>41</v>
      </c>
      <c r="S1504">
        <v>2</v>
      </c>
      <c r="T1504">
        <v>1</v>
      </c>
      <c r="U1504" t="s">
        <v>32</v>
      </c>
      <c r="V1504" t="s">
        <v>42</v>
      </c>
      <c r="X1504">
        <f t="shared" si="46"/>
        <v>0</v>
      </c>
      <c r="Y1504">
        <f t="shared" si="47"/>
        <v>8731.19</v>
      </c>
      <c r="Z1504" s="2">
        <f>IF(BoyCodeAfrica_Ecommerce_Datasets3[Marketing_Cost] = 0, "N/A", L1504/P1504)</f>
        <v>15.98617104237068</v>
      </c>
      <c r="AA1504" s="3">
        <f>BoyCodeAfrica_Ecommerce_Datasets3[Marketing_Cost]/BoyCodeAfrica_Ecommerce_Datasets3[Revenue]</f>
        <v>6.2554066095598604E-2</v>
      </c>
      <c r="AB1504">
        <f>IF(COUNTIFS($C$2:C1504,C1504, $O$2:O1504,O1504)= 1,1,0)</f>
        <v>0</v>
      </c>
      <c r="AC1504" s="6">
        <f>IF(COUNTIFS($A$2:A1504,A1504, $O$2:O1504,O1504)= 1,1,0)</f>
        <v>1</v>
      </c>
    </row>
    <row r="1505" spans="1:29" x14ac:dyDescent="0.25">
      <c r="A1505" t="s">
        <v>2141</v>
      </c>
      <c r="B1505" s="1">
        <v>46022</v>
      </c>
      <c r="C1505" t="s">
        <v>714</v>
      </c>
      <c r="D1505" t="s">
        <v>124</v>
      </c>
      <c r="E1505" t="s">
        <v>46</v>
      </c>
      <c r="F1505" t="s">
        <v>47</v>
      </c>
      <c r="G1505" t="s">
        <v>138</v>
      </c>
      <c r="H1505">
        <v>1</v>
      </c>
      <c r="I1505">
        <v>50513</v>
      </c>
      <c r="J1505">
        <v>0</v>
      </c>
      <c r="K1505">
        <v>0</v>
      </c>
      <c r="L1505">
        <v>50513</v>
      </c>
      <c r="M1505">
        <v>35554.019999999997</v>
      </c>
      <c r="N1505">
        <v>14958.98</v>
      </c>
      <c r="O1505" t="s">
        <v>60</v>
      </c>
      <c r="P1505">
        <v>1082.56</v>
      </c>
      <c r="Q1505" t="s">
        <v>40</v>
      </c>
      <c r="R1505" t="s">
        <v>31</v>
      </c>
      <c r="S1505">
        <v>5</v>
      </c>
      <c r="T1505">
        <v>4</v>
      </c>
      <c r="U1505" t="s">
        <v>32</v>
      </c>
      <c r="V1505" t="s">
        <v>33</v>
      </c>
      <c r="W1505">
        <v>5</v>
      </c>
      <c r="X1505">
        <f t="shared" si="46"/>
        <v>0</v>
      </c>
      <c r="Y1505">
        <f t="shared" si="47"/>
        <v>13876.42</v>
      </c>
      <c r="Z1505" s="2">
        <f>IF(BoyCodeAfrica_Ecommerce_Datasets3[Marketing_Cost] = 0, "N/A", L1505/P1505)</f>
        <v>46.660693171741059</v>
      </c>
      <c r="AA1505" s="3">
        <f>BoyCodeAfrica_Ecommerce_Datasets3[Marketing_Cost]/BoyCodeAfrica_Ecommerce_Datasets3[Revenue]</f>
        <v>2.1431314711064478E-2</v>
      </c>
      <c r="AB1505">
        <f>IF(COUNTIFS($C$2:C1505,C1505, $O$2:O1505,O1505)= 1,1,0)</f>
        <v>0</v>
      </c>
      <c r="AC1505" s="6">
        <f>IF(COUNTIFS($A$2:A1505,A1505, $O$2:O1505,O1505)= 1,1,0)</f>
        <v>1</v>
      </c>
    </row>
    <row r="1506" spans="1:29" x14ac:dyDescent="0.25">
      <c r="A1506" t="s">
        <v>2142</v>
      </c>
      <c r="B1506" s="1">
        <v>45885</v>
      </c>
      <c r="C1506" t="s">
        <v>2143</v>
      </c>
      <c r="D1506" t="s">
        <v>97</v>
      </c>
      <c r="E1506" t="s">
        <v>26</v>
      </c>
      <c r="F1506" t="s">
        <v>86</v>
      </c>
      <c r="G1506" t="s">
        <v>180</v>
      </c>
      <c r="H1506">
        <v>1</v>
      </c>
      <c r="I1506">
        <v>46048</v>
      </c>
      <c r="J1506">
        <v>0</v>
      </c>
      <c r="K1506">
        <v>0</v>
      </c>
      <c r="L1506">
        <v>46048</v>
      </c>
      <c r="M1506">
        <v>28982.39</v>
      </c>
      <c r="N1506">
        <v>17065.61</v>
      </c>
      <c r="O1506" t="s">
        <v>91</v>
      </c>
      <c r="P1506">
        <v>608.65</v>
      </c>
      <c r="Q1506" t="s">
        <v>68</v>
      </c>
      <c r="R1506" t="s">
        <v>41</v>
      </c>
      <c r="S1506">
        <v>2</v>
      </c>
      <c r="T1506">
        <v>1</v>
      </c>
      <c r="U1506" t="s">
        <v>32</v>
      </c>
      <c r="V1506" t="s">
        <v>33</v>
      </c>
      <c r="W1506">
        <v>5</v>
      </c>
      <c r="X1506">
        <f t="shared" si="46"/>
        <v>0</v>
      </c>
      <c r="Y1506">
        <f t="shared" si="47"/>
        <v>16456.96</v>
      </c>
      <c r="Z1506" s="2">
        <f>IF(BoyCodeAfrica_Ecommerce_Datasets3[Marketing_Cost] = 0, "N/A", L1506/P1506)</f>
        <v>75.655959911279069</v>
      </c>
      <c r="AA1506" s="3">
        <f>BoyCodeAfrica_Ecommerce_Datasets3[Marketing_Cost]/BoyCodeAfrica_Ecommerce_Datasets3[Revenue]</f>
        <v>1.3217729325920777E-2</v>
      </c>
      <c r="AB1506">
        <f>IF(COUNTIFS($C$2:C1506,C1506, $O$2:O1506,O1506)= 1,1,0)</f>
        <v>1</v>
      </c>
      <c r="AC1506" s="6">
        <f>IF(COUNTIFS($A$2:A1506,A1506, $O$2:O1506,O1506)= 1,1,0)</f>
        <v>1</v>
      </c>
    </row>
    <row r="1507" spans="1:29" x14ac:dyDescent="0.25">
      <c r="A1507" t="s">
        <v>2144</v>
      </c>
      <c r="B1507" s="1">
        <v>45695</v>
      </c>
      <c r="C1507" t="s">
        <v>2145</v>
      </c>
      <c r="D1507" t="s">
        <v>124</v>
      </c>
      <c r="E1507" t="s">
        <v>26</v>
      </c>
      <c r="F1507" t="s">
        <v>86</v>
      </c>
      <c r="G1507" t="s">
        <v>127</v>
      </c>
      <c r="H1507">
        <v>1</v>
      </c>
      <c r="I1507">
        <v>39731</v>
      </c>
      <c r="J1507">
        <v>10</v>
      </c>
      <c r="K1507">
        <v>3973.1</v>
      </c>
      <c r="L1507">
        <v>35757.9</v>
      </c>
      <c r="M1507">
        <v>20656.71</v>
      </c>
      <c r="N1507">
        <v>15101.19</v>
      </c>
      <c r="O1507" t="s">
        <v>39</v>
      </c>
      <c r="P1507">
        <v>785.12</v>
      </c>
      <c r="Q1507" t="s">
        <v>83</v>
      </c>
      <c r="R1507" t="s">
        <v>41</v>
      </c>
      <c r="S1507">
        <v>2</v>
      </c>
      <c r="T1507">
        <v>3</v>
      </c>
      <c r="U1507" t="s">
        <v>32</v>
      </c>
      <c r="V1507" t="s">
        <v>50</v>
      </c>
      <c r="W1507">
        <v>5</v>
      </c>
      <c r="X1507">
        <f t="shared" si="46"/>
        <v>0</v>
      </c>
      <c r="Y1507">
        <f t="shared" si="47"/>
        <v>14316.07</v>
      </c>
      <c r="Z1507" s="2">
        <f>IF(BoyCodeAfrica_Ecommerce_Datasets3[Marketing_Cost] = 0, "N/A", L1507/P1507)</f>
        <v>45.544502751171798</v>
      </c>
      <c r="AA1507" s="3">
        <f>BoyCodeAfrica_Ecommerce_Datasets3[Marketing_Cost]/BoyCodeAfrica_Ecommerce_Datasets3[Revenue]</f>
        <v>2.1956546665212441E-2</v>
      </c>
      <c r="AB1507">
        <f>IF(COUNTIFS($C$2:C1507,C1507, $O$2:O1507,O1507)= 1,1,0)</f>
        <v>1</v>
      </c>
      <c r="AC1507" s="6">
        <f>IF(COUNTIFS($A$2:A1507,A1507, $O$2:O1507,O1507)= 1,1,0)</f>
        <v>1</v>
      </c>
    </row>
    <row r="1508" spans="1:29" x14ac:dyDescent="0.25">
      <c r="A1508" t="s">
        <v>2146</v>
      </c>
      <c r="B1508" s="1">
        <v>45699</v>
      </c>
      <c r="C1508" t="s">
        <v>434</v>
      </c>
      <c r="D1508" t="s">
        <v>63</v>
      </c>
      <c r="E1508" t="s">
        <v>46</v>
      </c>
      <c r="F1508" t="s">
        <v>37</v>
      </c>
      <c r="G1508" t="s">
        <v>100</v>
      </c>
      <c r="H1508">
        <v>2</v>
      </c>
      <c r="I1508">
        <v>25611</v>
      </c>
      <c r="J1508">
        <v>10</v>
      </c>
      <c r="K1508">
        <v>5122.2</v>
      </c>
      <c r="L1508">
        <v>46099.8</v>
      </c>
      <c r="M1508">
        <v>25614.080000000002</v>
      </c>
      <c r="N1508">
        <v>20485.72</v>
      </c>
      <c r="O1508" t="s">
        <v>91</v>
      </c>
      <c r="P1508">
        <v>2088.7399999999998</v>
      </c>
      <c r="Q1508" t="s">
        <v>83</v>
      </c>
      <c r="R1508" t="s">
        <v>31</v>
      </c>
      <c r="S1508">
        <v>5</v>
      </c>
      <c r="T1508">
        <v>6</v>
      </c>
      <c r="U1508" t="s">
        <v>56</v>
      </c>
      <c r="V1508" t="s">
        <v>33</v>
      </c>
      <c r="W1508">
        <v>3</v>
      </c>
      <c r="X1508">
        <f t="shared" si="46"/>
        <v>0</v>
      </c>
      <c r="Y1508">
        <f t="shared" si="47"/>
        <v>18396.980000000003</v>
      </c>
      <c r="Z1508" s="2">
        <f>IF(BoyCodeAfrica_Ecommerce_Datasets3[Marketing_Cost] = 0, "N/A", L1508/P1508)</f>
        <v>22.070626310598737</v>
      </c>
      <c r="AA1508" s="3">
        <f>BoyCodeAfrica_Ecommerce_Datasets3[Marketing_Cost]/BoyCodeAfrica_Ecommerce_Datasets3[Revenue]</f>
        <v>4.530909027804892E-2</v>
      </c>
      <c r="AB1508">
        <f>IF(COUNTIFS($C$2:C1508,C1508, $O$2:O1508,O1508)= 1,1,0)</f>
        <v>1</v>
      </c>
      <c r="AC1508" s="6">
        <f>IF(COUNTIFS($A$2:A1508,A1508, $O$2:O1508,O1508)= 1,1,0)</f>
        <v>1</v>
      </c>
    </row>
    <row r="1509" spans="1:29" x14ac:dyDescent="0.25">
      <c r="A1509" t="s">
        <v>2147</v>
      </c>
      <c r="B1509" s="1">
        <v>45822</v>
      </c>
      <c r="C1509" t="s">
        <v>2148</v>
      </c>
      <c r="D1509" t="s">
        <v>97</v>
      </c>
      <c r="E1509" t="s">
        <v>36</v>
      </c>
      <c r="F1509" t="s">
        <v>37</v>
      </c>
      <c r="G1509" t="s">
        <v>313</v>
      </c>
      <c r="H1509">
        <v>1</v>
      </c>
      <c r="I1509">
        <v>4541</v>
      </c>
      <c r="J1509">
        <v>5</v>
      </c>
      <c r="K1509">
        <v>227.05</v>
      </c>
      <c r="L1509">
        <v>4313.95</v>
      </c>
      <c r="M1509">
        <v>3035.8</v>
      </c>
      <c r="N1509">
        <v>1278.1500000000001</v>
      </c>
      <c r="O1509" t="s">
        <v>49</v>
      </c>
      <c r="P1509">
        <v>197.04</v>
      </c>
      <c r="Q1509" t="s">
        <v>73</v>
      </c>
      <c r="R1509" t="s">
        <v>41</v>
      </c>
      <c r="S1509">
        <v>2</v>
      </c>
      <c r="T1509">
        <v>2</v>
      </c>
      <c r="U1509" t="s">
        <v>32</v>
      </c>
      <c r="V1509" t="s">
        <v>42</v>
      </c>
      <c r="X1509">
        <f t="shared" si="46"/>
        <v>0</v>
      </c>
      <c r="Y1509">
        <f t="shared" si="47"/>
        <v>1081.1100000000001</v>
      </c>
      <c r="Z1509" s="2">
        <f>IF(BoyCodeAfrica_Ecommerce_Datasets3[Marketing_Cost] = 0, "N/A", L1509/P1509)</f>
        <v>21.893777913114089</v>
      </c>
      <c r="AA1509" s="3">
        <f>BoyCodeAfrica_Ecommerce_Datasets3[Marketing_Cost]/BoyCodeAfrica_Ecommerce_Datasets3[Revenue]</f>
        <v>4.5675077365291673E-2</v>
      </c>
      <c r="AB1509">
        <f>IF(COUNTIFS($C$2:C1509,C1509, $O$2:O1509,O1509)= 1,1,0)</f>
        <v>1</v>
      </c>
      <c r="AC1509" s="6">
        <f>IF(COUNTIFS($A$2:A1509,A1509, $O$2:O1509,O1509)= 1,1,0)</f>
        <v>1</v>
      </c>
    </row>
    <row r="1510" spans="1:29" x14ac:dyDescent="0.25">
      <c r="A1510" t="s">
        <v>2149</v>
      </c>
      <c r="B1510" s="1">
        <v>45969</v>
      </c>
      <c r="C1510" t="s">
        <v>126</v>
      </c>
      <c r="D1510" t="s">
        <v>71</v>
      </c>
      <c r="E1510" t="s">
        <v>46</v>
      </c>
      <c r="F1510" t="s">
        <v>37</v>
      </c>
      <c r="G1510" t="s">
        <v>224</v>
      </c>
      <c r="H1510">
        <v>1</v>
      </c>
      <c r="I1510">
        <v>4296</v>
      </c>
      <c r="J1510">
        <v>0</v>
      </c>
      <c r="K1510">
        <v>0</v>
      </c>
      <c r="L1510">
        <v>4296</v>
      </c>
      <c r="M1510">
        <v>3246.68</v>
      </c>
      <c r="N1510">
        <v>1049.32</v>
      </c>
      <c r="O1510" t="s">
        <v>39</v>
      </c>
      <c r="P1510">
        <v>513.66</v>
      </c>
      <c r="Q1510" t="s">
        <v>40</v>
      </c>
      <c r="R1510" t="s">
        <v>41</v>
      </c>
      <c r="S1510">
        <v>2</v>
      </c>
      <c r="T1510">
        <v>2</v>
      </c>
      <c r="U1510" t="s">
        <v>32</v>
      </c>
      <c r="V1510" t="s">
        <v>42</v>
      </c>
      <c r="X1510">
        <f t="shared" si="46"/>
        <v>0</v>
      </c>
      <c r="Y1510">
        <f t="shared" si="47"/>
        <v>535.66</v>
      </c>
      <c r="Z1510" s="2">
        <f>IF(BoyCodeAfrica_Ecommerce_Datasets3[Marketing_Cost] = 0, "N/A", L1510/P1510)</f>
        <v>8.3635089358719785</v>
      </c>
      <c r="AA1510" s="3">
        <f>BoyCodeAfrica_Ecommerce_Datasets3[Marketing_Cost]/BoyCodeAfrica_Ecommerce_Datasets3[Revenue]</f>
        <v>0.11956703910614525</v>
      </c>
      <c r="AB1510">
        <f>IF(COUNTIFS($C$2:C1510,C1510, $O$2:O1510,O1510)= 1,1,0)</f>
        <v>1</v>
      </c>
      <c r="AC1510" s="6">
        <f>IF(COUNTIFS($A$2:A1510,A1510, $O$2:O1510,O1510)= 1,1,0)</f>
        <v>1</v>
      </c>
    </row>
    <row r="1511" spans="1:29" x14ac:dyDescent="0.25">
      <c r="A1511" t="s">
        <v>2150</v>
      </c>
      <c r="B1511" s="1">
        <v>45733</v>
      </c>
      <c r="C1511" t="s">
        <v>99</v>
      </c>
      <c r="D1511" t="s">
        <v>63</v>
      </c>
      <c r="E1511" t="s">
        <v>26</v>
      </c>
      <c r="F1511" t="s">
        <v>27</v>
      </c>
      <c r="G1511" t="s">
        <v>76</v>
      </c>
      <c r="H1511">
        <v>2</v>
      </c>
      <c r="I1511">
        <v>17709</v>
      </c>
      <c r="J1511">
        <v>20</v>
      </c>
      <c r="K1511">
        <v>7083.6</v>
      </c>
      <c r="L1511">
        <v>28334.400000000001</v>
      </c>
      <c r="M1511">
        <v>20090.27</v>
      </c>
      <c r="N1511">
        <v>8244.1299999999992</v>
      </c>
      <c r="O1511" t="s">
        <v>49</v>
      </c>
      <c r="P1511">
        <v>57.38</v>
      </c>
      <c r="Q1511" t="s">
        <v>83</v>
      </c>
      <c r="R1511" t="s">
        <v>41</v>
      </c>
      <c r="S1511">
        <v>2</v>
      </c>
      <c r="T1511">
        <v>3</v>
      </c>
      <c r="U1511" t="s">
        <v>32</v>
      </c>
      <c r="V1511" t="s">
        <v>42</v>
      </c>
      <c r="X1511">
        <f t="shared" si="46"/>
        <v>0</v>
      </c>
      <c r="Y1511">
        <f t="shared" si="47"/>
        <v>8186.7499999999991</v>
      </c>
      <c r="Z1511" s="2">
        <f>IF(BoyCodeAfrica_Ecommerce_Datasets3[Marketing_Cost] = 0, "N/A", L1511/P1511)</f>
        <v>493.8027187173231</v>
      </c>
      <c r="AA1511" s="3">
        <f>BoyCodeAfrica_Ecommerce_Datasets3[Marketing_Cost]/BoyCodeAfrica_Ecommerce_Datasets3[Revenue]</f>
        <v>2.0251002315206956E-3</v>
      </c>
      <c r="AB1511">
        <f>IF(COUNTIFS($C$2:C1511,C1511, $O$2:O1511,O1511)= 1,1,0)</f>
        <v>1</v>
      </c>
      <c r="AC1511" s="6">
        <f>IF(COUNTIFS($A$2:A1511,A1511, $O$2:O1511,O1511)= 1,1,0)</f>
        <v>1</v>
      </c>
    </row>
    <row r="1512" spans="1:29" x14ac:dyDescent="0.25">
      <c r="A1512" t="s">
        <v>2151</v>
      </c>
      <c r="B1512" s="1">
        <v>45691</v>
      </c>
      <c r="C1512" t="s">
        <v>2002</v>
      </c>
      <c r="D1512" t="s">
        <v>45</v>
      </c>
      <c r="E1512" t="s">
        <v>46</v>
      </c>
      <c r="F1512" t="s">
        <v>27</v>
      </c>
      <c r="G1512" t="s">
        <v>164</v>
      </c>
      <c r="H1512">
        <v>1</v>
      </c>
      <c r="I1512">
        <v>4362</v>
      </c>
      <c r="J1512">
        <v>25</v>
      </c>
      <c r="K1512">
        <v>1090.5</v>
      </c>
      <c r="L1512">
        <v>3271.5</v>
      </c>
      <c r="M1512">
        <v>2029.61</v>
      </c>
      <c r="N1512">
        <v>1241.8900000000001</v>
      </c>
      <c r="O1512" t="s">
        <v>55</v>
      </c>
      <c r="P1512">
        <v>1102.03</v>
      </c>
      <c r="Q1512" t="s">
        <v>73</v>
      </c>
      <c r="R1512" t="s">
        <v>41</v>
      </c>
      <c r="S1512">
        <v>2</v>
      </c>
      <c r="T1512">
        <v>0</v>
      </c>
      <c r="U1512" t="s">
        <v>32</v>
      </c>
      <c r="V1512" t="s">
        <v>50</v>
      </c>
      <c r="W1512">
        <v>3</v>
      </c>
      <c r="X1512">
        <f t="shared" si="46"/>
        <v>0</v>
      </c>
      <c r="Y1512">
        <f t="shared" si="47"/>
        <v>139.86000000000013</v>
      </c>
      <c r="Z1512" s="2">
        <f>IF(BoyCodeAfrica_Ecommerce_Datasets3[Marketing_Cost] = 0, "N/A", L1512/P1512)</f>
        <v>2.9686124697149805</v>
      </c>
      <c r="AA1512" s="3">
        <f>BoyCodeAfrica_Ecommerce_Datasets3[Marketing_Cost]/BoyCodeAfrica_Ecommerce_Datasets3[Revenue]</f>
        <v>0.33685771053033775</v>
      </c>
      <c r="AB1512">
        <f>IF(COUNTIFS($C$2:C1512,C1512, $O$2:O1512,O1512)= 1,1,0)</f>
        <v>1</v>
      </c>
      <c r="AC1512" s="6">
        <f>IF(COUNTIFS($A$2:A1512,A1512, $O$2:O1512,O1512)= 1,1,0)</f>
        <v>1</v>
      </c>
    </row>
    <row r="1513" spans="1:29" x14ac:dyDescent="0.25">
      <c r="A1513" t="s">
        <v>2152</v>
      </c>
      <c r="B1513" s="1">
        <v>45722</v>
      </c>
      <c r="C1513" t="s">
        <v>209</v>
      </c>
      <c r="D1513" t="s">
        <v>90</v>
      </c>
      <c r="E1513" t="s">
        <v>46</v>
      </c>
      <c r="F1513" t="s">
        <v>27</v>
      </c>
      <c r="G1513" t="s">
        <v>113</v>
      </c>
      <c r="H1513">
        <v>1</v>
      </c>
      <c r="I1513">
        <v>25986</v>
      </c>
      <c r="J1513">
        <v>15</v>
      </c>
      <c r="K1513">
        <v>3897.9</v>
      </c>
      <c r="L1513">
        <v>22088.1</v>
      </c>
      <c r="M1513">
        <v>15079.03</v>
      </c>
      <c r="N1513">
        <v>7009.07</v>
      </c>
      <c r="O1513" t="s">
        <v>49</v>
      </c>
      <c r="P1513">
        <v>449.07</v>
      </c>
      <c r="Q1513" t="s">
        <v>68</v>
      </c>
      <c r="R1513" t="s">
        <v>41</v>
      </c>
      <c r="S1513">
        <v>2</v>
      </c>
      <c r="T1513">
        <v>1</v>
      </c>
      <c r="U1513" t="s">
        <v>32</v>
      </c>
      <c r="V1513" t="s">
        <v>33</v>
      </c>
      <c r="W1513">
        <v>5</v>
      </c>
      <c r="X1513">
        <f t="shared" si="46"/>
        <v>0</v>
      </c>
      <c r="Y1513">
        <f t="shared" si="47"/>
        <v>6560</v>
      </c>
      <c r="Z1513" s="2">
        <f>IF(BoyCodeAfrica_Ecommerce_Datasets3[Marketing_Cost] = 0, "N/A", L1513/P1513)</f>
        <v>49.186318391342105</v>
      </c>
      <c r="AA1513" s="3">
        <f>BoyCodeAfrica_Ecommerce_Datasets3[Marketing_Cost]/BoyCodeAfrica_Ecommerce_Datasets3[Revenue]</f>
        <v>2.0330856886739919E-2</v>
      </c>
      <c r="AB1513">
        <f>IF(COUNTIFS($C$2:C1513,C1513, $O$2:O1513,O1513)= 1,1,0)</f>
        <v>1</v>
      </c>
      <c r="AC1513" s="6">
        <f>IF(COUNTIFS($A$2:A1513,A1513, $O$2:O1513,O1513)= 1,1,0)</f>
        <v>1</v>
      </c>
    </row>
    <row r="1514" spans="1:29" x14ac:dyDescent="0.25">
      <c r="A1514" t="s">
        <v>2153</v>
      </c>
      <c r="B1514" s="1">
        <v>45798</v>
      </c>
      <c r="C1514" t="s">
        <v>2068</v>
      </c>
      <c r="D1514" t="s">
        <v>25</v>
      </c>
      <c r="E1514" t="s">
        <v>36</v>
      </c>
      <c r="F1514" t="s">
        <v>47</v>
      </c>
      <c r="G1514" t="s">
        <v>48</v>
      </c>
      <c r="H1514">
        <v>4</v>
      </c>
      <c r="I1514">
        <v>40890</v>
      </c>
      <c r="J1514">
        <v>10</v>
      </c>
      <c r="K1514">
        <v>16356</v>
      </c>
      <c r="L1514">
        <v>147204</v>
      </c>
      <c r="M1514">
        <v>111147.35</v>
      </c>
      <c r="N1514">
        <v>36056.65</v>
      </c>
      <c r="O1514" t="s">
        <v>29</v>
      </c>
      <c r="P1514">
        <v>1140.6099999999999</v>
      </c>
      <c r="Q1514" t="s">
        <v>40</v>
      </c>
      <c r="R1514" t="s">
        <v>41</v>
      </c>
      <c r="S1514">
        <v>2</v>
      </c>
      <c r="T1514">
        <v>1</v>
      </c>
      <c r="U1514" t="s">
        <v>32</v>
      </c>
      <c r="V1514" t="s">
        <v>33</v>
      </c>
      <c r="W1514">
        <v>5</v>
      </c>
      <c r="X1514">
        <f t="shared" si="46"/>
        <v>0</v>
      </c>
      <c r="Y1514">
        <f t="shared" si="47"/>
        <v>34916.04</v>
      </c>
      <c r="Z1514" s="2">
        <f>IF(BoyCodeAfrica_Ecommerce_Datasets3[Marketing_Cost] = 0, "N/A", L1514/P1514)</f>
        <v>129.05725883518468</v>
      </c>
      <c r="AA1514" s="3">
        <f>BoyCodeAfrica_Ecommerce_Datasets3[Marketing_Cost]/BoyCodeAfrica_Ecommerce_Datasets3[Revenue]</f>
        <v>7.7484986821010288E-3</v>
      </c>
      <c r="AB1514">
        <f>IF(COUNTIFS($C$2:C1514,C1514, $O$2:O1514,O1514)= 1,1,0)</f>
        <v>1</v>
      </c>
      <c r="AC1514" s="6">
        <f>IF(COUNTIFS($A$2:A1514,A1514, $O$2:O1514,O1514)= 1,1,0)</f>
        <v>1</v>
      </c>
    </row>
    <row r="1515" spans="1:29" x14ac:dyDescent="0.25">
      <c r="A1515" t="s">
        <v>2154</v>
      </c>
      <c r="B1515" s="1">
        <v>45977</v>
      </c>
      <c r="C1515" t="s">
        <v>245</v>
      </c>
      <c r="D1515" t="s">
        <v>63</v>
      </c>
      <c r="E1515" t="s">
        <v>46</v>
      </c>
      <c r="F1515" t="s">
        <v>47</v>
      </c>
      <c r="G1515" t="s">
        <v>105</v>
      </c>
      <c r="H1515">
        <v>2</v>
      </c>
      <c r="I1515">
        <v>18661</v>
      </c>
      <c r="J1515">
        <v>20</v>
      </c>
      <c r="K1515">
        <v>7464.4</v>
      </c>
      <c r="L1515">
        <v>29857.599999999999</v>
      </c>
      <c r="M1515">
        <v>23124.37</v>
      </c>
      <c r="N1515">
        <v>6733.23</v>
      </c>
      <c r="O1515" t="s">
        <v>55</v>
      </c>
      <c r="P1515">
        <v>2043.54</v>
      </c>
      <c r="Q1515" t="s">
        <v>83</v>
      </c>
      <c r="R1515" t="s">
        <v>31</v>
      </c>
      <c r="S1515">
        <v>5</v>
      </c>
      <c r="T1515">
        <v>2</v>
      </c>
      <c r="U1515" t="s">
        <v>32</v>
      </c>
      <c r="V1515" t="s">
        <v>42</v>
      </c>
      <c r="X1515">
        <f t="shared" si="46"/>
        <v>0</v>
      </c>
      <c r="Y1515">
        <f t="shared" si="47"/>
        <v>4689.6899999999996</v>
      </c>
      <c r="Z1515" s="2">
        <f>IF(BoyCodeAfrica_Ecommerce_Datasets3[Marketing_Cost] = 0, "N/A", L1515/P1515)</f>
        <v>14.610724527046203</v>
      </c>
      <c r="AA1515" s="3">
        <f>BoyCodeAfrica_Ecommerce_Datasets3[Marketing_Cost]/BoyCodeAfrica_Ecommerce_Datasets3[Revenue]</f>
        <v>6.8442875515781584E-2</v>
      </c>
      <c r="AB1515">
        <f>IF(COUNTIFS($C$2:C1515,C1515, $O$2:O1515,O1515)= 1,1,0)</f>
        <v>1</v>
      </c>
      <c r="AC1515" s="6">
        <f>IF(COUNTIFS($A$2:A1515,A1515, $O$2:O1515,O1515)= 1,1,0)</f>
        <v>1</v>
      </c>
    </row>
    <row r="1516" spans="1:29" x14ac:dyDescent="0.25">
      <c r="A1516" t="s">
        <v>2155</v>
      </c>
      <c r="B1516" s="1">
        <v>45982</v>
      </c>
      <c r="C1516" t="s">
        <v>1972</v>
      </c>
      <c r="D1516" t="s">
        <v>25</v>
      </c>
      <c r="E1516" t="s">
        <v>36</v>
      </c>
      <c r="F1516" t="s">
        <v>86</v>
      </c>
      <c r="G1516" t="s">
        <v>180</v>
      </c>
      <c r="H1516">
        <v>2</v>
      </c>
      <c r="I1516">
        <v>48431</v>
      </c>
      <c r="J1516">
        <v>15</v>
      </c>
      <c r="K1516">
        <v>14529.3</v>
      </c>
      <c r="L1516">
        <v>82332.7</v>
      </c>
      <c r="M1516">
        <v>61834.61</v>
      </c>
      <c r="N1516">
        <v>20498.09</v>
      </c>
      <c r="O1516" t="s">
        <v>55</v>
      </c>
      <c r="P1516">
        <v>2483.25</v>
      </c>
      <c r="Q1516" t="s">
        <v>83</v>
      </c>
      <c r="R1516" t="s">
        <v>41</v>
      </c>
      <c r="S1516">
        <v>2</v>
      </c>
      <c r="T1516">
        <v>1</v>
      </c>
      <c r="U1516" t="s">
        <v>32</v>
      </c>
      <c r="V1516" t="s">
        <v>33</v>
      </c>
      <c r="W1516">
        <v>5</v>
      </c>
      <c r="X1516">
        <f t="shared" si="46"/>
        <v>0</v>
      </c>
      <c r="Y1516">
        <f t="shared" si="47"/>
        <v>18014.84</v>
      </c>
      <c r="Z1516" s="2">
        <f>IF(BoyCodeAfrica_Ecommerce_Datasets3[Marketing_Cost] = 0, "N/A", L1516/P1516)</f>
        <v>33.155219973824622</v>
      </c>
      <c r="AA1516" s="3">
        <f>BoyCodeAfrica_Ecommerce_Datasets3[Marketing_Cost]/BoyCodeAfrica_Ecommerce_Datasets3[Revenue]</f>
        <v>3.0161163183036632E-2</v>
      </c>
      <c r="AB1516">
        <f>IF(COUNTIFS($C$2:C1516,C1516, $O$2:O1516,O1516)= 1,1,0)</f>
        <v>1</v>
      </c>
      <c r="AC1516" s="6">
        <f>IF(COUNTIFS($A$2:A1516,A1516, $O$2:O1516,O1516)= 1,1,0)</f>
        <v>1</v>
      </c>
    </row>
    <row r="1517" spans="1:29" x14ac:dyDescent="0.25">
      <c r="A1517" t="s">
        <v>2156</v>
      </c>
      <c r="B1517" s="1">
        <v>45957</v>
      </c>
      <c r="C1517" t="s">
        <v>112</v>
      </c>
      <c r="D1517" t="s">
        <v>63</v>
      </c>
      <c r="E1517" t="s">
        <v>46</v>
      </c>
      <c r="F1517" t="s">
        <v>27</v>
      </c>
      <c r="G1517" t="s">
        <v>76</v>
      </c>
      <c r="H1517">
        <v>2</v>
      </c>
      <c r="I1517">
        <v>9918</v>
      </c>
      <c r="J1517">
        <v>25</v>
      </c>
      <c r="K1517">
        <v>4959</v>
      </c>
      <c r="L1517">
        <v>14877</v>
      </c>
      <c r="M1517">
        <v>9591.42</v>
      </c>
      <c r="N1517">
        <v>5285.58</v>
      </c>
      <c r="O1517" t="s">
        <v>29</v>
      </c>
      <c r="P1517">
        <v>1970.5</v>
      </c>
      <c r="Q1517" t="s">
        <v>68</v>
      </c>
      <c r="R1517" t="s">
        <v>31</v>
      </c>
      <c r="S1517">
        <v>5</v>
      </c>
      <c r="T1517">
        <v>4</v>
      </c>
      <c r="U1517" t="s">
        <v>32</v>
      </c>
      <c r="V1517" t="s">
        <v>33</v>
      </c>
      <c r="W1517">
        <v>1</v>
      </c>
      <c r="X1517">
        <f t="shared" si="46"/>
        <v>0</v>
      </c>
      <c r="Y1517">
        <f t="shared" si="47"/>
        <v>3315.08</v>
      </c>
      <c r="Z1517" s="2">
        <f>IF(BoyCodeAfrica_Ecommerce_Datasets3[Marketing_Cost] = 0, "N/A", L1517/P1517)</f>
        <v>7.5498604415123065</v>
      </c>
      <c r="AA1517" s="3">
        <f>BoyCodeAfrica_Ecommerce_Datasets3[Marketing_Cost]/BoyCodeAfrica_Ecommerce_Datasets3[Revenue]</f>
        <v>0.13245277945822412</v>
      </c>
      <c r="AB1517">
        <f>IF(COUNTIFS($C$2:C1517,C1517, $O$2:O1517,O1517)= 1,1,0)</f>
        <v>0</v>
      </c>
      <c r="AC1517" s="6">
        <f>IF(COUNTIFS($A$2:A1517,A1517, $O$2:O1517,O1517)= 1,1,0)</f>
        <v>1</v>
      </c>
    </row>
    <row r="1518" spans="1:29" x14ac:dyDescent="0.25">
      <c r="A1518" t="s">
        <v>2157</v>
      </c>
      <c r="B1518" s="1">
        <v>45938</v>
      </c>
      <c r="C1518" t="s">
        <v>239</v>
      </c>
      <c r="D1518" t="s">
        <v>71</v>
      </c>
      <c r="E1518" t="s">
        <v>46</v>
      </c>
      <c r="F1518" t="s">
        <v>27</v>
      </c>
      <c r="G1518" t="s">
        <v>28</v>
      </c>
      <c r="H1518">
        <v>3</v>
      </c>
      <c r="I1518">
        <v>3550</v>
      </c>
      <c r="J1518">
        <v>25</v>
      </c>
      <c r="K1518">
        <v>2662.5</v>
      </c>
      <c r="L1518">
        <v>7987.5</v>
      </c>
      <c r="M1518">
        <v>6247.08</v>
      </c>
      <c r="N1518">
        <v>1740.42</v>
      </c>
      <c r="O1518" t="s">
        <v>29</v>
      </c>
      <c r="P1518">
        <v>1005.64</v>
      </c>
      <c r="Q1518" t="s">
        <v>30</v>
      </c>
      <c r="R1518" t="s">
        <v>41</v>
      </c>
      <c r="S1518">
        <v>2</v>
      </c>
      <c r="T1518">
        <v>5</v>
      </c>
      <c r="U1518" t="s">
        <v>56</v>
      </c>
      <c r="V1518" t="s">
        <v>33</v>
      </c>
      <c r="W1518">
        <v>4</v>
      </c>
      <c r="X1518">
        <f t="shared" si="46"/>
        <v>0</v>
      </c>
      <c r="Y1518">
        <f t="shared" si="47"/>
        <v>734.78000000000009</v>
      </c>
      <c r="Z1518" s="2">
        <f>IF(BoyCodeAfrica_Ecommerce_Datasets3[Marketing_Cost] = 0, "N/A", L1518/P1518)</f>
        <v>7.9427031542102542</v>
      </c>
      <c r="AA1518" s="3">
        <f>BoyCodeAfrica_Ecommerce_Datasets3[Marketing_Cost]/BoyCodeAfrica_Ecommerce_Datasets3[Revenue]</f>
        <v>0.12590172143974962</v>
      </c>
      <c r="AB1518">
        <f>IF(COUNTIFS($C$2:C1518,C1518, $O$2:O1518,O1518)= 1,1,0)</f>
        <v>0</v>
      </c>
      <c r="AC1518" s="6">
        <f>IF(COUNTIFS($A$2:A1518,A1518, $O$2:O1518,O1518)= 1,1,0)</f>
        <v>1</v>
      </c>
    </row>
    <row r="1519" spans="1:29" x14ac:dyDescent="0.25">
      <c r="A1519" t="s">
        <v>2158</v>
      </c>
      <c r="B1519" s="1">
        <v>46022</v>
      </c>
      <c r="C1519" t="s">
        <v>927</v>
      </c>
      <c r="D1519" t="s">
        <v>71</v>
      </c>
      <c r="E1519" t="s">
        <v>46</v>
      </c>
      <c r="F1519" t="s">
        <v>27</v>
      </c>
      <c r="G1519" t="s">
        <v>164</v>
      </c>
      <c r="H1519">
        <v>1</v>
      </c>
      <c r="I1519">
        <v>11814</v>
      </c>
      <c r="J1519">
        <v>10</v>
      </c>
      <c r="K1519">
        <v>1181.4000000000001</v>
      </c>
      <c r="L1519">
        <v>10632.6</v>
      </c>
      <c r="M1519">
        <v>6454.49</v>
      </c>
      <c r="N1519">
        <v>4178.1099999999997</v>
      </c>
      <c r="O1519" t="s">
        <v>39</v>
      </c>
      <c r="P1519">
        <v>1369.94</v>
      </c>
      <c r="Q1519" t="s">
        <v>40</v>
      </c>
      <c r="R1519" t="s">
        <v>41</v>
      </c>
      <c r="S1519">
        <v>2</v>
      </c>
      <c r="T1519">
        <v>3</v>
      </c>
      <c r="U1519" t="s">
        <v>32</v>
      </c>
      <c r="V1519" t="s">
        <v>42</v>
      </c>
      <c r="X1519">
        <f t="shared" si="46"/>
        <v>0</v>
      </c>
      <c r="Y1519">
        <f t="shared" si="47"/>
        <v>2808.1699999999996</v>
      </c>
      <c r="Z1519" s="2">
        <f>IF(BoyCodeAfrica_Ecommerce_Datasets3[Marketing_Cost] = 0, "N/A", L1519/P1519)</f>
        <v>7.7613618114661955</v>
      </c>
      <c r="AA1519" s="3">
        <f>BoyCodeAfrica_Ecommerce_Datasets3[Marketing_Cost]/BoyCodeAfrica_Ecommerce_Datasets3[Revenue]</f>
        <v>0.12884336850817299</v>
      </c>
      <c r="AB1519">
        <f>IF(COUNTIFS($C$2:C1519,C1519, $O$2:O1519,O1519)= 1,1,0)</f>
        <v>1</v>
      </c>
      <c r="AC1519" s="6">
        <f>IF(COUNTIFS($A$2:A1519,A1519, $O$2:O1519,O1519)= 1,1,0)</f>
        <v>1</v>
      </c>
    </row>
    <row r="1520" spans="1:29" x14ac:dyDescent="0.25">
      <c r="A1520" t="s">
        <v>2159</v>
      </c>
      <c r="B1520" s="1">
        <v>45824</v>
      </c>
      <c r="C1520" t="s">
        <v>2160</v>
      </c>
      <c r="D1520" t="s">
        <v>79</v>
      </c>
      <c r="E1520" t="s">
        <v>46</v>
      </c>
      <c r="F1520" t="s">
        <v>27</v>
      </c>
      <c r="G1520" t="s">
        <v>76</v>
      </c>
      <c r="H1520">
        <v>3</v>
      </c>
      <c r="I1520">
        <v>17909</v>
      </c>
      <c r="J1520">
        <v>0</v>
      </c>
      <c r="K1520">
        <v>0</v>
      </c>
      <c r="L1520">
        <v>53727</v>
      </c>
      <c r="M1520">
        <v>36466.129999999997</v>
      </c>
      <c r="N1520">
        <v>17260.87</v>
      </c>
      <c r="O1520" t="s">
        <v>29</v>
      </c>
      <c r="P1520">
        <v>2127.86</v>
      </c>
      <c r="Q1520" t="s">
        <v>30</v>
      </c>
      <c r="R1520" t="s">
        <v>31</v>
      </c>
      <c r="S1520">
        <v>5</v>
      </c>
      <c r="T1520">
        <v>3</v>
      </c>
      <c r="U1520" t="s">
        <v>32</v>
      </c>
      <c r="V1520" t="s">
        <v>50</v>
      </c>
      <c r="W1520">
        <v>2</v>
      </c>
      <c r="X1520">
        <f t="shared" si="46"/>
        <v>0</v>
      </c>
      <c r="Y1520">
        <f t="shared" si="47"/>
        <v>15133.009999999998</v>
      </c>
      <c r="Z1520" s="2">
        <f>IF(BoyCodeAfrica_Ecommerce_Datasets3[Marketing_Cost] = 0, "N/A", L1520/P1520)</f>
        <v>25.2493115148553</v>
      </c>
      <c r="AA1520" s="3">
        <f>BoyCodeAfrica_Ecommerce_Datasets3[Marketing_Cost]/BoyCodeAfrica_Ecommerce_Datasets3[Revenue]</f>
        <v>3.9605040296312843E-2</v>
      </c>
      <c r="AB1520">
        <f>IF(COUNTIFS($C$2:C1520,C1520, $O$2:O1520,O1520)= 1,1,0)</f>
        <v>1</v>
      </c>
      <c r="AC1520" s="6">
        <f>IF(COUNTIFS($A$2:A1520,A1520, $O$2:O1520,O1520)= 1,1,0)</f>
        <v>1</v>
      </c>
    </row>
    <row r="1521" spans="1:29" x14ac:dyDescent="0.25">
      <c r="A1521" t="s">
        <v>2161</v>
      </c>
      <c r="B1521" s="1">
        <v>45853</v>
      </c>
      <c r="C1521" t="s">
        <v>689</v>
      </c>
      <c r="D1521" t="s">
        <v>67</v>
      </c>
      <c r="E1521" t="s">
        <v>36</v>
      </c>
      <c r="F1521" t="s">
        <v>86</v>
      </c>
      <c r="G1521" t="s">
        <v>94</v>
      </c>
      <c r="H1521">
        <v>1</v>
      </c>
      <c r="I1521">
        <v>56872</v>
      </c>
      <c r="J1521">
        <v>20</v>
      </c>
      <c r="K1521">
        <v>11374.4</v>
      </c>
      <c r="L1521">
        <v>45497.599999999999</v>
      </c>
      <c r="M1521">
        <v>31634.91</v>
      </c>
      <c r="N1521">
        <v>13862.69</v>
      </c>
      <c r="O1521" t="s">
        <v>60</v>
      </c>
      <c r="P1521">
        <v>2273.98</v>
      </c>
      <c r="Q1521" t="s">
        <v>40</v>
      </c>
      <c r="R1521" t="s">
        <v>31</v>
      </c>
      <c r="S1521">
        <v>5</v>
      </c>
      <c r="T1521">
        <v>4</v>
      </c>
      <c r="U1521" t="s">
        <v>32</v>
      </c>
      <c r="V1521" t="s">
        <v>50</v>
      </c>
      <c r="W1521">
        <v>5</v>
      </c>
      <c r="X1521">
        <f t="shared" si="46"/>
        <v>0</v>
      </c>
      <c r="Y1521">
        <f t="shared" si="47"/>
        <v>11588.710000000001</v>
      </c>
      <c r="Z1521" s="2">
        <f>IF(BoyCodeAfrica_Ecommerce_Datasets3[Marketing_Cost] = 0, "N/A", L1521/P1521)</f>
        <v>20.00791563690094</v>
      </c>
      <c r="AA1521" s="3">
        <f>BoyCodeAfrica_Ecommerce_Datasets3[Marketing_Cost]/BoyCodeAfrica_Ecommerce_Datasets3[Revenue]</f>
        <v>4.9980218736812493E-2</v>
      </c>
      <c r="AB1521">
        <f>IF(COUNTIFS($C$2:C1521,C1521, $O$2:O1521,O1521)= 1,1,0)</f>
        <v>0</v>
      </c>
      <c r="AC1521" s="6">
        <f>IF(COUNTIFS($A$2:A1521,A1521, $O$2:O1521,O1521)= 1,1,0)</f>
        <v>1</v>
      </c>
    </row>
    <row r="1522" spans="1:29" x14ac:dyDescent="0.25">
      <c r="A1522" t="s">
        <v>2162</v>
      </c>
      <c r="B1522" s="1">
        <v>45963</v>
      </c>
      <c r="C1522" t="s">
        <v>1438</v>
      </c>
      <c r="D1522" t="s">
        <v>63</v>
      </c>
      <c r="E1522" t="s">
        <v>36</v>
      </c>
      <c r="F1522" t="s">
        <v>37</v>
      </c>
      <c r="G1522" t="s">
        <v>100</v>
      </c>
      <c r="H1522">
        <v>3</v>
      </c>
      <c r="I1522">
        <v>19691</v>
      </c>
      <c r="J1522">
        <v>10</v>
      </c>
      <c r="K1522">
        <v>5907.3</v>
      </c>
      <c r="L1522">
        <v>53165.7</v>
      </c>
      <c r="M1522">
        <v>41289.22</v>
      </c>
      <c r="N1522">
        <v>11876.48</v>
      </c>
      <c r="O1522" t="s">
        <v>60</v>
      </c>
      <c r="P1522">
        <v>1014.53</v>
      </c>
      <c r="Q1522" t="s">
        <v>68</v>
      </c>
      <c r="R1522" t="s">
        <v>41</v>
      </c>
      <c r="S1522">
        <v>2</v>
      </c>
      <c r="T1522">
        <v>1</v>
      </c>
      <c r="U1522" t="s">
        <v>32</v>
      </c>
      <c r="V1522" t="s">
        <v>50</v>
      </c>
      <c r="W1522">
        <v>5</v>
      </c>
      <c r="X1522">
        <f t="shared" si="46"/>
        <v>0</v>
      </c>
      <c r="Y1522">
        <f t="shared" si="47"/>
        <v>10861.949999999999</v>
      </c>
      <c r="Z1522" s="2">
        <f>IF(BoyCodeAfrica_Ecommerce_Datasets3[Marketing_Cost] = 0, "N/A", L1522/P1522)</f>
        <v>52.404266014804882</v>
      </c>
      <c r="AA1522" s="3">
        <f>BoyCodeAfrica_Ecommerce_Datasets3[Marketing_Cost]/BoyCodeAfrica_Ecommerce_Datasets3[Revenue]</f>
        <v>1.9082415918533942E-2</v>
      </c>
      <c r="AB1522">
        <f>IF(COUNTIFS($C$2:C1522,C1522, $O$2:O1522,O1522)= 1,1,0)</f>
        <v>1</v>
      </c>
      <c r="AC1522" s="6">
        <f>IF(COUNTIFS($A$2:A1522,A1522, $O$2:O1522,O1522)= 1,1,0)</f>
        <v>1</v>
      </c>
    </row>
    <row r="1523" spans="1:29" x14ac:dyDescent="0.25">
      <c r="A1523" t="s">
        <v>2163</v>
      </c>
      <c r="B1523" s="1">
        <v>45929</v>
      </c>
      <c r="C1523" t="s">
        <v>1476</v>
      </c>
      <c r="D1523" t="s">
        <v>90</v>
      </c>
      <c r="E1523" t="s">
        <v>26</v>
      </c>
      <c r="F1523" t="s">
        <v>27</v>
      </c>
      <c r="G1523" t="s">
        <v>113</v>
      </c>
      <c r="H1523">
        <v>1</v>
      </c>
      <c r="I1523">
        <v>4319</v>
      </c>
      <c r="J1523">
        <v>0</v>
      </c>
      <c r="K1523">
        <v>0</v>
      </c>
      <c r="L1523">
        <v>4319</v>
      </c>
      <c r="M1523">
        <v>2401.7199999999998</v>
      </c>
      <c r="N1523">
        <v>1917.28</v>
      </c>
      <c r="O1523" t="s">
        <v>91</v>
      </c>
      <c r="P1523">
        <v>1015.79</v>
      </c>
      <c r="Q1523" t="s">
        <v>73</v>
      </c>
      <c r="R1523" t="s">
        <v>41</v>
      </c>
      <c r="S1523">
        <v>2</v>
      </c>
      <c r="T1523">
        <v>3</v>
      </c>
      <c r="U1523" t="s">
        <v>56</v>
      </c>
      <c r="V1523" t="s">
        <v>33</v>
      </c>
      <c r="W1523">
        <v>4</v>
      </c>
      <c r="X1523">
        <f t="shared" si="46"/>
        <v>0</v>
      </c>
      <c r="Y1523">
        <f t="shared" si="47"/>
        <v>901.49</v>
      </c>
      <c r="Z1523" s="2">
        <f>IF(BoyCodeAfrica_Ecommerce_Datasets3[Marketing_Cost] = 0, "N/A", L1523/P1523)</f>
        <v>4.2518630819362269</v>
      </c>
      <c r="AA1523" s="3">
        <f>BoyCodeAfrica_Ecommerce_Datasets3[Marketing_Cost]/BoyCodeAfrica_Ecommerce_Datasets3[Revenue]</f>
        <v>0.23519101643899049</v>
      </c>
      <c r="AB1523">
        <f>IF(COUNTIFS($C$2:C1523,C1523, $O$2:O1523,O1523)= 1,1,0)</f>
        <v>0</v>
      </c>
      <c r="AC1523" s="6">
        <f>IF(COUNTIFS($A$2:A1523,A1523, $O$2:O1523,O1523)= 1,1,0)</f>
        <v>1</v>
      </c>
    </row>
    <row r="1524" spans="1:29" x14ac:dyDescent="0.25">
      <c r="A1524" t="s">
        <v>2164</v>
      </c>
      <c r="B1524" s="1">
        <v>45808</v>
      </c>
      <c r="C1524" t="s">
        <v>235</v>
      </c>
      <c r="D1524" t="s">
        <v>124</v>
      </c>
      <c r="E1524" t="s">
        <v>46</v>
      </c>
      <c r="F1524" t="s">
        <v>37</v>
      </c>
      <c r="G1524" t="s">
        <v>100</v>
      </c>
      <c r="H1524">
        <v>1</v>
      </c>
      <c r="I1524">
        <v>7813</v>
      </c>
      <c r="J1524">
        <v>0</v>
      </c>
      <c r="K1524">
        <v>0</v>
      </c>
      <c r="L1524">
        <v>7813</v>
      </c>
      <c r="M1524">
        <v>5654.3</v>
      </c>
      <c r="N1524">
        <v>2158.6999999999998</v>
      </c>
      <c r="O1524" t="s">
        <v>39</v>
      </c>
      <c r="P1524">
        <v>277.04000000000002</v>
      </c>
      <c r="Q1524" t="s">
        <v>30</v>
      </c>
      <c r="R1524" t="s">
        <v>41</v>
      </c>
      <c r="S1524">
        <v>2</v>
      </c>
      <c r="T1524">
        <v>1</v>
      </c>
      <c r="U1524" t="s">
        <v>32</v>
      </c>
      <c r="V1524" t="s">
        <v>33</v>
      </c>
      <c r="W1524">
        <v>5</v>
      </c>
      <c r="X1524">
        <f t="shared" si="46"/>
        <v>0</v>
      </c>
      <c r="Y1524">
        <f t="shared" si="47"/>
        <v>1881.6599999999999</v>
      </c>
      <c r="Z1524" s="2">
        <f>IF(BoyCodeAfrica_Ecommerce_Datasets3[Marketing_Cost] = 0, "N/A", L1524/P1524)</f>
        <v>28.201703725093846</v>
      </c>
      <c r="AA1524" s="3">
        <f>BoyCodeAfrica_Ecommerce_Datasets3[Marketing_Cost]/BoyCodeAfrica_Ecommerce_Datasets3[Revenue]</f>
        <v>3.5458850633559455E-2</v>
      </c>
      <c r="AB1524">
        <f>IF(COUNTIFS($C$2:C1524,C1524, $O$2:O1524,O1524)= 1,1,0)</f>
        <v>0</v>
      </c>
      <c r="AC1524" s="6">
        <f>IF(COUNTIFS($A$2:A1524,A1524, $O$2:O1524,O1524)= 1,1,0)</f>
        <v>1</v>
      </c>
    </row>
    <row r="1525" spans="1:29" x14ac:dyDescent="0.25">
      <c r="A1525" t="s">
        <v>2165</v>
      </c>
      <c r="B1525" s="1">
        <v>45890</v>
      </c>
      <c r="C1525" t="s">
        <v>689</v>
      </c>
      <c r="D1525" t="s">
        <v>97</v>
      </c>
      <c r="E1525" t="s">
        <v>46</v>
      </c>
      <c r="F1525" t="s">
        <v>86</v>
      </c>
      <c r="G1525" t="s">
        <v>127</v>
      </c>
      <c r="H1525">
        <v>1</v>
      </c>
      <c r="I1525">
        <v>38003</v>
      </c>
      <c r="J1525">
        <v>15</v>
      </c>
      <c r="K1525">
        <v>5700.45</v>
      </c>
      <c r="L1525">
        <v>32302.55</v>
      </c>
      <c r="M1525">
        <v>20953.8</v>
      </c>
      <c r="N1525">
        <v>11348.75</v>
      </c>
      <c r="O1525" t="s">
        <v>91</v>
      </c>
      <c r="P1525">
        <v>2189.31</v>
      </c>
      <c r="Q1525" t="s">
        <v>68</v>
      </c>
      <c r="R1525" t="s">
        <v>31</v>
      </c>
      <c r="S1525">
        <v>5</v>
      </c>
      <c r="T1525">
        <v>3</v>
      </c>
      <c r="U1525" t="s">
        <v>32</v>
      </c>
      <c r="V1525" t="s">
        <v>33</v>
      </c>
      <c r="W1525">
        <v>2</v>
      </c>
      <c r="X1525">
        <f t="shared" si="46"/>
        <v>0</v>
      </c>
      <c r="Y1525">
        <f t="shared" si="47"/>
        <v>9159.44</v>
      </c>
      <c r="Z1525" s="2">
        <f>IF(BoyCodeAfrica_Ecommerce_Datasets3[Marketing_Cost] = 0, "N/A", L1525/P1525)</f>
        <v>14.754671563186575</v>
      </c>
      <c r="AA1525" s="3">
        <f>BoyCodeAfrica_Ecommerce_Datasets3[Marketing_Cost]/BoyCodeAfrica_Ecommerce_Datasets3[Revenue]</f>
        <v>6.7775144686719774E-2</v>
      </c>
      <c r="AB1525">
        <f>IF(COUNTIFS($C$2:C1525,C1525, $O$2:O1525,O1525)= 1,1,0)</f>
        <v>1</v>
      </c>
      <c r="AC1525" s="6">
        <f>IF(COUNTIFS($A$2:A1525,A1525, $O$2:O1525,O1525)= 1,1,0)</f>
        <v>1</v>
      </c>
    </row>
    <row r="1526" spans="1:29" x14ac:dyDescent="0.25">
      <c r="A1526" t="s">
        <v>2166</v>
      </c>
      <c r="B1526" s="1">
        <v>45916</v>
      </c>
      <c r="C1526" t="s">
        <v>1346</v>
      </c>
      <c r="D1526" t="s">
        <v>90</v>
      </c>
      <c r="E1526" t="s">
        <v>46</v>
      </c>
      <c r="F1526" t="s">
        <v>27</v>
      </c>
      <c r="G1526" t="s">
        <v>113</v>
      </c>
      <c r="H1526">
        <v>1</v>
      </c>
      <c r="I1526">
        <v>5463</v>
      </c>
      <c r="J1526">
        <v>10</v>
      </c>
      <c r="K1526">
        <v>546.29999999999995</v>
      </c>
      <c r="L1526">
        <v>4916.7</v>
      </c>
      <c r="M1526">
        <v>3480.66</v>
      </c>
      <c r="N1526">
        <v>1436.04</v>
      </c>
      <c r="O1526" t="s">
        <v>55</v>
      </c>
      <c r="P1526">
        <v>378.93</v>
      </c>
      <c r="Q1526" t="s">
        <v>40</v>
      </c>
      <c r="R1526" t="s">
        <v>41</v>
      </c>
      <c r="S1526">
        <v>2</v>
      </c>
      <c r="T1526">
        <v>6</v>
      </c>
      <c r="U1526" t="s">
        <v>32</v>
      </c>
      <c r="V1526" t="s">
        <v>50</v>
      </c>
      <c r="X1526">
        <f t="shared" si="46"/>
        <v>0</v>
      </c>
      <c r="Y1526">
        <f t="shared" si="47"/>
        <v>1057.1099999999999</v>
      </c>
      <c r="Z1526" s="2">
        <f>IF(BoyCodeAfrica_Ecommerce_Datasets3[Marketing_Cost] = 0, "N/A", L1526/P1526)</f>
        <v>12.975219697569472</v>
      </c>
      <c r="AA1526" s="3">
        <f>BoyCodeAfrica_Ecommerce_Datasets3[Marketing_Cost]/BoyCodeAfrica_Ecommerce_Datasets3[Revenue]</f>
        <v>7.7069985966196838E-2</v>
      </c>
      <c r="AB1526">
        <f>IF(COUNTIFS($C$2:C1526,C1526, $O$2:O1526,O1526)= 1,1,0)</f>
        <v>1</v>
      </c>
      <c r="AC1526" s="6">
        <f>IF(COUNTIFS($A$2:A1526,A1526, $O$2:O1526,O1526)= 1,1,0)</f>
        <v>1</v>
      </c>
    </row>
    <row r="1527" spans="1:29" x14ac:dyDescent="0.25">
      <c r="A1527" t="s">
        <v>2167</v>
      </c>
      <c r="B1527" s="1">
        <v>45967</v>
      </c>
      <c r="C1527" t="s">
        <v>1003</v>
      </c>
      <c r="D1527" t="s">
        <v>45</v>
      </c>
      <c r="E1527" t="s">
        <v>46</v>
      </c>
      <c r="F1527" t="s">
        <v>37</v>
      </c>
      <c r="G1527" t="s">
        <v>38</v>
      </c>
      <c r="H1527">
        <v>1</v>
      </c>
      <c r="I1527">
        <v>24858</v>
      </c>
      <c r="J1527">
        <v>25</v>
      </c>
      <c r="K1527">
        <v>6214.5</v>
      </c>
      <c r="L1527">
        <v>18643.5</v>
      </c>
      <c r="M1527">
        <v>11336.36</v>
      </c>
      <c r="N1527">
        <v>7307.14</v>
      </c>
      <c r="O1527" t="s">
        <v>49</v>
      </c>
      <c r="P1527">
        <v>241.87</v>
      </c>
      <c r="Q1527" t="s">
        <v>73</v>
      </c>
      <c r="R1527" t="s">
        <v>41</v>
      </c>
      <c r="S1527">
        <v>2</v>
      </c>
      <c r="T1527">
        <v>4</v>
      </c>
      <c r="U1527" t="s">
        <v>56</v>
      </c>
      <c r="V1527" t="s">
        <v>33</v>
      </c>
      <c r="W1527">
        <v>4</v>
      </c>
      <c r="X1527">
        <f t="shared" si="46"/>
        <v>0</v>
      </c>
      <c r="Y1527">
        <f t="shared" si="47"/>
        <v>7065.27</v>
      </c>
      <c r="Z1527" s="2">
        <f>IF(BoyCodeAfrica_Ecommerce_Datasets3[Marketing_Cost] = 0, "N/A", L1527/P1527)</f>
        <v>77.080663166163646</v>
      </c>
      <c r="AA1527" s="3">
        <f>BoyCodeAfrica_Ecommerce_Datasets3[Marketing_Cost]/BoyCodeAfrica_Ecommerce_Datasets3[Revenue]</f>
        <v>1.2973422372408614E-2</v>
      </c>
      <c r="AB1527">
        <f>IF(COUNTIFS($C$2:C1527,C1527, $O$2:O1527,O1527)= 1,1,0)</f>
        <v>1</v>
      </c>
      <c r="AC1527" s="6">
        <f>IF(COUNTIFS($A$2:A1527,A1527, $O$2:O1527,O1527)= 1,1,0)</f>
        <v>1</v>
      </c>
    </row>
    <row r="1528" spans="1:29" x14ac:dyDescent="0.25">
      <c r="A1528" t="s">
        <v>2168</v>
      </c>
      <c r="B1528" s="1">
        <v>45878</v>
      </c>
      <c r="C1528" t="s">
        <v>168</v>
      </c>
      <c r="D1528" t="s">
        <v>71</v>
      </c>
      <c r="E1528" t="s">
        <v>26</v>
      </c>
      <c r="F1528" t="s">
        <v>86</v>
      </c>
      <c r="G1528" t="s">
        <v>127</v>
      </c>
      <c r="H1528">
        <v>2</v>
      </c>
      <c r="I1528">
        <v>69813</v>
      </c>
      <c r="J1528">
        <v>10</v>
      </c>
      <c r="K1528">
        <v>13962.6</v>
      </c>
      <c r="L1528">
        <v>125663.4</v>
      </c>
      <c r="M1528">
        <v>93562.4</v>
      </c>
      <c r="N1528">
        <v>32101</v>
      </c>
      <c r="O1528" t="s">
        <v>55</v>
      </c>
      <c r="P1528">
        <v>1697.07</v>
      </c>
      <c r="Q1528" t="s">
        <v>30</v>
      </c>
      <c r="R1528" t="s">
        <v>41</v>
      </c>
      <c r="S1528">
        <v>2</v>
      </c>
      <c r="T1528">
        <v>3</v>
      </c>
      <c r="U1528" t="s">
        <v>32</v>
      </c>
      <c r="V1528" t="s">
        <v>50</v>
      </c>
      <c r="W1528">
        <v>5</v>
      </c>
      <c r="X1528">
        <f t="shared" si="46"/>
        <v>0</v>
      </c>
      <c r="Y1528">
        <f t="shared" si="47"/>
        <v>30403.93</v>
      </c>
      <c r="Z1528" s="2">
        <f>IF(BoyCodeAfrica_Ecommerce_Datasets3[Marketing_Cost] = 0, "N/A", L1528/P1528)</f>
        <v>74.047269706022732</v>
      </c>
      <c r="AA1528" s="3">
        <f>BoyCodeAfrica_Ecommerce_Datasets3[Marketing_Cost]/BoyCodeAfrica_Ecommerce_Datasets3[Revenue]</f>
        <v>1.3504886864433081E-2</v>
      </c>
      <c r="AB1528">
        <f>IF(COUNTIFS($C$2:C1528,C1528, $O$2:O1528,O1528)= 1,1,0)</f>
        <v>1</v>
      </c>
      <c r="AC1528" s="6">
        <f>IF(COUNTIFS($A$2:A1528,A1528, $O$2:O1528,O1528)= 1,1,0)</f>
        <v>1</v>
      </c>
    </row>
    <row r="1529" spans="1:29" x14ac:dyDescent="0.25">
      <c r="A1529" t="s">
        <v>2169</v>
      </c>
      <c r="B1529" s="1">
        <v>45708</v>
      </c>
      <c r="C1529" t="s">
        <v>195</v>
      </c>
      <c r="D1529" t="s">
        <v>25</v>
      </c>
      <c r="E1529" t="s">
        <v>46</v>
      </c>
      <c r="F1529" t="s">
        <v>37</v>
      </c>
      <c r="G1529" t="s">
        <v>161</v>
      </c>
      <c r="H1529">
        <v>1</v>
      </c>
      <c r="I1529">
        <v>38521</v>
      </c>
      <c r="J1529">
        <v>0</v>
      </c>
      <c r="K1529">
        <v>0</v>
      </c>
      <c r="L1529">
        <v>38521</v>
      </c>
      <c r="M1529">
        <v>24059.49</v>
      </c>
      <c r="N1529">
        <v>14461.51</v>
      </c>
      <c r="O1529" t="s">
        <v>49</v>
      </c>
      <c r="P1529">
        <v>154.19999999999999</v>
      </c>
      <c r="Q1529" t="s">
        <v>68</v>
      </c>
      <c r="R1529" t="s">
        <v>31</v>
      </c>
      <c r="S1529">
        <v>5</v>
      </c>
      <c r="T1529">
        <v>8</v>
      </c>
      <c r="U1529" t="s">
        <v>56</v>
      </c>
      <c r="V1529" t="s">
        <v>33</v>
      </c>
      <c r="W1529">
        <v>5</v>
      </c>
      <c r="X1529">
        <f t="shared" si="46"/>
        <v>0</v>
      </c>
      <c r="Y1529">
        <f t="shared" si="47"/>
        <v>14307.31</v>
      </c>
      <c r="Z1529" s="2">
        <f>IF(BoyCodeAfrica_Ecommerce_Datasets3[Marketing_Cost] = 0, "N/A", L1529/P1529)</f>
        <v>249.81193255512324</v>
      </c>
      <c r="AA1529" s="3">
        <f>BoyCodeAfrica_Ecommerce_Datasets3[Marketing_Cost]/BoyCodeAfrica_Ecommerce_Datasets3[Revenue]</f>
        <v>4.0030113444614619E-3</v>
      </c>
      <c r="AB1529">
        <f>IF(COUNTIFS($C$2:C1529,C1529, $O$2:O1529,O1529)= 1,1,0)</f>
        <v>0</v>
      </c>
      <c r="AC1529" s="6">
        <f>IF(COUNTIFS($A$2:A1529,A1529, $O$2:O1529,O1529)= 1,1,0)</f>
        <v>1</v>
      </c>
    </row>
    <row r="1530" spans="1:29" x14ac:dyDescent="0.25">
      <c r="A1530" t="s">
        <v>2170</v>
      </c>
      <c r="B1530" s="1">
        <v>46017</v>
      </c>
      <c r="C1530" t="s">
        <v>1634</v>
      </c>
      <c r="D1530" t="s">
        <v>71</v>
      </c>
      <c r="E1530" t="s">
        <v>36</v>
      </c>
      <c r="F1530" t="s">
        <v>37</v>
      </c>
      <c r="G1530" t="s">
        <v>161</v>
      </c>
      <c r="H1530">
        <v>1</v>
      </c>
      <c r="I1530">
        <v>39063</v>
      </c>
      <c r="J1530">
        <v>15</v>
      </c>
      <c r="K1530">
        <v>5859.45</v>
      </c>
      <c r="L1530">
        <v>33203.550000000003</v>
      </c>
      <c r="M1530">
        <v>19828.45</v>
      </c>
      <c r="N1530">
        <v>13375.1</v>
      </c>
      <c r="O1530" t="s">
        <v>39</v>
      </c>
      <c r="P1530">
        <v>326.02999999999997</v>
      </c>
      <c r="Q1530" t="s">
        <v>83</v>
      </c>
      <c r="R1530" t="s">
        <v>31</v>
      </c>
      <c r="S1530">
        <v>5</v>
      </c>
      <c r="T1530">
        <v>4</v>
      </c>
      <c r="U1530" t="s">
        <v>32</v>
      </c>
      <c r="V1530" t="s">
        <v>33</v>
      </c>
      <c r="W1530">
        <v>3</v>
      </c>
      <c r="X1530">
        <f t="shared" si="46"/>
        <v>0</v>
      </c>
      <c r="Y1530">
        <f t="shared" si="47"/>
        <v>13049.07</v>
      </c>
      <c r="Z1530" s="2">
        <f>IF(BoyCodeAfrica_Ecommerce_Datasets3[Marketing_Cost] = 0, "N/A", L1530/P1530)</f>
        <v>101.8420084041346</v>
      </c>
      <c r="AA1530" s="3">
        <f>BoyCodeAfrica_Ecommerce_Datasets3[Marketing_Cost]/BoyCodeAfrica_Ecommerce_Datasets3[Revenue]</f>
        <v>9.8191307857141766E-3</v>
      </c>
      <c r="AB1530">
        <f>IF(COUNTIFS($C$2:C1530,C1530, $O$2:O1530,O1530)= 1,1,0)</f>
        <v>1</v>
      </c>
      <c r="AC1530" s="6">
        <f>IF(COUNTIFS($A$2:A1530,A1530, $O$2:O1530,O1530)= 1,1,0)</f>
        <v>1</v>
      </c>
    </row>
    <row r="1531" spans="1:29" x14ac:dyDescent="0.25">
      <c r="A1531" t="s">
        <v>2171</v>
      </c>
      <c r="B1531" s="1">
        <v>45716</v>
      </c>
      <c r="C1531" t="s">
        <v>494</v>
      </c>
      <c r="D1531" t="s">
        <v>71</v>
      </c>
      <c r="E1531" t="s">
        <v>46</v>
      </c>
      <c r="F1531" t="s">
        <v>47</v>
      </c>
      <c r="G1531" t="s">
        <v>138</v>
      </c>
      <c r="H1531">
        <v>1</v>
      </c>
      <c r="I1531">
        <v>22966</v>
      </c>
      <c r="J1531">
        <v>10</v>
      </c>
      <c r="K1531">
        <v>2296.6</v>
      </c>
      <c r="L1531">
        <v>20669.400000000001</v>
      </c>
      <c r="M1531">
        <v>13900.61</v>
      </c>
      <c r="N1531">
        <v>6768.79</v>
      </c>
      <c r="O1531" t="s">
        <v>60</v>
      </c>
      <c r="P1531">
        <v>1246.98</v>
      </c>
      <c r="Q1531" t="s">
        <v>73</v>
      </c>
      <c r="R1531" t="s">
        <v>41</v>
      </c>
      <c r="S1531">
        <v>2</v>
      </c>
      <c r="T1531">
        <v>1</v>
      </c>
      <c r="U1531" t="s">
        <v>32</v>
      </c>
      <c r="V1531" t="s">
        <v>50</v>
      </c>
      <c r="W1531">
        <v>3</v>
      </c>
      <c r="X1531">
        <f t="shared" si="46"/>
        <v>0</v>
      </c>
      <c r="Y1531">
        <f t="shared" si="47"/>
        <v>5521.8099999999995</v>
      </c>
      <c r="Z1531" s="2">
        <f>IF(BoyCodeAfrica_Ecommerce_Datasets3[Marketing_Cost] = 0, "N/A", L1531/P1531)</f>
        <v>16.575566568830293</v>
      </c>
      <c r="AA1531" s="3">
        <f>BoyCodeAfrica_Ecommerce_Datasets3[Marketing_Cost]/BoyCodeAfrica_Ecommerce_Datasets3[Revenue]</f>
        <v>6.032976283781822E-2</v>
      </c>
      <c r="AB1531">
        <f>IF(COUNTIFS($C$2:C1531,C1531, $O$2:O1531,O1531)= 1,1,0)</f>
        <v>0</v>
      </c>
      <c r="AC1531" s="6">
        <f>IF(COUNTIFS($A$2:A1531,A1531, $O$2:O1531,O1531)= 1,1,0)</f>
        <v>1</v>
      </c>
    </row>
    <row r="1532" spans="1:29" x14ac:dyDescent="0.25">
      <c r="A1532" t="s">
        <v>2172</v>
      </c>
      <c r="B1532" s="1">
        <v>45993</v>
      </c>
      <c r="C1532" t="s">
        <v>24</v>
      </c>
      <c r="D1532" t="s">
        <v>25</v>
      </c>
      <c r="E1532" t="s">
        <v>46</v>
      </c>
      <c r="F1532" t="s">
        <v>47</v>
      </c>
      <c r="G1532" t="s">
        <v>138</v>
      </c>
      <c r="H1532">
        <v>1</v>
      </c>
      <c r="I1532">
        <v>51053</v>
      </c>
      <c r="J1532">
        <v>25</v>
      </c>
      <c r="K1532">
        <v>12763.25</v>
      </c>
      <c r="L1532">
        <v>38289.75</v>
      </c>
      <c r="M1532">
        <v>26030.51</v>
      </c>
      <c r="N1532">
        <v>12259.24</v>
      </c>
      <c r="O1532" t="s">
        <v>29</v>
      </c>
      <c r="P1532">
        <v>1435.72</v>
      </c>
      <c r="Q1532" t="s">
        <v>30</v>
      </c>
      <c r="R1532" t="s">
        <v>41</v>
      </c>
      <c r="S1532">
        <v>2</v>
      </c>
      <c r="T1532">
        <v>2</v>
      </c>
      <c r="U1532" t="s">
        <v>32</v>
      </c>
      <c r="V1532" t="s">
        <v>33</v>
      </c>
      <c r="W1532">
        <v>1</v>
      </c>
      <c r="X1532">
        <f t="shared" si="46"/>
        <v>0</v>
      </c>
      <c r="Y1532">
        <f t="shared" si="47"/>
        <v>10823.52</v>
      </c>
      <c r="Z1532" s="2">
        <f>IF(BoyCodeAfrica_Ecommerce_Datasets3[Marketing_Cost] = 0, "N/A", L1532/P1532)</f>
        <v>26.669371465188199</v>
      </c>
      <c r="AA1532" s="3">
        <f>BoyCodeAfrica_Ecommerce_Datasets3[Marketing_Cost]/BoyCodeAfrica_Ecommerce_Datasets3[Revenue]</f>
        <v>3.749619676284123E-2</v>
      </c>
      <c r="AB1532">
        <f>IF(COUNTIFS($C$2:C1532,C1532, $O$2:O1532,O1532)= 1,1,0)</f>
        <v>0</v>
      </c>
      <c r="AC1532" s="6">
        <f>IF(COUNTIFS($A$2:A1532,A1532, $O$2:O1532,O1532)= 1,1,0)</f>
        <v>1</v>
      </c>
    </row>
    <row r="1533" spans="1:29" x14ac:dyDescent="0.25">
      <c r="A1533" t="s">
        <v>2173</v>
      </c>
      <c r="B1533" s="1">
        <v>45991</v>
      </c>
      <c r="C1533" t="s">
        <v>1634</v>
      </c>
      <c r="D1533" t="s">
        <v>67</v>
      </c>
      <c r="E1533" t="s">
        <v>46</v>
      </c>
      <c r="F1533" t="s">
        <v>27</v>
      </c>
      <c r="G1533" t="s">
        <v>72</v>
      </c>
      <c r="H1533">
        <v>1</v>
      </c>
      <c r="I1533">
        <v>20063</v>
      </c>
      <c r="J1533">
        <v>0</v>
      </c>
      <c r="K1533">
        <v>0</v>
      </c>
      <c r="L1533">
        <v>20063</v>
      </c>
      <c r="M1533">
        <v>11800.37</v>
      </c>
      <c r="N1533">
        <v>8262.6299999999992</v>
      </c>
      <c r="O1533" t="s">
        <v>39</v>
      </c>
      <c r="P1533">
        <v>815.33</v>
      </c>
      <c r="Q1533" t="s">
        <v>30</v>
      </c>
      <c r="R1533" t="s">
        <v>41</v>
      </c>
      <c r="S1533">
        <v>2</v>
      </c>
      <c r="T1533">
        <v>1</v>
      </c>
      <c r="U1533" t="s">
        <v>32</v>
      </c>
      <c r="V1533" t="s">
        <v>42</v>
      </c>
      <c r="X1533">
        <f t="shared" si="46"/>
        <v>0</v>
      </c>
      <c r="Y1533">
        <f t="shared" si="47"/>
        <v>7447.2999999999993</v>
      </c>
      <c r="Z1533" s="2">
        <f>IF(BoyCodeAfrica_Ecommerce_Datasets3[Marketing_Cost] = 0, "N/A", L1533/P1533)</f>
        <v>24.607214256803992</v>
      </c>
      <c r="AA1533" s="3">
        <f>BoyCodeAfrica_Ecommerce_Datasets3[Marketing_Cost]/BoyCodeAfrica_Ecommerce_Datasets3[Revenue]</f>
        <v>4.0638488760404726E-2</v>
      </c>
      <c r="AB1533">
        <f>IF(COUNTIFS($C$2:C1533,C1533, $O$2:O1533,O1533)= 1,1,0)</f>
        <v>0</v>
      </c>
      <c r="AC1533" s="6">
        <f>IF(COUNTIFS($A$2:A1533,A1533, $O$2:O1533,O1533)= 1,1,0)</f>
        <v>1</v>
      </c>
    </row>
    <row r="1534" spans="1:29" x14ac:dyDescent="0.25">
      <c r="A1534" t="s">
        <v>2174</v>
      </c>
      <c r="B1534" s="1">
        <v>45940</v>
      </c>
      <c r="C1534" t="s">
        <v>144</v>
      </c>
      <c r="D1534" t="s">
        <v>25</v>
      </c>
      <c r="E1534" t="s">
        <v>36</v>
      </c>
      <c r="F1534" t="s">
        <v>86</v>
      </c>
      <c r="G1534" t="s">
        <v>110</v>
      </c>
      <c r="H1534">
        <v>3</v>
      </c>
      <c r="I1534">
        <v>53799</v>
      </c>
      <c r="J1534">
        <v>0</v>
      </c>
      <c r="K1534">
        <v>0</v>
      </c>
      <c r="L1534">
        <v>161397</v>
      </c>
      <c r="M1534">
        <v>110075.82</v>
      </c>
      <c r="N1534">
        <v>51321.18</v>
      </c>
      <c r="O1534" t="s">
        <v>91</v>
      </c>
      <c r="P1534">
        <v>2216.6999999999998</v>
      </c>
      <c r="Q1534" t="s">
        <v>40</v>
      </c>
      <c r="R1534" t="s">
        <v>41</v>
      </c>
      <c r="S1534">
        <v>2</v>
      </c>
      <c r="T1534">
        <v>2</v>
      </c>
      <c r="U1534" t="s">
        <v>32</v>
      </c>
      <c r="V1534" t="s">
        <v>42</v>
      </c>
      <c r="X1534">
        <f t="shared" si="46"/>
        <v>0</v>
      </c>
      <c r="Y1534">
        <f t="shared" si="47"/>
        <v>49104.480000000003</v>
      </c>
      <c r="Z1534" s="2">
        <f>IF(BoyCodeAfrica_Ecommerce_Datasets3[Marketing_Cost] = 0, "N/A", L1534/P1534)</f>
        <v>72.809581810799841</v>
      </c>
      <c r="AA1534" s="3">
        <f>BoyCodeAfrica_Ecommerce_Datasets3[Marketing_Cost]/BoyCodeAfrica_Ecommerce_Datasets3[Revenue]</f>
        <v>1.3734456030781239E-2</v>
      </c>
      <c r="AB1534">
        <f>IF(COUNTIFS($C$2:C1534,C1534, $O$2:O1534,O1534)= 1,1,0)</f>
        <v>0</v>
      </c>
      <c r="AC1534" s="6">
        <f>IF(COUNTIFS($A$2:A1534,A1534, $O$2:O1534,O1534)= 1,1,0)</f>
        <v>1</v>
      </c>
    </row>
    <row r="1535" spans="1:29" x14ac:dyDescent="0.25">
      <c r="A1535" t="s">
        <v>2175</v>
      </c>
      <c r="B1535" s="1">
        <v>45768</v>
      </c>
      <c r="C1535" t="s">
        <v>1277</v>
      </c>
      <c r="D1535" t="s">
        <v>63</v>
      </c>
      <c r="E1535" t="s">
        <v>36</v>
      </c>
      <c r="F1535" t="s">
        <v>53</v>
      </c>
      <c r="G1535" t="s">
        <v>82</v>
      </c>
      <c r="H1535">
        <v>2</v>
      </c>
      <c r="I1535">
        <v>18958</v>
      </c>
      <c r="J1535">
        <v>10</v>
      </c>
      <c r="K1535">
        <v>3791.6</v>
      </c>
      <c r="L1535">
        <v>34124.400000000001</v>
      </c>
      <c r="M1535">
        <v>26209.78</v>
      </c>
      <c r="N1535">
        <v>7914.62</v>
      </c>
      <c r="O1535" t="s">
        <v>49</v>
      </c>
      <c r="P1535">
        <v>205.32</v>
      </c>
      <c r="Q1535" t="s">
        <v>40</v>
      </c>
      <c r="R1535" t="s">
        <v>41</v>
      </c>
      <c r="S1535">
        <v>2</v>
      </c>
      <c r="T1535">
        <v>1</v>
      </c>
      <c r="U1535" t="s">
        <v>32</v>
      </c>
      <c r="V1535" t="s">
        <v>33</v>
      </c>
      <c r="W1535">
        <v>4</v>
      </c>
      <c r="X1535">
        <f t="shared" si="46"/>
        <v>0</v>
      </c>
      <c r="Y1535">
        <f t="shared" si="47"/>
        <v>7709.3</v>
      </c>
      <c r="Z1535" s="2">
        <f>IF(BoyCodeAfrica_Ecommerce_Datasets3[Marketing_Cost] = 0, "N/A", L1535/P1535)</f>
        <v>166.20105201636471</v>
      </c>
      <c r="AA1535" s="3">
        <f>BoyCodeAfrica_Ecommerce_Datasets3[Marketing_Cost]/BoyCodeAfrica_Ecommerce_Datasets3[Revenue]</f>
        <v>6.0168090867531729E-3</v>
      </c>
      <c r="AB1535">
        <f>IF(COUNTIFS($C$2:C1535,C1535, $O$2:O1535,O1535)= 1,1,0)</f>
        <v>1</v>
      </c>
      <c r="AC1535" s="6">
        <f>IF(COUNTIFS($A$2:A1535,A1535, $O$2:O1535,O1535)= 1,1,0)</f>
        <v>1</v>
      </c>
    </row>
    <row r="1536" spans="1:29" x14ac:dyDescent="0.25">
      <c r="A1536" t="s">
        <v>2176</v>
      </c>
      <c r="B1536" s="1">
        <v>45878</v>
      </c>
      <c r="C1536" t="s">
        <v>2177</v>
      </c>
      <c r="D1536" t="s">
        <v>124</v>
      </c>
      <c r="E1536" t="s">
        <v>26</v>
      </c>
      <c r="F1536" t="s">
        <v>47</v>
      </c>
      <c r="G1536" t="s">
        <v>146</v>
      </c>
      <c r="H1536">
        <v>1</v>
      </c>
      <c r="I1536">
        <v>44482</v>
      </c>
      <c r="J1536">
        <v>0</v>
      </c>
      <c r="K1536">
        <v>0</v>
      </c>
      <c r="L1536">
        <v>44482</v>
      </c>
      <c r="M1536">
        <v>36388.199999999997</v>
      </c>
      <c r="N1536">
        <v>8093.8</v>
      </c>
      <c r="O1536" t="s">
        <v>55</v>
      </c>
      <c r="P1536">
        <v>793.86</v>
      </c>
      <c r="Q1536" t="s">
        <v>30</v>
      </c>
      <c r="R1536" t="s">
        <v>31</v>
      </c>
      <c r="S1536">
        <v>5</v>
      </c>
      <c r="T1536">
        <v>6</v>
      </c>
      <c r="U1536" t="s">
        <v>32</v>
      </c>
      <c r="V1536" t="s">
        <v>42</v>
      </c>
      <c r="X1536">
        <f t="shared" si="46"/>
        <v>0</v>
      </c>
      <c r="Y1536">
        <f t="shared" si="47"/>
        <v>7299.9400000000005</v>
      </c>
      <c r="Z1536" s="2">
        <f>IF(BoyCodeAfrica_Ecommerce_Datasets3[Marketing_Cost] = 0, "N/A", L1536/P1536)</f>
        <v>56.032549819867484</v>
      </c>
      <c r="AA1536" s="3">
        <f>BoyCodeAfrica_Ecommerce_Datasets3[Marketing_Cost]/BoyCodeAfrica_Ecommerce_Datasets3[Revenue]</f>
        <v>1.7846769479789578E-2</v>
      </c>
      <c r="AB1536">
        <f>IF(COUNTIFS($C$2:C1536,C1536, $O$2:O1536,O1536)= 1,1,0)</f>
        <v>1</v>
      </c>
      <c r="AC1536" s="6">
        <f>IF(COUNTIFS($A$2:A1536,A1536, $O$2:O1536,O1536)= 1,1,0)</f>
        <v>1</v>
      </c>
    </row>
    <row r="1537" spans="1:29" x14ac:dyDescent="0.25">
      <c r="A1537" t="s">
        <v>2178</v>
      </c>
      <c r="B1537" s="1">
        <v>45889</v>
      </c>
      <c r="C1537" t="s">
        <v>1623</v>
      </c>
      <c r="D1537" t="s">
        <v>45</v>
      </c>
      <c r="E1537" t="s">
        <v>46</v>
      </c>
      <c r="F1537" t="s">
        <v>47</v>
      </c>
      <c r="G1537" t="s">
        <v>48</v>
      </c>
      <c r="H1537">
        <v>1</v>
      </c>
      <c r="I1537">
        <v>46863</v>
      </c>
      <c r="J1537">
        <v>5</v>
      </c>
      <c r="K1537">
        <v>2343.15</v>
      </c>
      <c r="L1537">
        <v>44519.85</v>
      </c>
      <c r="M1537">
        <v>36242.730000000003</v>
      </c>
      <c r="N1537">
        <v>8277.1200000000008</v>
      </c>
      <c r="O1537" t="s">
        <v>91</v>
      </c>
      <c r="P1537">
        <v>345.62</v>
      </c>
      <c r="Q1537" t="s">
        <v>73</v>
      </c>
      <c r="R1537" t="s">
        <v>31</v>
      </c>
      <c r="S1537">
        <v>5</v>
      </c>
      <c r="T1537">
        <v>1</v>
      </c>
      <c r="U1537" t="s">
        <v>32</v>
      </c>
      <c r="V1537" t="s">
        <v>33</v>
      </c>
      <c r="W1537">
        <v>2</v>
      </c>
      <c r="X1537">
        <f t="shared" si="46"/>
        <v>0</v>
      </c>
      <c r="Y1537">
        <f t="shared" si="47"/>
        <v>7931.5000000000009</v>
      </c>
      <c r="Z1537" s="2">
        <f>IF(BoyCodeAfrica_Ecommerce_Datasets3[Marketing_Cost] = 0, "N/A", L1537/P1537)</f>
        <v>128.81155604421039</v>
      </c>
      <c r="AA1537" s="3">
        <f>BoyCodeAfrica_Ecommerce_Datasets3[Marketing_Cost]/BoyCodeAfrica_Ecommerce_Datasets3[Revenue]</f>
        <v>7.7632786273987902E-3</v>
      </c>
      <c r="AB1537">
        <f>IF(COUNTIFS($C$2:C1537,C1537, $O$2:O1537,O1537)= 1,1,0)</f>
        <v>1</v>
      </c>
      <c r="AC1537" s="6">
        <f>IF(COUNTIFS($A$2:A1537,A1537, $O$2:O1537,O1537)= 1,1,0)</f>
        <v>1</v>
      </c>
    </row>
    <row r="1538" spans="1:29" x14ac:dyDescent="0.25">
      <c r="A1538" t="s">
        <v>2179</v>
      </c>
      <c r="B1538" s="1">
        <v>45774</v>
      </c>
      <c r="C1538" t="s">
        <v>533</v>
      </c>
      <c r="D1538" t="s">
        <v>63</v>
      </c>
      <c r="E1538" t="s">
        <v>36</v>
      </c>
      <c r="F1538" t="s">
        <v>47</v>
      </c>
      <c r="G1538" t="s">
        <v>105</v>
      </c>
      <c r="H1538">
        <v>1</v>
      </c>
      <c r="I1538">
        <v>12775</v>
      </c>
      <c r="J1538">
        <v>10</v>
      </c>
      <c r="K1538">
        <v>1277.5</v>
      </c>
      <c r="L1538">
        <v>11497.5</v>
      </c>
      <c r="M1538">
        <v>9063.67</v>
      </c>
      <c r="N1538">
        <v>2433.83</v>
      </c>
      <c r="O1538" t="s">
        <v>55</v>
      </c>
      <c r="P1538">
        <v>2152.64</v>
      </c>
      <c r="Q1538" t="s">
        <v>83</v>
      </c>
      <c r="R1538" t="s">
        <v>41</v>
      </c>
      <c r="S1538">
        <v>2</v>
      </c>
      <c r="T1538">
        <v>3</v>
      </c>
      <c r="U1538" t="s">
        <v>56</v>
      </c>
      <c r="V1538" t="s">
        <v>33</v>
      </c>
      <c r="W1538">
        <v>2</v>
      </c>
      <c r="X1538">
        <f t="shared" ref="X1538:X1601" si="48">L1538-M1538-N1538</f>
        <v>0</v>
      </c>
      <c r="Y1538">
        <f t="shared" ref="Y1538:Y1601" si="49">N1538-P1538</f>
        <v>281.19000000000005</v>
      </c>
      <c r="Z1538" s="2">
        <f>IF(BoyCodeAfrica_Ecommerce_Datasets3[Marketing_Cost] = 0, "N/A", L1538/P1538)</f>
        <v>5.341116024973986</v>
      </c>
      <c r="AA1538" s="3">
        <f>BoyCodeAfrica_Ecommerce_Datasets3[Marketing_Cost]/BoyCodeAfrica_Ecommerce_Datasets3[Revenue]</f>
        <v>0.18722678843226787</v>
      </c>
      <c r="AB1538">
        <f>IF(COUNTIFS($C$2:C1538,C1538, $O$2:O1538,O1538)= 1,1,0)</f>
        <v>0</v>
      </c>
      <c r="AC1538" s="6">
        <f>IF(COUNTIFS($A$2:A1538,A1538, $O$2:O1538,O1538)= 1,1,0)</f>
        <v>1</v>
      </c>
    </row>
    <row r="1539" spans="1:29" x14ac:dyDescent="0.25">
      <c r="A1539" t="s">
        <v>2180</v>
      </c>
      <c r="B1539" s="1">
        <v>45869</v>
      </c>
      <c r="C1539" t="s">
        <v>1860</v>
      </c>
      <c r="D1539" t="s">
        <v>124</v>
      </c>
      <c r="E1539" t="s">
        <v>36</v>
      </c>
      <c r="F1539" t="s">
        <v>86</v>
      </c>
      <c r="G1539" t="s">
        <v>87</v>
      </c>
      <c r="H1539">
        <v>1</v>
      </c>
      <c r="I1539">
        <v>75838</v>
      </c>
      <c r="J1539">
        <v>0</v>
      </c>
      <c r="K1539">
        <v>0</v>
      </c>
      <c r="L1539">
        <v>75838</v>
      </c>
      <c r="M1539">
        <v>54337.36</v>
      </c>
      <c r="N1539">
        <v>21500.639999999999</v>
      </c>
      <c r="O1539" t="s">
        <v>55</v>
      </c>
      <c r="P1539">
        <v>1462.77</v>
      </c>
      <c r="Q1539" t="s">
        <v>73</v>
      </c>
      <c r="R1539" t="s">
        <v>41</v>
      </c>
      <c r="S1539">
        <v>2</v>
      </c>
      <c r="T1539">
        <v>2</v>
      </c>
      <c r="U1539" t="s">
        <v>32</v>
      </c>
      <c r="V1539" t="s">
        <v>50</v>
      </c>
      <c r="W1539">
        <v>5</v>
      </c>
      <c r="X1539">
        <f t="shared" si="48"/>
        <v>0</v>
      </c>
      <c r="Y1539">
        <f t="shared" si="49"/>
        <v>20037.87</v>
      </c>
      <c r="Z1539" s="2">
        <f>IF(BoyCodeAfrica_Ecommerce_Datasets3[Marketing_Cost] = 0, "N/A", L1539/P1539)</f>
        <v>51.845471263424869</v>
      </c>
      <c r="AA1539" s="3">
        <f>BoyCodeAfrica_Ecommerce_Datasets3[Marketing_Cost]/BoyCodeAfrica_Ecommerce_Datasets3[Revenue]</f>
        <v>1.9288087766027584E-2</v>
      </c>
      <c r="AB1539">
        <f>IF(COUNTIFS($C$2:C1539,C1539, $O$2:O1539,O1539)= 1,1,0)</f>
        <v>1</v>
      </c>
      <c r="AC1539" s="6">
        <f>IF(COUNTIFS($A$2:A1539,A1539, $O$2:O1539,O1539)= 1,1,0)</f>
        <v>1</v>
      </c>
    </row>
    <row r="1540" spans="1:29" x14ac:dyDescent="0.25">
      <c r="A1540" t="s">
        <v>2181</v>
      </c>
      <c r="B1540" s="1">
        <v>45831</v>
      </c>
      <c r="C1540" t="s">
        <v>753</v>
      </c>
      <c r="D1540" t="s">
        <v>71</v>
      </c>
      <c r="E1540" t="s">
        <v>26</v>
      </c>
      <c r="F1540" t="s">
        <v>86</v>
      </c>
      <c r="G1540" t="s">
        <v>127</v>
      </c>
      <c r="H1540">
        <v>1</v>
      </c>
      <c r="I1540">
        <v>79185</v>
      </c>
      <c r="J1540">
        <v>0</v>
      </c>
      <c r="K1540">
        <v>0</v>
      </c>
      <c r="L1540">
        <v>79185</v>
      </c>
      <c r="M1540">
        <v>46574</v>
      </c>
      <c r="N1540">
        <v>32611</v>
      </c>
      <c r="O1540" t="s">
        <v>91</v>
      </c>
      <c r="P1540">
        <v>551.21</v>
      </c>
      <c r="Q1540" t="s">
        <v>30</v>
      </c>
      <c r="R1540" t="s">
        <v>41</v>
      </c>
      <c r="S1540">
        <v>2</v>
      </c>
      <c r="T1540">
        <v>2</v>
      </c>
      <c r="U1540" t="s">
        <v>32</v>
      </c>
      <c r="V1540" t="s">
        <v>42</v>
      </c>
      <c r="X1540">
        <f t="shared" si="48"/>
        <v>0</v>
      </c>
      <c r="Y1540">
        <f t="shared" si="49"/>
        <v>32059.79</v>
      </c>
      <c r="Z1540" s="2">
        <f>IF(BoyCodeAfrica_Ecommerce_Datasets3[Marketing_Cost] = 0, "N/A", L1540/P1540)</f>
        <v>143.65668257107092</v>
      </c>
      <c r="AA1540" s="3">
        <f>BoyCodeAfrica_Ecommerce_Datasets3[Marketing_Cost]/BoyCodeAfrica_Ecommerce_Datasets3[Revenue]</f>
        <v>6.9610406011239509E-3</v>
      </c>
      <c r="AB1540">
        <f>IF(COUNTIFS($C$2:C1540,C1540, $O$2:O1540,O1540)= 1,1,0)</f>
        <v>1</v>
      </c>
      <c r="AC1540" s="6">
        <f>IF(COUNTIFS($A$2:A1540,A1540, $O$2:O1540,O1540)= 1,1,0)</f>
        <v>1</v>
      </c>
    </row>
    <row r="1541" spans="1:29" x14ac:dyDescent="0.25">
      <c r="A1541" t="s">
        <v>2182</v>
      </c>
      <c r="B1541" s="1">
        <v>45890</v>
      </c>
      <c r="C1541" t="s">
        <v>2183</v>
      </c>
      <c r="D1541" t="s">
        <v>90</v>
      </c>
      <c r="E1541" t="s">
        <v>36</v>
      </c>
      <c r="F1541" t="s">
        <v>86</v>
      </c>
      <c r="G1541" t="s">
        <v>180</v>
      </c>
      <c r="H1541">
        <v>3</v>
      </c>
      <c r="I1541">
        <v>55877</v>
      </c>
      <c r="J1541">
        <v>0</v>
      </c>
      <c r="K1541">
        <v>0</v>
      </c>
      <c r="L1541">
        <v>167631</v>
      </c>
      <c r="M1541">
        <v>94861.68</v>
      </c>
      <c r="N1541">
        <v>72769.320000000007</v>
      </c>
      <c r="O1541" t="s">
        <v>60</v>
      </c>
      <c r="P1541">
        <v>775.14</v>
      </c>
      <c r="Q1541" t="s">
        <v>83</v>
      </c>
      <c r="R1541" t="s">
        <v>31</v>
      </c>
      <c r="S1541">
        <v>5</v>
      </c>
      <c r="T1541">
        <v>1</v>
      </c>
      <c r="U1541" t="s">
        <v>32</v>
      </c>
      <c r="V1541" t="s">
        <v>50</v>
      </c>
      <c r="W1541">
        <v>5</v>
      </c>
      <c r="X1541">
        <f t="shared" si="48"/>
        <v>0</v>
      </c>
      <c r="Y1541">
        <f t="shared" si="49"/>
        <v>71994.180000000008</v>
      </c>
      <c r="Z1541" s="2">
        <f>IF(BoyCodeAfrica_Ecommerce_Datasets3[Marketing_Cost] = 0, "N/A", L1541/P1541)</f>
        <v>216.25899837448719</v>
      </c>
      <c r="AA1541" s="3">
        <f>BoyCodeAfrica_Ecommerce_Datasets3[Marketing_Cost]/BoyCodeAfrica_Ecommerce_Datasets3[Revenue]</f>
        <v>4.6240850439357873E-3</v>
      </c>
      <c r="AB1541">
        <f>IF(COUNTIFS($C$2:C1541,C1541, $O$2:O1541,O1541)= 1,1,0)</f>
        <v>1</v>
      </c>
      <c r="AC1541" s="6">
        <f>IF(COUNTIFS($A$2:A1541,A1541, $O$2:O1541,O1541)= 1,1,0)</f>
        <v>1</v>
      </c>
    </row>
    <row r="1542" spans="1:29" x14ac:dyDescent="0.25">
      <c r="A1542" t="s">
        <v>2184</v>
      </c>
      <c r="B1542" s="1">
        <v>45862</v>
      </c>
      <c r="C1542" t="s">
        <v>535</v>
      </c>
      <c r="D1542" t="s">
        <v>71</v>
      </c>
      <c r="E1542" t="s">
        <v>36</v>
      </c>
      <c r="F1542" t="s">
        <v>27</v>
      </c>
      <c r="G1542" t="s">
        <v>28</v>
      </c>
      <c r="H1542">
        <v>1</v>
      </c>
      <c r="I1542">
        <v>15160</v>
      </c>
      <c r="J1542">
        <v>0</v>
      </c>
      <c r="K1542">
        <v>0</v>
      </c>
      <c r="L1542">
        <v>15160</v>
      </c>
      <c r="M1542">
        <v>11000.15</v>
      </c>
      <c r="N1542">
        <v>4159.8500000000004</v>
      </c>
      <c r="O1542" t="s">
        <v>29</v>
      </c>
      <c r="P1542">
        <v>270.10000000000002</v>
      </c>
      <c r="Q1542" t="s">
        <v>68</v>
      </c>
      <c r="R1542" t="s">
        <v>41</v>
      </c>
      <c r="S1542">
        <v>2</v>
      </c>
      <c r="T1542">
        <v>1</v>
      </c>
      <c r="U1542" t="s">
        <v>32</v>
      </c>
      <c r="V1542" t="s">
        <v>33</v>
      </c>
      <c r="W1542">
        <v>2</v>
      </c>
      <c r="X1542">
        <f t="shared" si="48"/>
        <v>0</v>
      </c>
      <c r="Y1542">
        <f t="shared" si="49"/>
        <v>3889.7500000000005</v>
      </c>
      <c r="Z1542" s="2">
        <f>IF(BoyCodeAfrica_Ecommerce_Datasets3[Marketing_Cost] = 0, "N/A", L1542/P1542)</f>
        <v>56.127360236949272</v>
      </c>
      <c r="AA1542" s="3">
        <f>BoyCodeAfrica_Ecommerce_Datasets3[Marketing_Cost]/BoyCodeAfrica_Ecommerce_Datasets3[Revenue]</f>
        <v>1.7816622691292878E-2</v>
      </c>
      <c r="AB1542">
        <f>IF(COUNTIFS($C$2:C1542,C1542, $O$2:O1542,O1542)= 1,1,0)</f>
        <v>0</v>
      </c>
      <c r="AC1542" s="6">
        <f>IF(COUNTIFS($A$2:A1542,A1542, $O$2:O1542,O1542)= 1,1,0)</f>
        <v>1</v>
      </c>
    </row>
    <row r="1543" spans="1:29" x14ac:dyDescent="0.25">
      <c r="A1543" t="s">
        <v>2185</v>
      </c>
      <c r="B1543" s="1">
        <v>45870</v>
      </c>
      <c r="C1543" t="s">
        <v>109</v>
      </c>
      <c r="D1543" t="s">
        <v>79</v>
      </c>
      <c r="E1543" t="s">
        <v>46</v>
      </c>
      <c r="F1543" t="s">
        <v>86</v>
      </c>
      <c r="G1543" t="s">
        <v>127</v>
      </c>
      <c r="H1543">
        <v>1</v>
      </c>
      <c r="I1543">
        <v>52097</v>
      </c>
      <c r="J1543">
        <v>0</v>
      </c>
      <c r="K1543">
        <v>0</v>
      </c>
      <c r="L1543">
        <v>52097</v>
      </c>
      <c r="M1543">
        <v>36407.589999999997</v>
      </c>
      <c r="N1543">
        <v>15689.41</v>
      </c>
      <c r="O1543" t="s">
        <v>49</v>
      </c>
      <c r="P1543">
        <v>140.56</v>
      </c>
      <c r="Q1543" t="s">
        <v>68</v>
      </c>
      <c r="R1543" t="s">
        <v>31</v>
      </c>
      <c r="S1543">
        <v>5</v>
      </c>
      <c r="T1543">
        <v>8</v>
      </c>
      <c r="U1543" t="s">
        <v>56</v>
      </c>
      <c r="V1543" t="s">
        <v>33</v>
      </c>
      <c r="X1543">
        <f t="shared" si="48"/>
        <v>0</v>
      </c>
      <c r="Y1543">
        <f t="shared" si="49"/>
        <v>15548.85</v>
      </c>
      <c r="Z1543" s="2">
        <f>IF(BoyCodeAfrica_Ecommerce_Datasets3[Marketing_Cost] = 0, "N/A", L1543/P1543)</f>
        <v>370.6388730791121</v>
      </c>
      <c r="AA1543" s="3">
        <f>BoyCodeAfrica_Ecommerce_Datasets3[Marketing_Cost]/BoyCodeAfrica_Ecommerce_Datasets3[Revenue]</f>
        <v>2.6980440332456763E-3</v>
      </c>
      <c r="AB1543">
        <f>IF(COUNTIFS($C$2:C1543,C1543, $O$2:O1543,O1543)= 1,1,0)</f>
        <v>0</v>
      </c>
      <c r="AC1543" s="6">
        <f>IF(COUNTIFS($A$2:A1543,A1543, $O$2:O1543,O1543)= 1,1,0)</f>
        <v>1</v>
      </c>
    </row>
    <row r="1544" spans="1:29" x14ac:dyDescent="0.25">
      <c r="A1544" t="s">
        <v>2186</v>
      </c>
      <c r="B1544" s="1">
        <v>45706</v>
      </c>
      <c r="C1544" t="s">
        <v>543</v>
      </c>
      <c r="D1544" t="s">
        <v>63</v>
      </c>
      <c r="E1544" t="s">
        <v>46</v>
      </c>
      <c r="F1544" t="s">
        <v>53</v>
      </c>
      <c r="G1544" t="s">
        <v>151</v>
      </c>
      <c r="H1544">
        <v>1</v>
      </c>
      <c r="I1544">
        <v>25884</v>
      </c>
      <c r="J1544">
        <v>0</v>
      </c>
      <c r="K1544">
        <v>0</v>
      </c>
      <c r="L1544">
        <v>25884</v>
      </c>
      <c r="M1544">
        <v>15247.8</v>
      </c>
      <c r="N1544">
        <v>10636.2</v>
      </c>
      <c r="O1544" t="s">
        <v>29</v>
      </c>
      <c r="P1544">
        <v>969.76</v>
      </c>
      <c r="Q1544" t="s">
        <v>83</v>
      </c>
      <c r="R1544" t="s">
        <v>31</v>
      </c>
      <c r="S1544">
        <v>5</v>
      </c>
      <c r="T1544">
        <v>8</v>
      </c>
      <c r="U1544" t="s">
        <v>56</v>
      </c>
      <c r="V1544" t="s">
        <v>33</v>
      </c>
      <c r="W1544">
        <v>3</v>
      </c>
      <c r="X1544">
        <f t="shared" si="48"/>
        <v>0</v>
      </c>
      <c r="Y1544">
        <f t="shared" si="49"/>
        <v>9666.44</v>
      </c>
      <c r="Z1544" s="2">
        <f>IF(BoyCodeAfrica_Ecommerce_Datasets3[Marketing_Cost] = 0, "N/A", L1544/P1544)</f>
        <v>26.691140075895067</v>
      </c>
      <c r="AA1544" s="3">
        <f>BoyCodeAfrica_Ecommerce_Datasets3[Marketing_Cost]/BoyCodeAfrica_Ecommerce_Datasets3[Revenue]</f>
        <v>3.7465615824447532E-2</v>
      </c>
      <c r="AB1544">
        <f>IF(COUNTIFS($C$2:C1544,C1544, $O$2:O1544,O1544)= 1,1,0)</f>
        <v>0</v>
      </c>
      <c r="AC1544" s="6">
        <f>IF(COUNTIFS($A$2:A1544,A1544, $O$2:O1544,O1544)= 1,1,0)</f>
        <v>1</v>
      </c>
    </row>
    <row r="1545" spans="1:29" x14ac:dyDescent="0.25">
      <c r="A1545" t="s">
        <v>2187</v>
      </c>
      <c r="B1545" s="1">
        <v>45818</v>
      </c>
      <c r="C1545" t="s">
        <v>679</v>
      </c>
      <c r="D1545" t="s">
        <v>154</v>
      </c>
      <c r="E1545" t="s">
        <v>36</v>
      </c>
      <c r="F1545" t="s">
        <v>86</v>
      </c>
      <c r="G1545" t="s">
        <v>110</v>
      </c>
      <c r="H1545">
        <v>1</v>
      </c>
      <c r="I1545">
        <v>11756</v>
      </c>
      <c r="J1545">
        <v>0</v>
      </c>
      <c r="K1545">
        <v>0</v>
      </c>
      <c r="L1545">
        <v>11756</v>
      </c>
      <c r="M1545">
        <v>8977.4699999999993</v>
      </c>
      <c r="N1545">
        <v>2778.53</v>
      </c>
      <c r="O1545" t="s">
        <v>49</v>
      </c>
      <c r="P1545">
        <v>238.33</v>
      </c>
      <c r="Q1545" t="s">
        <v>73</v>
      </c>
      <c r="R1545" t="s">
        <v>41</v>
      </c>
      <c r="S1545">
        <v>2</v>
      </c>
      <c r="T1545">
        <v>1</v>
      </c>
      <c r="U1545" t="s">
        <v>32</v>
      </c>
      <c r="V1545" t="s">
        <v>33</v>
      </c>
      <c r="W1545">
        <v>1</v>
      </c>
      <c r="X1545">
        <f t="shared" si="48"/>
        <v>0</v>
      </c>
      <c r="Y1545">
        <f t="shared" si="49"/>
        <v>2540.2000000000003</v>
      </c>
      <c r="Z1545" s="2">
        <f>IF(BoyCodeAfrica_Ecommerce_Datasets3[Marketing_Cost] = 0, "N/A", L1545/P1545)</f>
        <v>49.326564007888223</v>
      </c>
      <c r="AA1545" s="3">
        <f>BoyCodeAfrica_Ecommerce_Datasets3[Marketing_Cost]/BoyCodeAfrica_Ecommerce_Datasets3[Revenue]</f>
        <v>2.0273052058523307E-2</v>
      </c>
      <c r="AB1545">
        <f>IF(COUNTIFS($C$2:C1545,C1545, $O$2:O1545,O1545)= 1,1,0)</f>
        <v>0</v>
      </c>
      <c r="AC1545" s="6">
        <f>IF(COUNTIFS($A$2:A1545,A1545, $O$2:O1545,O1545)= 1,1,0)</f>
        <v>1</v>
      </c>
    </row>
    <row r="1546" spans="1:29" x14ac:dyDescent="0.25">
      <c r="A1546" t="s">
        <v>2188</v>
      </c>
      <c r="B1546" s="1">
        <v>45876</v>
      </c>
      <c r="C1546" t="s">
        <v>1188</v>
      </c>
      <c r="D1546" t="s">
        <v>67</v>
      </c>
      <c r="E1546" t="s">
        <v>26</v>
      </c>
      <c r="F1546" t="s">
        <v>86</v>
      </c>
      <c r="G1546" t="s">
        <v>127</v>
      </c>
      <c r="H1546">
        <v>2</v>
      </c>
      <c r="I1546">
        <v>81965</v>
      </c>
      <c r="J1546">
        <v>0</v>
      </c>
      <c r="K1546">
        <v>0</v>
      </c>
      <c r="L1546">
        <v>163930</v>
      </c>
      <c r="M1546">
        <v>118248.01</v>
      </c>
      <c r="N1546">
        <v>45681.99</v>
      </c>
      <c r="O1546" t="s">
        <v>60</v>
      </c>
      <c r="P1546">
        <v>2414.75</v>
      </c>
      <c r="Q1546" t="s">
        <v>73</v>
      </c>
      <c r="R1546" t="s">
        <v>41</v>
      </c>
      <c r="S1546">
        <v>2</v>
      </c>
      <c r="T1546">
        <v>3</v>
      </c>
      <c r="U1546" t="s">
        <v>32</v>
      </c>
      <c r="V1546" t="s">
        <v>50</v>
      </c>
      <c r="W1546">
        <v>4</v>
      </c>
      <c r="X1546">
        <f t="shared" si="48"/>
        <v>0</v>
      </c>
      <c r="Y1546">
        <f t="shared" si="49"/>
        <v>43267.24</v>
      </c>
      <c r="Z1546" s="2">
        <f>IF(BoyCodeAfrica_Ecommerce_Datasets3[Marketing_Cost] = 0, "N/A", L1546/P1546)</f>
        <v>67.886944818304173</v>
      </c>
      <c r="AA1546" s="3">
        <f>BoyCodeAfrica_Ecommerce_Datasets3[Marketing_Cost]/BoyCodeAfrica_Ecommerce_Datasets3[Revenue]</f>
        <v>1.4730372720063441E-2</v>
      </c>
      <c r="AB1546">
        <f>IF(COUNTIFS($C$2:C1546,C1546, $O$2:O1546,O1546)= 1,1,0)</f>
        <v>0</v>
      </c>
      <c r="AC1546" s="6">
        <f>IF(COUNTIFS($A$2:A1546,A1546, $O$2:O1546,O1546)= 1,1,0)</f>
        <v>1</v>
      </c>
    </row>
    <row r="1547" spans="1:29" x14ac:dyDescent="0.25">
      <c r="A1547" t="s">
        <v>2189</v>
      </c>
      <c r="B1547" s="1">
        <v>45818</v>
      </c>
      <c r="C1547" t="s">
        <v>278</v>
      </c>
      <c r="D1547" t="s">
        <v>71</v>
      </c>
      <c r="E1547" t="s">
        <v>26</v>
      </c>
      <c r="F1547" t="s">
        <v>47</v>
      </c>
      <c r="G1547" t="s">
        <v>138</v>
      </c>
      <c r="H1547">
        <v>1</v>
      </c>
      <c r="I1547">
        <v>15817</v>
      </c>
      <c r="J1547">
        <v>25</v>
      </c>
      <c r="K1547">
        <v>3954.25</v>
      </c>
      <c r="L1547">
        <v>11862.75</v>
      </c>
      <c r="M1547">
        <v>8153.72</v>
      </c>
      <c r="N1547">
        <v>3709.03</v>
      </c>
      <c r="O1547" t="s">
        <v>39</v>
      </c>
      <c r="P1547">
        <v>2224.17</v>
      </c>
      <c r="Q1547" t="s">
        <v>73</v>
      </c>
      <c r="R1547" t="s">
        <v>41</v>
      </c>
      <c r="S1547">
        <v>2</v>
      </c>
      <c r="T1547">
        <v>5</v>
      </c>
      <c r="U1547" t="s">
        <v>32</v>
      </c>
      <c r="V1547" t="s">
        <v>42</v>
      </c>
      <c r="X1547">
        <f t="shared" si="48"/>
        <v>0</v>
      </c>
      <c r="Y1547">
        <f t="shared" si="49"/>
        <v>1484.8600000000001</v>
      </c>
      <c r="Z1547" s="2">
        <f>IF(BoyCodeAfrica_Ecommerce_Datasets3[Marketing_Cost] = 0, "N/A", L1547/P1547)</f>
        <v>5.3335626323527423</v>
      </c>
      <c r="AA1547" s="3">
        <f>BoyCodeAfrica_Ecommerce_Datasets3[Marketing_Cost]/BoyCodeAfrica_Ecommerce_Datasets3[Revenue]</f>
        <v>0.18749193905291775</v>
      </c>
      <c r="AB1547">
        <f>IF(COUNTIFS($C$2:C1547,C1547, $O$2:O1547,O1547)= 1,1,0)</f>
        <v>1</v>
      </c>
      <c r="AC1547" s="6">
        <f>IF(COUNTIFS($A$2:A1547,A1547, $O$2:O1547,O1547)= 1,1,0)</f>
        <v>1</v>
      </c>
    </row>
    <row r="1548" spans="1:29" x14ac:dyDescent="0.25">
      <c r="A1548" t="s">
        <v>2190</v>
      </c>
      <c r="B1548" s="1">
        <v>45998</v>
      </c>
      <c r="C1548" t="s">
        <v>528</v>
      </c>
      <c r="D1548" t="s">
        <v>79</v>
      </c>
      <c r="E1548" t="s">
        <v>46</v>
      </c>
      <c r="F1548" t="s">
        <v>27</v>
      </c>
      <c r="G1548" t="s">
        <v>28</v>
      </c>
      <c r="H1548">
        <v>3</v>
      </c>
      <c r="I1548">
        <v>8023</v>
      </c>
      <c r="J1548">
        <v>0</v>
      </c>
      <c r="K1548">
        <v>0</v>
      </c>
      <c r="L1548">
        <v>24069</v>
      </c>
      <c r="M1548">
        <v>19686.48</v>
      </c>
      <c r="N1548">
        <v>4382.5200000000004</v>
      </c>
      <c r="O1548" t="s">
        <v>91</v>
      </c>
      <c r="P1548">
        <v>220.98</v>
      </c>
      <c r="Q1548" t="s">
        <v>73</v>
      </c>
      <c r="R1548" t="s">
        <v>31</v>
      </c>
      <c r="S1548">
        <v>5</v>
      </c>
      <c r="T1548">
        <v>4</v>
      </c>
      <c r="U1548" t="s">
        <v>32</v>
      </c>
      <c r="V1548" t="s">
        <v>50</v>
      </c>
      <c r="W1548">
        <v>4</v>
      </c>
      <c r="X1548">
        <f t="shared" si="48"/>
        <v>0</v>
      </c>
      <c r="Y1548">
        <f t="shared" si="49"/>
        <v>4161.5400000000009</v>
      </c>
      <c r="Z1548" s="2">
        <f>IF(BoyCodeAfrica_Ecommerce_Datasets3[Marketing_Cost] = 0, "N/A", L1548/P1548)</f>
        <v>108.91935921802879</v>
      </c>
      <c r="AA1548" s="3">
        <f>BoyCodeAfrica_Ecommerce_Datasets3[Marketing_Cost]/BoyCodeAfrica_Ecommerce_Datasets3[Revenue]</f>
        <v>9.1811043250654371E-3</v>
      </c>
      <c r="AB1548">
        <f>IF(COUNTIFS($C$2:C1548,C1548, $O$2:O1548,O1548)= 1,1,0)</f>
        <v>0</v>
      </c>
      <c r="AC1548" s="6">
        <f>IF(COUNTIFS($A$2:A1548,A1548, $O$2:O1548,O1548)= 1,1,0)</f>
        <v>1</v>
      </c>
    </row>
    <row r="1549" spans="1:29" x14ac:dyDescent="0.25">
      <c r="A1549" t="s">
        <v>2191</v>
      </c>
      <c r="B1549" s="1">
        <v>45788</v>
      </c>
      <c r="C1549" t="s">
        <v>1485</v>
      </c>
      <c r="D1549" t="s">
        <v>67</v>
      </c>
      <c r="E1549" t="s">
        <v>26</v>
      </c>
      <c r="F1549" t="s">
        <v>27</v>
      </c>
      <c r="G1549" t="s">
        <v>28</v>
      </c>
      <c r="H1549">
        <v>2</v>
      </c>
      <c r="I1549">
        <v>10293</v>
      </c>
      <c r="J1549">
        <v>0</v>
      </c>
      <c r="K1549">
        <v>0</v>
      </c>
      <c r="L1549">
        <v>20586</v>
      </c>
      <c r="M1549">
        <v>15546.15</v>
      </c>
      <c r="N1549">
        <v>5039.8500000000004</v>
      </c>
      <c r="O1549" t="s">
        <v>55</v>
      </c>
      <c r="P1549">
        <v>1549.79</v>
      </c>
      <c r="Q1549" t="s">
        <v>73</v>
      </c>
      <c r="R1549" t="s">
        <v>41</v>
      </c>
      <c r="S1549">
        <v>2</v>
      </c>
      <c r="T1549">
        <v>6</v>
      </c>
      <c r="U1549" t="s">
        <v>32</v>
      </c>
      <c r="V1549" t="s">
        <v>50</v>
      </c>
      <c r="W1549">
        <v>5</v>
      </c>
      <c r="X1549">
        <f t="shared" si="48"/>
        <v>0</v>
      </c>
      <c r="Y1549">
        <f t="shared" si="49"/>
        <v>3490.0600000000004</v>
      </c>
      <c r="Z1549" s="2">
        <f>IF(BoyCodeAfrica_Ecommerce_Datasets3[Marketing_Cost] = 0, "N/A", L1549/P1549)</f>
        <v>13.283089967027792</v>
      </c>
      <c r="AA1549" s="3">
        <f>BoyCodeAfrica_Ecommerce_Datasets3[Marketing_Cost]/BoyCodeAfrica_Ecommerce_Datasets3[Revenue]</f>
        <v>7.5283687943262415E-2</v>
      </c>
      <c r="AB1549">
        <f>IF(COUNTIFS($C$2:C1549,C1549, $O$2:O1549,O1549)= 1,1,0)</f>
        <v>1</v>
      </c>
      <c r="AC1549" s="6">
        <f>IF(COUNTIFS($A$2:A1549,A1549, $O$2:O1549,O1549)= 1,1,0)</f>
        <v>1</v>
      </c>
    </row>
    <row r="1550" spans="1:29" x14ac:dyDescent="0.25">
      <c r="A1550" t="s">
        <v>2192</v>
      </c>
      <c r="B1550" s="1">
        <v>45849</v>
      </c>
      <c r="C1550" t="s">
        <v>335</v>
      </c>
      <c r="D1550" t="s">
        <v>45</v>
      </c>
      <c r="E1550" t="s">
        <v>46</v>
      </c>
      <c r="F1550" t="s">
        <v>47</v>
      </c>
      <c r="G1550" t="s">
        <v>64</v>
      </c>
      <c r="H1550">
        <v>2</v>
      </c>
      <c r="I1550">
        <v>14997</v>
      </c>
      <c r="J1550">
        <v>10</v>
      </c>
      <c r="K1550">
        <v>2999.4</v>
      </c>
      <c r="L1550">
        <v>26994.6</v>
      </c>
      <c r="M1550">
        <v>16547.87</v>
      </c>
      <c r="N1550">
        <v>10446.73</v>
      </c>
      <c r="O1550" t="s">
        <v>39</v>
      </c>
      <c r="P1550">
        <v>750.55</v>
      </c>
      <c r="Q1550" t="s">
        <v>73</v>
      </c>
      <c r="R1550" t="s">
        <v>31</v>
      </c>
      <c r="S1550">
        <v>5</v>
      </c>
      <c r="T1550">
        <v>6</v>
      </c>
      <c r="U1550" t="s">
        <v>56</v>
      </c>
      <c r="V1550" t="s">
        <v>33</v>
      </c>
      <c r="W1550">
        <v>5</v>
      </c>
      <c r="X1550">
        <f t="shared" si="48"/>
        <v>0</v>
      </c>
      <c r="Y1550">
        <f t="shared" si="49"/>
        <v>9696.18</v>
      </c>
      <c r="Z1550" s="2">
        <f>IF(BoyCodeAfrica_Ecommerce_Datasets3[Marketing_Cost] = 0, "N/A", L1550/P1550)</f>
        <v>35.966424621943908</v>
      </c>
      <c r="AA1550" s="3">
        <f>BoyCodeAfrica_Ecommerce_Datasets3[Marketing_Cost]/BoyCodeAfrica_Ecommerce_Datasets3[Revenue]</f>
        <v>2.7803708889926133E-2</v>
      </c>
      <c r="AB1550">
        <f>IF(COUNTIFS($C$2:C1550,C1550, $O$2:O1550,O1550)= 1,1,0)</f>
        <v>1</v>
      </c>
      <c r="AC1550" s="6">
        <f>IF(COUNTIFS($A$2:A1550,A1550, $O$2:O1550,O1550)= 1,1,0)</f>
        <v>1</v>
      </c>
    </row>
    <row r="1551" spans="1:29" x14ac:dyDescent="0.25">
      <c r="A1551" t="s">
        <v>2193</v>
      </c>
      <c r="B1551" s="1">
        <v>45736</v>
      </c>
      <c r="C1551" t="s">
        <v>1138</v>
      </c>
      <c r="D1551" t="s">
        <v>124</v>
      </c>
      <c r="E1551" t="s">
        <v>46</v>
      </c>
      <c r="F1551" t="s">
        <v>53</v>
      </c>
      <c r="G1551" t="s">
        <v>54</v>
      </c>
      <c r="H1551">
        <v>2</v>
      </c>
      <c r="I1551">
        <v>104513</v>
      </c>
      <c r="J1551">
        <v>20</v>
      </c>
      <c r="K1551">
        <v>41805.199999999997</v>
      </c>
      <c r="L1551">
        <v>167220.79999999999</v>
      </c>
      <c r="M1551">
        <v>92324.81</v>
      </c>
      <c r="N1551">
        <v>74895.990000000005</v>
      </c>
      <c r="O1551" t="s">
        <v>49</v>
      </c>
      <c r="P1551">
        <v>279.74</v>
      </c>
      <c r="Q1551" t="s">
        <v>40</v>
      </c>
      <c r="R1551" t="s">
        <v>41</v>
      </c>
      <c r="S1551">
        <v>2</v>
      </c>
      <c r="T1551">
        <v>6</v>
      </c>
      <c r="U1551" t="s">
        <v>32</v>
      </c>
      <c r="V1551" t="s">
        <v>42</v>
      </c>
      <c r="X1551">
        <f t="shared" si="48"/>
        <v>0</v>
      </c>
      <c r="Y1551">
        <f t="shared" si="49"/>
        <v>74616.25</v>
      </c>
      <c r="Z1551" s="2">
        <f>IF(BoyCodeAfrica_Ecommerce_Datasets3[Marketing_Cost] = 0, "N/A", L1551/P1551)</f>
        <v>597.77221705869727</v>
      </c>
      <c r="AA1551" s="3">
        <f>BoyCodeAfrica_Ecommerce_Datasets3[Marketing_Cost]/BoyCodeAfrica_Ecommerce_Datasets3[Revenue]</f>
        <v>1.6728780151751459E-3</v>
      </c>
      <c r="AB1551">
        <f>IF(COUNTIFS($C$2:C1551,C1551, $O$2:O1551,O1551)= 1,1,0)</f>
        <v>1</v>
      </c>
      <c r="AC1551" s="6">
        <f>IF(COUNTIFS($A$2:A1551,A1551, $O$2:O1551,O1551)= 1,1,0)</f>
        <v>1</v>
      </c>
    </row>
    <row r="1552" spans="1:29" x14ac:dyDescent="0.25">
      <c r="A1552" t="s">
        <v>2194</v>
      </c>
      <c r="B1552" s="1">
        <v>46009</v>
      </c>
      <c r="C1552" t="s">
        <v>487</v>
      </c>
      <c r="D1552" t="s">
        <v>25</v>
      </c>
      <c r="E1552" t="s">
        <v>26</v>
      </c>
      <c r="F1552" t="s">
        <v>27</v>
      </c>
      <c r="G1552" t="s">
        <v>28</v>
      </c>
      <c r="H1552">
        <v>1</v>
      </c>
      <c r="I1552">
        <v>25243</v>
      </c>
      <c r="J1552">
        <v>0</v>
      </c>
      <c r="K1552">
        <v>0</v>
      </c>
      <c r="L1552">
        <v>25243</v>
      </c>
      <c r="M1552">
        <v>17465.509999999998</v>
      </c>
      <c r="N1552">
        <v>7777.49</v>
      </c>
      <c r="O1552" t="s">
        <v>60</v>
      </c>
      <c r="P1552">
        <v>1957.07</v>
      </c>
      <c r="Q1552" t="s">
        <v>40</v>
      </c>
      <c r="R1552" t="s">
        <v>31</v>
      </c>
      <c r="S1552">
        <v>5</v>
      </c>
      <c r="T1552">
        <v>4</v>
      </c>
      <c r="U1552" t="s">
        <v>32</v>
      </c>
      <c r="V1552" t="s">
        <v>33</v>
      </c>
      <c r="W1552">
        <v>5</v>
      </c>
      <c r="X1552">
        <f t="shared" si="48"/>
        <v>0</v>
      </c>
      <c r="Y1552">
        <f t="shared" si="49"/>
        <v>5820.42</v>
      </c>
      <c r="Z1552" s="2">
        <f>IF(BoyCodeAfrica_Ecommerce_Datasets3[Marketing_Cost] = 0, "N/A", L1552/P1552)</f>
        <v>12.898363369731282</v>
      </c>
      <c r="AA1552" s="3">
        <f>BoyCodeAfrica_Ecommerce_Datasets3[Marketing_Cost]/BoyCodeAfrica_Ecommerce_Datasets3[Revenue]</f>
        <v>7.7529216020282843E-2</v>
      </c>
      <c r="AB1552">
        <f>IF(COUNTIFS($C$2:C1552,C1552, $O$2:O1552,O1552)= 1,1,0)</f>
        <v>1</v>
      </c>
      <c r="AC1552" s="6">
        <f>IF(COUNTIFS($A$2:A1552,A1552, $O$2:O1552,O1552)= 1,1,0)</f>
        <v>1</v>
      </c>
    </row>
    <row r="1553" spans="1:29" x14ac:dyDescent="0.25">
      <c r="A1553" t="s">
        <v>2195</v>
      </c>
      <c r="B1553" s="1">
        <v>45900</v>
      </c>
      <c r="C1553" t="s">
        <v>948</v>
      </c>
      <c r="D1553" t="s">
        <v>25</v>
      </c>
      <c r="E1553" t="s">
        <v>46</v>
      </c>
      <c r="F1553" t="s">
        <v>47</v>
      </c>
      <c r="G1553" t="s">
        <v>146</v>
      </c>
      <c r="H1553">
        <v>3</v>
      </c>
      <c r="I1553">
        <v>29468</v>
      </c>
      <c r="J1553">
        <v>15</v>
      </c>
      <c r="K1553">
        <v>13260.6</v>
      </c>
      <c r="L1553">
        <v>75143.399999999994</v>
      </c>
      <c r="M1553">
        <v>51168.06</v>
      </c>
      <c r="N1553">
        <v>23975.34</v>
      </c>
      <c r="O1553" t="s">
        <v>91</v>
      </c>
      <c r="P1553">
        <v>242.49</v>
      </c>
      <c r="Q1553" t="s">
        <v>30</v>
      </c>
      <c r="R1553" t="s">
        <v>41</v>
      </c>
      <c r="S1553">
        <v>2</v>
      </c>
      <c r="T1553">
        <v>1</v>
      </c>
      <c r="U1553" t="s">
        <v>32</v>
      </c>
      <c r="V1553" t="s">
        <v>33</v>
      </c>
      <c r="W1553">
        <v>5</v>
      </c>
      <c r="X1553">
        <f t="shared" si="48"/>
        <v>0</v>
      </c>
      <c r="Y1553">
        <f t="shared" si="49"/>
        <v>23732.85</v>
      </c>
      <c r="Z1553" s="2">
        <f>IF(BoyCodeAfrica_Ecommerce_Datasets3[Marketing_Cost] = 0, "N/A", L1553/P1553)</f>
        <v>309.88246938018057</v>
      </c>
      <c r="AA1553" s="3">
        <f>BoyCodeAfrica_Ecommerce_Datasets3[Marketing_Cost]/BoyCodeAfrica_Ecommerce_Datasets3[Revenue]</f>
        <v>3.227029918795264E-3</v>
      </c>
      <c r="AB1553">
        <f>IF(COUNTIFS($C$2:C1553,C1553, $O$2:O1553,O1553)= 1,1,0)</f>
        <v>0</v>
      </c>
      <c r="AC1553" s="6">
        <f>IF(COUNTIFS($A$2:A1553,A1553, $O$2:O1553,O1553)= 1,1,0)</f>
        <v>1</v>
      </c>
    </row>
    <row r="1554" spans="1:29" x14ac:dyDescent="0.25">
      <c r="A1554" t="s">
        <v>2196</v>
      </c>
      <c r="B1554" s="1">
        <v>45692</v>
      </c>
      <c r="C1554" t="s">
        <v>620</v>
      </c>
      <c r="D1554" t="s">
        <v>124</v>
      </c>
      <c r="E1554" t="s">
        <v>36</v>
      </c>
      <c r="F1554" t="s">
        <v>86</v>
      </c>
      <c r="G1554" t="s">
        <v>94</v>
      </c>
      <c r="H1554">
        <v>2</v>
      </c>
      <c r="I1554">
        <v>81345</v>
      </c>
      <c r="J1554">
        <v>0</v>
      </c>
      <c r="K1554">
        <v>0</v>
      </c>
      <c r="L1554">
        <v>162690</v>
      </c>
      <c r="M1554">
        <v>92965.03</v>
      </c>
      <c r="N1554">
        <v>69724.97</v>
      </c>
      <c r="O1554" t="s">
        <v>60</v>
      </c>
      <c r="P1554">
        <v>2356.5500000000002</v>
      </c>
      <c r="Q1554" t="s">
        <v>73</v>
      </c>
      <c r="R1554" t="s">
        <v>31</v>
      </c>
      <c r="S1554">
        <v>5</v>
      </c>
      <c r="T1554">
        <v>3</v>
      </c>
      <c r="U1554" t="s">
        <v>32</v>
      </c>
      <c r="V1554" t="s">
        <v>33</v>
      </c>
      <c r="W1554">
        <v>1</v>
      </c>
      <c r="X1554">
        <f t="shared" si="48"/>
        <v>0</v>
      </c>
      <c r="Y1554">
        <f t="shared" si="49"/>
        <v>67368.42</v>
      </c>
      <c r="Z1554" s="2">
        <f>IF(BoyCodeAfrica_Ecommerce_Datasets3[Marketing_Cost] = 0, "N/A", L1554/P1554)</f>
        <v>69.037363943052341</v>
      </c>
      <c r="AA1554" s="3">
        <f>BoyCodeAfrica_Ecommerce_Datasets3[Marketing_Cost]/BoyCodeAfrica_Ecommerce_Datasets3[Revenue]</f>
        <v>1.4484909951441393E-2</v>
      </c>
      <c r="AB1554">
        <f>IF(COUNTIFS($C$2:C1554,C1554, $O$2:O1554,O1554)= 1,1,0)</f>
        <v>1</v>
      </c>
      <c r="AC1554" s="6">
        <f>IF(COUNTIFS($A$2:A1554,A1554, $O$2:O1554,O1554)= 1,1,0)</f>
        <v>1</v>
      </c>
    </row>
    <row r="1555" spans="1:29" x14ac:dyDescent="0.25">
      <c r="A1555" t="s">
        <v>2197</v>
      </c>
      <c r="B1555" s="1">
        <v>45704</v>
      </c>
      <c r="C1555" t="s">
        <v>35</v>
      </c>
      <c r="D1555" t="s">
        <v>97</v>
      </c>
      <c r="E1555" t="s">
        <v>26</v>
      </c>
      <c r="F1555" t="s">
        <v>86</v>
      </c>
      <c r="G1555" t="s">
        <v>94</v>
      </c>
      <c r="H1555">
        <v>1</v>
      </c>
      <c r="I1555">
        <v>42232</v>
      </c>
      <c r="J1555">
        <v>10</v>
      </c>
      <c r="K1555">
        <v>4223.2</v>
      </c>
      <c r="L1555">
        <v>38008.800000000003</v>
      </c>
      <c r="M1555">
        <v>30866.86</v>
      </c>
      <c r="N1555">
        <v>7141.94</v>
      </c>
      <c r="O1555" t="s">
        <v>49</v>
      </c>
      <c r="P1555">
        <v>249.69</v>
      </c>
      <c r="Q1555" t="s">
        <v>83</v>
      </c>
      <c r="R1555" t="s">
        <v>31</v>
      </c>
      <c r="S1555">
        <v>5</v>
      </c>
      <c r="T1555">
        <v>3</v>
      </c>
      <c r="U1555" t="s">
        <v>32</v>
      </c>
      <c r="V1555" t="s">
        <v>33</v>
      </c>
      <c r="W1555">
        <v>4</v>
      </c>
      <c r="X1555">
        <f t="shared" si="48"/>
        <v>0</v>
      </c>
      <c r="Y1555">
        <f t="shared" si="49"/>
        <v>6892.25</v>
      </c>
      <c r="Z1555" s="2">
        <f>IF(BoyCodeAfrica_Ecommerce_Datasets3[Marketing_Cost] = 0, "N/A", L1555/P1555)</f>
        <v>152.22395770755739</v>
      </c>
      <c r="AA1555" s="3">
        <f>BoyCodeAfrica_Ecommerce_Datasets3[Marketing_Cost]/BoyCodeAfrica_Ecommerce_Datasets3[Revenue]</f>
        <v>6.5692681694765418E-3</v>
      </c>
      <c r="AB1555">
        <f>IF(COUNTIFS($C$2:C1555,C1555, $O$2:O1555,O1555)= 1,1,0)</f>
        <v>1</v>
      </c>
      <c r="AC1555" s="6">
        <f>IF(COUNTIFS($A$2:A1555,A1555, $O$2:O1555,O1555)= 1,1,0)</f>
        <v>1</v>
      </c>
    </row>
    <row r="1556" spans="1:29" x14ac:dyDescent="0.25">
      <c r="A1556" t="s">
        <v>2198</v>
      </c>
      <c r="B1556" s="1">
        <v>45701</v>
      </c>
      <c r="C1556" t="s">
        <v>1133</v>
      </c>
      <c r="D1556" t="s">
        <v>71</v>
      </c>
      <c r="E1556" t="s">
        <v>46</v>
      </c>
      <c r="F1556" t="s">
        <v>53</v>
      </c>
      <c r="G1556" t="s">
        <v>82</v>
      </c>
      <c r="H1556">
        <v>1</v>
      </c>
      <c r="I1556">
        <v>62249</v>
      </c>
      <c r="J1556">
        <v>15</v>
      </c>
      <c r="K1556">
        <v>9337.35</v>
      </c>
      <c r="L1556">
        <v>52911.65</v>
      </c>
      <c r="M1556">
        <v>33539.83</v>
      </c>
      <c r="N1556">
        <v>19371.82</v>
      </c>
      <c r="O1556" t="s">
        <v>39</v>
      </c>
      <c r="P1556">
        <v>1417.59</v>
      </c>
      <c r="Q1556" t="s">
        <v>30</v>
      </c>
      <c r="R1556" t="s">
        <v>41</v>
      </c>
      <c r="S1556">
        <v>2</v>
      </c>
      <c r="T1556">
        <v>1</v>
      </c>
      <c r="U1556" t="s">
        <v>32</v>
      </c>
      <c r="V1556" t="s">
        <v>33</v>
      </c>
      <c r="W1556">
        <v>4</v>
      </c>
      <c r="X1556">
        <f t="shared" si="48"/>
        <v>0</v>
      </c>
      <c r="Y1556">
        <f t="shared" si="49"/>
        <v>17954.23</v>
      </c>
      <c r="Z1556" s="2">
        <f>IF(BoyCodeAfrica_Ecommerce_Datasets3[Marketing_Cost] = 0, "N/A", L1556/P1556)</f>
        <v>37.325072834881738</v>
      </c>
      <c r="AA1556" s="3">
        <f>BoyCodeAfrica_Ecommerce_Datasets3[Marketing_Cost]/BoyCodeAfrica_Ecommerce_Datasets3[Revenue]</f>
        <v>2.6791642294277346E-2</v>
      </c>
      <c r="AB1556">
        <f>IF(COUNTIFS($C$2:C1556,C1556, $O$2:O1556,O1556)= 1,1,0)</f>
        <v>0</v>
      </c>
      <c r="AC1556" s="6">
        <f>IF(COUNTIFS($A$2:A1556,A1556, $O$2:O1556,O1556)= 1,1,0)</f>
        <v>1</v>
      </c>
    </row>
    <row r="1557" spans="1:29" x14ac:dyDescent="0.25">
      <c r="A1557" t="s">
        <v>2199</v>
      </c>
      <c r="B1557" s="1">
        <v>45705</v>
      </c>
      <c r="C1557" t="s">
        <v>349</v>
      </c>
      <c r="D1557" t="s">
        <v>45</v>
      </c>
      <c r="E1557" t="s">
        <v>46</v>
      </c>
      <c r="F1557" t="s">
        <v>47</v>
      </c>
      <c r="G1557" t="s">
        <v>138</v>
      </c>
      <c r="H1557">
        <v>1</v>
      </c>
      <c r="I1557">
        <v>10999</v>
      </c>
      <c r="J1557">
        <v>0</v>
      </c>
      <c r="K1557">
        <v>0</v>
      </c>
      <c r="L1557">
        <v>10999</v>
      </c>
      <c r="M1557">
        <v>6304.44</v>
      </c>
      <c r="N1557">
        <v>4694.5600000000004</v>
      </c>
      <c r="O1557" t="s">
        <v>91</v>
      </c>
      <c r="P1557">
        <v>1700.08</v>
      </c>
      <c r="Q1557" t="s">
        <v>68</v>
      </c>
      <c r="R1557" t="s">
        <v>41</v>
      </c>
      <c r="S1557">
        <v>2</v>
      </c>
      <c r="T1557">
        <v>4</v>
      </c>
      <c r="U1557" t="s">
        <v>32</v>
      </c>
      <c r="V1557" t="s">
        <v>50</v>
      </c>
      <c r="W1557">
        <v>4</v>
      </c>
      <c r="X1557">
        <f t="shared" si="48"/>
        <v>0</v>
      </c>
      <c r="Y1557">
        <f t="shared" si="49"/>
        <v>2994.4800000000005</v>
      </c>
      <c r="Z1557" s="2">
        <f>IF(BoyCodeAfrica_Ecommerce_Datasets3[Marketing_Cost] = 0, "N/A", L1557/P1557)</f>
        <v>6.4696955437391184</v>
      </c>
      <c r="AA1557" s="3">
        <f>BoyCodeAfrica_Ecommerce_Datasets3[Marketing_Cost]/BoyCodeAfrica_Ecommerce_Datasets3[Revenue]</f>
        <v>0.15456677879807254</v>
      </c>
      <c r="AB1557">
        <f>IF(COUNTIFS($C$2:C1557,C1557, $O$2:O1557,O1557)= 1,1,0)</f>
        <v>0</v>
      </c>
      <c r="AC1557" s="6">
        <f>IF(COUNTIFS($A$2:A1557,A1557, $O$2:O1557,O1557)= 1,1,0)</f>
        <v>1</v>
      </c>
    </row>
    <row r="1558" spans="1:29" x14ac:dyDescent="0.25">
      <c r="A1558" t="s">
        <v>2200</v>
      </c>
      <c r="B1558" s="1">
        <v>45879</v>
      </c>
      <c r="C1558" t="s">
        <v>500</v>
      </c>
      <c r="D1558" t="s">
        <v>154</v>
      </c>
      <c r="E1558" t="s">
        <v>46</v>
      </c>
      <c r="F1558" t="s">
        <v>47</v>
      </c>
      <c r="G1558" t="s">
        <v>48</v>
      </c>
      <c r="H1558">
        <v>1</v>
      </c>
      <c r="I1558">
        <v>21088</v>
      </c>
      <c r="J1558">
        <v>20</v>
      </c>
      <c r="K1558">
        <v>4217.6000000000004</v>
      </c>
      <c r="L1558">
        <v>16870.400000000001</v>
      </c>
      <c r="M1558">
        <v>11016.78</v>
      </c>
      <c r="N1558">
        <v>5853.62</v>
      </c>
      <c r="O1558" t="s">
        <v>29</v>
      </c>
      <c r="P1558">
        <v>1645.39</v>
      </c>
      <c r="Q1558" t="s">
        <v>73</v>
      </c>
      <c r="R1558" t="s">
        <v>31</v>
      </c>
      <c r="S1558">
        <v>5</v>
      </c>
      <c r="T1558">
        <v>4</v>
      </c>
      <c r="U1558" t="s">
        <v>32</v>
      </c>
      <c r="V1558" t="s">
        <v>42</v>
      </c>
      <c r="X1558">
        <f t="shared" si="48"/>
        <v>0</v>
      </c>
      <c r="Y1558">
        <f t="shared" si="49"/>
        <v>4208.2299999999996</v>
      </c>
      <c r="Z1558" s="2">
        <f>IF(BoyCodeAfrica_Ecommerce_Datasets3[Marketing_Cost] = 0, "N/A", L1558/P1558)</f>
        <v>10.253131476428081</v>
      </c>
      <c r="AA1558" s="3">
        <f>BoyCodeAfrica_Ecommerce_Datasets3[Marketing_Cost]/BoyCodeAfrica_Ecommerce_Datasets3[Revenue]</f>
        <v>9.7531178869499233E-2</v>
      </c>
      <c r="AB1558">
        <f>IF(COUNTIFS($C$2:C1558,C1558, $O$2:O1558,O1558)= 1,1,0)</f>
        <v>1</v>
      </c>
      <c r="AC1558" s="6">
        <f>IF(COUNTIFS($A$2:A1558,A1558, $O$2:O1558,O1558)= 1,1,0)</f>
        <v>1</v>
      </c>
    </row>
    <row r="1559" spans="1:29" x14ac:dyDescent="0.25">
      <c r="A1559" t="s">
        <v>2201</v>
      </c>
      <c r="B1559" s="1">
        <v>45707</v>
      </c>
      <c r="C1559" t="s">
        <v>1076</v>
      </c>
      <c r="D1559" t="s">
        <v>97</v>
      </c>
      <c r="E1559" t="s">
        <v>46</v>
      </c>
      <c r="F1559" t="s">
        <v>27</v>
      </c>
      <c r="G1559" t="s">
        <v>164</v>
      </c>
      <c r="H1559">
        <v>2</v>
      </c>
      <c r="I1559">
        <v>3664</v>
      </c>
      <c r="J1559">
        <v>10</v>
      </c>
      <c r="K1559">
        <v>732.8</v>
      </c>
      <c r="L1559">
        <v>6595.2</v>
      </c>
      <c r="M1559">
        <v>5177.3999999999996</v>
      </c>
      <c r="N1559">
        <v>1417.8</v>
      </c>
      <c r="O1559" t="s">
        <v>55</v>
      </c>
      <c r="P1559">
        <v>2027.49</v>
      </c>
      <c r="Q1559" t="s">
        <v>40</v>
      </c>
      <c r="R1559" t="s">
        <v>31</v>
      </c>
      <c r="S1559">
        <v>5</v>
      </c>
      <c r="T1559">
        <v>3</v>
      </c>
      <c r="U1559" t="s">
        <v>32</v>
      </c>
      <c r="V1559" t="s">
        <v>33</v>
      </c>
      <c r="W1559">
        <v>3</v>
      </c>
      <c r="X1559">
        <f t="shared" si="48"/>
        <v>0</v>
      </c>
      <c r="Y1559">
        <f t="shared" si="49"/>
        <v>-609.69000000000005</v>
      </c>
      <c r="Z1559" s="2">
        <f>IF(BoyCodeAfrica_Ecommerce_Datasets3[Marketing_Cost] = 0, "N/A", L1559/P1559)</f>
        <v>3.2528890401432311</v>
      </c>
      <c r="AA1559" s="3">
        <f>BoyCodeAfrica_Ecommerce_Datasets3[Marketing_Cost]/BoyCodeAfrica_Ecommerce_Datasets3[Revenue]</f>
        <v>0.30741903202328968</v>
      </c>
      <c r="AB1559">
        <f>IF(COUNTIFS($C$2:C1559,C1559, $O$2:O1559,O1559)= 1,1,0)</f>
        <v>0</v>
      </c>
      <c r="AC1559" s="6">
        <f>IF(COUNTIFS($A$2:A1559,A1559, $O$2:O1559,O1559)= 1,1,0)</f>
        <v>1</v>
      </c>
    </row>
    <row r="1560" spans="1:29" x14ac:dyDescent="0.25">
      <c r="A1560" t="s">
        <v>2202</v>
      </c>
      <c r="B1560" s="1">
        <v>45848</v>
      </c>
      <c r="C1560" t="s">
        <v>2031</v>
      </c>
      <c r="D1560" t="s">
        <v>79</v>
      </c>
      <c r="E1560" t="s">
        <v>46</v>
      </c>
      <c r="F1560" t="s">
        <v>27</v>
      </c>
      <c r="G1560" t="s">
        <v>113</v>
      </c>
      <c r="H1560">
        <v>1</v>
      </c>
      <c r="I1560">
        <v>22694</v>
      </c>
      <c r="J1560">
        <v>15</v>
      </c>
      <c r="K1560">
        <v>3404.1</v>
      </c>
      <c r="L1560">
        <v>19289.900000000001</v>
      </c>
      <c r="M1560">
        <v>10822.48</v>
      </c>
      <c r="N1560">
        <v>8467.42</v>
      </c>
      <c r="O1560" t="s">
        <v>39</v>
      </c>
      <c r="P1560">
        <v>814.84</v>
      </c>
      <c r="Q1560" t="s">
        <v>30</v>
      </c>
      <c r="R1560" t="s">
        <v>41</v>
      </c>
      <c r="S1560">
        <v>2</v>
      </c>
      <c r="T1560">
        <v>4</v>
      </c>
      <c r="U1560" t="s">
        <v>56</v>
      </c>
      <c r="V1560" t="s">
        <v>33</v>
      </c>
      <c r="W1560">
        <v>5</v>
      </c>
      <c r="X1560">
        <f t="shared" si="48"/>
        <v>0</v>
      </c>
      <c r="Y1560">
        <f t="shared" si="49"/>
        <v>7652.58</v>
      </c>
      <c r="Z1560" s="2">
        <f>IF(BoyCodeAfrica_Ecommerce_Datasets3[Marketing_Cost] = 0, "N/A", L1560/P1560)</f>
        <v>23.673236463600215</v>
      </c>
      <c r="AA1560" s="3">
        <f>BoyCodeAfrica_Ecommerce_Datasets3[Marketing_Cost]/BoyCodeAfrica_Ecommerce_Datasets3[Revenue]</f>
        <v>4.2241794928952456E-2</v>
      </c>
      <c r="AB1560">
        <f>IF(COUNTIFS($C$2:C1560,C1560, $O$2:O1560,O1560)= 1,1,0)</f>
        <v>1</v>
      </c>
      <c r="AC1560" s="6">
        <f>IF(COUNTIFS($A$2:A1560,A1560, $O$2:O1560,O1560)= 1,1,0)</f>
        <v>1</v>
      </c>
    </row>
    <row r="1561" spans="1:29" x14ac:dyDescent="0.25">
      <c r="A1561" t="s">
        <v>2203</v>
      </c>
      <c r="B1561" s="1">
        <v>45724</v>
      </c>
      <c r="C1561" t="s">
        <v>524</v>
      </c>
      <c r="D1561" t="s">
        <v>90</v>
      </c>
      <c r="E1561" t="s">
        <v>46</v>
      </c>
      <c r="F1561" t="s">
        <v>47</v>
      </c>
      <c r="G1561" t="s">
        <v>105</v>
      </c>
      <c r="H1561">
        <v>1</v>
      </c>
      <c r="I1561">
        <v>26589</v>
      </c>
      <c r="J1561">
        <v>0</v>
      </c>
      <c r="K1561">
        <v>0</v>
      </c>
      <c r="L1561">
        <v>26589</v>
      </c>
      <c r="M1561">
        <v>19725.349999999999</v>
      </c>
      <c r="N1561">
        <v>6863.65</v>
      </c>
      <c r="O1561" t="s">
        <v>49</v>
      </c>
      <c r="P1561">
        <v>382.5</v>
      </c>
      <c r="Q1561" t="s">
        <v>68</v>
      </c>
      <c r="R1561" t="s">
        <v>41</v>
      </c>
      <c r="S1561">
        <v>2</v>
      </c>
      <c r="T1561">
        <v>1</v>
      </c>
      <c r="U1561" t="s">
        <v>32</v>
      </c>
      <c r="V1561" t="s">
        <v>33</v>
      </c>
      <c r="W1561">
        <v>4</v>
      </c>
      <c r="X1561">
        <f t="shared" si="48"/>
        <v>0</v>
      </c>
      <c r="Y1561">
        <f t="shared" si="49"/>
        <v>6481.15</v>
      </c>
      <c r="Z1561" s="2">
        <f>IF(BoyCodeAfrica_Ecommerce_Datasets3[Marketing_Cost] = 0, "N/A", L1561/P1561)</f>
        <v>69.51372549019608</v>
      </c>
      <c r="AA1561" s="3">
        <f>BoyCodeAfrica_Ecommerce_Datasets3[Marketing_Cost]/BoyCodeAfrica_Ecommerce_Datasets3[Revenue]</f>
        <v>1.4385648200383617E-2</v>
      </c>
      <c r="AB1561">
        <f>IF(COUNTIFS($C$2:C1561,C1561, $O$2:O1561,O1561)= 1,1,0)</f>
        <v>0</v>
      </c>
      <c r="AC1561" s="6">
        <f>IF(COUNTIFS($A$2:A1561,A1561, $O$2:O1561,O1561)= 1,1,0)</f>
        <v>1</v>
      </c>
    </row>
    <row r="1562" spans="1:29" x14ac:dyDescent="0.25">
      <c r="A1562" t="s">
        <v>2204</v>
      </c>
      <c r="B1562" s="1">
        <v>45942</v>
      </c>
      <c r="C1562" t="s">
        <v>860</v>
      </c>
      <c r="D1562" t="s">
        <v>154</v>
      </c>
      <c r="E1562" t="s">
        <v>36</v>
      </c>
      <c r="F1562" t="s">
        <v>37</v>
      </c>
      <c r="G1562" t="s">
        <v>313</v>
      </c>
      <c r="H1562">
        <v>3</v>
      </c>
      <c r="I1562">
        <v>20115</v>
      </c>
      <c r="J1562">
        <v>0</v>
      </c>
      <c r="K1562">
        <v>0</v>
      </c>
      <c r="L1562">
        <v>60345</v>
      </c>
      <c r="M1562">
        <v>44164.45</v>
      </c>
      <c r="N1562">
        <v>16180.55</v>
      </c>
      <c r="O1562" t="s">
        <v>55</v>
      </c>
      <c r="P1562">
        <v>936.06</v>
      </c>
      <c r="Q1562" t="s">
        <v>68</v>
      </c>
      <c r="R1562" t="s">
        <v>41</v>
      </c>
      <c r="S1562">
        <v>2</v>
      </c>
      <c r="T1562">
        <v>1</v>
      </c>
      <c r="U1562" t="s">
        <v>32</v>
      </c>
      <c r="V1562" t="s">
        <v>33</v>
      </c>
      <c r="W1562">
        <v>5</v>
      </c>
      <c r="X1562">
        <f t="shared" si="48"/>
        <v>0</v>
      </c>
      <c r="Y1562">
        <f t="shared" si="49"/>
        <v>15244.49</v>
      </c>
      <c r="Z1562" s="2">
        <f>IF(BoyCodeAfrica_Ecommerce_Datasets3[Marketing_Cost] = 0, "N/A", L1562/P1562)</f>
        <v>64.467021344785593</v>
      </c>
      <c r="AA1562" s="3">
        <f>BoyCodeAfrica_Ecommerce_Datasets3[Marketing_Cost]/BoyCodeAfrica_Ecommerce_Datasets3[Revenue]</f>
        <v>1.5511807109122545E-2</v>
      </c>
      <c r="AB1562">
        <f>IF(COUNTIFS($C$2:C1562,C1562, $O$2:O1562,O1562)= 1,1,0)</f>
        <v>1</v>
      </c>
      <c r="AC1562" s="6">
        <f>IF(COUNTIFS($A$2:A1562,A1562, $O$2:O1562,O1562)= 1,1,0)</f>
        <v>1</v>
      </c>
    </row>
    <row r="1563" spans="1:29" x14ac:dyDescent="0.25">
      <c r="A1563" t="s">
        <v>2205</v>
      </c>
      <c r="B1563" s="1">
        <v>45688</v>
      </c>
      <c r="C1563" t="s">
        <v>1518</v>
      </c>
      <c r="D1563" t="s">
        <v>154</v>
      </c>
      <c r="E1563" t="s">
        <v>46</v>
      </c>
      <c r="F1563" t="s">
        <v>53</v>
      </c>
      <c r="G1563" t="s">
        <v>268</v>
      </c>
      <c r="H1563">
        <v>3</v>
      </c>
      <c r="I1563">
        <v>57598</v>
      </c>
      <c r="J1563">
        <v>10</v>
      </c>
      <c r="K1563">
        <v>17279.400000000001</v>
      </c>
      <c r="L1563">
        <v>155514.6</v>
      </c>
      <c r="M1563">
        <v>97649.84</v>
      </c>
      <c r="N1563">
        <v>57864.76</v>
      </c>
      <c r="O1563" t="s">
        <v>60</v>
      </c>
      <c r="P1563">
        <v>1490.71</v>
      </c>
      <c r="Q1563" t="s">
        <v>83</v>
      </c>
      <c r="R1563" t="s">
        <v>31</v>
      </c>
      <c r="S1563">
        <v>5</v>
      </c>
      <c r="T1563">
        <v>3</v>
      </c>
      <c r="U1563" t="s">
        <v>32</v>
      </c>
      <c r="V1563" t="s">
        <v>33</v>
      </c>
      <c r="W1563">
        <v>4</v>
      </c>
      <c r="X1563">
        <f t="shared" si="48"/>
        <v>0</v>
      </c>
      <c r="Y1563">
        <f t="shared" si="49"/>
        <v>56374.05</v>
      </c>
      <c r="Z1563" s="2">
        <f>IF(BoyCodeAfrica_Ecommerce_Datasets3[Marketing_Cost] = 0, "N/A", L1563/P1563)</f>
        <v>104.32250404169825</v>
      </c>
      <c r="AA1563" s="3">
        <f>BoyCodeAfrica_Ecommerce_Datasets3[Marketing_Cost]/BoyCodeAfrica_Ecommerce_Datasets3[Revenue]</f>
        <v>9.5856594814891973E-3</v>
      </c>
      <c r="AB1563">
        <f>IF(COUNTIFS($C$2:C1563,C1563, $O$2:O1563,O1563)= 1,1,0)</f>
        <v>0</v>
      </c>
      <c r="AC1563" s="6">
        <f>IF(COUNTIFS($A$2:A1563,A1563, $O$2:O1563,O1563)= 1,1,0)</f>
        <v>1</v>
      </c>
    </row>
    <row r="1564" spans="1:29" x14ac:dyDescent="0.25">
      <c r="A1564" t="s">
        <v>2206</v>
      </c>
      <c r="B1564" s="1">
        <v>45958</v>
      </c>
      <c r="C1564" t="s">
        <v>1076</v>
      </c>
      <c r="D1564" t="s">
        <v>45</v>
      </c>
      <c r="E1564" t="s">
        <v>26</v>
      </c>
      <c r="F1564" t="s">
        <v>27</v>
      </c>
      <c r="G1564" t="s">
        <v>72</v>
      </c>
      <c r="H1564">
        <v>1</v>
      </c>
      <c r="I1564">
        <v>19335</v>
      </c>
      <c r="J1564">
        <v>10</v>
      </c>
      <c r="K1564">
        <v>1933.5</v>
      </c>
      <c r="L1564">
        <v>17401.5</v>
      </c>
      <c r="M1564">
        <v>9892.77</v>
      </c>
      <c r="N1564">
        <v>7508.73</v>
      </c>
      <c r="O1564" t="s">
        <v>49</v>
      </c>
      <c r="P1564">
        <v>93.19</v>
      </c>
      <c r="Q1564" t="s">
        <v>73</v>
      </c>
      <c r="R1564" t="s">
        <v>41</v>
      </c>
      <c r="S1564">
        <v>2</v>
      </c>
      <c r="T1564">
        <v>2</v>
      </c>
      <c r="U1564" t="s">
        <v>32</v>
      </c>
      <c r="V1564" t="s">
        <v>42</v>
      </c>
      <c r="X1564">
        <f t="shared" si="48"/>
        <v>0</v>
      </c>
      <c r="Y1564">
        <f t="shared" si="49"/>
        <v>7415.54</v>
      </c>
      <c r="Z1564" s="2">
        <f>IF(BoyCodeAfrica_Ecommerce_Datasets3[Marketing_Cost] = 0, "N/A", L1564/P1564)</f>
        <v>186.73140894945811</v>
      </c>
      <c r="AA1564" s="3">
        <f>BoyCodeAfrica_Ecommerce_Datasets3[Marketing_Cost]/BoyCodeAfrica_Ecommerce_Datasets3[Revenue]</f>
        <v>5.3552854638967903E-3</v>
      </c>
      <c r="AB1564">
        <f>IF(COUNTIFS($C$2:C1564,C1564, $O$2:O1564,O1564)= 1,1,0)</f>
        <v>1</v>
      </c>
      <c r="AC1564" s="6">
        <f>IF(COUNTIFS($A$2:A1564,A1564, $O$2:O1564,O1564)= 1,1,0)</f>
        <v>1</v>
      </c>
    </row>
    <row r="1565" spans="1:29" x14ac:dyDescent="0.25">
      <c r="A1565" t="s">
        <v>2207</v>
      </c>
      <c r="B1565" s="1">
        <v>45945</v>
      </c>
      <c r="C1565" t="s">
        <v>580</v>
      </c>
      <c r="D1565" t="s">
        <v>124</v>
      </c>
      <c r="E1565" t="s">
        <v>46</v>
      </c>
      <c r="F1565" t="s">
        <v>37</v>
      </c>
      <c r="G1565" t="s">
        <v>161</v>
      </c>
      <c r="H1565">
        <v>3</v>
      </c>
      <c r="I1565">
        <v>20025</v>
      </c>
      <c r="J1565">
        <v>25</v>
      </c>
      <c r="K1565">
        <v>15018.75</v>
      </c>
      <c r="L1565">
        <v>45056.25</v>
      </c>
      <c r="M1565">
        <v>34277.370000000003</v>
      </c>
      <c r="N1565">
        <v>10778.88</v>
      </c>
      <c r="O1565" t="s">
        <v>49</v>
      </c>
      <c r="P1565">
        <v>247.99</v>
      </c>
      <c r="Q1565" t="s">
        <v>30</v>
      </c>
      <c r="R1565" t="s">
        <v>41</v>
      </c>
      <c r="S1565">
        <v>2</v>
      </c>
      <c r="T1565">
        <v>3</v>
      </c>
      <c r="U1565" t="s">
        <v>56</v>
      </c>
      <c r="V1565" t="s">
        <v>33</v>
      </c>
      <c r="W1565">
        <v>3</v>
      </c>
      <c r="X1565">
        <f t="shared" si="48"/>
        <v>0</v>
      </c>
      <c r="Y1565">
        <f t="shared" si="49"/>
        <v>10530.89</v>
      </c>
      <c r="Z1565" s="2">
        <f>IF(BoyCodeAfrica_Ecommerce_Datasets3[Marketing_Cost] = 0, "N/A", L1565/P1565)</f>
        <v>181.6857534578007</v>
      </c>
      <c r="AA1565" s="3">
        <f>BoyCodeAfrica_Ecommerce_Datasets3[Marketing_Cost]/BoyCodeAfrica_Ecommerce_Datasets3[Revenue]</f>
        <v>5.5040088777916496E-3</v>
      </c>
      <c r="AB1565">
        <f>IF(COUNTIFS($C$2:C1565,C1565, $O$2:O1565,O1565)= 1,1,0)</f>
        <v>0</v>
      </c>
      <c r="AC1565" s="6">
        <f>IF(COUNTIFS($A$2:A1565,A1565, $O$2:O1565,O1565)= 1,1,0)</f>
        <v>1</v>
      </c>
    </row>
    <row r="1566" spans="1:29" x14ac:dyDescent="0.25">
      <c r="A1566" t="s">
        <v>2208</v>
      </c>
      <c r="B1566" s="1">
        <v>45945</v>
      </c>
      <c r="C1566" t="s">
        <v>1007</v>
      </c>
      <c r="D1566" t="s">
        <v>45</v>
      </c>
      <c r="E1566" t="s">
        <v>26</v>
      </c>
      <c r="F1566" t="s">
        <v>86</v>
      </c>
      <c r="G1566" t="s">
        <v>127</v>
      </c>
      <c r="H1566">
        <v>1</v>
      </c>
      <c r="I1566">
        <v>40514</v>
      </c>
      <c r="J1566">
        <v>10</v>
      </c>
      <c r="K1566">
        <v>4051.4</v>
      </c>
      <c r="L1566">
        <v>36462.6</v>
      </c>
      <c r="M1566">
        <v>22246.45</v>
      </c>
      <c r="N1566">
        <v>14216.15</v>
      </c>
      <c r="O1566" t="s">
        <v>55</v>
      </c>
      <c r="P1566">
        <v>1333.05</v>
      </c>
      <c r="Q1566" t="s">
        <v>73</v>
      </c>
      <c r="R1566" t="s">
        <v>41</v>
      </c>
      <c r="S1566">
        <v>2</v>
      </c>
      <c r="T1566">
        <v>3</v>
      </c>
      <c r="U1566" t="s">
        <v>56</v>
      </c>
      <c r="V1566" t="s">
        <v>33</v>
      </c>
      <c r="W1566">
        <v>5</v>
      </c>
      <c r="X1566">
        <f t="shared" si="48"/>
        <v>0</v>
      </c>
      <c r="Y1566">
        <f t="shared" si="49"/>
        <v>12883.1</v>
      </c>
      <c r="Z1566" s="2">
        <f>IF(BoyCodeAfrica_Ecommerce_Datasets3[Marketing_Cost] = 0, "N/A", L1566/P1566)</f>
        <v>27.352762462023179</v>
      </c>
      <c r="AA1566" s="3">
        <f>BoyCodeAfrica_Ecommerce_Datasets3[Marketing_Cost]/BoyCodeAfrica_Ecommerce_Datasets3[Revenue]</f>
        <v>3.6559378651001298E-2</v>
      </c>
      <c r="AB1566">
        <f>IF(COUNTIFS($C$2:C1566,C1566, $O$2:O1566,O1566)= 1,1,0)</f>
        <v>1</v>
      </c>
      <c r="AC1566" s="6">
        <f>IF(COUNTIFS($A$2:A1566,A1566, $O$2:O1566,O1566)= 1,1,0)</f>
        <v>1</v>
      </c>
    </row>
    <row r="1567" spans="1:29" x14ac:dyDescent="0.25">
      <c r="A1567" t="s">
        <v>2209</v>
      </c>
      <c r="B1567" s="1">
        <v>45826</v>
      </c>
      <c r="C1567" t="s">
        <v>714</v>
      </c>
      <c r="D1567" t="s">
        <v>154</v>
      </c>
      <c r="E1567" t="s">
        <v>46</v>
      </c>
      <c r="F1567" t="s">
        <v>27</v>
      </c>
      <c r="G1567" t="s">
        <v>28</v>
      </c>
      <c r="H1567">
        <v>2</v>
      </c>
      <c r="I1567">
        <v>19453</v>
      </c>
      <c r="J1567">
        <v>5</v>
      </c>
      <c r="K1567">
        <v>1945.3</v>
      </c>
      <c r="L1567">
        <v>36960.699999999997</v>
      </c>
      <c r="M1567">
        <v>23306.82</v>
      </c>
      <c r="N1567">
        <v>13653.88</v>
      </c>
      <c r="O1567" t="s">
        <v>49</v>
      </c>
      <c r="P1567">
        <v>211.97</v>
      </c>
      <c r="Q1567" t="s">
        <v>30</v>
      </c>
      <c r="R1567" t="s">
        <v>41</v>
      </c>
      <c r="S1567">
        <v>2</v>
      </c>
      <c r="T1567">
        <v>1</v>
      </c>
      <c r="U1567" t="s">
        <v>32</v>
      </c>
      <c r="V1567" t="s">
        <v>33</v>
      </c>
      <c r="W1567">
        <v>2</v>
      </c>
      <c r="X1567">
        <f t="shared" si="48"/>
        <v>0</v>
      </c>
      <c r="Y1567">
        <f t="shared" si="49"/>
        <v>13441.91</v>
      </c>
      <c r="Z1567" s="2">
        <f>IF(BoyCodeAfrica_Ecommerce_Datasets3[Marketing_Cost] = 0, "N/A", L1567/P1567)</f>
        <v>174.36759918856441</v>
      </c>
      <c r="AA1567" s="3">
        <f>BoyCodeAfrica_Ecommerce_Datasets3[Marketing_Cost]/BoyCodeAfrica_Ecommerce_Datasets3[Revenue]</f>
        <v>5.7350104299972674E-3</v>
      </c>
      <c r="AB1567">
        <f>IF(COUNTIFS($C$2:C1567,C1567, $O$2:O1567,O1567)= 1,1,0)</f>
        <v>1</v>
      </c>
      <c r="AC1567" s="6">
        <f>IF(COUNTIFS($A$2:A1567,A1567, $O$2:O1567,O1567)= 1,1,0)</f>
        <v>1</v>
      </c>
    </row>
    <row r="1568" spans="1:29" x14ac:dyDescent="0.25">
      <c r="A1568" t="s">
        <v>2210</v>
      </c>
      <c r="B1568" s="1">
        <v>46001</v>
      </c>
      <c r="C1568" t="s">
        <v>882</v>
      </c>
      <c r="D1568" t="s">
        <v>90</v>
      </c>
      <c r="E1568" t="s">
        <v>46</v>
      </c>
      <c r="F1568" t="s">
        <v>27</v>
      </c>
      <c r="G1568" t="s">
        <v>164</v>
      </c>
      <c r="H1568">
        <v>1</v>
      </c>
      <c r="I1568">
        <v>10994</v>
      </c>
      <c r="J1568">
        <v>10</v>
      </c>
      <c r="K1568">
        <v>1099.4000000000001</v>
      </c>
      <c r="L1568">
        <v>9894.6</v>
      </c>
      <c r="M1568">
        <v>6084.25</v>
      </c>
      <c r="N1568">
        <v>3810.35</v>
      </c>
      <c r="O1568" t="s">
        <v>55</v>
      </c>
      <c r="P1568">
        <v>1434.09</v>
      </c>
      <c r="Q1568" t="s">
        <v>68</v>
      </c>
      <c r="R1568" t="s">
        <v>41</v>
      </c>
      <c r="S1568">
        <v>2</v>
      </c>
      <c r="T1568">
        <v>2</v>
      </c>
      <c r="U1568" t="s">
        <v>32</v>
      </c>
      <c r="V1568" t="s">
        <v>33</v>
      </c>
      <c r="W1568">
        <v>5</v>
      </c>
      <c r="X1568">
        <f t="shared" si="48"/>
        <v>0</v>
      </c>
      <c r="Y1568">
        <f t="shared" si="49"/>
        <v>2376.2600000000002</v>
      </c>
      <c r="Z1568" s="2">
        <f>IF(BoyCodeAfrica_Ecommerce_Datasets3[Marketing_Cost] = 0, "N/A", L1568/P1568)</f>
        <v>6.8995669727841351</v>
      </c>
      <c r="AA1568" s="3">
        <f>BoyCodeAfrica_Ecommerce_Datasets3[Marketing_Cost]/BoyCodeAfrica_Ecommerce_Datasets3[Revenue]</f>
        <v>0.14493663210235885</v>
      </c>
      <c r="AB1568">
        <f>IF(COUNTIFS($C$2:C1568,C1568, $O$2:O1568,O1568)= 1,1,0)</f>
        <v>1</v>
      </c>
      <c r="AC1568" s="6">
        <f>IF(COUNTIFS($A$2:A1568,A1568, $O$2:O1568,O1568)= 1,1,0)</f>
        <v>1</v>
      </c>
    </row>
    <row r="1569" spans="1:29" x14ac:dyDescent="0.25">
      <c r="A1569" t="s">
        <v>2211</v>
      </c>
      <c r="B1569" s="1">
        <v>45720</v>
      </c>
      <c r="C1569" t="s">
        <v>447</v>
      </c>
      <c r="D1569" t="s">
        <v>67</v>
      </c>
      <c r="E1569" t="s">
        <v>46</v>
      </c>
      <c r="F1569" t="s">
        <v>47</v>
      </c>
      <c r="G1569" t="s">
        <v>48</v>
      </c>
      <c r="H1569">
        <v>1</v>
      </c>
      <c r="I1569">
        <v>29453</v>
      </c>
      <c r="J1569">
        <v>10</v>
      </c>
      <c r="K1569">
        <v>2945.3</v>
      </c>
      <c r="L1569">
        <v>26507.7</v>
      </c>
      <c r="M1569">
        <v>15260.81</v>
      </c>
      <c r="N1569">
        <v>11246.89</v>
      </c>
      <c r="O1569" t="s">
        <v>29</v>
      </c>
      <c r="P1569">
        <v>1060.4100000000001</v>
      </c>
      <c r="Q1569" t="s">
        <v>68</v>
      </c>
      <c r="R1569" t="s">
        <v>41</v>
      </c>
      <c r="S1569">
        <v>2</v>
      </c>
      <c r="T1569">
        <v>5</v>
      </c>
      <c r="U1569" t="s">
        <v>32</v>
      </c>
      <c r="V1569" t="s">
        <v>42</v>
      </c>
      <c r="X1569">
        <f t="shared" si="48"/>
        <v>0</v>
      </c>
      <c r="Y1569">
        <f t="shared" si="49"/>
        <v>10186.48</v>
      </c>
      <c r="Z1569" s="2">
        <f>IF(BoyCodeAfrica_Ecommerce_Datasets3[Marketing_Cost] = 0, "N/A", L1569/P1569)</f>
        <v>24.99759526975415</v>
      </c>
      <c r="AA1569" s="3">
        <f>BoyCodeAfrica_Ecommerce_Datasets3[Marketing_Cost]/BoyCodeAfrica_Ecommerce_Datasets3[Revenue]</f>
        <v>4.0003847938523525E-2</v>
      </c>
      <c r="AB1569">
        <f>IF(COUNTIFS($C$2:C1569,C1569, $O$2:O1569,O1569)= 1,1,0)</f>
        <v>1</v>
      </c>
      <c r="AC1569" s="6">
        <f>IF(COUNTIFS($A$2:A1569,A1569, $O$2:O1569,O1569)= 1,1,0)</f>
        <v>1</v>
      </c>
    </row>
    <row r="1570" spans="1:29" x14ac:dyDescent="0.25">
      <c r="A1570" t="s">
        <v>2212</v>
      </c>
      <c r="B1570" s="1">
        <v>45868</v>
      </c>
      <c r="C1570" t="s">
        <v>1033</v>
      </c>
      <c r="D1570" t="s">
        <v>124</v>
      </c>
      <c r="E1570" t="s">
        <v>26</v>
      </c>
      <c r="F1570" t="s">
        <v>37</v>
      </c>
      <c r="G1570" t="s">
        <v>313</v>
      </c>
      <c r="H1570">
        <v>3</v>
      </c>
      <c r="I1570">
        <v>26545</v>
      </c>
      <c r="J1570">
        <v>20</v>
      </c>
      <c r="K1570">
        <v>15927</v>
      </c>
      <c r="L1570">
        <v>63708</v>
      </c>
      <c r="M1570">
        <v>47885.87</v>
      </c>
      <c r="N1570">
        <v>15822.13</v>
      </c>
      <c r="O1570" t="s">
        <v>91</v>
      </c>
      <c r="P1570">
        <v>2334.3200000000002</v>
      </c>
      <c r="Q1570" t="s">
        <v>83</v>
      </c>
      <c r="R1570" t="s">
        <v>41</v>
      </c>
      <c r="S1570">
        <v>2</v>
      </c>
      <c r="T1570">
        <v>1</v>
      </c>
      <c r="U1570" t="s">
        <v>32</v>
      </c>
      <c r="V1570" t="s">
        <v>33</v>
      </c>
      <c r="W1570">
        <v>3</v>
      </c>
      <c r="X1570">
        <f t="shared" si="48"/>
        <v>0</v>
      </c>
      <c r="Y1570">
        <f t="shared" si="49"/>
        <v>13487.81</v>
      </c>
      <c r="Z1570" s="2">
        <f>IF(BoyCodeAfrica_Ecommerce_Datasets3[Marketing_Cost] = 0, "N/A", L1570/P1570)</f>
        <v>27.291888001645017</v>
      </c>
      <c r="AA1570" s="3">
        <f>BoyCodeAfrica_Ecommerce_Datasets3[Marketing_Cost]/BoyCodeAfrica_Ecommerce_Datasets3[Revenue]</f>
        <v>3.6640924216738875E-2</v>
      </c>
      <c r="AB1570">
        <f>IF(COUNTIFS($C$2:C1570,C1570, $O$2:O1570,O1570)= 1,1,0)</f>
        <v>0</v>
      </c>
      <c r="AC1570" s="6">
        <f>IF(COUNTIFS($A$2:A1570,A1570, $O$2:O1570,O1570)= 1,1,0)</f>
        <v>1</v>
      </c>
    </row>
    <row r="1571" spans="1:29" x14ac:dyDescent="0.25">
      <c r="A1571" t="s">
        <v>2213</v>
      </c>
      <c r="B1571" s="1">
        <v>45839</v>
      </c>
      <c r="C1571" t="s">
        <v>1271</v>
      </c>
      <c r="D1571" t="s">
        <v>154</v>
      </c>
      <c r="E1571" t="s">
        <v>26</v>
      </c>
      <c r="F1571" t="s">
        <v>27</v>
      </c>
      <c r="G1571" t="s">
        <v>113</v>
      </c>
      <c r="H1571">
        <v>1</v>
      </c>
      <c r="I1571">
        <v>16952</v>
      </c>
      <c r="J1571">
        <v>5</v>
      </c>
      <c r="K1571">
        <v>847.6</v>
      </c>
      <c r="L1571">
        <v>16104.4</v>
      </c>
      <c r="M1571">
        <v>9785.34</v>
      </c>
      <c r="N1571">
        <v>6319.06</v>
      </c>
      <c r="O1571" t="s">
        <v>29</v>
      </c>
      <c r="P1571">
        <v>891.34</v>
      </c>
      <c r="Q1571" t="s">
        <v>30</v>
      </c>
      <c r="R1571" t="s">
        <v>41</v>
      </c>
      <c r="S1571">
        <v>2</v>
      </c>
      <c r="T1571">
        <v>3</v>
      </c>
      <c r="U1571" t="s">
        <v>32</v>
      </c>
      <c r="V1571" t="s">
        <v>50</v>
      </c>
      <c r="W1571">
        <v>1</v>
      </c>
      <c r="X1571">
        <f t="shared" si="48"/>
        <v>0</v>
      </c>
      <c r="Y1571">
        <f t="shared" si="49"/>
        <v>5427.72</v>
      </c>
      <c r="Z1571" s="2">
        <f>IF(BoyCodeAfrica_Ecommerce_Datasets3[Marketing_Cost] = 0, "N/A", L1571/P1571)</f>
        <v>18.06762851437162</v>
      </c>
      <c r="AA1571" s="3">
        <f>BoyCodeAfrica_Ecommerce_Datasets3[Marketing_Cost]/BoyCodeAfrica_Ecommerce_Datasets3[Revenue]</f>
        <v>5.5347606865204541E-2</v>
      </c>
      <c r="AB1571">
        <f>IF(COUNTIFS($C$2:C1571,C1571, $O$2:O1571,O1571)= 1,1,0)</f>
        <v>1</v>
      </c>
      <c r="AC1571" s="6">
        <f>IF(COUNTIFS($A$2:A1571,A1571, $O$2:O1571,O1571)= 1,1,0)</f>
        <v>1</v>
      </c>
    </row>
    <row r="1572" spans="1:29" x14ac:dyDescent="0.25">
      <c r="A1572" t="s">
        <v>2214</v>
      </c>
      <c r="B1572" s="1">
        <v>45998</v>
      </c>
      <c r="C1572" t="s">
        <v>576</v>
      </c>
      <c r="D1572" t="s">
        <v>45</v>
      </c>
      <c r="E1572" t="s">
        <v>26</v>
      </c>
      <c r="F1572" t="s">
        <v>53</v>
      </c>
      <c r="G1572" t="s">
        <v>59</v>
      </c>
      <c r="H1572">
        <v>1</v>
      </c>
      <c r="I1572">
        <v>104621</v>
      </c>
      <c r="J1572">
        <v>10</v>
      </c>
      <c r="K1572">
        <v>10462.1</v>
      </c>
      <c r="L1572">
        <v>94158.9</v>
      </c>
      <c r="M1572">
        <v>54952.18</v>
      </c>
      <c r="N1572">
        <v>39206.720000000001</v>
      </c>
      <c r="O1572" t="s">
        <v>60</v>
      </c>
      <c r="P1572">
        <v>982.1</v>
      </c>
      <c r="Q1572" t="s">
        <v>83</v>
      </c>
      <c r="R1572" t="s">
        <v>41</v>
      </c>
      <c r="S1572">
        <v>2</v>
      </c>
      <c r="T1572">
        <v>3</v>
      </c>
      <c r="U1572" t="s">
        <v>56</v>
      </c>
      <c r="V1572" t="s">
        <v>33</v>
      </c>
      <c r="W1572">
        <v>5</v>
      </c>
      <c r="X1572">
        <f t="shared" si="48"/>
        <v>0</v>
      </c>
      <c r="Y1572">
        <f t="shared" si="49"/>
        <v>38224.620000000003</v>
      </c>
      <c r="Z1572" s="2">
        <f>IF(BoyCodeAfrica_Ecommerce_Datasets3[Marketing_Cost] = 0, "N/A", L1572/P1572)</f>
        <v>95.875063639140606</v>
      </c>
      <c r="AA1572" s="3">
        <f>BoyCodeAfrica_Ecommerce_Datasets3[Marketing_Cost]/BoyCodeAfrica_Ecommerce_Datasets3[Revenue]</f>
        <v>1.0430240795081506E-2</v>
      </c>
      <c r="AB1572">
        <f>IF(COUNTIFS($C$2:C1572,C1572, $O$2:O1572,O1572)= 1,1,0)</f>
        <v>1</v>
      </c>
      <c r="AC1572" s="6">
        <f>IF(COUNTIFS($A$2:A1572,A1572, $O$2:O1572,O1572)= 1,1,0)</f>
        <v>1</v>
      </c>
    </row>
    <row r="1573" spans="1:29" x14ac:dyDescent="0.25">
      <c r="A1573" t="s">
        <v>2215</v>
      </c>
      <c r="B1573" s="1">
        <v>45874</v>
      </c>
      <c r="C1573" t="s">
        <v>1311</v>
      </c>
      <c r="D1573" t="s">
        <v>63</v>
      </c>
      <c r="E1573" t="s">
        <v>26</v>
      </c>
      <c r="F1573" t="s">
        <v>37</v>
      </c>
      <c r="G1573" t="s">
        <v>161</v>
      </c>
      <c r="H1573">
        <v>1</v>
      </c>
      <c r="I1573">
        <v>29447</v>
      </c>
      <c r="J1573">
        <v>0</v>
      </c>
      <c r="K1573">
        <v>0</v>
      </c>
      <c r="L1573">
        <v>29447</v>
      </c>
      <c r="M1573">
        <v>16349.26</v>
      </c>
      <c r="N1573">
        <v>13097.74</v>
      </c>
      <c r="O1573" t="s">
        <v>39</v>
      </c>
      <c r="P1573">
        <v>1758.95</v>
      </c>
      <c r="Q1573" t="s">
        <v>83</v>
      </c>
      <c r="R1573" t="s">
        <v>41</v>
      </c>
      <c r="S1573">
        <v>2</v>
      </c>
      <c r="T1573">
        <v>1</v>
      </c>
      <c r="U1573" t="s">
        <v>32</v>
      </c>
      <c r="V1573" t="s">
        <v>33</v>
      </c>
      <c r="W1573">
        <v>5</v>
      </c>
      <c r="X1573">
        <f t="shared" si="48"/>
        <v>0</v>
      </c>
      <c r="Y1573">
        <f t="shared" si="49"/>
        <v>11338.789999999999</v>
      </c>
      <c r="Z1573" s="2">
        <f>IF(BoyCodeAfrica_Ecommerce_Datasets3[Marketing_Cost] = 0, "N/A", L1573/P1573)</f>
        <v>16.74123767020097</v>
      </c>
      <c r="AA1573" s="3">
        <f>BoyCodeAfrica_Ecommerce_Datasets3[Marketing_Cost]/BoyCodeAfrica_Ecommerce_Datasets3[Revenue]</f>
        <v>5.9732740177267638E-2</v>
      </c>
      <c r="AB1573">
        <f>IF(COUNTIFS($C$2:C1573,C1573, $O$2:O1573,O1573)= 1,1,0)</f>
        <v>1</v>
      </c>
      <c r="AC1573" s="6">
        <f>IF(COUNTIFS($A$2:A1573,A1573, $O$2:O1573,O1573)= 1,1,0)</f>
        <v>1</v>
      </c>
    </row>
    <row r="1574" spans="1:29" x14ac:dyDescent="0.25">
      <c r="A1574" t="s">
        <v>2216</v>
      </c>
      <c r="B1574" s="1">
        <v>45684</v>
      </c>
      <c r="C1574" t="s">
        <v>1449</v>
      </c>
      <c r="D1574" t="s">
        <v>71</v>
      </c>
      <c r="E1574" t="s">
        <v>26</v>
      </c>
      <c r="F1574" t="s">
        <v>53</v>
      </c>
      <c r="G1574" t="s">
        <v>54</v>
      </c>
      <c r="H1574">
        <v>2</v>
      </c>
      <c r="I1574">
        <v>84317</v>
      </c>
      <c r="J1574">
        <v>0</v>
      </c>
      <c r="K1574">
        <v>0</v>
      </c>
      <c r="L1574">
        <v>168634</v>
      </c>
      <c r="M1574">
        <v>135737.38</v>
      </c>
      <c r="N1574">
        <v>32896.620000000003</v>
      </c>
      <c r="O1574" t="s">
        <v>60</v>
      </c>
      <c r="P1574">
        <v>425.09</v>
      </c>
      <c r="Q1574" t="s">
        <v>68</v>
      </c>
      <c r="R1574" t="s">
        <v>41</v>
      </c>
      <c r="S1574">
        <v>2</v>
      </c>
      <c r="T1574">
        <v>2</v>
      </c>
      <c r="U1574" t="s">
        <v>32</v>
      </c>
      <c r="V1574" t="s">
        <v>33</v>
      </c>
      <c r="W1574">
        <v>5</v>
      </c>
      <c r="X1574">
        <f t="shared" si="48"/>
        <v>0</v>
      </c>
      <c r="Y1574">
        <f t="shared" si="49"/>
        <v>32471.530000000002</v>
      </c>
      <c r="Z1574" s="2">
        <f>IF(BoyCodeAfrica_Ecommerce_Datasets3[Marketing_Cost] = 0, "N/A", L1574/P1574)</f>
        <v>396.70187489708064</v>
      </c>
      <c r="AA1574" s="3">
        <f>BoyCodeAfrica_Ecommerce_Datasets3[Marketing_Cost]/BoyCodeAfrica_Ecommerce_Datasets3[Revenue]</f>
        <v>2.5207846578981698E-3</v>
      </c>
      <c r="AB1574">
        <f>IF(COUNTIFS($C$2:C1574,C1574, $O$2:O1574,O1574)= 1,1,0)</f>
        <v>1</v>
      </c>
      <c r="AC1574" s="6">
        <f>IF(COUNTIFS($A$2:A1574,A1574, $O$2:O1574,O1574)= 1,1,0)</f>
        <v>1</v>
      </c>
    </row>
    <row r="1575" spans="1:29" x14ac:dyDescent="0.25">
      <c r="A1575" t="s">
        <v>2217</v>
      </c>
      <c r="B1575" s="1">
        <v>45805</v>
      </c>
      <c r="C1575" t="s">
        <v>766</v>
      </c>
      <c r="D1575" t="s">
        <v>124</v>
      </c>
      <c r="E1575" t="s">
        <v>26</v>
      </c>
      <c r="F1575" t="s">
        <v>53</v>
      </c>
      <c r="G1575" t="s">
        <v>59</v>
      </c>
      <c r="H1575">
        <v>2</v>
      </c>
      <c r="I1575">
        <v>85726</v>
      </c>
      <c r="J1575">
        <v>10</v>
      </c>
      <c r="K1575">
        <v>17145.2</v>
      </c>
      <c r="L1575">
        <v>154306.79999999999</v>
      </c>
      <c r="M1575">
        <v>126457.18</v>
      </c>
      <c r="N1575">
        <v>27849.62</v>
      </c>
      <c r="O1575" t="s">
        <v>49</v>
      </c>
      <c r="P1575">
        <v>215.61</v>
      </c>
      <c r="Q1575" t="s">
        <v>73</v>
      </c>
      <c r="R1575" t="s">
        <v>41</v>
      </c>
      <c r="S1575">
        <v>2</v>
      </c>
      <c r="T1575">
        <v>1</v>
      </c>
      <c r="U1575" t="s">
        <v>32</v>
      </c>
      <c r="V1575" t="s">
        <v>33</v>
      </c>
      <c r="W1575">
        <v>2</v>
      </c>
      <c r="X1575">
        <f t="shared" si="48"/>
        <v>0</v>
      </c>
      <c r="Y1575">
        <f t="shared" si="49"/>
        <v>27634.01</v>
      </c>
      <c r="Z1575" s="2">
        <f>IF(BoyCodeAfrica_Ecommerce_Datasets3[Marketing_Cost] = 0, "N/A", L1575/P1575)</f>
        <v>715.67552525393057</v>
      </c>
      <c r="AA1575" s="3">
        <f>BoyCodeAfrica_Ecommerce_Datasets3[Marketing_Cost]/BoyCodeAfrica_Ecommerce_Datasets3[Revenue]</f>
        <v>1.3972812604499609E-3</v>
      </c>
      <c r="AB1575">
        <f>IF(COUNTIFS($C$2:C1575,C1575, $O$2:O1575,O1575)= 1,1,0)</f>
        <v>0</v>
      </c>
      <c r="AC1575" s="6">
        <f>IF(COUNTIFS($A$2:A1575,A1575, $O$2:O1575,O1575)= 1,1,0)</f>
        <v>1</v>
      </c>
    </row>
    <row r="1576" spans="1:29" x14ac:dyDescent="0.25">
      <c r="A1576" t="s">
        <v>2218</v>
      </c>
      <c r="B1576" s="1">
        <v>45965</v>
      </c>
      <c r="C1576" t="s">
        <v>1195</v>
      </c>
      <c r="D1576" t="s">
        <v>90</v>
      </c>
      <c r="E1576" t="s">
        <v>46</v>
      </c>
      <c r="F1576" t="s">
        <v>37</v>
      </c>
      <c r="G1576" t="s">
        <v>38</v>
      </c>
      <c r="H1576">
        <v>1</v>
      </c>
      <c r="I1576">
        <v>9595</v>
      </c>
      <c r="J1576">
        <v>5</v>
      </c>
      <c r="K1576">
        <v>479.75</v>
      </c>
      <c r="L1576">
        <v>9115.25</v>
      </c>
      <c r="M1576">
        <v>5580.64</v>
      </c>
      <c r="N1576">
        <v>3534.61</v>
      </c>
      <c r="O1576" t="s">
        <v>60</v>
      </c>
      <c r="P1576">
        <v>645.85</v>
      </c>
      <c r="Q1576" t="s">
        <v>83</v>
      </c>
      <c r="R1576" t="s">
        <v>31</v>
      </c>
      <c r="S1576">
        <v>5</v>
      </c>
      <c r="T1576">
        <v>5</v>
      </c>
      <c r="U1576" t="s">
        <v>32</v>
      </c>
      <c r="V1576" t="s">
        <v>33</v>
      </c>
      <c r="W1576">
        <v>5</v>
      </c>
      <c r="X1576">
        <f t="shared" si="48"/>
        <v>0</v>
      </c>
      <c r="Y1576">
        <f t="shared" si="49"/>
        <v>2888.76</v>
      </c>
      <c r="Z1576" s="2">
        <f>IF(BoyCodeAfrica_Ecommerce_Datasets3[Marketing_Cost] = 0, "N/A", L1576/P1576)</f>
        <v>14.113571262677091</v>
      </c>
      <c r="AA1576" s="3">
        <f>BoyCodeAfrica_Ecommerce_Datasets3[Marketing_Cost]/BoyCodeAfrica_Ecommerce_Datasets3[Revenue]</f>
        <v>7.0853788980006036E-2</v>
      </c>
      <c r="AB1576">
        <f>IF(COUNTIFS($C$2:C1576,C1576, $O$2:O1576,O1576)= 1,1,0)</f>
        <v>1</v>
      </c>
      <c r="AC1576" s="6">
        <f>IF(COUNTIFS($A$2:A1576,A1576, $O$2:O1576,O1576)= 1,1,0)</f>
        <v>1</v>
      </c>
    </row>
    <row r="1577" spans="1:29" x14ac:dyDescent="0.25">
      <c r="A1577" t="s">
        <v>2219</v>
      </c>
      <c r="B1577" s="1">
        <v>45817</v>
      </c>
      <c r="C1577" t="s">
        <v>303</v>
      </c>
      <c r="D1577" t="s">
        <v>90</v>
      </c>
      <c r="E1577" t="s">
        <v>26</v>
      </c>
      <c r="F1577" t="s">
        <v>53</v>
      </c>
      <c r="G1577" t="s">
        <v>59</v>
      </c>
      <c r="H1577">
        <v>3</v>
      </c>
      <c r="I1577">
        <v>30622</v>
      </c>
      <c r="J1577">
        <v>15</v>
      </c>
      <c r="K1577">
        <v>13779.9</v>
      </c>
      <c r="L1577">
        <v>78086.100000000006</v>
      </c>
      <c r="M1577">
        <v>51490.05</v>
      </c>
      <c r="N1577">
        <v>26596.05</v>
      </c>
      <c r="O1577" t="s">
        <v>29</v>
      </c>
      <c r="P1577">
        <v>1838.22</v>
      </c>
      <c r="Q1577" t="s">
        <v>40</v>
      </c>
      <c r="R1577" t="s">
        <v>31</v>
      </c>
      <c r="S1577">
        <v>5</v>
      </c>
      <c r="T1577">
        <v>2</v>
      </c>
      <c r="U1577" t="s">
        <v>32</v>
      </c>
      <c r="V1577" t="s">
        <v>50</v>
      </c>
      <c r="W1577">
        <v>4</v>
      </c>
      <c r="X1577">
        <f t="shared" si="48"/>
        <v>0</v>
      </c>
      <c r="Y1577">
        <f t="shared" si="49"/>
        <v>24757.829999999998</v>
      </c>
      <c r="Z1577" s="2">
        <f>IF(BoyCodeAfrica_Ecommerce_Datasets3[Marketing_Cost] = 0, "N/A", L1577/P1577)</f>
        <v>42.479191826876004</v>
      </c>
      <c r="AA1577" s="3">
        <f>BoyCodeAfrica_Ecommerce_Datasets3[Marketing_Cost]/BoyCodeAfrica_Ecommerce_Datasets3[Revenue]</f>
        <v>2.3540937503601794E-2</v>
      </c>
      <c r="AB1577">
        <f>IF(COUNTIFS($C$2:C1577,C1577, $O$2:O1577,O1577)= 1,1,0)</f>
        <v>1</v>
      </c>
      <c r="AC1577" s="6">
        <f>IF(COUNTIFS($A$2:A1577,A1577, $O$2:O1577,O1577)= 1,1,0)</f>
        <v>1</v>
      </c>
    </row>
    <row r="1578" spans="1:29" x14ac:dyDescent="0.25">
      <c r="A1578" t="s">
        <v>2220</v>
      </c>
      <c r="B1578" s="1">
        <v>45838</v>
      </c>
      <c r="C1578" t="s">
        <v>241</v>
      </c>
      <c r="D1578" t="s">
        <v>63</v>
      </c>
      <c r="E1578" t="s">
        <v>36</v>
      </c>
      <c r="F1578" t="s">
        <v>27</v>
      </c>
      <c r="G1578" t="s">
        <v>113</v>
      </c>
      <c r="H1578">
        <v>1</v>
      </c>
      <c r="I1578">
        <v>25264</v>
      </c>
      <c r="J1578">
        <v>20</v>
      </c>
      <c r="K1578">
        <v>5052.8</v>
      </c>
      <c r="L1578">
        <v>20211.2</v>
      </c>
      <c r="M1578">
        <v>14791.71</v>
      </c>
      <c r="N1578">
        <v>5419.49</v>
      </c>
      <c r="O1578" t="s">
        <v>29</v>
      </c>
      <c r="P1578">
        <v>1646.45</v>
      </c>
      <c r="Q1578" t="s">
        <v>73</v>
      </c>
      <c r="R1578" t="s">
        <v>41</v>
      </c>
      <c r="S1578">
        <v>2</v>
      </c>
      <c r="T1578">
        <v>1</v>
      </c>
      <c r="U1578" t="s">
        <v>32</v>
      </c>
      <c r="V1578" t="s">
        <v>33</v>
      </c>
      <c r="W1578">
        <v>5</v>
      </c>
      <c r="X1578">
        <f t="shared" si="48"/>
        <v>0</v>
      </c>
      <c r="Y1578">
        <f t="shared" si="49"/>
        <v>3773.04</v>
      </c>
      <c r="Z1578" s="2">
        <f>IF(BoyCodeAfrica_Ecommerce_Datasets3[Marketing_Cost] = 0, "N/A", L1578/P1578)</f>
        <v>12.275623310759514</v>
      </c>
      <c r="AA1578" s="3">
        <f>BoyCodeAfrica_Ecommerce_Datasets3[Marketing_Cost]/BoyCodeAfrica_Ecommerce_Datasets3[Revenue]</f>
        <v>8.1462258549715005E-2</v>
      </c>
      <c r="AB1578">
        <f>IF(COUNTIFS($C$2:C1578,C1578, $O$2:O1578,O1578)= 1,1,0)</f>
        <v>1</v>
      </c>
      <c r="AC1578" s="6">
        <f>IF(COUNTIFS($A$2:A1578,A1578, $O$2:O1578,O1578)= 1,1,0)</f>
        <v>1</v>
      </c>
    </row>
    <row r="1579" spans="1:29" x14ac:dyDescent="0.25">
      <c r="A1579" t="s">
        <v>2221</v>
      </c>
      <c r="B1579" s="1">
        <v>45711</v>
      </c>
      <c r="C1579" t="s">
        <v>668</v>
      </c>
      <c r="D1579" t="s">
        <v>90</v>
      </c>
      <c r="E1579" t="s">
        <v>46</v>
      </c>
      <c r="F1579" t="s">
        <v>37</v>
      </c>
      <c r="G1579" t="s">
        <v>161</v>
      </c>
      <c r="H1579">
        <v>2</v>
      </c>
      <c r="I1579">
        <v>34859</v>
      </c>
      <c r="J1579">
        <v>10</v>
      </c>
      <c r="K1579">
        <v>6971.8</v>
      </c>
      <c r="L1579">
        <v>62746.2</v>
      </c>
      <c r="M1579">
        <v>46497.21</v>
      </c>
      <c r="N1579">
        <v>16248.99</v>
      </c>
      <c r="O1579" t="s">
        <v>29</v>
      </c>
      <c r="P1579">
        <v>2187.16</v>
      </c>
      <c r="Q1579" t="s">
        <v>40</v>
      </c>
      <c r="R1579" t="s">
        <v>31</v>
      </c>
      <c r="S1579">
        <v>5</v>
      </c>
      <c r="T1579">
        <v>7</v>
      </c>
      <c r="U1579" t="s">
        <v>56</v>
      </c>
      <c r="V1579" t="s">
        <v>33</v>
      </c>
      <c r="W1579">
        <v>5</v>
      </c>
      <c r="X1579">
        <f t="shared" si="48"/>
        <v>0</v>
      </c>
      <c r="Y1579">
        <f t="shared" si="49"/>
        <v>14061.83</v>
      </c>
      <c r="Z1579" s="2">
        <f>IF(BoyCodeAfrica_Ecommerce_Datasets3[Marketing_Cost] = 0, "N/A", L1579/P1579)</f>
        <v>28.688436145503758</v>
      </c>
      <c r="AA1579" s="3">
        <f>BoyCodeAfrica_Ecommerce_Datasets3[Marketing_Cost]/BoyCodeAfrica_Ecommerce_Datasets3[Revenue]</f>
        <v>3.4857250319541261E-2</v>
      </c>
      <c r="AB1579">
        <f>IF(COUNTIFS($C$2:C1579,C1579, $O$2:O1579,O1579)= 1,1,0)</f>
        <v>1</v>
      </c>
      <c r="AC1579" s="6">
        <f>IF(COUNTIFS($A$2:A1579,A1579, $O$2:O1579,O1579)= 1,1,0)</f>
        <v>1</v>
      </c>
    </row>
    <row r="1580" spans="1:29" x14ac:dyDescent="0.25">
      <c r="A1580" t="s">
        <v>2222</v>
      </c>
      <c r="B1580" s="1">
        <v>45953</v>
      </c>
      <c r="C1580" t="s">
        <v>945</v>
      </c>
      <c r="D1580" t="s">
        <v>79</v>
      </c>
      <c r="E1580" t="s">
        <v>36</v>
      </c>
      <c r="F1580" t="s">
        <v>27</v>
      </c>
      <c r="G1580" t="s">
        <v>113</v>
      </c>
      <c r="H1580">
        <v>2</v>
      </c>
      <c r="I1580">
        <v>12145</v>
      </c>
      <c r="J1580">
        <v>10</v>
      </c>
      <c r="K1580">
        <v>2429</v>
      </c>
      <c r="L1580">
        <v>21861</v>
      </c>
      <c r="M1580">
        <v>17139.439999999999</v>
      </c>
      <c r="N1580">
        <v>4721.5600000000004</v>
      </c>
      <c r="O1580" t="s">
        <v>55</v>
      </c>
      <c r="P1580">
        <v>1546.84</v>
      </c>
      <c r="Q1580" t="s">
        <v>40</v>
      </c>
      <c r="R1580" t="s">
        <v>31</v>
      </c>
      <c r="S1580">
        <v>5</v>
      </c>
      <c r="T1580">
        <v>3</v>
      </c>
      <c r="U1580" t="s">
        <v>32</v>
      </c>
      <c r="V1580" t="s">
        <v>33</v>
      </c>
      <c r="W1580">
        <v>1</v>
      </c>
      <c r="X1580">
        <f t="shared" si="48"/>
        <v>0</v>
      </c>
      <c r="Y1580">
        <f t="shared" si="49"/>
        <v>3174.7200000000003</v>
      </c>
      <c r="Z1580" s="2">
        <f>IF(BoyCodeAfrica_Ecommerce_Datasets3[Marketing_Cost] = 0, "N/A", L1580/P1580)</f>
        <v>14.132683406169999</v>
      </c>
      <c r="AA1580" s="3">
        <f>BoyCodeAfrica_Ecommerce_Datasets3[Marketing_Cost]/BoyCodeAfrica_Ecommerce_Datasets3[Revenue]</f>
        <v>7.0757970815607696E-2</v>
      </c>
      <c r="AB1580">
        <f>IF(COUNTIFS($C$2:C1580,C1580, $O$2:O1580,O1580)= 1,1,0)</f>
        <v>1</v>
      </c>
      <c r="AC1580" s="6">
        <f>IF(COUNTIFS($A$2:A1580,A1580, $O$2:O1580,O1580)= 1,1,0)</f>
        <v>1</v>
      </c>
    </row>
    <row r="1581" spans="1:29" x14ac:dyDescent="0.25">
      <c r="A1581" t="s">
        <v>2223</v>
      </c>
      <c r="B1581" s="1">
        <v>45917</v>
      </c>
      <c r="C1581" t="s">
        <v>814</v>
      </c>
      <c r="D1581" t="s">
        <v>45</v>
      </c>
      <c r="E1581" t="s">
        <v>46</v>
      </c>
      <c r="F1581" t="s">
        <v>37</v>
      </c>
      <c r="G1581" t="s">
        <v>161</v>
      </c>
      <c r="H1581">
        <v>2</v>
      </c>
      <c r="I1581">
        <v>21881</v>
      </c>
      <c r="J1581">
        <v>15</v>
      </c>
      <c r="K1581">
        <v>6564.3</v>
      </c>
      <c r="L1581">
        <v>37197.699999999997</v>
      </c>
      <c r="M1581">
        <v>29645.55</v>
      </c>
      <c r="N1581">
        <v>7552.15</v>
      </c>
      <c r="O1581" t="s">
        <v>39</v>
      </c>
      <c r="P1581">
        <v>1778.81</v>
      </c>
      <c r="Q1581" t="s">
        <v>73</v>
      </c>
      <c r="R1581" t="s">
        <v>31</v>
      </c>
      <c r="S1581">
        <v>5</v>
      </c>
      <c r="T1581">
        <v>1</v>
      </c>
      <c r="U1581" t="s">
        <v>32</v>
      </c>
      <c r="V1581" t="s">
        <v>50</v>
      </c>
      <c r="W1581">
        <v>3</v>
      </c>
      <c r="X1581">
        <f t="shared" si="48"/>
        <v>0</v>
      </c>
      <c r="Y1581">
        <f t="shared" si="49"/>
        <v>5773.34</v>
      </c>
      <c r="Z1581" s="2">
        <f>IF(BoyCodeAfrica_Ecommerce_Datasets3[Marketing_Cost] = 0, "N/A", L1581/P1581)</f>
        <v>20.911564472877934</v>
      </c>
      <c r="AA1581" s="3">
        <f>BoyCodeAfrica_Ecommerce_Datasets3[Marketing_Cost]/BoyCodeAfrica_Ecommerce_Datasets3[Revenue]</f>
        <v>4.7820429757753843E-2</v>
      </c>
      <c r="AB1581">
        <f>IF(COUNTIFS($C$2:C1581,C1581, $O$2:O1581,O1581)= 1,1,0)</f>
        <v>1</v>
      </c>
      <c r="AC1581" s="6">
        <f>IF(COUNTIFS($A$2:A1581,A1581, $O$2:O1581,O1581)= 1,1,0)</f>
        <v>1</v>
      </c>
    </row>
    <row r="1582" spans="1:29" x14ac:dyDescent="0.25">
      <c r="A1582" t="s">
        <v>2224</v>
      </c>
      <c r="B1582" s="1">
        <v>45766</v>
      </c>
      <c r="C1582" t="s">
        <v>1663</v>
      </c>
      <c r="D1582" t="s">
        <v>79</v>
      </c>
      <c r="E1582" t="s">
        <v>46</v>
      </c>
      <c r="F1582" t="s">
        <v>86</v>
      </c>
      <c r="G1582" t="s">
        <v>94</v>
      </c>
      <c r="H1582">
        <v>2</v>
      </c>
      <c r="I1582">
        <v>50906</v>
      </c>
      <c r="J1582">
        <v>15</v>
      </c>
      <c r="K1582">
        <v>15271.8</v>
      </c>
      <c r="L1582">
        <v>86540.2</v>
      </c>
      <c r="M1582">
        <v>69125.62</v>
      </c>
      <c r="N1582">
        <v>17414.580000000002</v>
      </c>
      <c r="O1582" t="s">
        <v>29</v>
      </c>
      <c r="P1582">
        <v>977.69</v>
      </c>
      <c r="Q1582" t="s">
        <v>83</v>
      </c>
      <c r="R1582" t="s">
        <v>31</v>
      </c>
      <c r="S1582">
        <v>5</v>
      </c>
      <c r="T1582">
        <v>5</v>
      </c>
      <c r="U1582" t="s">
        <v>32</v>
      </c>
      <c r="V1582" t="s">
        <v>33</v>
      </c>
      <c r="W1582">
        <v>5</v>
      </c>
      <c r="X1582">
        <f t="shared" si="48"/>
        <v>0</v>
      </c>
      <c r="Y1582">
        <f t="shared" si="49"/>
        <v>16436.890000000003</v>
      </c>
      <c r="Z1582" s="2">
        <f>IF(BoyCodeAfrica_Ecommerce_Datasets3[Marketing_Cost] = 0, "N/A", L1582/P1582)</f>
        <v>88.514968957440487</v>
      </c>
      <c r="AA1582" s="3">
        <f>BoyCodeAfrica_Ecommerce_Datasets3[Marketing_Cost]/BoyCodeAfrica_Ecommerce_Datasets3[Revenue]</f>
        <v>1.1297524156403614E-2</v>
      </c>
      <c r="AB1582">
        <f>IF(COUNTIFS($C$2:C1582,C1582, $O$2:O1582,O1582)= 1,1,0)</f>
        <v>1</v>
      </c>
      <c r="AC1582" s="6">
        <f>IF(COUNTIFS($A$2:A1582,A1582, $O$2:O1582,O1582)= 1,1,0)</f>
        <v>1</v>
      </c>
    </row>
    <row r="1583" spans="1:29" x14ac:dyDescent="0.25">
      <c r="A1583" t="s">
        <v>2225</v>
      </c>
      <c r="B1583" s="1">
        <v>45737</v>
      </c>
      <c r="C1583" t="s">
        <v>1695</v>
      </c>
      <c r="D1583" t="s">
        <v>79</v>
      </c>
      <c r="E1583" t="s">
        <v>26</v>
      </c>
      <c r="F1583" t="s">
        <v>47</v>
      </c>
      <c r="G1583" t="s">
        <v>64</v>
      </c>
      <c r="H1583">
        <v>1</v>
      </c>
      <c r="I1583">
        <v>35104</v>
      </c>
      <c r="J1583">
        <v>25</v>
      </c>
      <c r="K1583">
        <v>8776</v>
      </c>
      <c r="L1583">
        <v>26328</v>
      </c>
      <c r="M1583">
        <v>20015.080000000002</v>
      </c>
      <c r="N1583">
        <v>6312.92</v>
      </c>
      <c r="O1583" t="s">
        <v>49</v>
      </c>
      <c r="P1583">
        <v>167.08</v>
      </c>
      <c r="Q1583" t="s">
        <v>68</v>
      </c>
      <c r="R1583" t="s">
        <v>41</v>
      </c>
      <c r="S1583">
        <v>2</v>
      </c>
      <c r="T1583">
        <v>4</v>
      </c>
      <c r="U1583" t="s">
        <v>56</v>
      </c>
      <c r="V1583" t="s">
        <v>33</v>
      </c>
      <c r="W1583">
        <v>1</v>
      </c>
      <c r="X1583">
        <f t="shared" si="48"/>
        <v>0</v>
      </c>
      <c r="Y1583">
        <f t="shared" si="49"/>
        <v>6145.84</v>
      </c>
      <c r="Z1583" s="2">
        <f>IF(BoyCodeAfrica_Ecommerce_Datasets3[Marketing_Cost] = 0, "N/A", L1583/P1583)</f>
        <v>157.57720852286329</v>
      </c>
      <c r="AA1583" s="3">
        <f>BoyCodeAfrica_Ecommerce_Datasets3[Marketing_Cost]/BoyCodeAfrica_Ecommerce_Datasets3[Revenue]</f>
        <v>6.3460954117289586E-3</v>
      </c>
      <c r="AB1583">
        <f>IF(COUNTIFS($C$2:C1583,C1583, $O$2:O1583,O1583)= 1,1,0)</f>
        <v>1</v>
      </c>
      <c r="AC1583" s="6">
        <f>IF(COUNTIFS($A$2:A1583,A1583, $O$2:O1583,O1583)= 1,1,0)</f>
        <v>1</v>
      </c>
    </row>
    <row r="1584" spans="1:29" x14ac:dyDescent="0.25">
      <c r="A1584" t="s">
        <v>2226</v>
      </c>
      <c r="B1584" s="1">
        <v>45994</v>
      </c>
      <c r="C1584" t="s">
        <v>958</v>
      </c>
      <c r="D1584" t="s">
        <v>63</v>
      </c>
      <c r="E1584" t="s">
        <v>26</v>
      </c>
      <c r="F1584" t="s">
        <v>47</v>
      </c>
      <c r="G1584" t="s">
        <v>138</v>
      </c>
      <c r="H1584">
        <v>1</v>
      </c>
      <c r="I1584">
        <v>24495</v>
      </c>
      <c r="J1584">
        <v>0</v>
      </c>
      <c r="K1584">
        <v>0</v>
      </c>
      <c r="L1584">
        <v>24495</v>
      </c>
      <c r="M1584">
        <v>16401.54</v>
      </c>
      <c r="N1584">
        <v>8093.46</v>
      </c>
      <c r="O1584" t="s">
        <v>49</v>
      </c>
      <c r="P1584">
        <v>55.14</v>
      </c>
      <c r="Q1584" t="s">
        <v>83</v>
      </c>
      <c r="R1584" t="s">
        <v>31</v>
      </c>
      <c r="S1584">
        <v>5</v>
      </c>
      <c r="T1584">
        <v>3</v>
      </c>
      <c r="U1584" t="s">
        <v>32</v>
      </c>
      <c r="V1584" t="s">
        <v>42</v>
      </c>
      <c r="X1584">
        <f t="shared" si="48"/>
        <v>0</v>
      </c>
      <c r="Y1584">
        <f t="shared" si="49"/>
        <v>8038.32</v>
      </c>
      <c r="Z1584" s="2">
        <f>IF(BoyCodeAfrica_Ecommerce_Datasets3[Marketing_Cost] = 0, "N/A", L1584/P1584)</f>
        <v>444.23286180631118</v>
      </c>
      <c r="AA1584" s="3">
        <f>BoyCodeAfrica_Ecommerce_Datasets3[Marketing_Cost]/BoyCodeAfrica_Ecommerce_Datasets3[Revenue]</f>
        <v>2.251071647274954E-3</v>
      </c>
      <c r="AB1584">
        <f>IF(COUNTIFS($C$2:C1584,C1584, $O$2:O1584,O1584)= 1,1,0)</f>
        <v>1</v>
      </c>
      <c r="AC1584" s="6">
        <f>IF(COUNTIFS($A$2:A1584,A1584, $O$2:O1584,O1584)= 1,1,0)</f>
        <v>1</v>
      </c>
    </row>
    <row r="1585" spans="1:29" x14ac:dyDescent="0.25">
      <c r="A1585" t="s">
        <v>2227</v>
      </c>
      <c r="B1585" s="1">
        <v>45904</v>
      </c>
      <c r="C1585" t="s">
        <v>702</v>
      </c>
      <c r="D1585" t="s">
        <v>63</v>
      </c>
      <c r="E1585" t="s">
        <v>36</v>
      </c>
      <c r="F1585" t="s">
        <v>37</v>
      </c>
      <c r="G1585" t="s">
        <v>100</v>
      </c>
      <c r="H1585">
        <v>1</v>
      </c>
      <c r="I1585">
        <v>35664</v>
      </c>
      <c r="J1585">
        <v>15</v>
      </c>
      <c r="K1585">
        <v>5349.6</v>
      </c>
      <c r="L1585">
        <v>30314.400000000001</v>
      </c>
      <c r="M1585">
        <v>17560.22</v>
      </c>
      <c r="N1585">
        <v>12754.18</v>
      </c>
      <c r="O1585" t="s">
        <v>60</v>
      </c>
      <c r="P1585">
        <v>1269.57</v>
      </c>
      <c r="Q1585" t="s">
        <v>68</v>
      </c>
      <c r="R1585" t="s">
        <v>31</v>
      </c>
      <c r="S1585">
        <v>5</v>
      </c>
      <c r="T1585">
        <v>6</v>
      </c>
      <c r="U1585" t="s">
        <v>32</v>
      </c>
      <c r="V1585" t="s">
        <v>42</v>
      </c>
      <c r="X1585">
        <f t="shared" si="48"/>
        <v>0</v>
      </c>
      <c r="Y1585">
        <f t="shared" si="49"/>
        <v>11484.61</v>
      </c>
      <c r="Z1585" s="2">
        <f>IF(BoyCodeAfrica_Ecommerce_Datasets3[Marketing_Cost] = 0, "N/A", L1585/P1585)</f>
        <v>23.877690871712471</v>
      </c>
      <c r="AA1585" s="3">
        <f>BoyCodeAfrica_Ecommerce_Datasets3[Marketing_Cost]/BoyCodeAfrica_Ecommerce_Datasets3[Revenue]</f>
        <v>4.188009658776027E-2</v>
      </c>
      <c r="AB1585">
        <f>IF(COUNTIFS($C$2:C1585,C1585, $O$2:O1585,O1585)= 1,1,0)</f>
        <v>0</v>
      </c>
      <c r="AC1585" s="6">
        <f>IF(COUNTIFS($A$2:A1585,A1585, $O$2:O1585,O1585)= 1,1,0)</f>
        <v>1</v>
      </c>
    </row>
    <row r="1586" spans="1:29" x14ac:dyDescent="0.25">
      <c r="A1586" t="s">
        <v>2228</v>
      </c>
      <c r="B1586" s="1">
        <v>45772</v>
      </c>
      <c r="C1586" t="s">
        <v>1339</v>
      </c>
      <c r="D1586" t="s">
        <v>67</v>
      </c>
      <c r="E1586" t="s">
        <v>26</v>
      </c>
      <c r="F1586" t="s">
        <v>37</v>
      </c>
      <c r="G1586" t="s">
        <v>313</v>
      </c>
      <c r="H1586">
        <v>2</v>
      </c>
      <c r="I1586">
        <v>10147</v>
      </c>
      <c r="J1586">
        <v>20</v>
      </c>
      <c r="K1586">
        <v>4058.8</v>
      </c>
      <c r="L1586">
        <v>16235.2</v>
      </c>
      <c r="M1586">
        <v>9574.9699999999993</v>
      </c>
      <c r="N1586">
        <v>6660.23</v>
      </c>
      <c r="O1586" t="s">
        <v>60</v>
      </c>
      <c r="P1586">
        <v>313.45</v>
      </c>
      <c r="Q1586" t="s">
        <v>73</v>
      </c>
      <c r="R1586" t="s">
        <v>41</v>
      </c>
      <c r="S1586">
        <v>2</v>
      </c>
      <c r="T1586">
        <v>2</v>
      </c>
      <c r="U1586" t="s">
        <v>32</v>
      </c>
      <c r="V1586" t="s">
        <v>33</v>
      </c>
      <c r="W1586">
        <v>5</v>
      </c>
      <c r="X1586">
        <f t="shared" si="48"/>
        <v>0</v>
      </c>
      <c r="Y1586">
        <f t="shared" si="49"/>
        <v>6346.78</v>
      </c>
      <c r="Z1586" s="2">
        <f>IF(BoyCodeAfrica_Ecommerce_Datasets3[Marketing_Cost] = 0, "N/A", L1586/P1586)</f>
        <v>51.795182644759933</v>
      </c>
      <c r="AA1586" s="3">
        <f>BoyCodeAfrica_Ecommerce_Datasets3[Marketing_Cost]/BoyCodeAfrica_Ecommerce_Datasets3[Revenue]</f>
        <v>1.9306814822114909E-2</v>
      </c>
      <c r="AB1586">
        <f>IF(COUNTIFS($C$2:C1586,C1586, $O$2:O1586,O1586)= 1,1,0)</f>
        <v>1</v>
      </c>
      <c r="AC1586" s="6">
        <f>IF(COUNTIFS($A$2:A1586,A1586, $O$2:O1586,O1586)= 1,1,0)</f>
        <v>1</v>
      </c>
    </row>
    <row r="1587" spans="1:29" x14ac:dyDescent="0.25">
      <c r="A1587" t="s">
        <v>2229</v>
      </c>
      <c r="B1587" s="1">
        <v>45713</v>
      </c>
      <c r="C1587" t="s">
        <v>668</v>
      </c>
      <c r="D1587" t="s">
        <v>45</v>
      </c>
      <c r="E1587" t="s">
        <v>46</v>
      </c>
      <c r="F1587" t="s">
        <v>53</v>
      </c>
      <c r="G1587" t="s">
        <v>82</v>
      </c>
      <c r="H1587">
        <v>3</v>
      </c>
      <c r="I1587">
        <v>96986</v>
      </c>
      <c r="J1587">
        <v>15</v>
      </c>
      <c r="K1587">
        <v>43643.7</v>
      </c>
      <c r="L1587">
        <v>247314.3</v>
      </c>
      <c r="M1587">
        <v>153164.15</v>
      </c>
      <c r="N1587">
        <v>94150.15</v>
      </c>
      <c r="O1587" t="s">
        <v>91</v>
      </c>
      <c r="P1587">
        <v>451.13</v>
      </c>
      <c r="Q1587" t="s">
        <v>40</v>
      </c>
      <c r="R1587" t="s">
        <v>41</v>
      </c>
      <c r="S1587">
        <v>2</v>
      </c>
      <c r="T1587">
        <v>3</v>
      </c>
      <c r="U1587" t="s">
        <v>56</v>
      </c>
      <c r="V1587" t="s">
        <v>33</v>
      </c>
      <c r="W1587">
        <v>3</v>
      </c>
      <c r="X1587">
        <f t="shared" si="48"/>
        <v>0</v>
      </c>
      <c r="Y1587">
        <f t="shared" si="49"/>
        <v>93699.01999999999</v>
      </c>
      <c r="Z1587" s="2">
        <f>IF(BoyCodeAfrica_Ecommerce_Datasets3[Marketing_Cost] = 0, "N/A", L1587/P1587)</f>
        <v>548.21071531487598</v>
      </c>
      <c r="AA1587" s="3">
        <f>BoyCodeAfrica_Ecommerce_Datasets3[Marketing_Cost]/BoyCodeAfrica_Ecommerce_Datasets3[Revenue]</f>
        <v>1.8241161145958807E-3</v>
      </c>
      <c r="AB1587">
        <f>IF(COUNTIFS($C$2:C1587,C1587, $O$2:O1587,O1587)= 1,1,0)</f>
        <v>0</v>
      </c>
      <c r="AC1587" s="6">
        <f>IF(COUNTIFS($A$2:A1587,A1587, $O$2:O1587,O1587)= 1,1,0)</f>
        <v>1</v>
      </c>
    </row>
    <row r="1588" spans="1:29" x14ac:dyDescent="0.25">
      <c r="A1588" t="s">
        <v>2230</v>
      </c>
      <c r="B1588" s="1">
        <v>45837</v>
      </c>
      <c r="C1588" t="s">
        <v>213</v>
      </c>
      <c r="D1588" t="s">
        <v>25</v>
      </c>
      <c r="E1588" t="s">
        <v>36</v>
      </c>
      <c r="F1588" t="s">
        <v>53</v>
      </c>
      <c r="G1588" t="s">
        <v>54</v>
      </c>
      <c r="H1588">
        <v>2</v>
      </c>
      <c r="I1588">
        <v>88852</v>
      </c>
      <c r="J1588">
        <v>0</v>
      </c>
      <c r="K1588">
        <v>0</v>
      </c>
      <c r="L1588">
        <v>177704</v>
      </c>
      <c r="M1588">
        <v>144050.26999999999</v>
      </c>
      <c r="N1588">
        <v>33653.730000000003</v>
      </c>
      <c r="O1588" t="s">
        <v>49</v>
      </c>
      <c r="P1588">
        <v>153.26</v>
      </c>
      <c r="Q1588" t="s">
        <v>68</v>
      </c>
      <c r="R1588" t="s">
        <v>41</v>
      </c>
      <c r="S1588">
        <v>2</v>
      </c>
      <c r="T1588">
        <v>5</v>
      </c>
      <c r="U1588" t="s">
        <v>32</v>
      </c>
      <c r="V1588" t="s">
        <v>50</v>
      </c>
      <c r="W1588">
        <v>1</v>
      </c>
      <c r="X1588">
        <f t="shared" si="48"/>
        <v>0</v>
      </c>
      <c r="Y1588">
        <f t="shared" si="49"/>
        <v>33500.47</v>
      </c>
      <c r="Z1588" s="2">
        <f>IF(BoyCodeAfrica_Ecommerce_Datasets3[Marketing_Cost] = 0, "N/A", L1588/P1588)</f>
        <v>1159.493670886076</v>
      </c>
      <c r="AA1588" s="3">
        <f>BoyCodeAfrica_Ecommerce_Datasets3[Marketing_Cost]/BoyCodeAfrica_Ecommerce_Datasets3[Revenue]</f>
        <v>8.6244541484716149E-4</v>
      </c>
      <c r="AB1588">
        <f>IF(COUNTIFS($C$2:C1588,C1588, $O$2:O1588,O1588)= 1,1,0)</f>
        <v>0</v>
      </c>
      <c r="AC1588" s="6">
        <f>IF(COUNTIFS($A$2:A1588,A1588, $O$2:O1588,O1588)= 1,1,0)</f>
        <v>1</v>
      </c>
    </row>
    <row r="1589" spans="1:29" x14ac:dyDescent="0.25">
      <c r="A1589" t="s">
        <v>2231</v>
      </c>
      <c r="B1589" s="1">
        <v>45942</v>
      </c>
      <c r="C1589" t="s">
        <v>129</v>
      </c>
      <c r="D1589" t="s">
        <v>90</v>
      </c>
      <c r="E1589" t="s">
        <v>26</v>
      </c>
      <c r="F1589" t="s">
        <v>86</v>
      </c>
      <c r="G1589" t="s">
        <v>180</v>
      </c>
      <c r="H1589">
        <v>2</v>
      </c>
      <c r="I1589">
        <v>81218</v>
      </c>
      <c r="J1589">
        <v>15</v>
      </c>
      <c r="K1589">
        <v>24365.4</v>
      </c>
      <c r="L1589">
        <v>138070.6</v>
      </c>
      <c r="M1589">
        <v>112974.46</v>
      </c>
      <c r="N1589">
        <v>25096.14</v>
      </c>
      <c r="O1589" t="s">
        <v>55</v>
      </c>
      <c r="P1589">
        <v>2395.31</v>
      </c>
      <c r="Q1589" t="s">
        <v>30</v>
      </c>
      <c r="R1589" t="s">
        <v>41</v>
      </c>
      <c r="S1589">
        <v>2</v>
      </c>
      <c r="T1589">
        <v>1</v>
      </c>
      <c r="U1589" t="s">
        <v>32</v>
      </c>
      <c r="V1589" t="s">
        <v>33</v>
      </c>
      <c r="W1589">
        <v>4</v>
      </c>
      <c r="X1589">
        <f t="shared" si="48"/>
        <v>0</v>
      </c>
      <c r="Y1589">
        <f t="shared" si="49"/>
        <v>22700.829999999998</v>
      </c>
      <c r="Z1589" s="2">
        <f>IF(BoyCodeAfrica_Ecommerce_Datasets3[Marketing_Cost] = 0, "N/A", L1589/P1589)</f>
        <v>57.642058856682439</v>
      </c>
      <c r="AA1589" s="3">
        <f>BoyCodeAfrica_Ecommerce_Datasets3[Marketing_Cost]/BoyCodeAfrica_Ecommerce_Datasets3[Revenue]</f>
        <v>1.7348443477467324E-2</v>
      </c>
      <c r="AB1589">
        <f>IF(COUNTIFS($C$2:C1589,C1589, $O$2:O1589,O1589)= 1,1,0)</f>
        <v>0</v>
      </c>
      <c r="AC1589" s="6">
        <f>IF(COUNTIFS($A$2:A1589,A1589, $O$2:O1589,O1589)= 1,1,0)</f>
        <v>1</v>
      </c>
    </row>
    <row r="1590" spans="1:29" x14ac:dyDescent="0.25">
      <c r="A1590" t="s">
        <v>2232</v>
      </c>
      <c r="B1590" s="1">
        <v>45846</v>
      </c>
      <c r="C1590" t="s">
        <v>345</v>
      </c>
      <c r="D1590" t="s">
        <v>25</v>
      </c>
      <c r="E1590" t="s">
        <v>46</v>
      </c>
      <c r="F1590" t="s">
        <v>86</v>
      </c>
      <c r="G1590" t="s">
        <v>87</v>
      </c>
      <c r="H1590">
        <v>1</v>
      </c>
      <c r="I1590">
        <v>24159</v>
      </c>
      <c r="J1590">
        <v>0</v>
      </c>
      <c r="K1590">
        <v>0</v>
      </c>
      <c r="L1590">
        <v>24159</v>
      </c>
      <c r="M1590">
        <v>15906.6</v>
      </c>
      <c r="N1590">
        <v>8252.4</v>
      </c>
      <c r="O1590" t="s">
        <v>91</v>
      </c>
      <c r="P1590">
        <v>460.09</v>
      </c>
      <c r="Q1590" t="s">
        <v>40</v>
      </c>
      <c r="R1590" t="s">
        <v>31</v>
      </c>
      <c r="S1590">
        <v>5</v>
      </c>
      <c r="T1590">
        <v>3</v>
      </c>
      <c r="U1590" t="s">
        <v>32</v>
      </c>
      <c r="V1590" t="s">
        <v>33</v>
      </c>
      <c r="W1590">
        <v>2</v>
      </c>
      <c r="X1590">
        <f t="shared" si="48"/>
        <v>0</v>
      </c>
      <c r="Y1590">
        <f t="shared" si="49"/>
        <v>7792.3099999999995</v>
      </c>
      <c r="Z1590" s="2">
        <f>IF(BoyCodeAfrica_Ecommerce_Datasets3[Marketing_Cost] = 0, "N/A", L1590/P1590)</f>
        <v>52.509291660327328</v>
      </c>
      <c r="AA1590" s="3">
        <f>BoyCodeAfrica_Ecommerce_Datasets3[Marketing_Cost]/BoyCodeAfrica_Ecommerce_Datasets3[Revenue]</f>
        <v>1.9044248520220207E-2</v>
      </c>
      <c r="AB1590">
        <f>IF(COUNTIFS($C$2:C1590,C1590, $O$2:O1590,O1590)= 1,1,0)</f>
        <v>0</v>
      </c>
      <c r="AC1590" s="6">
        <f>IF(COUNTIFS($A$2:A1590,A1590, $O$2:O1590,O1590)= 1,1,0)</f>
        <v>1</v>
      </c>
    </row>
    <row r="1591" spans="1:29" x14ac:dyDescent="0.25">
      <c r="A1591" t="s">
        <v>2233</v>
      </c>
      <c r="B1591" s="1">
        <v>45716</v>
      </c>
      <c r="C1591" t="s">
        <v>1554</v>
      </c>
      <c r="D1591" t="s">
        <v>67</v>
      </c>
      <c r="E1591" t="s">
        <v>26</v>
      </c>
      <c r="F1591" t="s">
        <v>53</v>
      </c>
      <c r="G1591" t="s">
        <v>82</v>
      </c>
      <c r="H1591">
        <v>1</v>
      </c>
      <c r="I1591">
        <v>27555</v>
      </c>
      <c r="J1591">
        <v>25</v>
      </c>
      <c r="K1591">
        <v>6888.75</v>
      </c>
      <c r="L1591">
        <v>20666.25</v>
      </c>
      <c r="M1591">
        <v>12654.22</v>
      </c>
      <c r="N1591">
        <v>8012.03</v>
      </c>
      <c r="O1591" t="s">
        <v>39</v>
      </c>
      <c r="P1591">
        <v>1769.62</v>
      </c>
      <c r="Q1591" t="s">
        <v>40</v>
      </c>
      <c r="R1591" t="s">
        <v>41</v>
      </c>
      <c r="S1591">
        <v>2</v>
      </c>
      <c r="T1591">
        <v>1</v>
      </c>
      <c r="U1591" t="s">
        <v>32</v>
      </c>
      <c r="V1591" t="s">
        <v>42</v>
      </c>
      <c r="X1591">
        <f t="shared" si="48"/>
        <v>0</v>
      </c>
      <c r="Y1591">
        <f t="shared" si="49"/>
        <v>6242.41</v>
      </c>
      <c r="Z1591" s="2">
        <f>IF(BoyCodeAfrica_Ecommerce_Datasets3[Marketing_Cost] = 0, "N/A", L1591/P1591)</f>
        <v>11.678354675014976</v>
      </c>
      <c r="AA1591" s="3">
        <f>BoyCodeAfrica_Ecommerce_Datasets3[Marketing_Cost]/BoyCodeAfrica_Ecommerce_Datasets3[Revenue]</f>
        <v>8.5628500574608357E-2</v>
      </c>
      <c r="AB1591">
        <f>IF(COUNTIFS($C$2:C1591,C1591, $O$2:O1591,O1591)= 1,1,0)</f>
        <v>1</v>
      </c>
      <c r="AC1591" s="6">
        <f>IF(COUNTIFS($A$2:A1591,A1591, $O$2:O1591,O1591)= 1,1,0)</f>
        <v>1</v>
      </c>
    </row>
    <row r="1592" spans="1:29" x14ac:dyDescent="0.25">
      <c r="A1592" t="s">
        <v>2234</v>
      </c>
      <c r="B1592" s="1">
        <v>45800</v>
      </c>
      <c r="C1592" t="s">
        <v>1443</v>
      </c>
      <c r="D1592" t="s">
        <v>25</v>
      </c>
      <c r="E1592" t="s">
        <v>46</v>
      </c>
      <c r="F1592" t="s">
        <v>53</v>
      </c>
      <c r="G1592" t="s">
        <v>151</v>
      </c>
      <c r="H1592">
        <v>2</v>
      </c>
      <c r="I1592">
        <v>20070</v>
      </c>
      <c r="J1592">
        <v>15</v>
      </c>
      <c r="K1592">
        <v>6021</v>
      </c>
      <c r="L1592">
        <v>34119</v>
      </c>
      <c r="M1592">
        <v>24052.38</v>
      </c>
      <c r="N1592">
        <v>10066.620000000001</v>
      </c>
      <c r="O1592" t="s">
        <v>60</v>
      </c>
      <c r="P1592">
        <v>2214.9899999999998</v>
      </c>
      <c r="Q1592" t="s">
        <v>83</v>
      </c>
      <c r="R1592" t="s">
        <v>41</v>
      </c>
      <c r="S1592">
        <v>2</v>
      </c>
      <c r="T1592">
        <v>0</v>
      </c>
      <c r="U1592" t="s">
        <v>32</v>
      </c>
      <c r="V1592" t="s">
        <v>50</v>
      </c>
      <c r="W1592">
        <v>1</v>
      </c>
      <c r="X1592">
        <f t="shared" si="48"/>
        <v>0</v>
      </c>
      <c r="Y1592">
        <f t="shared" si="49"/>
        <v>7851.630000000001</v>
      </c>
      <c r="Z1592" s="2">
        <f>IF(BoyCodeAfrica_Ecommerce_Datasets3[Marketing_Cost] = 0, "N/A", L1592/P1592)</f>
        <v>15.403681280728131</v>
      </c>
      <c r="AA1592" s="3">
        <f>BoyCodeAfrica_Ecommerce_Datasets3[Marketing_Cost]/BoyCodeAfrica_Ecommerce_Datasets3[Revenue]</f>
        <v>6.4919546293853853E-2</v>
      </c>
      <c r="AB1592">
        <f>IF(COUNTIFS($C$2:C1592,C1592, $O$2:O1592,O1592)= 1,1,0)</f>
        <v>1</v>
      </c>
      <c r="AC1592" s="6">
        <f>IF(COUNTIFS($A$2:A1592,A1592, $O$2:O1592,O1592)= 1,1,0)</f>
        <v>1</v>
      </c>
    </row>
    <row r="1593" spans="1:29" x14ac:dyDescent="0.25">
      <c r="A1593" t="s">
        <v>2235</v>
      </c>
      <c r="B1593" s="1">
        <v>45951</v>
      </c>
      <c r="C1593" t="s">
        <v>1940</v>
      </c>
      <c r="D1593" t="s">
        <v>154</v>
      </c>
      <c r="E1593" t="s">
        <v>46</v>
      </c>
      <c r="F1593" t="s">
        <v>86</v>
      </c>
      <c r="G1593" t="s">
        <v>180</v>
      </c>
      <c r="H1593">
        <v>1</v>
      </c>
      <c r="I1593">
        <v>73269</v>
      </c>
      <c r="J1593">
        <v>0</v>
      </c>
      <c r="K1593">
        <v>0</v>
      </c>
      <c r="L1593">
        <v>73269</v>
      </c>
      <c r="M1593">
        <v>58730.06</v>
      </c>
      <c r="N1593">
        <v>14538.94</v>
      </c>
      <c r="O1593" t="s">
        <v>29</v>
      </c>
      <c r="P1593">
        <v>1333.4</v>
      </c>
      <c r="Q1593" t="s">
        <v>30</v>
      </c>
      <c r="R1593" t="s">
        <v>41</v>
      </c>
      <c r="S1593">
        <v>2</v>
      </c>
      <c r="T1593">
        <v>1</v>
      </c>
      <c r="U1593" t="s">
        <v>32</v>
      </c>
      <c r="V1593" t="s">
        <v>33</v>
      </c>
      <c r="W1593">
        <v>1</v>
      </c>
      <c r="X1593">
        <f t="shared" si="48"/>
        <v>0</v>
      </c>
      <c r="Y1593">
        <f t="shared" si="49"/>
        <v>13205.54</v>
      </c>
      <c r="Z1593" s="2">
        <f>IF(BoyCodeAfrica_Ecommerce_Datasets3[Marketing_Cost] = 0, "N/A", L1593/P1593)</f>
        <v>54.949002549872503</v>
      </c>
      <c r="AA1593" s="3">
        <f>BoyCodeAfrica_Ecommerce_Datasets3[Marketing_Cost]/BoyCodeAfrica_Ecommerce_Datasets3[Revenue]</f>
        <v>1.8198692489320177E-2</v>
      </c>
      <c r="AB1593">
        <f>IF(COUNTIFS($C$2:C1593,C1593, $O$2:O1593,O1593)= 1,1,0)</f>
        <v>0</v>
      </c>
      <c r="AC1593" s="6">
        <f>IF(COUNTIFS($A$2:A1593,A1593, $O$2:O1593,O1593)= 1,1,0)</f>
        <v>1</v>
      </c>
    </row>
    <row r="1594" spans="1:29" x14ac:dyDescent="0.25">
      <c r="A1594" t="s">
        <v>2236</v>
      </c>
      <c r="B1594" s="1">
        <v>45773</v>
      </c>
      <c r="C1594" t="s">
        <v>70</v>
      </c>
      <c r="D1594" t="s">
        <v>124</v>
      </c>
      <c r="E1594" t="s">
        <v>46</v>
      </c>
      <c r="F1594" t="s">
        <v>53</v>
      </c>
      <c r="G1594" t="s">
        <v>54</v>
      </c>
      <c r="H1594">
        <v>1</v>
      </c>
      <c r="I1594">
        <v>16468</v>
      </c>
      <c r="J1594">
        <v>10</v>
      </c>
      <c r="K1594">
        <v>1646.8</v>
      </c>
      <c r="L1594">
        <v>14821.2</v>
      </c>
      <c r="M1594">
        <v>11793.53</v>
      </c>
      <c r="N1594">
        <v>3027.67</v>
      </c>
      <c r="O1594" t="s">
        <v>55</v>
      </c>
      <c r="P1594">
        <v>414.41</v>
      </c>
      <c r="Q1594" t="s">
        <v>30</v>
      </c>
      <c r="R1594" t="s">
        <v>41</v>
      </c>
      <c r="S1594">
        <v>2</v>
      </c>
      <c r="T1594">
        <v>0</v>
      </c>
      <c r="U1594" t="s">
        <v>32</v>
      </c>
      <c r="V1594" t="s">
        <v>50</v>
      </c>
      <c r="W1594">
        <v>3</v>
      </c>
      <c r="X1594">
        <f t="shared" si="48"/>
        <v>0</v>
      </c>
      <c r="Y1594">
        <f t="shared" si="49"/>
        <v>2613.2600000000002</v>
      </c>
      <c r="Z1594" s="2">
        <f>IF(BoyCodeAfrica_Ecommerce_Datasets3[Marketing_Cost] = 0, "N/A", L1594/P1594)</f>
        <v>35.764580970536421</v>
      </c>
      <c r="AA1594" s="3">
        <f>BoyCodeAfrica_Ecommerce_Datasets3[Marketing_Cost]/BoyCodeAfrica_Ecommerce_Datasets3[Revenue]</f>
        <v>2.7960623971068469E-2</v>
      </c>
      <c r="AB1594">
        <f>IF(COUNTIFS($C$2:C1594,C1594, $O$2:O1594,O1594)= 1,1,0)</f>
        <v>0</v>
      </c>
      <c r="AC1594" s="6">
        <f>IF(COUNTIFS($A$2:A1594,A1594, $O$2:O1594,O1594)= 1,1,0)</f>
        <v>1</v>
      </c>
    </row>
    <row r="1595" spans="1:29" x14ac:dyDescent="0.25">
      <c r="A1595" t="s">
        <v>2237</v>
      </c>
      <c r="B1595" s="1">
        <v>45877</v>
      </c>
      <c r="C1595" t="s">
        <v>711</v>
      </c>
      <c r="D1595" t="s">
        <v>97</v>
      </c>
      <c r="E1595" t="s">
        <v>46</v>
      </c>
      <c r="F1595" t="s">
        <v>86</v>
      </c>
      <c r="G1595" t="s">
        <v>110</v>
      </c>
      <c r="H1595">
        <v>1</v>
      </c>
      <c r="I1595">
        <v>39930</v>
      </c>
      <c r="J1595">
        <v>15</v>
      </c>
      <c r="K1595">
        <v>5989.5</v>
      </c>
      <c r="L1595">
        <v>33940.5</v>
      </c>
      <c r="M1595">
        <v>22859.82</v>
      </c>
      <c r="N1595">
        <v>11080.68</v>
      </c>
      <c r="O1595" t="s">
        <v>29</v>
      </c>
      <c r="P1595">
        <v>221.6</v>
      </c>
      <c r="Q1595" t="s">
        <v>73</v>
      </c>
      <c r="R1595" t="s">
        <v>41</v>
      </c>
      <c r="S1595">
        <v>2</v>
      </c>
      <c r="T1595">
        <v>6</v>
      </c>
      <c r="U1595" t="s">
        <v>32</v>
      </c>
      <c r="V1595" t="s">
        <v>50</v>
      </c>
      <c r="W1595">
        <v>1</v>
      </c>
      <c r="X1595">
        <f t="shared" si="48"/>
        <v>0</v>
      </c>
      <c r="Y1595">
        <f t="shared" si="49"/>
        <v>10859.08</v>
      </c>
      <c r="Z1595" s="2">
        <f>IF(BoyCodeAfrica_Ecommerce_Datasets3[Marketing_Cost] = 0, "N/A", L1595/P1595)</f>
        <v>153.16110108303249</v>
      </c>
      <c r="AA1595" s="3">
        <f>BoyCodeAfrica_Ecommerce_Datasets3[Marketing_Cost]/BoyCodeAfrica_Ecommerce_Datasets3[Revenue]</f>
        <v>6.5290729364623386E-3</v>
      </c>
      <c r="AB1595">
        <f>IF(COUNTIFS($C$2:C1595,C1595, $O$2:O1595,O1595)= 1,1,0)</f>
        <v>1</v>
      </c>
      <c r="AC1595" s="6">
        <f>IF(COUNTIFS($A$2:A1595,A1595, $O$2:O1595,O1595)= 1,1,0)</f>
        <v>1</v>
      </c>
    </row>
    <row r="1596" spans="1:29" x14ac:dyDescent="0.25">
      <c r="A1596" t="s">
        <v>2238</v>
      </c>
      <c r="B1596" s="1">
        <v>45945</v>
      </c>
      <c r="C1596" t="s">
        <v>1805</v>
      </c>
      <c r="D1596" t="s">
        <v>45</v>
      </c>
      <c r="E1596" t="s">
        <v>26</v>
      </c>
      <c r="F1596" t="s">
        <v>47</v>
      </c>
      <c r="G1596" t="s">
        <v>48</v>
      </c>
      <c r="H1596">
        <v>2</v>
      </c>
      <c r="I1596">
        <v>22281</v>
      </c>
      <c r="J1596">
        <v>5</v>
      </c>
      <c r="K1596">
        <v>2228.1</v>
      </c>
      <c r="L1596">
        <v>42333.9</v>
      </c>
      <c r="M1596">
        <v>23793.51</v>
      </c>
      <c r="N1596">
        <v>18540.39</v>
      </c>
      <c r="O1596" t="s">
        <v>49</v>
      </c>
      <c r="P1596">
        <v>311.06</v>
      </c>
      <c r="Q1596" t="s">
        <v>30</v>
      </c>
      <c r="R1596" t="s">
        <v>31</v>
      </c>
      <c r="S1596">
        <v>5</v>
      </c>
      <c r="T1596">
        <v>1</v>
      </c>
      <c r="U1596" t="s">
        <v>32</v>
      </c>
      <c r="V1596" t="s">
        <v>33</v>
      </c>
      <c r="W1596">
        <v>3</v>
      </c>
      <c r="X1596">
        <f t="shared" si="48"/>
        <v>0</v>
      </c>
      <c r="Y1596">
        <f t="shared" si="49"/>
        <v>18229.329999999998</v>
      </c>
      <c r="Z1596" s="2">
        <f>IF(BoyCodeAfrica_Ecommerce_Datasets3[Marketing_Cost] = 0, "N/A", L1596/P1596)</f>
        <v>136.09560856426413</v>
      </c>
      <c r="AA1596" s="3">
        <f>BoyCodeAfrica_Ecommerce_Datasets3[Marketing_Cost]/BoyCodeAfrica_Ecommerce_Datasets3[Revenue]</f>
        <v>7.3477756596958934E-3</v>
      </c>
      <c r="AB1596">
        <f>IF(COUNTIFS($C$2:C1596,C1596, $O$2:O1596,O1596)= 1,1,0)</f>
        <v>1</v>
      </c>
      <c r="AC1596" s="6">
        <f>IF(COUNTIFS($A$2:A1596,A1596, $O$2:O1596,O1596)= 1,1,0)</f>
        <v>1</v>
      </c>
    </row>
    <row r="1597" spans="1:29" x14ac:dyDescent="0.25">
      <c r="A1597" t="s">
        <v>2239</v>
      </c>
      <c r="B1597" s="1">
        <v>45976</v>
      </c>
      <c r="C1597" t="s">
        <v>1311</v>
      </c>
      <c r="D1597" t="s">
        <v>63</v>
      </c>
      <c r="E1597" t="s">
        <v>46</v>
      </c>
      <c r="F1597" t="s">
        <v>27</v>
      </c>
      <c r="G1597" t="s">
        <v>72</v>
      </c>
      <c r="H1597">
        <v>1</v>
      </c>
      <c r="I1597">
        <v>4915</v>
      </c>
      <c r="J1597">
        <v>20</v>
      </c>
      <c r="K1597">
        <v>983</v>
      </c>
      <c r="L1597">
        <v>3932</v>
      </c>
      <c r="M1597">
        <v>2932.67</v>
      </c>
      <c r="N1597">
        <v>999.33</v>
      </c>
      <c r="O1597" t="s">
        <v>39</v>
      </c>
      <c r="P1597">
        <v>413.28</v>
      </c>
      <c r="Q1597" t="s">
        <v>73</v>
      </c>
      <c r="R1597" t="s">
        <v>31</v>
      </c>
      <c r="S1597">
        <v>5</v>
      </c>
      <c r="T1597">
        <v>2</v>
      </c>
      <c r="U1597" t="s">
        <v>32</v>
      </c>
      <c r="V1597" t="s">
        <v>33</v>
      </c>
      <c r="W1597">
        <v>5</v>
      </c>
      <c r="X1597">
        <f t="shared" si="48"/>
        <v>0</v>
      </c>
      <c r="Y1597">
        <f t="shared" si="49"/>
        <v>586.05000000000007</v>
      </c>
      <c r="Z1597" s="2">
        <f>IF(BoyCodeAfrica_Ecommerce_Datasets3[Marketing_Cost] = 0, "N/A", L1597/P1597)</f>
        <v>9.5141308555942707</v>
      </c>
      <c r="AA1597" s="3">
        <f>BoyCodeAfrica_Ecommerce_Datasets3[Marketing_Cost]/BoyCodeAfrica_Ecommerce_Datasets3[Revenue]</f>
        <v>0.10510681586978636</v>
      </c>
      <c r="AB1597">
        <f>IF(COUNTIFS($C$2:C1597,C1597, $O$2:O1597,O1597)= 1,1,0)</f>
        <v>0</v>
      </c>
      <c r="AC1597" s="6">
        <f>IF(COUNTIFS($A$2:A1597,A1597, $O$2:O1597,O1597)= 1,1,0)</f>
        <v>1</v>
      </c>
    </row>
    <row r="1598" spans="1:29" x14ac:dyDescent="0.25">
      <c r="A1598" t="s">
        <v>2240</v>
      </c>
      <c r="B1598" s="1">
        <v>45972</v>
      </c>
      <c r="C1598" t="s">
        <v>1618</v>
      </c>
      <c r="D1598" t="s">
        <v>63</v>
      </c>
      <c r="E1598" t="s">
        <v>26</v>
      </c>
      <c r="F1598" t="s">
        <v>27</v>
      </c>
      <c r="G1598" t="s">
        <v>164</v>
      </c>
      <c r="H1598">
        <v>1</v>
      </c>
      <c r="I1598">
        <v>22496</v>
      </c>
      <c r="J1598">
        <v>20</v>
      </c>
      <c r="K1598">
        <v>4499.2</v>
      </c>
      <c r="L1598">
        <v>17996.8</v>
      </c>
      <c r="M1598">
        <v>11907.77</v>
      </c>
      <c r="N1598">
        <v>6089.03</v>
      </c>
      <c r="O1598" t="s">
        <v>91</v>
      </c>
      <c r="P1598">
        <v>317.82</v>
      </c>
      <c r="Q1598" t="s">
        <v>40</v>
      </c>
      <c r="R1598" t="s">
        <v>31</v>
      </c>
      <c r="S1598">
        <v>5</v>
      </c>
      <c r="T1598">
        <v>6</v>
      </c>
      <c r="U1598" t="s">
        <v>56</v>
      </c>
      <c r="V1598" t="s">
        <v>33</v>
      </c>
      <c r="W1598">
        <v>1</v>
      </c>
      <c r="X1598">
        <f t="shared" si="48"/>
        <v>0</v>
      </c>
      <c r="Y1598">
        <f t="shared" si="49"/>
        <v>5771.21</v>
      </c>
      <c r="Z1598" s="2">
        <f>IF(BoyCodeAfrica_Ecommerce_Datasets3[Marketing_Cost] = 0, "N/A", L1598/P1598)</f>
        <v>56.62576301050909</v>
      </c>
      <c r="AA1598" s="3">
        <f>BoyCodeAfrica_Ecommerce_Datasets3[Marketing_Cost]/BoyCodeAfrica_Ecommerce_Datasets3[Revenue]</f>
        <v>1.7659806187766715E-2</v>
      </c>
      <c r="AB1598">
        <f>IF(COUNTIFS($C$2:C1598,C1598, $O$2:O1598,O1598)= 1,1,0)</f>
        <v>0</v>
      </c>
      <c r="AC1598" s="6">
        <f>IF(COUNTIFS($A$2:A1598,A1598, $O$2:O1598,O1598)= 1,1,0)</f>
        <v>1</v>
      </c>
    </row>
    <row r="1599" spans="1:29" x14ac:dyDescent="0.25">
      <c r="A1599" t="s">
        <v>2241</v>
      </c>
      <c r="B1599" s="1">
        <v>46003</v>
      </c>
      <c r="C1599" t="s">
        <v>1769</v>
      </c>
      <c r="D1599" t="s">
        <v>67</v>
      </c>
      <c r="E1599" t="s">
        <v>46</v>
      </c>
      <c r="F1599" t="s">
        <v>27</v>
      </c>
      <c r="G1599" t="s">
        <v>113</v>
      </c>
      <c r="H1599">
        <v>2</v>
      </c>
      <c r="I1599">
        <v>8410</v>
      </c>
      <c r="J1599">
        <v>20</v>
      </c>
      <c r="K1599">
        <v>3364</v>
      </c>
      <c r="L1599">
        <v>13456</v>
      </c>
      <c r="M1599">
        <v>7951.95</v>
      </c>
      <c r="N1599">
        <v>5504.05</v>
      </c>
      <c r="O1599" t="s">
        <v>39</v>
      </c>
      <c r="P1599">
        <v>1365.89</v>
      </c>
      <c r="Q1599" t="s">
        <v>73</v>
      </c>
      <c r="R1599" t="s">
        <v>31</v>
      </c>
      <c r="S1599">
        <v>5</v>
      </c>
      <c r="T1599">
        <v>9</v>
      </c>
      <c r="U1599" t="s">
        <v>56</v>
      </c>
      <c r="V1599" t="s">
        <v>33</v>
      </c>
      <c r="W1599">
        <v>3</v>
      </c>
      <c r="X1599">
        <f t="shared" si="48"/>
        <v>0</v>
      </c>
      <c r="Y1599">
        <f t="shared" si="49"/>
        <v>4138.16</v>
      </c>
      <c r="Z1599" s="2">
        <f>IF(BoyCodeAfrica_Ecommerce_Datasets3[Marketing_Cost] = 0, "N/A", L1599/P1599)</f>
        <v>9.8514521667191346</v>
      </c>
      <c r="AA1599" s="3">
        <f>BoyCodeAfrica_Ecommerce_Datasets3[Marketing_Cost]/BoyCodeAfrica_Ecommerce_Datasets3[Revenue]</f>
        <v>0.10150787752675387</v>
      </c>
      <c r="AB1599">
        <f>IF(COUNTIFS($C$2:C1599,C1599, $O$2:O1599,O1599)= 1,1,0)</f>
        <v>1</v>
      </c>
      <c r="AC1599" s="6">
        <f>IF(COUNTIFS($A$2:A1599,A1599, $O$2:O1599,O1599)= 1,1,0)</f>
        <v>1</v>
      </c>
    </row>
    <row r="1600" spans="1:29" x14ac:dyDescent="0.25">
      <c r="A1600" t="s">
        <v>2242</v>
      </c>
      <c r="B1600" s="1">
        <v>45987</v>
      </c>
      <c r="C1600" t="s">
        <v>633</v>
      </c>
      <c r="D1600" t="s">
        <v>90</v>
      </c>
      <c r="E1600" t="s">
        <v>26</v>
      </c>
      <c r="F1600" t="s">
        <v>53</v>
      </c>
      <c r="G1600" t="s">
        <v>268</v>
      </c>
      <c r="H1600">
        <v>3</v>
      </c>
      <c r="I1600">
        <v>58836</v>
      </c>
      <c r="J1600">
        <v>0</v>
      </c>
      <c r="K1600">
        <v>0</v>
      </c>
      <c r="L1600">
        <v>176508</v>
      </c>
      <c r="M1600">
        <v>137247.28</v>
      </c>
      <c r="N1600">
        <v>39260.720000000001</v>
      </c>
      <c r="O1600" t="s">
        <v>29</v>
      </c>
      <c r="P1600">
        <v>2393.87</v>
      </c>
      <c r="Q1600" t="s">
        <v>30</v>
      </c>
      <c r="R1600" t="s">
        <v>31</v>
      </c>
      <c r="S1600">
        <v>5</v>
      </c>
      <c r="T1600">
        <v>5</v>
      </c>
      <c r="U1600" t="s">
        <v>32</v>
      </c>
      <c r="V1600" t="s">
        <v>33</v>
      </c>
      <c r="W1600">
        <v>5</v>
      </c>
      <c r="X1600">
        <f t="shared" si="48"/>
        <v>0</v>
      </c>
      <c r="Y1600">
        <f t="shared" si="49"/>
        <v>36866.85</v>
      </c>
      <c r="Z1600" s="2">
        <f>IF(BoyCodeAfrica_Ecommerce_Datasets3[Marketing_Cost] = 0, "N/A", L1600/P1600)</f>
        <v>73.733327206573463</v>
      </c>
      <c r="AA1600" s="3">
        <f>BoyCodeAfrica_Ecommerce_Datasets3[Marketing_Cost]/BoyCodeAfrica_Ecommerce_Datasets3[Revenue]</f>
        <v>1.3562388107054638E-2</v>
      </c>
      <c r="AB1600">
        <f>IF(COUNTIFS($C$2:C1600,C1600, $O$2:O1600,O1600)= 1,1,0)</f>
        <v>0</v>
      </c>
      <c r="AC1600" s="6">
        <f>IF(COUNTIFS($A$2:A1600,A1600, $O$2:O1600,O1600)= 1,1,0)</f>
        <v>1</v>
      </c>
    </row>
    <row r="1601" spans="1:29" x14ac:dyDescent="0.25">
      <c r="A1601" t="s">
        <v>2243</v>
      </c>
      <c r="B1601" s="1">
        <v>45943</v>
      </c>
      <c r="C1601" t="s">
        <v>506</v>
      </c>
      <c r="D1601" t="s">
        <v>154</v>
      </c>
      <c r="E1601" t="s">
        <v>26</v>
      </c>
      <c r="F1601" t="s">
        <v>53</v>
      </c>
      <c r="G1601" t="s">
        <v>268</v>
      </c>
      <c r="H1601">
        <v>1</v>
      </c>
      <c r="I1601">
        <v>90893</v>
      </c>
      <c r="J1601">
        <v>10</v>
      </c>
      <c r="K1601">
        <v>9089.2999999999993</v>
      </c>
      <c r="L1601">
        <v>81803.7</v>
      </c>
      <c r="M1601">
        <v>55337.31</v>
      </c>
      <c r="N1601">
        <v>26466.39</v>
      </c>
      <c r="O1601" t="s">
        <v>60</v>
      </c>
      <c r="P1601">
        <v>2254.08</v>
      </c>
      <c r="Q1601" t="s">
        <v>30</v>
      </c>
      <c r="R1601" t="s">
        <v>31</v>
      </c>
      <c r="S1601">
        <v>5</v>
      </c>
      <c r="T1601">
        <v>4</v>
      </c>
      <c r="U1601" t="s">
        <v>32</v>
      </c>
      <c r="V1601" t="s">
        <v>50</v>
      </c>
      <c r="W1601">
        <v>5</v>
      </c>
      <c r="X1601">
        <f t="shared" si="48"/>
        <v>0</v>
      </c>
      <c r="Y1601">
        <f t="shared" si="49"/>
        <v>24212.309999999998</v>
      </c>
      <c r="Z1601" s="2">
        <f>IF(BoyCodeAfrica_Ecommerce_Datasets3[Marketing_Cost] = 0, "N/A", L1601/P1601)</f>
        <v>36.291391609880748</v>
      </c>
      <c r="AA1601" s="3">
        <f>BoyCodeAfrica_Ecommerce_Datasets3[Marketing_Cost]/BoyCodeAfrica_Ecommerce_Datasets3[Revenue]</f>
        <v>2.7554743856329236E-2</v>
      </c>
      <c r="AB1601">
        <f>IF(COUNTIFS($C$2:C1601,C1601, $O$2:O1601,O1601)= 1,1,0)</f>
        <v>0</v>
      </c>
      <c r="AC1601" s="6">
        <f>IF(COUNTIFS($A$2:A1601,A1601, $O$2:O1601,O1601)= 1,1,0)</f>
        <v>1</v>
      </c>
    </row>
    <row r="1602" spans="1:29" x14ac:dyDescent="0.25">
      <c r="A1602" t="s">
        <v>2244</v>
      </c>
      <c r="B1602" s="1">
        <v>45671</v>
      </c>
      <c r="C1602" t="s">
        <v>1148</v>
      </c>
      <c r="D1602" t="s">
        <v>67</v>
      </c>
      <c r="E1602" t="s">
        <v>26</v>
      </c>
      <c r="F1602" t="s">
        <v>47</v>
      </c>
      <c r="G1602" t="s">
        <v>105</v>
      </c>
      <c r="H1602">
        <v>3</v>
      </c>
      <c r="I1602">
        <v>36100</v>
      </c>
      <c r="J1602">
        <v>0</v>
      </c>
      <c r="K1602">
        <v>0</v>
      </c>
      <c r="L1602">
        <v>108300</v>
      </c>
      <c r="M1602">
        <v>87237.29</v>
      </c>
      <c r="N1602">
        <v>21062.71</v>
      </c>
      <c r="O1602" t="s">
        <v>60</v>
      </c>
      <c r="P1602">
        <v>499.04</v>
      </c>
      <c r="Q1602" t="s">
        <v>40</v>
      </c>
      <c r="R1602" t="s">
        <v>41</v>
      </c>
      <c r="S1602">
        <v>2</v>
      </c>
      <c r="T1602">
        <v>1</v>
      </c>
      <c r="U1602" t="s">
        <v>32</v>
      </c>
      <c r="V1602" t="s">
        <v>33</v>
      </c>
      <c r="W1602">
        <v>1</v>
      </c>
      <c r="X1602">
        <f t="shared" ref="X1602:X1665" si="50">L1602-M1602-N1602</f>
        <v>0</v>
      </c>
      <c r="Y1602">
        <f t="shared" ref="Y1602:Y1665" si="51">N1602-P1602</f>
        <v>20563.669999999998</v>
      </c>
      <c r="Z1602" s="2">
        <f>IF(BoyCodeAfrica_Ecommerce_Datasets3[Marketing_Cost] = 0, "N/A", L1602/P1602)</f>
        <v>217.0166720102597</v>
      </c>
      <c r="AA1602" s="3">
        <f>BoyCodeAfrica_Ecommerce_Datasets3[Marketing_Cost]/BoyCodeAfrica_Ecommerce_Datasets3[Revenue]</f>
        <v>4.607940904893814E-3</v>
      </c>
      <c r="AB1602">
        <f>IF(COUNTIFS($C$2:C1602,C1602, $O$2:O1602,O1602)= 1,1,0)</f>
        <v>1</v>
      </c>
      <c r="AC1602" s="6">
        <f>IF(COUNTIFS($A$2:A1602,A1602, $O$2:O1602,O1602)= 1,1,0)</f>
        <v>1</v>
      </c>
    </row>
    <row r="1603" spans="1:29" x14ac:dyDescent="0.25">
      <c r="A1603" t="s">
        <v>2245</v>
      </c>
      <c r="B1603" s="1">
        <v>45969</v>
      </c>
      <c r="C1603" t="s">
        <v>937</v>
      </c>
      <c r="D1603" t="s">
        <v>90</v>
      </c>
      <c r="E1603" t="s">
        <v>26</v>
      </c>
      <c r="F1603" t="s">
        <v>27</v>
      </c>
      <c r="G1603" t="s">
        <v>76</v>
      </c>
      <c r="H1603">
        <v>3</v>
      </c>
      <c r="I1603">
        <v>8872</v>
      </c>
      <c r="J1603">
        <v>5</v>
      </c>
      <c r="K1603">
        <v>1330.8</v>
      </c>
      <c r="L1603">
        <v>25285.200000000001</v>
      </c>
      <c r="M1603">
        <v>18579.34</v>
      </c>
      <c r="N1603">
        <v>6705.86</v>
      </c>
      <c r="O1603" t="s">
        <v>60</v>
      </c>
      <c r="P1603">
        <v>529.12</v>
      </c>
      <c r="Q1603" t="s">
        <v>40</v>
      </c>
      <c r="R1603" t="s">
        <v>31</v>
      </c>
      <c r="S1603">
        <v>5</v>
      </c>
      <c r="T1603">
        <v>7</v>
      </c>
      <c r="U1603" t="s">
        <v>56</v>
      </c>
      <c r="V1603" t="s">
        <v>33</v>
      </c>
      <c r="W1603">
        <v>5</v>
      </c>
      <c r="X1603">
        <f t="shared" si="50"/>
        <v>0</v>
      </c>
      <c r="Y1603">
        <f t="shared" si="51"/>
        <v>6176.74</v>
      </c>
      <c r="Z1603" s="2">
        <f>IF(BoyCodeAfrica_Ecommerce_Datasets3[Marketing_Cost] = 0, "N/A", L1603/P1603)</f>
        <v>47.787269428485033</v>
      </c>
      <c r="AA1603" s="3">
        <f>BoyCodeAfrica_Ecommerce_Datasets3[Marketing_Cost]/BoyCodeAfrica_Ecommerce_Datasets3[Revenue]</f>
        <v>2.0926075332605633E-2</v>
      </c>
      <c r="AB1603">
        <f>IF(COUNTIFS($C$2:C1603,C1603, $O$2:O1603,O1603)= 1,1,0)</f>
        <v>1</v>
      </c>
      <c r="AC1603" s="6">
        <f>IF(COUNTIFS($A$2:A1603,A1603, $O$2:O1603,O1603)= 1,1,0)</f>
        <v>1</v>
      </c>
    </row>
    <row r="1604" spans="1:29" x14ac:dyDescent="0.25">
      <c r="A1604" t="s">
        <v>2246</v>
      </c>
      <c r="B1604" s="1">
        <v>45994</v>
      </c>
      <c r="C1604" t="s">
        <v>1850</v>
      </c>
      <c r="D1604" t="s">
        <v>63</v>
      </c>
      <c r="E1604" t="s">
        <v>46</v>
      </c>
      <c r="F1604" t="s">
        <v>37</v>
      </c>
      <c r="G1604" t="s">
        <v>161</v>
      </c>
      <c r="H1604">
        <v>1</v>
      </c>
      <c r="I1604">
        <v>20946</v>
      </c>
      <c r="J1604">
        <v>5</v>
      </c>
      <c r="K1604">
        <v>1047.3</v>
      </c>
      <c r="L1604">
        <v>19898.7</v>
      </c>
      <c r="M1604">
        <v>14597.96</v>
      </c>
      <c r="N1604">
        <v>5300.74</v>
      </c>
      <c r="O1604" t="s">
        <v>60</v>
      </c>
      <c r="P1604">
        <v>990.72</v>
      </c>
      <c r="Q1604" t="s">
        <v>68</v>
      </c>
      <c r="R1604" t="s">
        <v>41</v>
      </c>
      <c r="S1604">
        <v>2</v>
      </c>
      <c r="T1604">
        <v>1</v>
      </c>
      <c r="U1604" t="s">
        <v>32</v>
      </c>
      <c r="V1604" t="s">
        <v>33</v>
      </c>
      <c r="W1604">
        <v>5</v>
      </c>
      <c r="X1604">
        <f t="shared" si="50"/>
        <v>0</v>
      </c>
      <c r="Y1604">
        <f t="shared" si="51"/>
        <v>4310.0199999999995</v>
      </c>
      <c r="Z1604" s="2">
        <f>IF(BoyCodeAfrica_Ecommerce_Datasets3[Marketing_Cost] = 0, "N/A", L1604/P1604)</f>
        <v>20.085089631782946</v>
      </c>
      <c r="AA1604" s="3">
        <f>BoyCodeAfrica_Ecommerce_Datasets3[Marketing_Cost]/BoyCodeAfrica_Ecommerce_Datasets3[Revenue]</f>
        <v>4.9788177117098098E-2</v>
      </c>
      <c r="AB1604">
        <f>IF(COUNTIFS($C$2:C1604,C1604, $O$2:O1604,O1604)= 1,1,0)</f>
        <v>1</v>
      </c>
      <c r="AC1604" s="6">
        <f>IF(COUNTIFS($A$2:A1604,A1604, $O$2:O1604,O1604)= 1,1,0)</f>
        <v>1</v>
      </c>
    </row>
    <row r="1605" spans="1:29" x14ac:dyDescent="0.25">
      <c r="A1605" t="s">
        <v>2247</v>
      </c>
      <c r="B1605" s="1">
        <v>46013</v>
      </c>
      <c r="C1605" t="s">
        <v>351</v>
      </c>
      <c r="D1605" t="s">
        <v>97</v>
      </c>
      <c r="E1605" t="s">
        <v>46</v>
      </c>
      <c r="F1605" t="s">
        <v>47</v>
      </c>
      <c r="G1605" t="s">
        <v>48</v>
      </c>
      <c r="H1605">
        <v>1</v>
      </c>
      <c r="I1605">
        <v>12920</v>
      </c>
      <c r="J1605">
        <v>5</v>
      </c>
      <c r="K1605">
        <v>646</v>
      </c>
      <c r="L1605">
        <v>12274</v>
      </c>
      <c r="M1605">
        <v>8349.34</v>
      </c>
      <c r="N1605">
        <v>3924.66</v>
      </c>
      <c r="O1605" t="s">
        <v>60</v>
      </c>
      <c r="P1605">
        <v>1079.8399999999999</v>
      </c>
      <c r="Q1605" t="s">
        <v>73</v>
      </c>
      <c r="R1605" t="s">
        <v>31</v>
      </c>
      <c r="S1605">
        <v>5</v>
      </c>
      <c r="T1605">
        <v>3</v>
      </c>
      <c r="U1605" t="s">
        <v>32</v>
      </c>
      <c r="V1605" t="s">
        <v>33</v>
      </c>
      <c r="W1605">
        <v>5</v>
      </c>
      <c r="X1605">
        <f t="shared" si="50"/>
        <v>0</v>
      </c>
      <c r="Y1605">
        <f t="shared" si="51"/>
        <v>2844.8199999999997</v>
      </c>
      <c r="Z1605" s="2">
        <f>IF(BoyCodeAfrica_Ecommerce_Datasets3[Marketing_Cost] = 0, "N/A", L1605/P1605)</f>
        <v>11.366498740554157</v>
      </c>
      <c r="AA1605" s="3">
        <f>BoyCodeAfrica_Ecommerce_Datasets3[Marketing_Cost]/BoyCodeAfrica_Ecommerce_Datasets3[Revenue]</f>
        <v>8.7977839335180053E-2</v>
      </c>
      <c r="AB1605">
        <f>IF(COUNTIFS($C$2:C1605,C1605, $O$2:O1605,O1605)= 1,1,0)</f>
        <v>1</v>
      </c>
      <c r="AC1605" s="6">
        <f>IF(COUNTIFS($A$2:A1605,A1605, $O$2:O1605,O1605)= 1,1,0)</f>
        <v>1</v>
      </c>
    </row>
    <row r="1606" spans="1:29" x14ac:dyDescent="0.25">
      <c r="A1606" t="s">
        <v>2248</v>
      </c>
      <c r="B1606" s="1">
        <v>45794</v>
      </c>
      <c r="C1606" t="s">
        <v>478</v>
      </c>
      <c r="D1606" t="s">
        <v>25</v>
      </c>
      <c r="E1606" t="s">
        <v>26</v>
      </c>
      <c r="F1606" t="s">
        <v>86</v>
      </c>
      <c r="G1606" t="s">
        <v>110</v>
      </c>
      <c r="H1606">
        <v>2</v>
      </c>
      <c r="I1606">
        <v>19976</v>
      </c>
      <c r="J1606">
        <v>0</v>
      </c>
      <c r="K1606">
        <v>0</v>
      </c>
      <c r="L1606">
        <v>39952</v>
      </c>
      <c r="M1606">
        <v>24734.27</v>
      </c>
      <c r="N1606">
        <v>15217.73</v>
      </c>
      <c r="O1606" t="s">
        <v>39</v>
      </c>
      <c r="P1606">
        <v>2280.38</v>
      </c>
      <c r="Q1606" t="s">
        <v>40</v>
      </c>
      <c r="R1606" t="s">
        <v>41</v>
      </c>
      <c r="S1606">
        <v>2</v>
      </c>
      <c r="T1606">
        <v>1</v>
      </c>
      <c r="U1606" t="s">
        <v>32</v>
      </c>
      <c r="V1606" t="s">
        <v>33</v>
      </c>
      <c r="W1606">
        <v>3</v>
      </c>
      <c r="X1606">
        <f t="shared" si="50"/>
        <v>0</v>
      </c>
      <c r="Y1606">
        <f t="shared" si="51"/>
        <v>12937.349999999999</v>
      </c>
      <c r="Z1606" s="2">
        <f>IF(BoyCodeAfrica_Ecommerce_Datasets3[Marketing_Cost] = 0, "N/A", L1606/P1606)</f>
        <v>17.519887036371131</v>
      </c>
      <c r="AA1606" s="3">
        <f>BoyCodeAfrica_Ecommerce_Datasets3[Marketing_Cost]/BoyCodeAfrica_Ecommerce_Datasets3[Revenue]</f>
        <v>5.7077993592310777E-2</v>
      </c>
      <c r="AB1606">
        <f>IF(COUNTIFS($C$2:C1606,C1606, $O$2:O1606,O1606)= 1,1,0)</f>
        <v>1</v>
      </c>
      <c r="AC1606" s="6">
        <f>IF(COUNTIFS($A$2:A1606,A1606, $O$2:O1606,O1606)= 1,1,0)</f>
        <v>1</v>
      </c>
    </row>
    <row r="1607" spans="1:29" x14ac:dyDescent="0.25">
      <c r="A1607" t="s">
        <v>2249</v>
      </c>
      <c r="B1607" s="1">
        <v>45672</v>
      </c>
      <c r="C1607" t="s">
        <v>160</v>
      </c>
      <c r="D1607" t="s">
        <v>67</v>
      </c>
      <c r="E1607" t="s">
        <v>26</v>
      </c>
      <c r="F1607" t="s">
        <v>53</v>
      </c>
      <c r="G1607" t="s">
        <v>59</v>
      </c>
      <c r="H1607">
        <v>1</v>
      </c>
      <c r="I1607">
        <v>26303</v>
      </c>
      <c r="J1607">
        <v>20</v>
      </c>
      <c r="K1607">
        <v>5260.6</v>
      </c>
      <c r="L1607">
        <v>21042.400000000001</v>
      </c>
      <c r="M1607">
        <v>14738.63</v>
      </c>
      <c r="N1607">
        <v>6303.77</v>
      </c>
      <c r="O1607" t="s">
        <v>2482</v>
      </c>
      <c r="P1607">
        <v>1112.8399999999999</v>
      </c>
      <c r="Q1607" t="s">
        <v>68</v>
      </c>
      <c r="R1607" t="s">
        <v>41</v>
      </c>
      <c r="S1607">
        <v>2</v>
      </c>
      <c r="T1607">
        <v>1</v>
      </c>
      <c r="U1607" t="s">
        <v>32</v>
      </c>
      <c r="V1607" t="s">
        <v>33</v>
      </c>
      <c r="W1607">
        <v>5</v>
      </c>
      <c r="X1607">
        <f t="shared" si="50"/>
        <v>0</v>
      </c>
      <c r="Y1607">
        <f t="shared" si="51"/>
        <v>5190.93</v>
      </c>
      <c r="Z1607" s="2">
        <f>IF(BoyCodeAfrica_Ecommerce_Datasets3[Marketing_Cost] = 0, "N/A", L1607/P1607)</f>
        <v>18.908738003666297</v>
      </c>
      <c r="AA1607" s="3">
        <f>BoyCodeAfrica_Ecommerce_Datasets3[Marketing_Cost]/BoyCodeAfrica_Ecommerce_Datasets3[Revenue]</f>
        <v>5.288560240276774E-2</v>
      </c>
      <c r="AB1607">
        <f>IF(COUNTIFS($C$2:C1607,C1607, $O$2:O1607,O1607)= 1,1,0)</f>
        <v>1</v>
      </c>
      <c r="AC1607" s="6">
        <f>IF(COUNTIFS($A$2:A1607,A1607, $O$2:O1607,O1607)= 1,1,0)</f>
        <v>1</v>
      </c>
    </row>
    <row r="1608" spans="1:29" x14ac:dyDescent="0.25">
      <c r="A1608" t="s">
        <v>2250</v>
      </c>
      <c r="B1608" s="1">
        <v>45750</v>
      </c>
      <c r="C1608" t="s">
        <v>1972</v>
      </c>
      <c r="D1608" t="s">
        <v>154</v>
      </c>
      <c r="E1608" t="s">
        <v>46</v>
      </c>
      <c r="F1608" t="s">
        <v>53</v>
      </c>
      <c r="G1608" t="s">
        <v>268</v>
      </c>
      <c r="H1608">
        <v>1</v>
      </c>
      <c r="I1608">
        <v>71984</v>
      </c>
      <c r="J1608">
        <v>25</v>
      </c>
      <c r="K1608">
        <v>17996</v>
      </c>
      <c r="L1608">
        <v>53988</v>
      </c>
      <c r="M1608">
        <v>35542.82</v>
      </c>
      <c r="N1608">
        <v>18445.18</v>
      </c>
      <c r="O1608" t="s">
        <v>55</v>
      </c>
      <c r="P1608">
        <v>1984.08</v>
      </c>
      <c r="Q1608" t="s">
        <v>68</v>
      </c>
      <c r="R1608" t="s">
        <v>31</v>
      </c>
      <c r="S1608">
        <v>5</v>
      </c>
      <c r="T1608">
        <v>5</v>
      </c>
      <c r="U1608" t="s">
        <v>32</v>
      </c>
      <c r="V1608" t="s">
        <v>33</v>
      </c>
      <c r="W1608">
        <v>5</v>
      </c>
      <c r="X1608">
        <f t="shared" si="50"/>
        <v>0</v>
      </c>
      <c r="Y1608">
        <f t="shared" si="51"/>
        <v>16461.099999999999</v>
      </c>
      <c r="Z1608" s="2">
        <f>IF(BoyCodeAfrica_Ecommerce_Datasets3[Marketing_Cost] = 0, "N/A", L1608/P1608)</f>
        <v>27.210596346921495</v>
      </c>
      <c r="AA1608" s="3">
        <f>BoyCodeAfrica_Ecommerce_Datasets3[Marketing_Cost]/BoyCodeAfrica_Ecommerce_Datasets3[Revenue]</f>
        <v>3.6750388975327848E-2</v>
      </c>
      <c r="AB1608">
        <f>IF(COUNTIFS($C$2:C1608,C1608, $O$2:O1608,O1608)= 1,1,0)</f>
        <v>0</v>
      </c>
      <c r="AC1608" s="6">
        <f>IF(COUNTIFS($A$2:A1608,A1608, $O$2:O1608,O1608)= 1,1,0)</f>
        <v>1</v>
      </c>
    </row>
    <row r="1609" spans="1:29" x14ac:dyDescent="0.25">
      <c r="A1609" t="s">
        <v>2251</v>
      </c>
      <c r="B1609" s="1">
        <v>45797</v>
      </c>
      <c r="C1609" t="s">
        <v>1177</v>
      </c>
      <c r="D1609" t="s">
        <v>97</v>
      </c>
      <c r="E1609" t="s">
        <v>46</v>
      </c>
      <c r="F1609" t="s">
        <v>37</v>
      </c>
      <c r="G1609" t="s">
        <v>100</v>
      </c>
      <c r="H1609">
        <v>3</v>
      </c>
      <c r="I1609">
        <v>14322</v>
      </c>
      <c r="J1609">
        <v>10</v>
      </c>
      <c r="K1609">
        <v>4296.6000000000004</v>
      </c>
      <c r="L1609">
        <v>38669.4</v>
      </c>
      <c r="M1609">
        <v>27192.080000000002</v>
      </c>
      <c r="N1609">
        <v>11477.32</v>
      </c>
      <c r="O1609" t="s">
        <v>60</v>
      </c>
      <c r="P1609">
        <v>2080.1</v>
      </c>
      <c r="Q1609" t="s">
        <v>30</v>
      </c>
      <c r="R1609" t="s">
        <v>31</v>
      </c>
      <c r="S1609">
        <v>5</v>
      </c>
      <c r="T1609">
        <v>8</v>
      </c>
      <c r="U1609" t="s">
        <v>56</v>
      </c>
      <c r="V1609" t="s">
        <v>33</v>
      </c>
      <c r="W1609">
        <v>5</v>
      </c>
      <c r="X1609">
        <f t="shared" si="50"/>
        <v>0</v>
      </c>
      <c r="Y1609">
        <f t="shared" si="51"/>
        <v>9397.2199999999993</v>
      </c>
      <c r="Z1609" s="2">
        <f>IF(BoyCodeAfrica_Ecommerce_Datasets3[Marketing_Cost] = 0, "N/A", L1609/P1609)</f>
        <v>18.590163934426229</v>
      </c>
      <c r="AA1609" s="3">
        <f>BoyCodeAfrica_Ecommerce_Datasets3[Marketing_Cost]/BoyCodeAfrica_Ecommerce_Datasets3[Revenue]</f>
        <v>5.3791887125220456E-2</v>
      </c>
      <c r="AB1609">
        <f>IF(COUNTIFS($C$2:C1609,C1609, $O$2:O1609,O1609)= 1,1,0)</f>
        <v>0</v>
      </c>
      <c r="AC1609" s="6">
        <f>IF(COUNTIFS($A$2:A1609,A1609, $O$2:O1609,O1609)= 1,1,0)</f>
        <v>1</v>
      </c>
    </row>
    <row r="1610" spans="1:29" x14ac:dyDescent="0.25">
      <c r="A1610" t="s">
        <v>2252</v>
      </c>
      <c r="B1610" s="1">
        <v>46017</v>
      </c>
      <c r="C1610" t="s">
        <v>887</v>
      </c>
      <c r="D1610" t="s">
        <v>63</v>
      </c>
      <c r="E1610" t="s">
        <v>46</v>
      </c>
      <c r="F1610" t="s">
        <v>37</v>
      </c>
      <c r="G1610" t="s">
        <v>100</v>
      </c>
      <c r="H1610">
        <v>1</v>
      </c>
      <c r="I1610">
        <v>37197</v>
      </c>
      <c r="J1610">
        <v>0</v>
      </c>
      <c r="K1610">
        <v>0</v>
      </c>
      <c r="L1610">
        <v>37197</v>
      </c>
      <c r="M1610">
        <v>25188.77</v>
      </c>
      <c r="N1610">
        <v>12008.23</v>
      </c>
      <c r="O1610" t="s">
        <v>55</v>
      </c>
      <c r="P1610">
        <v>1813.64</v>
      </c>
      <c r="Q1610" t="s">
        <v>68</v>
      </c>
      <c r="R1610" t="s">
        <v>41</v>
      </c>
      <c r="S1610">
        <v>2</v>
      </c>
      <c r="T1610">
        <v>2</v>
      </c>
      <c r="U1610" t="s">
        <v>32</v>
      </c>
      <c r="V1610" t="s">
        <v>33</v>
      </c>
      <c r="W1610">
        <v>1</v>
      </c>
      <c r="X1610">
        <f t="shared" si="50"/>
        <v>0</v>
      </c>
      <c r="Y1610">
        <f t="shared" si="51"/>
        <v>10194.59</v>
      </c>
      <c r="Z1610" s="2">
        <f>IF(BoyCodeAfrica_Ecommerce_Datasets3[Marketing_Cost] = 0, "N/A", L1610/P1610)</f>
        <v>20.509582938179573</v>
      </c>
      <c r="AA1610" s="3">
        <f>BoyCodeAfrica_Ecommerce_Datasets3[Marketing_Cost]/BoyCodeAfrica_Ecommerce_Datasets3[Revenue]</f>
        <v>4.8757695513079014E-2</v>
      </c>
      <c r="AB1610">
        <f>IF(COUNTIFS($C$2:C1610,C1610, $O$2:O1610,O1610)= 1,1,0)</f>
        <v>1</v>
      </c>
      <c r="AC1610" s="6">
        <f>IF(COUNTIFS($A$2:A1610,A1610, $O$2:O1610,O1610)= 1,1,0)</f>
        <v>1</v>
      </c>
    </row>
    <row r="1611" spans="1:29" x14ac:dyDescent="0.25">
      <c r="A1611" t="s">
        <v>2253</v>
      </c>
      <c r="B1611" s="1">
        <v>45816</v>
      </c>
      <c r="C1611" t="s">
        <v>555</v>
      </c>
      <c r="D1611" t="s">
        <v>25</v>
      </c>
      <c r="E1611" t="s">
        <v>46</v>
      </c>
      <c r="F1611" t="s">
        <v>37</v>
      </c>
      <c r="G1611" t="s">
        <v>100</v>
      </c>
      <c r="H1611">
        <v>3</v>
      </c>
      <c r="I1611">
        <v>4237</v>
      </c>
      <c r="J1611">
        <v>0</v>
      </c>
      <c r="K1611">
        <v>0</v>
      </c>
      <c r="L1611">
        <v>12711</v>
      </c>
      <c r="M1611">
        <v>9472.91</v>
      </c>
      <c r="N1611">
        <v>3238.09</v>
      </c>
      <c r="O1611" t="s">
        <v>49</v>
      </c>
      <c r="P1611">
        <v>214.96</v>
      </c>
      <c r="Q1611" t="s">
        <v>73</v>
      </c>
      <c r="R1611" t="s">
        <v>41</v>
      </c>
      <c r="S1611">
        <v>2</v>
      </c>
      <c r="T1611">
        <v>1</v>
      </c>
      <c r="U1611" t="s">
        <v>32</v>
      </c>
      <c r="V1611" t="s">
        <v>33</v>
      </c>
      <c r="W1611">
        <v>3</v>
      </c>
      <c r="X1611">
        <f t="shared" si="50"/>
        <v>0</v>
      </c>
      <c r="Y1611">
        <f t="shared" si="51"/>
        <v>3023.13</v>
      </c>
      <c r="Z1611" s="2">
        <f>IF(BoyCodeAfrica_Ecommerce_Datasets3[Marketing_Cost] = 0, "N/A", L1611/P1611)</f>
        <v>59.131931522143653</v>
      </c>
      <c r="AA1611" s="3">
        <f>BoyCodeAfrica_Ecommerce_Datasets3[Marketing_Cost]/BoyCodeAfrica_Ecommerce_Datasets3[Revenue]</f>
        <v>1.6911336637558023E-2</v>
      </c>
      <c r="AB1611">
        <f>IF(COUNTIFS($C$2:C1611,C1611, $O$2:O1611,O1611)= 1,1,0)</f>
        <v>1</v>
      </c>
      <c r="AC1611" s="6">
        <f>IF(COUNTIFS($A$2:A1611,A1611, $O$2:O1611,O1611)= 1,1,0)</f>
        <v>1</v>
      </c>
    </row>
    <row r="1612" spans="1:29" x14ac:dyDescent="0.25">
      <c r="A1612" t="s">
        <v>2254</v>
      </c>
      <c r="B1612" s="1">
        <v>45831</v>
      </c>
      <c r="C1612" t="s">
        <v>205</v>
      </c>
      <c r="D1612" t="s">
        <v>97</v>
      </c>
      <c r="E1612" t="s">
        <v>26</v>
      </c>
      <c r="F1612" t="s">
        <v>53</v>
      </c>
      <c r="G1612" t="s">
        <v>54</v>
      </c>
      <c r="H1612">
        <v>2</v>
      </c>
      <c r="I1612">
        <v>100249</v>
      </c>
      <c r="J1612">
        <v>15</v>
      </c>
      <c r="K1612">
        <v>30074.7</v>
      </c>
      <c r="L1612">
        <v>170423.3</v>
      </c>
      <c r="M1612">
        <v>99788.67</v>
      </c>
      <c r="N1612">
        <v>70634.63</v>
      </c>
      <c r="O1612" t="s">
        <v>60</v>
      </c>
      <c r="P1612">
        <v>1901.36</v>
      </c>
      <c r="Q1612" t="s">
        <v>83</v>
      </c>
      <c r="R1612" t="s">
        <v>41</v>
      </c>
      <c r="S1612">
        <v>2</v>
      </c>
      <c r="T1612">
        <v>1</v>
      </c>
      <c r="U1612" t="s">
        <v>32</v>
      </c>
      <c r="V1612" t="s">
        <v>33</v>
      </c>
      <c r="W1612">
        <v>5</v>
      </c>
      <c r="X1612">
        <f t="shared" si="50"/>
        <v>0</v>
      </c>
      <c r="Y1612">
        <f t="shared" si="51"/>
        <v>68733.27</v>
      </c>
      <c r="Z1612" s="2">
        <f>IF(BoyCodeAfrica_Ecommerce_Datasets3[Marketing_Cost] = 0, "N/A", L1612/P1612)</f>
        <v>89.632315816047466</v>
      </c>
      <c r="AA1612" s="3">
        <f>BoyCodeAfrica_Ecommerce_Datasets3[Marketing_Cost]/BoyCodeAfrica_Ecommerce_Datasets3[Revenue]</f>
        <v>1.1156690429066918E-2</v>
      </c>
      <c r="AB1612">
        <f>IF(COUNTIFS($C$2:C1612,C1612, $O$2:O1612,O1612)= 1,1,0)</f>
        <v>1</v>
      </c>
      <c r="AC1612" s="6">
        <f>IF(COUNTIFS($A$2:A1612,A1612, $O$2:O1612,O1612)= 1,1,0)</f>
        <v>1</v>
      </c>
    </row>
    <row r="1613" spans="1:29" x14ac:dyDescent="0.25">
      <c r="A1613" t="s">
        <v>2255</v>
      </c>
      <c r="B1613" s="1">
        <v>45837</v>
      </c>
      <c r="C1613" t="s">
        <v>119</v>
      </c>
      <c r="D1613" t="s">
        <v>45</v>
      </c>
      <c r="E1613" t="s">
        <v>46</v>
      </c>
      <c r="F1613" t="s">
        <v>86</v>
      </c>
      <c r="G1613" t="s">
        <v>87</v>
      </c>
      <c r="H1613">
        <v>1</v>
      </c>
      <c r="I1613">
        <v>58198</v>
      </c>
      <c r="J1613">
        <v>25</v>
      </c>
      <c r="K1613">
        <v>14549.5</v>
      </c>
      <c r="L1613">
        <v>43648.5</v>
      </c>
      <c r="M1613">
        <v>34714</v>
      </c>
      <c r="N1613">
        <v>8934.5</v>
      </c>
      <c r="O1613" t="s">
        <v>60</v>
      </c>
      <c r="P1613">
        <v>1448.56</v>
      </c>
      <c r="Q1613" t="s">
        <v>68</v>
      </c>
      <c r="R1613" t="s">
        <v>41</v>
      </c>
      <c r="S1613">
        <v>2</v>
      </c>
      <c r="T1613">
        <v>1</v>
      </c>
      <c r="U1613" t="s">
        <v>32</v>
      </c>
      <c r="V1613" t="s">
        <v>33</v>
      </c>
      <c r="W1613">
        <v>5</v>
      </c>
      <c r="X1613">
        <f t="shared" si="50"/>
        <v>0</v>
      </c>
      <c r="Y1613">
        <f t="shared" si="51"/>
        <v>7485.9400000000005</v>
      </c>
      <c r="Z1613" s="2">
        <f>IF(BoyCodeAfrica_Ecommerce_Datasets3[Marketing_Cost] = 0, "N/A", L1613/P1613)</f>
        <v>30.132338322195839</v>
      </c>
      <c r="AA1613" s="3">
        <f>BoyCodeAfrica_Ecommerce_Datasets3[Marketing_Cost]/BoyCodeAfrica_Ecommerce_Datasets3[Revenue]</f>
        <v>3.3186936549938713E-2</v>
      </c>
      <c r="AB1613">
        <f>IF(COUNTIFS($C$2:C1613,C1613, $O$2:O1613,O1613)= 1,1,0)</f>
        <v>0</v>
      </c>
      <c r="AC1613" s="6">
        <f>IF(COUNTIFS($A$2:A1613,A1613, $O$2:O1613,O1613)= 1,1,0)</f>
        <v>1</v>
      </c>
    </row>
    <row r="1614" spans="1:29" x14ac:dyDescent="0.25">
      <c r="A1614" t="s">
        <v>2256</v>
      </c>
      <c r="B1614" s="1">
        <v>45661</v>
      </c>
      <c r="C1614" t="s">
        <v>109</v>
      </c>
      <c r="D1614" t="s">
        <v>25</v>
      </c>
      <c r="E1614" t="s">
        <v>36</v>
      </c>
      <c r="F1614" t="s">
        <v>47</v>
      </c>
      <c r="G1614" t="s">
        <v>138</v>
      </c>
      <c r="H1614">
        <v>1</v>
      </c>
      <c r="I1614">
        <v>52140</v>
      </c>
      <c r="J1614">
        <v>25</v>
      </c>
      <c r="K1614">
        <v>13035</v>
      </c>
      <c r="L1614">
        <v>39105</v>
      </c>
      <c r="M1614">
        <v>28974.799999999999</v>
      </c>
      <c r="N1614">
        <v>10130.200000000001</v>
      </c>
      <c r="O1614" t="s">
        <v>29</v>
      </c>
      <c r="P1614">
        <v>2029.93</v>
      </c>
      <c r="Q1614" t="s">
        <v>73</v>
      </c>
      <c r="R1614" t="s">
        <v>41</v>
      </c>
      <c r="S1614">
        <v>2</v>
      </c>
      <c r="T1614">
        <v>3</v>
      </c>
      <c r="U1614" t="s">
        <v>56</v>
      </c>
      <c r="V1614" t="s">
        <v>33</v>
      </c>
      <c r="W1614">
        <v>1</v>
      </c>
      <c r="X1614">
        <f t="shared" si="50"/>
        <v>0</v>
      </c>
      <c r="Y1614">
        <f t="shared" si="51"/>
        <v>8100.27</v>
      </c>
      <c r="Z1614" s="2">
        <f>IF(BoyCodeAfrica_Ecommerce_Datasets3[Marketing_Cost] = 0, "N/A", L1614/P1614)</f>
        <v>19.264211081170288</v>
      </c>
      <c r="AA1614" s="3">
        <f>BoyCodeAfrica_Ecommerce_Datasets3[Marketing_Cost]/BoyCodeAfrica_Ecommerce_Datasets3[Revenue]</f>
        <v>5.1909730213527683E-2</v>
      </c>
      <c r="AB1614">
        <f>IF(COUNTIFS($C$2:C1614,C1614, $O$2:O1614,O1614)= 1,1,0)</f>
        <v>1</v>
      </c>
      <c r="AC1614" s="6">
        <f>IF(COUNTIFS($A$2:A1614,A1614, $O$2:O1614,O1614)= 1,1,0)</f>
        <v>1</v>
      </c>
    </row>
    <row r="1615" spans="1:29" x14ac:dyDescent="0.25">
      <c r="A1615" t="s">
        <v>2257</v>
      </c>
      <c r="B1615" s="1">
        <v>45750</v>
      </c>
      <c r="C1615" t="s">
        <v>864</v>
      </c>
      <c r="D1615" t="s">
        <v>124</v>
      </c>
      <c r="E1615" t="s">
        <v>46</v>
      </c>
      <c r="F1615" t="s">
        <v>86</v>
      </c>
      <c r="G1615" t="s">
        <v>127</v>
      </c>
      <c r="H1615">
        <v>1</v>
      </c>
      <c r="I1615">
        <v>75668</v>
      </c>
      <c r="J1615">
        <v>0</v>
      </c>
      <c r="K1615">
        <v>0</v>
      </c>
      <c r="L1615">
        <v>75668</v>
      </c>
      <c r="M1615">
        <v>54303.85</v>
      </c>
      <c r="N1615">
        <v>21364.15</v>
      </c>
      <c r="O1615" t="s">
        <v>91</v>
      </c>
      <c r="P1615">
        <v>1039.46</v>
      </c>
      <c r="Q1615" t="s">
        <v>83</v>
      </c>
      <c r="R1615" t="s">
        <v>31</v>
      </c>
      <c r="S1615">
        <v>5</v>
      </c>
      <c r="T1615">
        <v>4</v>
      </c>
      <c r="U1615" t="s">
        <v>32</v>
      </c>
      <c r="V1615" t="s">
        <v>33</v>
      </c>
      <c r="W1615">
        <v>1</v>
      </c>
      <c r="X1615">
        <f t="shared" si="50"/>
        <v>0</v>
      </c>
      <c r="Y1615">
        <f t="shared" si="51"/>
        <v>20324.690000000002</v>
      </c>
      <c r="Z1615" s="2">
        <f>IF(BoyCodeAfrica_Ecommerce_Datasets3[Marketing_Cost] = 0, "N/A", L1615/P1615)</f>
        <v>72.795489965943858</v>
      </c>
      <c r="AA1615" s="3">
        <f>BoyCodeAfrica_Ecommerce_Datasets3[Marketing_Cost]/BoyCodeAfrica_Ecommerce_Datasets3[Revenue]</f>
        <v>1.3737114764497542E-2</v>
      </c>
      <c r="AB1615">
        <f>IF(COUNTIFS($C$2:C1615,C1615, $O$2:O1615,O1615)= 1,1,0)</f>
        <v>1</v>
      </c>
      <c r="AC1615" s="6">
        <f>IF(COUNTIFS($A$2:A1615,A1615, $O$2:O1615,O1615)= 1,1,0)</f>
        <v>1</v>
      </c>
    </row>
    <row r="1616" spans="1:29" x14ac:dyDescent="0.25">
      <c r="A1616" t="s">
        <v>2258</v>
      </c>
      <c r="B1616" s="1">
        <v>45731</v>
      </c>
      <c r="C1616" t="s">
        <v>1634</v>
      </c>
      <c r="D1616" t="s">
        <v>45</v>
      </c>
      <c r="E1616" t="s">
        <v>26</v>
      </c>
      <c r="F1616" t="s">
        <v>37</v>
      </c>
      <c r="G1616" t="s">
        <v>100</v>
      </c>
      <c r="H1616">
        <v>1</v>
      </c>
      <c r="I1616">
        <v>12565</v>
      </c>
      <c r="J1616">
        <v>0</v>
      </c>
      <c r="K1616">
        <v>0</v>
      </c>
      <c r="L1616">
        <v>12565</v>
      </c>
      <c r="M1616">
        <v>7315</v>
      </c>
      <c r="N1616">
        <v>5250</v>
      </c>
      <c r="O1616" t="s">
        <v>60</v>
      </c>
      <c r="P1616">
        <v>1864.79</v>
      </c>
      <c r="Q1616" t="s">
        <v>73</v>
      </c>
      <c r="R1616" t="s">
        <v>31</v>
      </c>
      <c r="S1616">
        <v>5</v>
      </c>
      <c r="T1616">
        <v>4</v>
      </c>
      <c r="U1616" t="s">
        <v>32</v>
      </c>
      <c r="V1616" t="s">
        <v>42</v>
      </c>
      <c r="X1616">
        <f t="shared" si="50"/>
        <v>0</v>
      </c>
      <c r="Y1616">
        <f t="shared" si="51"/>
        <v>3385.21</v>
      </c>
      <c r="Z1616" s="2">
        <f>IF(BoyCodeAfrica_Ecommerce_Datasets3[Marketing_Cost] = 0, "N/A", L1616/P1616)</f>
        <v>6.7380241206784683</v>
      </c>
      <c r="AA1616" s="3">
        <f>BoyCodeAfrica_Ecommerce_Datasets3[Marketing_Cost]/BoyCodeAfrica_Ecommerce_Datasets3[Revenue]</f>
        <v>0.14841146040588937</v>
      </c>
      <c r="AB1616">
        <f>IF(COUNTIFS($C$2:C1616,C1616, $O$2:O1616,O1616)= 1,1,0)</f>
        <v>1</v>
      </c>
      <c r="AC1616" s="6">
        <f>IF(COUNTIFS($A$2:A1616,A1616, $O$2:O1616,O1616)= 1,1,0)</f>
        <v>1</v>
      </c>
    </row>
    <row r="1617" spans="1:29" x14ac:dyDescent="0.25">
      <c r="A1617" t="s">
        <v>2259</v>
      </c>
      <c r="B1617" s="1">
        <v>45947</v>
      </c>
      <c r="C1617" t="s">
        <v>1324</v>
      </c>
      <c r="D1617" t="s">
        <v>154</v>
      </c>
      <c r="E1617" t="s">
        <v>46</v>
      </c>
      <c r="F1617" t="s">
        <v>47</v>
      </c>
      <c r="G1617" t="s">
        <v>146</v>
      </c>
      <c r="H1617">
        <v>1</v>
      </c>
      <c r="I1617">
        <v>44706</v>
      </c>
      <c r="J1617">
        <v>10</v>
      </c>
      <c r="K1617">
        <v>4470.6000000000004</v>
      </c>
      <c r="L1617">
        <v>40235.4</v>
      </c>
      <c r="M1617">
        <v>27621.23</v>
      </c>
      <c r="N1617">
        <v>12614.17</v>
      </c>
      <c r="O1617" t="s">
        <v>29</v>
      </c>
      <c r="P1617">
        <v>1431.71</v>
      </c>
      <c r="Q1617" t="s">
        <v>73</v>
      </c>
      <c r="R1617" t="s">
        <v>31</v>
      </c>
      <c r="S1617">
        <v>5</v>
      </c>
      <c r="T1617">
        <v>2</v>
      </c>
      <c r="U1617" t="s">
        <v>32</v>
      </c>
      <c r="V1617" t="s">
        <v>42</v>
      </c>
      <c r="X1617">
        <f t="shared" si="50"/>
        <v>0</v>
      </c>
      <c r="Y1617">
        <f t="shared" si="51"/>
        <v>11182.46</v>
      </c>
      <c r="Z1617" s="2">
        <f>IF(BoyCodeAfrica_Ecommerce_Datasets3[Marketing_Cost] = 0, "N/A", L1617/P1617)</f>
        <v>28.103037626334942</v>
      </c>
      <c r="AA1617" s="3">
        <f>BoyCodeAfrica_Ecommerce_Datasets3[Marketing_Cost]/BoyCodeAfrica_Ecommerce_Datasets3[Revenue]</f>
        <v>3.5583342032140849E-2</v>
      </c>
      <c r="AB1617">
        <f>IF(COUNTIFS($C$2:C1617,C1617, $O$2:O1617,O1617)= 1,1,0)</f>
        <v>0</v>
      </c>
      <c r="AC1617" s="6">
        <f>IF(COUNTIFS($A$2:A1617,A1617, $O$2:O1617,O1617)= 1,1,0)</f>
        <v>1</v>
      </c>
    </row>
    <row r="1618" spans="1:29" x14ac:dyDescent="0.25">
      <c r="A1618" t="s">
        <v>2260</v>
      </c>
      <c r="B1618" s="1">
        <v>45994</v>
      </c>
      <c r="C1618" t="s">
        <v>263</v>
      </c>
      <c r="D1618" t="s">
        <v>71</v>
      </c>
      <c r="E1618" t="s">
        <v>36</v>
      </c>
      <c r="F1618" t="s">
        <v>86</v>
      </c>
      <c r="G1618" t="s">
        <v>180</v>
      </c>
      <c r="H1618">
        <v>2</v>
      </c>
      <c r="I1618">
        <v>84845</v>
      </c>
      <c r="J1618">
        <v>20</v>
      </c>
      <c r="K1618">
        <v>33938</v>
      </c>
      <c r="L1618">
        <v>135752</v>
      </c>
      <c r="M1618">
        <v>86914.76</v>
      </c>
      <c r="N1618">
        <v>48837.24</v>
      </c>
      <c r="O1618" t="s">
        <v>91</v>
      </c>
      <c r="P1618">
        <v>2176.19</v>
      </c>
      <c r="Q1618" t="s">
        <v>73</v>
      </c>
      <c r="R1618" t="s">
        <v>41</v>
      </c>
      <c r="S1618">
        <v>2</v>
      </c>
      <c r="T1618">
        <v>2</v>
      </c>
      <c r="U1618" t="s">
        <v>32</v>
      </c>
      <c r="V1618" t="s">
        <v>33</v>
      </c>
      <c r="W1618">
        <v>5</v>
      </c>
      <c r="X1618">
        <f t="shared" si="50"/>
        <v>0</v>
      </c>
      <c r="Y1618">
        <f t="shared" si="51"/>
        <v>46661.049999999996</v>
      </c>
      <c r="Z1618" s="2">
        <f>IF(BoyCodeAfrica_Ecommerce_Datasets3[Marketing_Cost] = 0, "N/A", L1618/P1618)</f>
        <v>62.380582577807999</v>
      </c>
      <c r="AA1618" s="3">
        <f>BoyCodeAfrica_Ecommerce_Datasets3[Marketing_Cost]/BoyCodeAfrica_Ecommerce_Datasets3[Revenue]</f>
        <v>1.6030629382992517E-2</v>
      </c>
      <c r="AB1618">
        <f>IF(COUNTIFS($C$2:C1618,C1618, $O$2:O1618,O1618)= 1,1,0)</f>
        <v>1</v>
      </c>
      <c r="AC1618" s="6">
        <f>IF(COUNTIFS($A$2:A1618,A1618, $O$2:O1618,O1618)= 1,1,0)</f>
        <v>1</v>
      </c>
    </row>
    <row r="1619" spans="1:29" x14ac:dyDescent="0.25">
      <c r="A1619" t="s">
        <v>2261</v>
      </c>
      <c r="B1619" s="1">
        <v>45863</v>
      </c>
      <c r="C1619" t="s">
        <v>1981</v>
      </c>
      <c r="D1619" t="s">
        <v>67</v>
      </c>
      <c r="E1619" t="s">
        <v>26</v>
      </c>
      <c r="F1619" t="s">
        <v>47</v>
      </c>
      <c r="G1619" t="s">
        <v>48</v>
      </c>
      <c r="H1619">
        <v>1</v>
      </c>
      <c r="I1619">
        <v>29664</v>
      </c>
      <c r="J1619">
        <v>25</v>
      </c>
      <c r="K1619">
        <v>7416</v>
      </c>
      <c r="L1619">
        <v>22248</v>
      </c>
      <c r="M1619">
        <v>13664.46</v>
      </c>
      <c r="N1619">
        <v>8583.5400000000009</v>
      </c>
      <c r="O1619" t="s">
        <v>91</v>
      </c>
      <c r="P1619">
        <v>1702.21</v>
      </c>
      <c r="Q1619" t="s">
        <v>30</v>
      </c>
      <c r="R1619" t="s">
        <v>31</v>
      </c>
      <c r="S1619">
        <v>5</v>
      </c>
      <c r="T1619">
        <v>3</v>
      </c>
      <c r="U1619" t="s">
        <v>32</v>
      </c>
      <c r="V1619" t="s">
        <v>33</v>
      </c>
      <c r="W1619">
        <v>3</v>
      </c>
      <c r="X1619">
        <f t="shared" si="50"/>
        <v>0</v>
      </c>
      <c r="Y1619">
        <f t="shared" si="51"/>
        <v>6881.3300000000008</v>
      </c>
      <c r="Z1619" s="2">
        <f>IF(BoyCodeAfrica_Ecommerce_Datasets3[Marketing_Cost] = 0, "N/A", L1619/P1619)</f>
        <v>13.070067735473296</v>
      </c>
      <c r="AA1619" s="3">
        <f>BoyCodeAfrica_Ecommerce_Datasets3[Marketing_Cost]/BoyCodeAfrica_Ecommerce_Datasets3[Revenue]</f>
        <v>7.651069759079468E-2</v>
      </c>
      <c r="AB1619">
        <f>IF(COUNTIFS($C$2:C1619,C1619, $O$2:O1619,O1619)= 1,1,0)</f>
        <v>1</v>
      </c>
      <c r="AC1619" s="6">
        <f>IF(COUNTIFS($A$2:A1619,A1619, $O$2:O1619,O1619)= 1,1,0)</f>
        <v>1</v>
      </c>
    </row>
    <row r="1620" spans="1:29" x14ac:dyDescent="0.25">
      <c r="A1620" t="s">
        <v>2262</v>
      </c>
      <c r="B1620" s="1">
        <v>45693</v>
      </c>
      <c r="C1620" t="s">
        <v>193</v>
      </c>
      <c r="D1620" t="s">
        <v>67</v>
      </c>
      <c r="E1620" t="s">
        <v>46</v>
      </c>
      <c r="F1620" t="s">
        <v>27</v>
      </c>
      <c r="G1620" t="s">
        <v>76</v>
      </c>
      <c r="H1620">
        <v>2</v>
      </c>
      <c r="I1620">
        <v>9973</v>
      </c>
      <c r="J1620">
        <v>10</v>
      </c>
      <c r="K1620">
        <v>1994.6</v>
      </c>
      <c r="L1620">
        <v>17951.400000000001</v>
      </c>
      <c r="M1620">
        <v>12891.11</v>
      </c>
      <c r="N1620">
        <v>5060.29</v>
      </c>
      <c r="O1620" t="s">
        <v>60</v>
      </c>
      <c r="P1620">
        <v>1588.28</v>
      </c>
      <c r="Q1620" t="s">
        <v>30</v>
      </c>
      <c r="R1620" t="s">
        <v>41</v>
      </c>
      <c r="S1620">
        <v>2</v>
      </c>
      <c r="T1620">
        <v>1</v>
      </c>
      <c r="U1620" t="s">
        <v>32</v>
      </c>
      <c r="V1620" t="s">
        <v>33</v>
      </c>
      <c r="W1620">
        <v>2</v>
      </c>
      <c r="X1620">
        <f t="shared" si="50"/>
        <v>0</v>
      </c>
      <c r="Y1620">
        <f t="shared" si="51"/>
        <v>3472.01</v>
      </c>
      <c r="Z1620" s="2">
        <f>IF(BoyCodeAfrica_Ecommerce_Datasets3[Marketing_Cost] = 0, "N/A", L1620/P1620)</f>
        <v>11.302415191276099</v>
      </c>
      <c r="AA1620" s="3">
        <f>BoyCodeAfrica_Ecommerce_Datasets3[Marketing_Cost]/BoyCodeAfrica_Ecommerce_Datasets3[Revenue]</f>
        <v>8.8476664772663957E-2</v>
      </c>
      <c r="AB1620">
        <f>IF(COUNTIFS($C$2:C1620,C1620, $O$2:O1620,O1620)= 1,1,0)</f>
        <v>1</v>
      </c>
      <c r="AC1620" s="6">
        <f>IF(COUNTIFS($A$2:A1620,A1620, $O$2:O1620,O1620)= 1,1,0)</f>
        <v>1</v>
      </c>
    </row>
    <row r="1621" spans="1:29" x14ac:dyDescent="0.25">
      <c r="A1621" t="s">
        <v>2263</v>
      </c>
      <c r="B1621" s="1">
        <v>45730</v>
      </c>
      <c r="C1621" t="s">
        <v>2264</v>
      </c>
      <c r="D1621" t="s">
        <v>25</v>
      </c>
      <c r="E1621" t="s">
        <v>26</v>
      </c>
      <c r="F1621" t="s">
        <v>86</v>
      </c>
      <c r="G1621" t="s">
        <v>127</v>
      </c>
      <c r="H1621">
        <v>3</v>
      </c>
      <c r="I1621">
        <v>11637</v>
      </c>
      <c r="J1621">
        <v>5</v>
      </c>
      <c r="K1621">
        <v>1745.55</v>
      </c>
      <c r="L1621">
        <v>33165.449999999997</v>
      </c>
      <c r="M1621">
        <v>20660.650000000001</v>
      </c>
      <c r="N1621">
        <v>12504.8</v>
      </c>
      <c r="O1621" t="s">
        <v>60</v>
      </c>
      <c r="P1621">
        <v>882.71</v>
      </c>
      <c r="Q1621" t="s">
        <v>73</v>
      </c>
      <c r="R1621" t="s">
        <v>31</v>
      </c>
      <c r="S1621">
        <v>5</v>
      </c>
      <c r="T1621">
        <v>5</v>
      </c>
      <c r="U1621" t="s">
        <v>32</v>
      </c>
      <c r="V1621" t="s">
        <v>42</v>
      </c>
      <c r="X1621">
        <f t="shared" si="50"/>
        <v>0</v>
      </c>
      <c r="Y1621">
        <f t="shared" si="51"/>
        <v>11622.09</v>
      </c>
      <c r="Z1621" s="2">
        <f>IF(BoyCodeAfrica_Ecommerce_Datasets3[Marketing_Cost] = 0, "N/A", L1621/P1621)</f>
        <v>37.572305740277095</v>
      </c>
      <c r="AA1621" s="3">
        <f>BoyCodeAfrica_Ecommerce_Datasets3[Marketing_Cost]/BoyCodeAfrica_Ecommerce_Datasets3[Revenue]</f>
        <v>2.6615348201215423E-2</v>
      </c>
      <c r="AB1621">
        <f>IF(COUNTIFS($C$2:C1621,C1621, $O$2:O1621,O1621)= 1,1,0)</f>
        <v>1</v>
      </c>
      <c r="AC1621" s="6">
        <f>IF(COUNTIFS($A$2:A1621,A1621, $O$2:O1621,O1621)= 1,1,0)</f>
        <v>1</v>
      </c>
    </row>
    <row r="1622" spans="1:29" x14ac:dyDescent="0.25">
      <c r="A1622" t="s">
        <v>2265</v>
      </c>
      <c r="B1622" s="1">
        <v>45982</v>
      </c>
      <c r="C1622" t="s">
        <v>1026</v>
      </c>
      <c r="D1622" t="s">
        <v>90</v>
      </c>
      <c r="E1622" t="s">
        <v>46</v>
      </c>
      <c r="F1622" t="s">
        <v>27</v>
      </c>
      <c r="G1622" t="s">
        <v>28</v>
      </c>
      <c r="H1622">
        <v>1</v>
      </c>
      <c r="I1622">
        <v>5656</v>
      </c>
      <c r="J1622">
        <v>10</v>
      </c>
      <c r="K1622">
        <v>565.6</v>
      </c>
      <c r="L1622">
        <v>5090.3999999999996</v>
      </c>
      <c r="M1622">
        <v>3463.46</v>
      </c>
      <c r="N1622">
        <v>1626.94</v>
      </c>
      <c r="O1622" t="s">
        <v>49</v>
      </c>
      <c r="P1622">
        <v>179.59</v>
      </c>
      <c r="Q1622" t="s">
        <v>68</v>
      </c>
      <c r="R1622" t="s">
        <v>41</v>
      </c>
      <c r="S1622">
        <v>2</v>
      </c>
      <c r="T1622">
        <v>2</v>
      </c>
      <c r="U1622" t="s">
        <v>32</v>
      </c>
      <c r="V1622" t="s">
        <v>33</v>
      </c>
      <c r="W1622">
        <v>2</v>
      </c>
      <c r="X1622">
        <f t="shared" si="50"/>
        <v>0</v>
      </c>
      <c r="Y1622">
        <f t="shared" si="51"/>
        <v>1447.3500000000001</v>
      </c>
      <c r="Z1622" s="2">
        <f>IF(BoyCodeAfrica_Ecommerce_Datasets3[Marketing_Cost] = 0, "N/A", L1622/P1622)</f>
        <v>28.344562614844921</v>
      </c>
      <c r="AA1622" s="3">
        <f>BoyCodeAfrica_Ecommerce_Datasets3[Marketing_Cost]/BoyCodeAfrica_Ecommerce_Datasets3[Revenue]</f>
        <v>3.528013515637278E-2</v>
      </c>
      <c r="AB1622">
        <f>IF(COUNTIFS($C$2:C1622,C1622, $O$2:O1622,O1622)= 1,1,0)</f>
        <v>0</v>
      </c>
      <c r="AC1622" s="6">
        <f>IF(COUNTIFS($A$2:A1622,A1622, $O$2:O1622,O1622)= 1,1,0)</f>
        <v>1</v>
      </c>
    </row>
    <row r="1623" spans="1:29" x14ac:dyDescent="0.25">
      <c r="A1623" t="s">
        <v>2266</v>
      </c>
      <c r="B1623" s="1">
        <v>45673</v>
      </c>
      <c r="C1623" t="s">
        <v>417</v>
      </c>
      <c r="D1623" t="s">
        <v>154</v>
      </c>
      <c r="E1623" t="s">
        <v>46</v>
      </c>
      <c r="F1623" t="s">
        <v>27</v>
      </c>
      <c r="G1623" t="s">
        <v>113</v>
      </c>
      <c r="H1623">
        <v>1</v>
      </c>
      <c r="I1623">
        <v>29120</v>
      </c>
      <c r="J1623">
        <v>0</v>
      </c>
      <c r="K1623">
        <v>0</v>
      </c>
      <c r="L1623">
        <v>29120</v>
      </c>
      <c r="M1623">
        <v>20697.53</v>
      </c>
      <c r="N1623">
        <v>8422.4699999999993</v>
      </c>
      <c r="O1623" t="s">
        <v>39</v>
      </c>
      <c r="P1623">
        <v>1647.92</v>
      </c>
      <c r="Q1623" t="s">
        <v>83</v>
      </c>
      <c r="R1623" t="s">
        <v>41</v>
      </c>
      <c r="S1623">
        <v>2</v>
      </c>
      <c r="T1623">
        <v>1</v>
      </c>
      <c r="U1623" t="s">
        <v>32</v>
      </c>
      <c r="V1623" t="s">
        <v>33</v>
      </c>
      <c r="W1623">
        <v>5</v>
      </c>
      <c r="X1623">
        <f t="shared" si="50"/>
        <v>0</v>
      </c>
      <c r="Y1623">
        <f t="shared" si="51"/>
        <v>6774.5499999999993</v>
      </c>
      <c r="Z1623" s="2">
        <f>IF(BoyCodeAfrica_Ecommerce_Datasets3[Marketing_Cost] = 0, "N/A", L1623/P1623)</f>
        <v>17.670760716539636</v>
      </c>
      <c r="AA1623" s="3">
        <f>BoyCodeAfrica_Ecommerce_Datasets3[Marketing_Cost]/BoyCodeAfrica_Ecommerce_Datasets3[Revenue]</f>
        <v>5.6590659340659343E-2</v>
      </c>
      <c r="AB1623">
        <f>IF(COUNTIFS($C$2:C1623,C1623, $O$2:O1623,O1623)= 1,1,0)</f>
        <v>1</v>
      </c>
      <c r="AC1623" s="6">
        <f>IF(COUNTIFS($A$2:A1623,A1623, $O$2:O1623,O1623)= 1,1,0)</f>
        <v>1</v>
      </c>
    </row>
    <row r="1624" spans="1:29" x14ac:dyDescent="0.25">
      <c r="A1624" t="s">
        <v>2267</v>
      </c>
      <c r="B1624" s="1">
        <v>45704</v>
      </c>
      <c r="C1624" t="s">
        <v>895</v>
      </c>
      <c r="D1624" t="s">
        <v>67</v>
      </c>
      <c r="E1624" t="s">
        <v>46</v>
      </c>
      <c r="F1624" t="s">
        <v>53</v>
      </c>
      <c r="G1624" t="s">
        <v>59</v>
      </c>
      <c r="H1624">
        <v>2</v>
      </c>
      <c r="I1624">
        <v>107584</v>
      </c>
      <c r="J1624">
        <v>10</v>
      </c>
      <c r="K1624">
        <v>21516.799999999999</v>
      </c>
      <c r="L1624">
        <v>193651.20000000001</v>
      </c>
      <c r="M1624">
        <v>154163.69</v>
      </c>
      <c r="N1624">
        <v>39487.51</v>
      </c>
      <c r="O1624" t="s">
        <v>91</v>
      </c>
      <c r="P1624">
        <v>955</v>
      </c>
      <c r="Q1624" t="s">
        <v>40</v>
      </c>
      <c r="R1624" t="s">
        <v>41</v>
      </c>
      <c r="S1624">
        <v>2</v>
      </c>
      <c r="T1624">
        <v>3</v>
      </c>
      <c r="U1624" t="s">
        <v>56</v>
      </c>
      <c r="V1624" t="s">
        <v>33</v>
      </c>
      <c r="W1624">
        <v>5</v>
      </c>
      <c r="X1624">
        <f t="shared" si="50"/>
        <v>0</v>
      </c>
      <c r="Y1624">
        <f t="shared" si="51"/>
        <v>38532.51</v>
      </c>
      <c r="Z1624" s="2">
        <f>IF(BoyCodeAfrica_Ecommerce_Datasets3[Marketing_Cost] = 0, "N/A", L1624/P1624)</f>
        <v>202.77612565445028</v>
      </c>
      <c r="AA1624" s="3">
        <f>BoyCodeAfrica_Ecommerce_Datasets3[Marketing_Cost]/BoyCodeAfrica_Ecommerce_Datasets3[Revenue]</f>
        <v>4.9315470288849228E-3</v>
      </c>
      <c r="AB1624">
        <f>IF(COUNTIFS($C$2:C1624,C1624, $O$2:O1624,O1624)= 1,1,0)</f>
        <v>1</v>
      </c>
      <c r="AC1624" s="6">
        <f>IF(COUNTIFS($A$2:A1624,A1624, $O$2:O1624,O1624)= 1,1,0)</f>
        <v>1</v>
      </c>
    </row>
    <row r="1625" spans="1:29" x14ac:dyDescent="0.25">
      <c r="A1625" t="s">
        <v>2268</v>
      </c>
      <c r="B1625" s="1">
        <v>45929</v>
      </c>
      <c r="C1625" t="s">
        <v>1160</v>
      </c>
      <c r="D1625" t="s">
        <v>97</v>
      </c>
      <c r="E1625" t="s">
        <v>46</v>
      </c>
      <c r="F1625" t="s">
        <v>53</v>
      </c>
      <c r="G1625" t="s">
        <v>151</v>
      </c>
      <c r="H1625">
        <v>2</v>
      </c>
      <c r="I1625">
        <v>38199</v>
      </c>
      <c r="J1625">
        <v>10</v>
      </c>
      <c r="K1625">
        <v>7639.8</v>
      </c>
      <c r="L1625">
        <v>68758.2</v>
      </c>
      <c r="M1625">
        <v>46140.97</v>
      </c>
      <c r="N1625">
        <v>22617.23</v>
      </c>
      <c r="O1625" t="s">
        <v>39</v>
      </c>
      <c r="P1625">
        <v>1522.98</v>
      </c>
      <c r="Q1625" t="s">
        <v>68</v>
      </c>
      <c r="R1625" t="s">
        <v>31</v>
      </c>
      <c r="S1625">
        <v>5</v>
      </c>
      <c r="T1625">
        <v>3</v>
      </c>
      <c r="U1625" t="s">
        <v>32</v>
      </c>
      <c r="V1625" t="s">
        <v>33</v>
      </c>
      <c r="W1625">
        <v>2</v>
      </c>
      <c r="X1625">
        <f t="shared" si="50"/>
        <v>0</v>
      </c>
      <c r="Y1625">
        <f t="shared" si="51"/>
        <v>21094.25</v>
      </c>
      <c r="Z1625" s="2">
        <f>IF(BoyCodeAfrica_Ecommerce_Datasets3[Marketing_Cost] = 0, "N/A", L1625/P1625)</f>
        <v>45.147145727455381</v>
      </c>
      <c r="AA1625" s="3">
        <f>BoyCodeAfrica_Ecommerce_Datasets3[Marketing_Cost]/BoyCodeAfrica_Ecommerce_Datasets3[Revenue]</f>
        <v>2.214979449723815E-2</v>
      </c>
      <c r="AB1625">
        <f>IF(COUNTIFS($C$2:C1625,C1625, $O$2:O1625,O1625)= 1,1,0)</f>
        <v>1</v>
      </c>
      <c r="AC1625" s="6">
        <f>IF(COUNTIFS($A$2:A1625,A1625, $O$2:O1625,O1625)= 1,1,0)</f>
        <v>1</v>
      </c>
    </row>
    <row r="1626" spans="1:29" x14ac:dyDescent="0.25">
      <c r="A1626" t="s">
        <v>2269</v>
      </c>
      <c r="B1626" s="1">
        <v>45768</v>
      </c>
      <c r="C1626" t="s">
        <v>498</v>
      </c>
      <c r="D1626" t="s">
        <v>71</v>
      </c>
      <c r="E1626" t="s">
        <v>26</v>
      </c>
      <c r="F1626" t="s">
        <v>86</v>
      </c>
      <c r="G1626" t="s">
        <v>110</v>
      </c>
      <c r="H1626">
        <v>1</v>
      </c>
      <c r="I1626">
        <v>38662</v>
      </c>
      <c r="J1626">
        <v>0</v>
      </c>
      <c r="K1626">
        <v>0</v>
      </c>
      <c r="L1626">
        <v>38662</v>
      </c>
      <c r="M1626">
        <v>22998.639999999999</v>
      </c>
      <c r="N1626">
        <v>15663.36</v>
      </c>
      <c r="O1626" t="s">
        <v>49</v>
      </c>
      <c r="P1626">
        <v>377.87</v>
      </c>
      <c r="Q1626" t="s">
        <v>68</v>
      </c>
      <c r="R1626" t="s">
        <v>41</v>
      </c>
      <c r="S1626">
        <v>2</v>
      </c>
      <c r="T1626">
        <v>5</v>
      </c>
      <c r="U1626" t="s">
        <v>56</v>
      </c>
      <c r="V1626" t="s">
        <v>33</v>
      </c>
      <c r="W1626">
        <v>4</v>
      </c>
      <c r="X1626">
        <f t="shared" si="50"/>
        <v>0</v>
      </c>
      <c r="Y1626">
        <f t="shared" si="51"/>
        <v>15285.49</v>
      </c>
      <c r="Z1626" s="2">
        <f>IF(BoyCodeAfrica_Ecommerce_Datasets3[Marketing_Cost] = 0, "N/A", L1626/P1626)</f>
        <v>102.31561118903326</v>
      </c>
      <c r="AA1626" s="3">
        <f>BoyCodeAfrica_Ecommerce_Datasets3[Marketing_Cost]/BoyCodeAfrica_Ecommerce_Datasets3[Revenue]</f>
        <v>9.7736795820185188E-3</v>
      </c>
      <c r="AB1626">
        <f>IF(COUNTIFS($C$2:C1626,C1626, $O$2:O1626,O1626)= 1,1,0)</f>
        <v>1</v>
      </c>
      <c r="AC1626" s="6">
        <f>IF(COUNTIFS($A$2:A1626,A1626, $O$2:O1626,O1626)= 1,1,0)</f>
        <v>1</v>
      </c>
    </row>
    <row r="1627" spans="1:29" x14ac:dyDescent="0.25">
      <c r="A1627" t="s">
        <v>2270</v>
      </c>
      <c r="B1627" s="1">
        <v>45850</v>
      </c>
      <c r="C1627" t="s">
        <v>1209</v>
      </c>
      <c r="D1627" t="s">
        <v>90</v>
      </c>
      <c r="E1627" t="s">
        <v>46</v>
      </c>
      <c r="F1627" t="s">
        <v>27</v>
      </c>
      <c r="G1627" t="s">
        <v>72</v>
      </c>
      <c r="H1627">
        <v>2</v>
      </c>
      <c r="I1627">
        <v>26541</v>
      </c>
      <c r="J1627">
        <v>15</v>
      </c>
      <c r="K1627">
        <v>7962.3</v>
      </c>
      <c r="L1627">
        <v>45119.7</v>
      </c>
      <c r="M1627">
        <v>28478.01</v>
      </c>
      <c r="N1627">
        <v>16641.689999999999</v>
      </c>
      <c r="O1627" t="s">
        <v>49</v>
      </c>
      <c r="P1627">
        <v>439.1</v>
      </c>
      <c r="Q1627" t="s">
        <v>73</v>
      </c>
      <c r="R1627" t="s">
        <v>41</v>
      </c>
      <c r="S1627">
        <v>2</v>
      </c>
      <c r="T1627">
        <v>4</v>
      </c>
      <c r="U1627" t="s">
        <v>56</v>
      </c>
      <c r="V1627" t="s">
        <v>33</v>
      </c>
      <c r="W1627">
        <v>1</v>
      </c>
      <c r="X1627">
        <f t="shared" si="50"/>
        <v>0</v>
      </c>
      <c r="Y1627">
        <f t="shared" si="51"/>
        <v>16202.589999999998</v>
      </c>
      <c r="Z1627" s="2">
        <f>IF(BoyCodeAfrica_Ecommerce_Datasets3[Marketing_Cost] = 0, "N/A", L1627/P1627)</f>
        <v>102.75495331359598</v>
      </c>
      <c r="AA1627" s="3">
        <f>BoyCodeAfrica_Ecommerce_Datasets3[Marketing_Cost]/BoyCodeAfrica_Ecommerce_Datasets3[Revenue]</f>
        <v>9.7318909478564808E-3</v>
      </c>
      <c r="AB1627">
        <f>IF(COUNTIFS($C$2:C1627,C1627, $O$2:O1627,O1627)= 1,1,0)</f>
        <v>1</v>
      </c>
      <c r="AC1627" s="6">
        <f>IF(COUNTIFS($A$2:A1627,A1627, $O$2:O1627,O1627)= 1,1,0)</f>
        <v>1</v>
      </c>
    </row>
    <row r="1628" spans="1:29" x14ac:dyDescent="0.25">
      <c r="A1628" t="s">
        <v>2271</v>
      </c>
      <c r="B1628" s="1">
        <v>45872</v>
      </c>
      <c r="C1628" t="s">
        <v>1497</v>
      </c>
      <c r="D1628" t="s">
        <v>97</v>
      </c>
      <c r="E1628" t="s">
        <v>46</v>
      </c>
      <c r="F1628" t="s">
        <v>86</v>
      </c>
      <c r="G1628" t="s">
        <v>87</v>
      </c>
      <c r="H1628">
        <v>2</v>
      </c>
      <c r="I1628">
        <v>40053</v>
      </c>
      <c r="J1628">
        <v>10</v>
      </c>
      <c r="K1628">
        <v>8010.6</v>
      </c>
      <c r="L1628">
        <v>72095.399999999994</v>
      </c>
      <c r="M1628">
        <v>43079.15</v>
      </c>
      <c r="N1628">
        <v>29016.25</v>
      </c>
      <c r="O1628" t="s">
        <v>60</v>
      </c>
      <c r="P1628">
        <v>1624.26</v>
      </c>
      <c r="Q1628" t="s">
        <v>40</v>
      </c>
      <c r="R1628" t="s">
        <v>31</v>
      </c>
      <c r="S1628">
        <v>5</v>
      </c>
      <c r="T1628">
        <v>4</v>
      </c>
      <c r="U1628" t="s">
        <v>32</v>
      </c>
      <c r="V1628" t="s">
        <v>33</v>
      </c>
      <c r="W1628">
        <v>4</v>
      </c>
      <c r="X1628">
        <f t="shared" si="50"/>
        <v>0</v>
      </c>
      <c r="Y1628">
        <f t="shared" si="51"/>
        <v>27391.99</v>
      </c>
      <c r="Z1628" s="2">
        <f>IF(BoyCodeAfrica_Ecommerce_Datasets3[Marketing_Cost] = 0, "N/A", L1628/P1628)</f>
        <v>44.386612980680432</v>
      </c>
      <c r="AA1628" s="3">
        <f>BoyCodeAfrica_Ecommerce_Datasets3[Marketing_Cost]/BoyCodeAfrica_Ecommerce_Datasets3[Revenue]</f>
        <v>2.2529315323862549E-2</v>
      </c>
      <c r="AB1628">
        <f>IF(COUNTIFS($C$2:C1628,C1628, $O$2:O1628,O1628)= 1,1,0)</f>
        <v>0</v>
      </c>
      <c r="AC1628" s="6">
        <f>IF(COUNTIFS($A$2:A1628,A1628, $O$2:O1628,O1628)= 1,1,0)</f>
        <v>1</v>
      </c>
    </row>
    <row r="1629" spans="1:29" x14ac:dyDescent="0.25">
      <c r="A1629" t="s">
        <v>2272</v>
      </c>
      <c r="B1629" s="1">
        <v>45890</v>
      </c>
      <c r="C1629" t="s">
        <v>2002</v>
      </c>
      <c r="D1629" t="s">
        <v>67</v>
      </c>
      <c r="E1629" t="s">
        <v>36</v>
      </c>
      <c r="F1629" t="s">
        <v>47</v>
      </c>
      <c r="G1629" t="s">
        <v>138</v>
      </c>
      <c r="H1629">
        <v>1</v>
      </c>
      <c r="I1629">
        <v>21721</v>
      </c>
      <c r="J1629">
        <v>15</v>
      </c>
      <c r="K1629">
        <v>3258.15</v>
      </c>
      <c r="L1629">
        <v>18462.849999999999</v>
      </c>
      <c r="M1629">
        <v>13083.15</v>
      </c>
      <c r="N1629">
        <v>5379.7</v>
      </c>
      <c r="O1629" t="s">
        <v>39</v>
      </c>
      <c r="P1629">
        <v>687.63</v>
      </c>
      <c r="Q1629" t="s">
        <v>40</v>
      </c>
      <c r="R1629" t="s">
        <v>41</v>
      </c>
      <c r="S1629">
        <v>2</v>
      </c>
      <c r="T1629">
        <v>4</v>
      </c>
      <c r="U1629" t="s">
        <v>56</v>
      </c>
      <c r="V1629" t="s">
        <v>33</v>
      </c>
      <c r="W1629">
        <v>5</v>
      </c>
      <c r="X1629">
        <f t="shared" si="50"/>
        <v>0</v>
      </c>
      <c r="Y1629">
        <f t="shared" si="51"/>
        <v>4692.07</v>
      </c>
      <c r="Z1629" s="2">
        <f>IF(BoyCodeAfrica_Ecommerce_Datasets3[Marketing_Cost] = 0, "N/A", L1629/P1629)</f>
        <v>26.849977458807786</v>
      </c>
      <c r="AA1629" s="3">
        <f>BoyCodeAfrica_Ecommerce_Datasets3[Marketing_Cost]/BoyCodeAfrica_Ecommerce_Datasets3[Revenue]</f>
        <v>3.7243979125649619E-2</v>
      </c>
      <c r="AB1629">
        <f>IF(COUNTIFS($C$2:C1629,C1629, $O$2:O1629,O1629)= 1,1,0)</f>
        <v>0</v>
      </c>
      <c r="AC1629" s="6">
        <f>IF(COUNTIFS($A$2:A1629,A1629, $O$2:O1629,O1629)= 1,1,0)</f>
        <v>1</v>
      </c>
    </row>
    <row r="1630" spans="1:29" x14ac:dyDescent="0.25">
      <c r="A1630" t="s">
        <v>2273</v>
      </c>
      <c r="B1630" s="1">
        <v>45832</v>
      </c>
      <c r="C1630" t="s">
        <v>714</v>
      </c>
      <c r="D1630" t="s">
        <v>97</v>
      </c>
      <c r="E1630" t="s">
        <v>26</v>
      </c>
      <c r="F1630" t="s">
        <v>47</v>
      </c>
      <c r="G1630" t="s">
        <v>48</v>
      </c>
      <c r="H1630">
        <v>1</v>
      </c>
      <c r="I1630">
        <v>19984</v>
      </c>
      <c r="J1630">
        <v>0</v>
      </c>
      <c r="K1630">
        <v>0</v>
      </c>
      <c r="L1630">
        <v>19984</v>
      </c>
      <c r="M1630">
        <v>15803.8</v>
      </c>
      <c r="N1630">
        <v>4180.2</v>
      </c>
      <c r="O1630" t="s">
        <v>60</v>
      </c>
      <c r="P1630">
        <v>734.62</v>
      </c>
      <c r="Q1630" t="s">
        <v>73</v>
      </c>
      <c r="R1630" t="s">
        <v>31</v>
      </c>
      <c r="S1630">
        <v>5</v>
      </c>
      <c r="T1630">
        <v>5</v>
      </c>
      <c r="U1630" t="s">
        <v>32</v>
      </c>
      <c r="V1630" t="s">
        <v>33</v>
      </c>
      <c r="W1630">
        <v>4</v>
      </c>
      <c r="X1630">
        <f t="shared" si="50"/>
        <v>0</v>
      </c>
      <c r="Y1630">
        <f t="shared" si="51"/>
        <v>3445.58</v>
      </c>
      <c r="Z1630" s="2">
        <f>IF(BoyCodeAfrica_Ecommerce_Datasets3[Marketing_Cost] = 0, "N/A", L1630/P1630)</f>
        <v>27.203179875309683</v>
      </c>
      <c r="AA1630" s="3">
        <f>BoyCodeAfrica_Ecommerce_Datasets3[Marketing_Cost]/BoyCodeAfrica_Ecommerce_Datasets3[Revenue]</f>
        <v>3.6760408326661331E-2</v>
      </c>
      <c r="AB1630">
        <f>IF(COUNTIFS($C$2:C1630,C1630, $O$2:O1630,O1630)= 1,1,0)</f>
        <v>0</v>
      </c>
      <c r="AC1630" s="6">
        <f>IF(COUNTIFS($A$2:A1630,A1630, $O$2:O1630,O1630)= 1,1,0)</f>
        <v>1</v>
      </c>
    </row>
    <row r="1631" spans="1:29" x14ac:dyDescent="0.25">
      <c r="A1631" t="s">
        <v>2274</v>
      </c>
      <c r="B1631" s="1">
        <v>45738</v>
      </c>
      <c r="C1631" t="s">
        <v>349</v>
      </c>
      <c r="D1631" t="s">
        <v>154</v>
      </c>
      <c r="E1631" t="s">
        <v>46</v>
      </c>
      <c r="F1631" t="s">
        <v>47</v>
      </c>
      <c r="G1631" t="s">
        <v>146</v>
      </c>
      <c r="H1631">
        <v>1</v>
      </c>
      <c r="I1631">
        <v>16996</v>
      </c>
      <c r="J1631">
        <v>10</v>
      </c>
      <c r="K1631">
        <v>1699.6</v>
      </c>
      <c r="L1631">
        <v>15296.4</v>
      </c>
      <c r="M1631">
        <v>8502.39</v>
      </c>
      <c r="N1631">
        <v>6794.01</v>
      </c>
      <c r="O1631" t="s">
        <v>91</v>
      </c>
      <c r="P1631">
        <v>1843.53</v>
      </c>
      <c r="Q1631" t="s">
        <v>30</v>
      </c>
      <c r="R1631" t="s">
        <v>41</v>
      </c>
      <c r="S1631">
        <v>2</v>
      </c>
      <c r="T1631">
        <v>1</v>
      </c>
      <c r="U1631" t="s">
        <v>32</v>
      </c>
      <c r="V1631" t="s">
        <v>42</v>
      </c>
      <c r="X1631">
        <f t="shared" si="50"/>
        <v>0</v>
      </c>
      <c r="Y1631">
        <f t="shared" si="51"/>
        <v>4950.4800000000005</v>
      </c>
      <c r="Z1631" s="2">
        <f>IF(BoyCodeAfrica_Ecommerce_Datasets3[Marketing_Cost] = 0, "N/A", L1631/P1631)</f>
        <v>8.2973425981676456</v>
      </c>
      <c r="AA1631" s="3">
        <f>BoyCodeAfrica_Ecommerce_Datasets3[Marketing_Cost]/BoyCodeAfrica_Ecommerce_Datasets3[Revenue]</f>
        <v>0.12052051463089354</v>
      </c>
      <c r="AB1631">
        <f>IF(COUNTIFS($C$2:C1631,C1631, $O$2:O1631,O1631)= 1,1,0)</f>
        <v>0</v>
      </c>
      <c r="AC1631" s="6">
        <f>IF(COUNTIFS($A$2:A1631,A1631, $O$2:O1631,O1631)= 1,1,0)</f>
        <v>1</v>
      </c>
    </row>
    <row r="1632" spans="1:29" x14ac:dyDescent="0.25">
      <c r="A1632" t="s">
        <v>2275</v>
      </c>
      <c r="B1632" s="1">
        <v>45847</v>
      </c>
      <c r="C1632" t="s">
        <v>933</v>
      </c>
      <c r="D1632" t="s">
        <v>124</v>
      </c>
      <c r="E1632" t="s">
        <v>46</v>
      </c>
      <c r="F1632" t="s">
        <v>47</v>
      </c>
      <c r="G1632" t="s">
        <v>138</v>
      </c>
      <c r="H1632">
        <v>3</v>
      </c>
      <c r="I1632">
        <v>10158</v>
      </c>
      <c r="J1632">
        <v>10</v>
      </c>
      <c r="K1632">
        <v>3047.4</v>
      </c>
      <c r="L1632">
        <v>27426.6</v>
      </c>
      <c r="M1632">
        <v>15794.32</v>
      </c>
      <c r="N1632">
        <v>11632.28</v>
      </c>
      <c r="O1632" t="s">
        <v>39</v>
      </c>
      <c r="P1632">
        <v>406.48</v>
      </c>
      <c r="Q1632" t="s">
        <v>73</v>
      </c>
      <c r="R1632" t="s">
        <v>41</v>
      </c>
      <c r="S1632">
        <v>2</v>
      </c>
      <c r="T1632">
        <v>2</v>
      </c>
      <c r="U1632" t="s">
        <v>32</v>
      </c>
      <c r="V1632" t="s">
        <v>33</v>
      </c>
      <c r="W1632">
        <v>5</v>
      </c>
      <c r="X1632">
        <f t="shared" si="50"/>
        <v>0</v>
      </c>
      <c r="Y1632">
        <f t="shared" si="51"/>
        <v>11225.800000000001</v>
      </c>
      <c r="Z1632" s="2">
        <f>IF(BoyCodeAfrica_Ecommerce_Datasets3[Marketing_Cost] = 0, "N/A", L1632/P1632)</f>
        <v>67.473430427081283</v>
      </c>
      <c r="AA1632" s="3">
        <f>BoyCodeAfrica_Ecommerce_Datasets3[Marketing_Cost]/BoyCodeAfrica_Ecommerce_Datasets3[Revenue]</f>
        <v>1.4820648567449119E-2</v>
      </c>
      <c r="AB1632">
        <f>IF(COUNTIFS($C$2:C1632,C1632, $O$2:O1632,O1632)= 1,1,0)</f>
        <v>1</v>
      </c>
      <c r="AC1632" s="6">
        <f>IF(COUNTIFS($A$2:A1632,A1632, $O$2:O1632,O1632)= 1,1,0)</f>
        <v>1</v>
      </c>
    </row>
    <row r="1633" spans="1:29" x14ac:dyDescent="0.25">
      <c r="A1633" t="s">
        <v>2276</v>
      </c>
      <c r="B1633" s="1">
        <v>45817</v>
      </c>
      <c r="C1633" t="s">
        <v>807</v>
      </c>
      <c r="D1633" t="s">
        <v>90</v>
      </c>
      <c r="E1633" t="s">
        <v>36</v>
      </c>
      <c r="F1633" t="s">
        <v>86</v>
      </c>
      <c r="G1633" t="s">
        <v>110</v>
      </c>
      <c r="H1633">
        <v>1</v>
      </c>
      <c r="I1633">
        <v>41832</v>
      </c>
      <c r="J1633">
        <v>10</v>
      </c>
      <c r="K1633">
        <v>4183.2</v>
      </c>
      <c r="L1633">
        <v>37648.800000000003</v>
      </c>
      <c r="M1633">
        <v>30326.18</v>
      </c>
      <c r="N1633">
        <v>7322.62</v>
      </c>
      <c r="O1633" t="s">
        <v>29</v>
      </c>
      <c r="P1633">
        <v>381</v>
      </c>
      <c r="Q1633" t="s">
        <v>40</v>
      </c>
      <c r="R1633" t="s">
        <v>41</v>
      </c>
      <c r="S1633">
        <v>2</v>
      </c>
      <c r="T1633">
        <v>1</v>
      </c>
      <c r="U1633" t="s">
        <v>32</v>
      </c>
      <c r="V1633" t="s">
        <v>33</v>
      </c>
      <c r="W1633">
        <v>1</v>
      </c>
      <c r="X1633">
        <f t="shared" si="50"/>
        <v>0</v>
      </c>
      <c r="Y1633">
        <f t="shared" si="51"/>
        <v>6941.62</v>
      </c>
      <c r="Z1633" s="2">
        <f>IF(BoyCodeAfrica_Ecommerce_Datasets3[Marketing_Cost] = 0, "N/A", L1633/P1633)</f>
        <v>98.815748031496071</v>
      </c>
      <c r="AA1633" s="3">
        <f>BoyCodeAfrica_Ecommerce_Datasets3[Marketing_Cost]/BoyCodeAfrica_Ecommerce_Datasets3[Revenue]</f>
        <v>1.0119844457193853E-2</v>
      </c>
      <c r="AB1633">
        <f>IF(COUNTIFS($C$2:C1633,C1633, $O$2:O1633,O1633)= 1,1,0)</f>
        <v>1</v>
      </c>
      <c r="AC1633" s="6">
        <f>IF(COUNTIFS($A$2:A1633,A1633, $O$2:O1633,O1633)= 1,1,0)</f>
        <v>1</v>
      </c>
    </row>
    <row r="1634" spans="1:29" x14ac:dyDescent="0.25">
      <c r="A1634" t="s">
        <v>2277</v>
      </c>
      <c r="B1634" s="1">
        <v>45824</v>
      </c>
      <c r="C1634" t="s">
        <v>624</v>
      </c>
      <c r="D1634" t="s">
        <v>79</v>
      </c>
      <c r="E1634" t="s">
        <v>46</v>
      </c>
      <c r="F1634" t="s">
        <v>47</v>
      </c>
      <c r="G1634" t="s">
        <v>48</v>
      </c>
      <c r="H1634">
        <v>1</v>
      </c>
      <c r="I1634">
        <v>9332</v>
      </c>
      <c r="J1634">
        <v>0</v>
      </c>
      <c r="K1634">
        <v>0</v>
      </c>
      <c r="L1634">
        <v>9332</v>
      </c>
      <c r="M1634">
        <v>6610.07</v>
      </c>
      <c r="N1634">
        <v>2721.93</v>
      </c>
      <c r="O1634" t="s">
        <v>91</v>
      </c>
      <c r="P1634">
        <v>1003.38</v>
      </c>
      <c r="Q1634" t="s">
        <v>68</v>
      </c>
      <c r="R1634" t="s">
        <v>41</v>
      </c>
      <c r="S1634">
        <v>2</v>
      </c>
      <c r="T1634">
        <v>1</v>
      </c>
      <c r="U1634" t="s">
        <v>32</v>
      </c>
      <c r="V1634" t="s">
        <v>33</v>
      </c>
      <c r="W1634">
        <v>1</v>
      </c>
      <c r="X1634">
        <f t="shared" si="50"/>
        <v>0</v>
      </c>
      <c r="Y1634">
        <f t="shared" si="51"/>
        <v>1718.5499999999997</v>
      </c>
      <c r="Z1634" s="2">
        <f>IF(BoyCodeAfrica_Ecommerce_Datasets3[Marketing_Cost] = 0, "N/A", L1634/P1634)</f>
        <v>9.3005640933644287</v>
      </c>
      <c r="AA1634" s="3">
        <f>BoyCodeAfrica_Ecommerce_Datasets3[Marketing_Cost]/BoyCodeAfrica_Ecommerce_Datasets3[Revenue]</f>
        <v>0.10752036005143592</v>
      </c>
      <c r="AB1634">
        <f>IF(COUNTIFS($C$2:C1634,C1634, $O$2:O1634,O1634)= 1,1,0)</f>
        <v>1</v>
      </c>
      <c r="AC1634" s="6">
        <f>IF(COUNTIFS($A$2:A1634,A1634, $O$2:O1634,O1634)= 1,1,0)</f>
        <v>1</v>
      </c>
    </row>
    <row r="1635" spans="1:29" x14ac:dyDescent="0.25">
      <c r="A1635" t="s">
        <v>2278</v>
      </c>
      <c r="B1635" s="1">
        <v>45948</v>
      </c>
      <c r="C1635" t="s">
        <v>941</v>
      </c>
      <c r="D1635" t="s">
        <v>79</v>
      </c>
      <c r="E1635" t="s">
        <v>26</v>
      </c>
      <c r="F1635" t="s">
        <v>86</v>
      </c>
      <c r="G1635" t="s">
        <v>110</v>
      </c>
      <c r="H1635">
        <v>1</v>
      </c>
      <c r="I1635">
        <v>71170</v>
      </c>
      <c r="J1635">
        <v>10</v>
      </c>
      <c r="K1635">
        <v>7117</v>
      </c>
      <c r="L1635">
        <v>64053</v>
      </c>
      <c r="M1635">
        <v>43810.2</v>
      </c>
      <c r="N1635">
        <v>20242.8</v>
      </c>
      <c r="O1635" t="s">
        <v>29</v>
      </c>
      <c r="P1635">
        <v>2034.35</v>
      </c>
      <c r="Q1635" t="s">
        <v>68</v>
      </c>
      <c r="R1635" t="s">
        <v>41</v>
      </c>
      <c r="S1635">
        <v>2</v>
      </c>
      <c r="T1635">
        <v>4</v>
      </c>
      <c r="U1635" t="s">
        <v>56</v>
      </c>
      <c r="V1635" t="s">
        <v>33</v>
      </c>
      <c r="W1635">
        <v>4</v>
      </c>
      <c r="X1635">
        <f t="shared" si="50"/>
        <v>0</v>
      </c>
      <c r="Y1635">
        <f t="shared" si="51"/>
        <v>18208.45</v>
      </c>
      <c r="Z1635" s="2">
        <f>IF(BoyCodeAfrica_Ecommerce_Datasets3[Marketing_Cost] = 0, "N/A", L1635/P1635)</f>
        <v>31.485732543564286</v>
      </c>
      <c r="AA1635" s="3">
        <f>BoyCodeAfrica_Ecommerce_Datasets3[Marketing_Cost]/BoyCodeAfrica_Ecommerce_Datasets3[Revenue]</f>
        <v>3.1760417154543891E-2</v>
      </c>
      <c r="AB1635">
        <f>IF(COUNTIFS($C$2:C1635,C1635, $O$2:O1635,O1635)= 1,1,0)</f>
        <v>1</v>
      </c>
      <c r="AC1635" s="6">
        <f>IF(COUNTIFS($A$2:A1635,A1635, $O$2:O1635,O1635)= 1,1,0)</f>
        <v>1</v>
      </c>
    </row>
    <row r="1636" spans="1:29" x14ac:dyDescent="0.25">
      <c r="A1636" t="s">
        <v>2279</v>
      </c>
      <c r="B1636" s="1">
        <v>45963</v>
      </c>
      <c r="C1636" t="s">
        <v>1680</v>
      </c>
      <c r="D1636" t="s">
        <v>71</v>
      </c>
      <c r="E1636" t="s">
        <v>46</v>
      </c>
      <c r="F1636" t="s">
        <v>37</v>
      </c>
      <c r="G1636" t="s">
        <v>161</v>
      </c>
      <c r="H1636">
        <v>2</v>
      </c>
      <c r="I1636">
        <v>39156</v>
      </c>
      <c r="J1636">
        <v>10</v>
      </c>
      <c r="K1636">
        <v>7831.2</v>
      </c>
      <c r="L1636">
        <v>70480.800000000003</v>
      </c>
      <c r="M1636">
        <v>55734.8</v>
      </c>
      <c r="N1636">
        <v>14746</v>
      </c>
      <c r="O1636" t="s">
        <v>91</v>
      </c>
      <c r="P1636">
        <v>502.27</v>
      </c>
      <c r="Q1636" t="s">
        <v>83</v>
      </c>
      <c r="R1636" t="s">
        <v>41</v>
      </c>
      <c r="S1636">
        <v>2</v>
      </c>
      <c r="T1636">
        <v>1</v>
      </c>
      <c r="U1636" t="s">
        <v>32</v>
      </c>
      <c r="V1636" t="s">
        <v>50</v>
      </c>
      <c r="W1636">
        <v>3</v>
      </c>
      <c r="X1636">
        <f t="shared" si="50"/>
        <v>0</v>
      </c>
      <c r="Y1636">
        <f t="shared" si="51"/>
        <v>14243.73</v>
      </c>
      <c r="Z1636" s="2">
        <f>IF(BoyCodeAfrica_Ecommerce_Datasets3[Marketing_Cost] = 0, "N/A", L1636/P1636)</f>
        <v>140.32452664901348</v>
      </c>
      <c r="AA1636" s="3">
        <f>BoyCodeAfrica_Ecommerce_Datasets3[Marketing_Cost]/BoyCodeAfrica_Ecommerce_Datasets3[Revenue]</f>
        <v>7.12633795303118E-3</v>
      </c>
      <c r="AB1636">
        <f>IF(COUNTIFS($C$2:C1636,C1636, $O$2:O1636,O1636)= 1,1,0)</f>
        <v>1</v>
      </c>
      <c r="AC1636" s="6">
        <f>IF(COUNTIFS($A$2:A1636,A1636, $O$2:O1636,O1636)= 1,1,0)</f>
        <v>1</v>
      </c>
    </row>
    <row r="1637" spans="1:29" x14ac:dyDescent="0.25">
      <c r="A1637" t="s">
        <v>2280</v>
      </c>
      <c r="B1637" s="1">
        <v>45701</v>
      </c>
      <c r="C1637" t="s">
        <v>386</v>
      </c>
      <c r="D1637" t="s">
        <v>25</v>
      </c>
      <c r="E1637" t="s">
        <v>46</v>
      </c>
      <c r="F1637" t="s">
        <v>27</v>
      </c>
      <c r="G1637" t="s">
        <v>113</v>
      </c>
      <c r="H1637">
        <v>1</v>
      </c>
      <c r="I1637">
        <v>19915</v>
      </c>
      <c r="J1637">
        <v>15</v>
      </c>
      <c r="K1637">
        <v>2987.25</v>
      </c>
      <c r="L1637">
        <v>16927.75</v>
      </c>
      <c r="M1637">
        <v>12032.66</v>
      </c>
      <c r="N1637">
        <v>4895.09</v>
      </c>
      <c r="O1637" t="s">
        <v>55</v>
      </c>
      <c r="P1637">
        <v>636.65</v>
      </c>
      <c r="Q1637" t="s">
        <v>68</v>
      </c>
      <c r="R1637" t="s">
        <v>31</v>
      </c>
      <c r="S1637">
        <v>5</v>
      </c>
      <c r="T1637">
        <v>4</v>
      </c>
      <c r="U1637" t="s">
        <v>32</v>
      </c>
      <c r="V1637" t="s">
        <v>33</v>
      </c>
      <c r="W1637">
        <v>3</v>
      </c>
      <c r="X1637">
        <f t="shared" si="50"/>
        <v>0</v>
      </c>
      <c r="Y1637">
        <f t="shared" si="51"/>
        <v>4258.4400000000005</v>
      </c>
      <c r="Z1637" s="2">
        <f>IF(BoyCodeAfrica_Ecommerce_Datasets3[Marketing_Cost] = 0, "N/A", L1637/P1637)</f>
        <v>26.588785046728972</v>
      </c>
      <c r="AA1637" s="3">
        <f>BoyCodeAfrica_Ecommerce_Datasets3[Marketing_Cost]/BoyCodeAfrica_Ecommerce_Datasets3[Revenue]</f>
        <v>3.7609841827768012E-2</v>
      </c>
      <c r="AB1637">
        <f>IF(COUNTIFS($C$2:C1637,C1637, $O$2:O1637,O1637)= 1,1,0)</f>
        <v>1</v>
      </c>
      <c r="AC1637" s="6">
        <f>IF(COUNTIFS($A$2:A1637,A1637, $O$2:O1637,O1637)= 1,1,0)</f>
        <v>1</v>
      </c>
    </row>
    <row r="1638" spans="1:29" x14ac:dyDescent="0.25">
      <c r="A1638" t="s">
        <v>2281</v>
      </c>
      <c r="B1638" s="1">
        <v>45684</v>
      </c>
      <c r="C1638" t="s">
        <v>1080</v>
      </c>
      <c r="D1638" t="s">
        <v>90</v>
      </c>
      <c r="E1638" t="s">
        <v>26</v>
      </c>
      <c r="F1638" t="s">
        <v>27</v>
      </c>
      <c r="G1638" t="s">
        <v>164</v>
      </c>
      <c r="H1638">
        <v>1</v>
      </c>
      <c r="I1638">
        <v>28577</v>
      </c>
      <c r="J1638">
        <v>0</v>
      </c>
      <c r="K1638">
        <v>0</v>
      </c>
      <c r="L1638">
        <v>28577</v>
      </c>
      <c r="M1638">
        <v>22272.52</v>
      </c>
      <c r="N1638">
        <v>6304.48</v>
      </c>
      <c r="O1638" t="s">
        <v>49</v>
      </c>
      <c r="P1638">
        <v>268.52</v>
      </c>
      <c r="Q1638" t="s">
        <v>40</v>
      </c>
      <c r="R1638" t="s">
        <v>31</v>
      </c>
      <c r="S1638">
        <v>5</v>
      </c>
      <c r="T1638">
        <v>4</v>
      </c>
      <c r="U1638" t="s">
        <v>32</v>
      </c>
      <c r="V1638" t="s">
        <v>50</v>
      </c>
      <c r="W1638">
        <v>2</v>
      </c>
      <c r="X1638">
        <f t="shared" si="50"/>
        <v>0</v>
      </c>
      <c r="Y1638">
        <f t="shared" si="51"/>
        <v>6035.9599999999991</v>
      </c>
      <c r="Z1638" s="2">
        <f>IF(BoyCodeAfrica_Ecommerce_Datasets3[Marketing_Cost] = 0, "N/A", L1638/P1638)</f>
        <v>106.42410248771041</v>
      </c>
      <c r="AA1638" s="3">
        <f>BoyCodeAfrica_Ecommerce_Datasets3[Marketing_Cost]/BoyCodeAfrica_Ecommerce_Datasets3[Revenue]</f>
        <v>9.3963677082968822E-3</v>
      </c>
      <c r="AB1638">
        <f>IF(COUNTIFS($C$2:C1638,C1638, $O$2:O1638,O1638)= 1,1,0)</f>
        <v>1</v>
      </c>
      <c r="AC1638" s="6">
        <f>IF(COUNTIFS($A$2:A1638,A1638, $O$2:O1638,O1638)= 1,1,0)</f>
        <v>1</v>
      </c>
    </row>
    <row r="1639" spans="1:29" x14ac:dyDescent="0.25">
      <c r="A1639" t="s">
        <v>2282</v>
      </c>
      <c r="B1639" s="1">
        <v>45737</v>
      </c>
      <c r="C1639" t="s">
        <v>1363</v>
      </c>
      <c r="D1639" t="s">
        <v>79</v>
      </c>
      <c r="E1639" t="s">
        <v>26</v>
      </c>
      <c r="F1639" t="s">
        <v>37</v>
      </c>
      <c r="G1639" t="s">
        <v>38</v>
      </c>
      <c r="H1639">
        <v>1</v>
      </c>
      <c r="I1639">
        <v>19930</v>
      </c>
      <c r="J1639">
        <v>25</v>
      </c>
      <c r="K1639">
        <v>4982.5</v>
      </c>
      <c r="L1639">
        <v>14947.5</v>
      </c>
      <c r="M1639">
        <v>10331.870000000001</v>
      </c>
      <c r="N1639">
        <v>4615.63</v>
      </c>
      <c r="O1639" t="s">
        <v>29</v>
      </c>
      <c r="P1639">
        <v>1432.01</v>
      </c>
      <c r="Q1639" t="s">
        <v>73</v>
      </c>
      <c r="R1639" t="s">
        <v>41</v>
      </c>
      <c r="S1639">
        <v>2</v>
      </c>
      <c r="T1639">
        <v>2</v>
      </c>
      <c r="U1639" t="s">
        <v>32</v>
      </c>
      <c r="V1639" t="s">
        <v>33</v>
      </c>
      <c r="W1639">
        <v>5</v>
      </c>
      <c r="X1639">
        <f t="shared" si="50"/>
        <v>0</v>
      </c>
      <c r="Y1639">
        <f t="shared" si="51"/>
        <v>3183.62</v>
      </c>
      <c r="Z1639" s="2">
        <f>IF(BoyCodeAfrica_Ecommerce_Datasets3[Marketing_Cost] = 0, "N/A", L1639/P1639)</f>
        <v>10.438125432084972</v>
      </c>
      <c r="AA1639" s="3">
        <f>BoyCodeAfrica_Ecommerce_Datasets3[Marketing_Cost]/BoyCodeAfrica_Ecommerce_Datasets3[Revenue]</f>
        <v>9.580264258237163E-2</v>
      </c>
      <c r="AB1639">
        <f>IF(COUNTIFS($C$2:C1639,C1639, $O$2:O1639,O1639)= 1,1,0)</f>
        <v>1</v>
      </c>
      <c r="AC1639" s="6">
        <f>IF(COUNTIFS($A$2:A1639,A1639, $O$2:O1639,O1639)= 1,1,0)</f>
        <v>1</v>
      </c>
    </row>
    <row r="1640" spans="1:29" x14ac:dyDescent="0.25">
      <c r="A1640" t="s">
        <v>2283</v>
      </c>
      <c r="B1640" s="1">
        <v>45738</v>
      </c>
      <c r="C1640" t="s">
        <v>2284</v>
      </c>
      <c r="D1640" t="s">
        <v>71</v>
      </c>
      <c r="E1640" t="s">
        <v>46</v>
      </c>
      <c r="F1640" t="s">
        <v>53</v>
      </c>
      <c r="G1640" t="s">
        <v>82</v>
      </c>
      <c r="H1640">
        <v>1</v>
      </c>
      <c r="I1640">
        <v>13611</v>
      </c>
      <c r="J1640">
        <v>15</v>
      </c>
      <c r="K1640">
        <v>2041.65</v>
      </c>
      <c r="L1640">
        <v>11569.35</v>
      </c>
      <c r="M1640">
        <v>8733.25</v>
      </c>
      <c r="N1640">
        <v>2836.1</v>
      </c>
      <c r="O1640" t="s">
        <v>29</v>
      </c>
      <c r="P1640">
        <v>1300.8599999999999</v>
      </c>
      <c r="Q1640" t="s">
        <v>40</v>
      </c>
      <c r="R1640" t="s">
        <v>31</v>
      </c>
      <c r="S1640">
        <v>5</v>
      </c>
      <c r="T1640">
        <v>3</v>
      </c>
      <c r="U1640" t="s">
        <v>32</v>
      </c>
      <c r="V1640" t="s">
        <v>42</v>
      </c>
      <c r="X1640">
        <f t="shared" si="50"/>
        <v>0</v>
      </c>
      <c r="Y1640">
        <f t="shared" si="51"/>
        <v>1535.24</v>
      </c>
      <c r="Z1640" s="2">
        <f>IF(BoyCodeAfrica_Ecommerce_Datasets3[Marketing_Cost] = 0, "N/A", L1640/P1640)</f>
        <v>8.8936165306028325</v>
      </c>
      <c r="AA1640" s="3">
        <f>BoyCodeAfrica_Ecommerce_Datasets3[Marketing_Cost]/BoyCodeAfrica_Ecommerce_Datasets3[Revenue]</f>
        <v>0.11244019759104876</v>
      </c>
      <c r="AB1640">
        <f>IF(COUNTIFS($C$2:C1640,C1640, $O$2:O1640,O1640)= 1,1,0)</f>
        <v>1</v>
      </c>
      <c r="AC1640" s="6">
        <f>IF(COUNTIFS($A$2:A1640,A1640, $O$2:O1640,O1640)= 1,1,0)</f>
        <v>1</v>
      </c>
    </row>
    <row r="1641" spans="1:29" x14ac:dyDescent="0.25">
      <c r="A1641" t="s">
        <v>2285</v>
      </c>
      <c r="B1641" s="1">
        <v>45974</v>
      </c>
      <c r="C1641" t="s">
        <v>406</v>
      </c>
      <c r="D1641" t="s">
        <v>154</v>
      </c>
      <c r="E1641" t="s">
        <v>26</v>
      </c>
      <c r="F1641" t="s">
        <v>53</v>
      </c>
      <c r="G1641" t="s">
        <v>151</v>
      </c>
      <c r="H1641">
        <v>2</v>
      </c>
      <c r="I1641">
        <v>103896</v>
      </c>
      <c r="J1641">
        <v>20</v>
      </c>
      <c r="K1641">
        <v>41558.400000000001</v>
      </c>
      <c r="L1641">
        <v>166233.60000000001</v>
      </c>
      <c r="M1641">
        <v>98355.63</v>
      </c>
      <c r="N1641">
        <v>67877.97</v>
      </c>
      <c r="O1641" t="s">
        <v>49</v>
      </c>
      <c r="P1641">
        <v>208.27</v>
      </c>
      <c r="Q1641" t="s">
        <v>73</v>
      </c>
      <c r="R1641" t="s">
        <v>41</v>
      </c>
      <c r="S1641">
        <v>2</v>
      </c>
      <c r="T1641">
        <v>1</v>
      </c>
      <c r="U1641" t="s">
        <v>32</v>
      </c>
      <c r="V1641" t="s">
        <v>33</v>
      </c>
      <c r="W1641">
        <v>2</v>
      </c>
      <c r="X1641">
        <f t="shared" si="50"/>
        <v>0</v>
      </c>
      <c r="Y1641">
        <f t="shared" si="51"/>
        <v>67669.7</v>
      </c>
      <c r="Z1641" s="2">
        <f>IF(BoyCodeAfrica_Ecommerce_Datasets3[Marketing_Cost] = 0, "N/A", L1641/P1641)</f>
        <v>798.16392183223695</v>
      </c>
      <c r="AA1641" s="3">
        <f>BoyCodeAfrica_Ecommerce_Datasets3[Marketing_Cost]/BoyCodeAfrica_Ecommerce_Datasets3[Revenue]</f>
        <v>1.2528754716254716E-3</v>
      </c>
      <c r="AB1641">
        <f>IF(COUNTIFS($C$2:C1641,C1641, $O$2:O1641,O1641)= 1,1,0)</f>
        <v>1</v>
      </c>
      <c r="AC1641" s="6">
        <f>IF(COUNTIFS($A$2:A1641,A1641, $O$2:O1641,O1641)= 1,1,0)</f>
        <v>1</v>
      </c>
    </row>
    <row r="1642" spans="1:29" x14ac:dyDescent="0.25">
      <c r="A1642" t="s">
        <v>2286</v>
      </c>
      <c r="B1642" s="1">
        <v>45683</v>
      </c>
      <c r="C1642" t="s">
        <v>2051</v>
      </c>
      <c r="D1642" t="s">
        <v>124</v>
      </c>
      <c r="E1642" t="s">
        <v>26</v>
      </c>
      <c r="F1642" t="s">
        <v>53</v>
      </c>
      <c r="G1642" t="s">
        <v>54</v>
      </c>
      <c r="H1642">
        <v>2</v>
      </c>
      <c r="I1642">
        <v>78922</v>
      </c>
      <c r="J1642">
        <v>20</v>
      </c>
      <c r="K1642">
        <v>31568.799999999999</v>
      </c>
      <c r="L1642">
        <v>126275.2</v>
      </c>
      <c r="M1642">
        <v>101919.37</v>
      </c>
      <c r="N1642">
        <v>24355.83</v>
      </c>
      <c r="O1642" t="s">
        <v>49</v>
      </c>
      <c r="P1642">
        <v>338.69</v>
      </c>
      <c r="Q1642" t="s">
        <v>73</v>
      </c>
      <c r="R1642" t="s">
        <v>41</v>
      </c>
      <c r="S1642">
        <v>2</v>
      </c>
      <c r="T1642">
        <v>0</v>
      </c>
      <c r="U1642" t="s">
        <v>32</v>
      </c>
      <c r="V1642" t="s">
        <v>42</v>
      </c>
      <c r="X1642">
        <f t="shared" si="50"/>
        <v>0</v>
      </c>
      <c r="Y1642">
        <f t="shared" si="51"/>
        <v>24017.140000000003</v>
      </c>
      <c r="Z1642" s="2">
        <f>IF(BoyCodeAfrica_Ecommerce_Datasets3[Marketing_Cost] = 0, "N/A", L1642/P1642)</f>
        <v>372.83415512710735</v>
      </c>
      <c r="AA1642" s="3">
        <f>BoyCodeAfrica_Ecommerce_Datasets3[Marketing_Cost]/BoyCodeAfrica_Ecommerce_Datasets3[Revenue]</f>
        <v>2.6821577000076023E-3</v>
      </c>
      <c r="AB1642">
        <f>IF(COUNTIFS($C$2:C1642,C1642, $O$2:O1642,O1642)= 1,1,0)</f>
        <v>1</v>
      </c>
      <c r="AC1642" s="6">
        <f>IF(COUNTIFS($A$2:A1642,A1642, $O$2:O1642,O1642)= 1,1,0)</f>
        <v>1</v>
      </c>
    </row>
    <row r="1643" spans="1:29" x14ac:dyDescent="0.25">
      <c r="A1643" t="s">
        <v>2287</v>
      </c>
      <c r="B1643" s="1">
        <v>46003</v>
      </c>
      <c r="C1643" t="s">
        <v>2131</v>
      </c>
      <c r="D1643" t="s">
        <v>124</v>
      </c>
      <c r="E1643" t="s">
        <v>26</v>
      </c>
      <c r="F1643" t="s">
        <v>86</v>
      </c>
      <c r="G1643" t="s">
        <v>110</v>
      </c>
      <c r="H1643">
        <v>1</v>
      </c>
      <c r="I1643">
        <v>40529</v>
      </c>
      <c r="J1643">
        <v>15</v>
      </c>
      <c r="K1643">
        <v>6079.35</v>
      </c>
      <c r="L1643">
        <v>34449.65</v>
      </c>
      <c r="M1643">
        <v>22471.78</v>
      </c>
      <c r="N1643">
        <v>11977.87</v>
      </c>
      <c r="O1643" t="s">
        <v>60</v>
      </c>
      <c r="P1643">
        <v>1056.92</v>
      </c>
      <c r="Q1643" t="s">
        <v>40</v>
      </c>
      <c r="R1643" t="s">
        <v>41</v>
      </c>
      <c r="S1643">
        <v>2</v>
      </c>
      <c r="T1643">
        <v>3</v>
      </c>
      <c r="U1643" t="s">
        <v>32</v>
      </c>
      <c r="V1643" t="s">
        <v>42</v>
      </c>
      <c r="X1643">
        <f t="shared" si="50"/>
        <v>0</v>
      </c>
      <c r="Y1643">
        <f t="shared" si="51"/>
        <v>10920.95</v>
      </c>
      <c r="Z1643" s="2">
        <f>IF(BoyCodeAfrica_Ecommerce_Datasets3[Marketing_Cost] = 0, "N/A", L1643/P1643)</f>
        <v>32.594378004011652</v>
      </c>
      <c r="AA1643" s="3">
        <f>BoyCodeAfrica_Ecommerce_Datasets3[Marketing_Cost]/BoyCodeAfrica_Ecommerce_Datasets3[Revenue]</f>
        <v>3.0680137534053322E-2</v>
      </c>
      <c r="AB1643">
        <f>IF(COUNTIFS($C$2:C1643,C1643, $O$2:O1643,O1643)= 1,1,0)</f>
        <v>1</v>
      </c>
      <c r="AC1643" s="6">
        <f>IF(COUNTIFS($A$2:A1643,A1643, $O$2:O1643,O1643)= 1,1,0)</f>
        <v>1</v>
      </c>
    </row>
    <row r="1644" spans="1:29" x14ac:dyDescent="0.25">
      <c r="A1644" t="s">
        <v>2288</v>
      </c>
      <c r="B1644" s="1">
        <v>45699</v>
      </c>
      <c r="C1644" t="s">
        <v>742</v>
      </c>
      <c r="D1644" t="s">
        <v>79</v>
      </c>
      <c r="E1644" t="s">
        <v>46</v>
      </c>
      <c r="F1644" t="s">
        <v>86</v>
      </c>
      <c r="G1644" t="s">
        <v>127</v>
      </c>
      <c r="H1644">
        <v>1</v>
      </c>
      <c r="I1644">
        <v>53899</v>
      </c>
      <c r="J1644">
        <v>10</v>
      </c>
      <c r="K1644">
        <v>5389.9</v>
      </c>
      <c r="L1644">
        <v>48509.1</v>
      </c>
      <c r="M1644">
        <v>29940.54</v>
      </c>
      <c r="N1644">
        <v>18568.560000000001</v>
      </c>
      <c r="O1644" t="s">
        <v>60</v>
      </c>
      <c r="P1644">
        <v>1708.39</v>
      </c>
      <c r="Q1644" t="s">
        <v>68</v>
      </c>
      <c r="R1644" t="s">
        <v>31</v>
      </c>
      <c r="S1644">
        <v>5</v>
      </c>
      <c r="T1644">
        <v>4</v>
      </c>
      <c r="U1644" t="s">
        <v>32</v>
      </c>
      <c r="V1644" t="s">
        <v>33</v>
      </c>
      <c r="W1644">
        <v>5</v>
      </c>
      <c r="X1644">
        <f t="shared" si="50"/>
        <v>0</v>
      </c>
      <c r="Y1644">
        <f t="shared" si="51"/>
        <v>16860.170000000002</v>
      </c>
      <c r="Z1644" s="2">
        <f>IF(BoyCodeAfrica_Ecommerce_Datasets3[Marketing_Cost] = 0, "N/A", L1644/P1644)</f>
        <v>28.394628861091434</v>
      </c>
      <c r="AA1644" s="3">
        <f>BoyCodeAfrica_Ecommerce_Datasets3[Marketing_Cost]/BoyCodeAfrica_Ecommerce_Datasets3[Revenue]</f>
        <v>3.5217928182547195E-2</v>
      </c>
      <c r="AB1644">
        <f>IF(COUNTIFS($C$2:C1644,C1644, $O$2:O1644,O1644)= 1,1,0)</f>
        <v>1</v>
      </c>
      <c r="AC1644" s="6">
        <f>IF(COUNTIFS($A$2:A1644,A1644, $O$2:O1644,O1644)= 1,1,0)</f>
        <v>1</v>
      </c>
    </row>
    <row r="1645" spans="1:29" x14ac:dyDescent="0.25">
      <c r="A1645" t="s">
        <v>2289</v>
      </c>
      <c r="B1645" s="1">
        <v>45797</v>
      </c>
      <c r="C1645" t="s">
        <v>195</v>
      </c>
      <c r="D1645" t="s">
        <v>90</v>
      </c>
      <c r="E1645" t="s">
        <v>46</v>
      </c>
      <c r="F1645" t="s">
        <v>37</v>
      </c>
      <c r="G1645" t="s">
        <v>161</v>
      </c>
      <c r="H1645">
        <v>2</v>
      </c>
      <c r="I1645">
        <v>18019</v>
      </c>
      <c r="J1645">
        <v>5</v>
      </c>
      <c r="K1645">
        <v>1801.9</v>
      </c>
      <c r="L1645">
        <v>34236.1</v>
      </c>
      <c r="M1645">
        <v>25952.44</v>
      </c>
      <c r="N1645">
        <v>8283.66</v>
      </c>
      <c r="O1645" t="s">
        <v>91</v>
      </c>
      <c r="P1645">
        <v>756.49</v>
      </c>
      <c r="Q1645" t="s">
        <v>68</v>
      </c>
      <c r="R1645" t="s">
        <v>41</v>
      </c>
      <c r="S1645">
        <v>2</v>
      </c>
      <c r="T1645">
        <v>3</v>
      </c>
      <c r="U1645" t="s">
        <v>32</v>
      </c>
      <c r="V1645" t="s">
        <v>50</v>
      </c>
      <c r="W1645">
        <v>5</v>
      </c>
      <c r="X1645">
        <f t="shared" si="50"/>
        <v>0</v>
      </c>
      <c r="Y1645">
        <f t="shared" si="51"/>
        <v>7527.17</v>
      </c>
      <c r="Z1645" s="2">
        <f>IF(BoyCodeAfrica_Ecommerce_Datasets3[Marketing_Cost] = 0, "N/A", L1645/P1645)</f>
        <v>45.256513635342166</v>
      </c>
      <c r="AA1645" s="3">
        <f>BoyCodeAfrica_Ecommerce_Datasets3[Marketing_Cost]/BoyCodeAfrica_Ecommerce_Datasets3[Revenue]</f>
        <v>2.2096266806090649E-2</v>
      </c>
      <c r="AB1645">
        <f>IF(COUNTIFS($C$2:C1645,C1645, $O$2:O1645,O1645)= 1,1,0)</f>
        <v>0</v>
      </c>
      <c r="AC1645" s="6">
        <f>IF(COUNTIFS($A$2:A1645,A1645, $O$2:O1645,O1645)= 1,1,0)</f>
        <v>1</v>
      </c>
    </row>
    <row r="1646" spans="1:29" x14ac:dyDescent="0.25">
      <c r="A1646" t="s">
        <v>2290</v>
      </c>
      <c r="B1646" s="1">
        <v>45884</v>
      </c>
      <c r="C1646" t="s">
        <v>1438</v>
      </c>
      <c r="D1646" t="s">
        <v>97</v>
      </c>
      <c r="E1646" t="s">
        <v>46</v>
      </c>
      <c r="F1646" t="s">
        <v>53</v>
      </c>
      <c r="G1646" t="s">
        <v>54</v>
      </c>
      <c r="H1646">
        <v>2</v>
      </c>
      <c r="I1646">
        <v>119054</v>
      </c>
      <c r="J1646">
        <v>25</v>
      </c>
      <c r="K1646">
        <v>59527</v>
      </c>
      <c r="L1646">
        <v>178581</v>
      </c>
      <c r="M1646">
        <v>121387.11</v>
      </c>
      <c r="N1646">
        <v>57193.89</v>
      </c>
      <c r="O1646" t="s">
        <v>60</v>
      </c>
      <c r="P1646">
        <v>438.04</v>
      </c>
      <c r="Q1646" t="s">
        <v>73</v>
      </c>
      <c r="R1646" t="s">
        <v>31</v>
      </c>
      <c r="S1646">
        <v>5</v>
      </c>
      <c r="T1646">
        <v>2</v>
      </c>
      <c r="U1646" t="s">
        <v>32</v>
      </c>
      <c r="V1646" t="s">
        <v>33</v>
      </c>
      <c r="W1646">
        <v>5</v>
      </c>
      <c r="X1646">
        <f t="shared" si="50"/>
        <v>0</v>
      </c>
      <c r="Y1646">
        <f t="shared" si="51"/>
        <v>56755.85</v>
      </c>
      <c r="Z1646" s="2">
        <f>IF(BoyCodeAfrica_Ecommerce_Datasets3[Marketing_Cost] = 0, "N/A", L1646/P1646)</f>
        <v>407.68194685416853</v>
      </c>
      <c r="AA1646" s="3">
        <f>BoyCodeAfrica_Ecommerce_Datasets3[Marketing_Cost]/BoyCodeAfrica_Ecommerce_Datasets3[Revenue]</f>
        <v>2.4528925249606621E-3</v>
      </c>
      <c r="AB1646">
        <f>IF(COUNTIFS($C$2:C1646,C1646, $O$2:O1646,O1646)= 1,1,0)</f>
        <v>0</v>
      </c>
      <c r="AC1646" s="6">
        <f>IF(COUNTIFS($A$2:A1646,A1646, $O$2:O1646,O1646)= 1,1,0)</f>
        <v>1</v>
      </c>
    </row>
    <row r="1647" spans="1:29" x14ac:dyDescent="0.25">
      <c r="A1647" t="s">
        <v>2291</v>
      </c>
      <c r="B1647" s="1">
        <v>45996</v>
      </c>
      <c r="C1647" t="s">
        <v>1106</v>
      </c>
      <c r="D1647" t="s">
        <v>63</v>
      </c>
      <c r="E1647" t="s">
        <v>46</v>
      </c>
      <c r="F1647" t="s">
        <v>53</v>
      </c>
      <c r="G1647" t="s">
        <v>268</v>
      </c>
      <c r="H1647">
        <v>2</v>
      </c>
      <c r="I1647">
        <v>53839</v>
      </c>
      <c r="J1647">
        <v>0</v>
      </c>
      <c r="K1647">
        <v>0</v>
      </c>
      <c r="L1647">
        <v>107678</v>
      </c>
      <c r="M1647">
        <v>78579.98</v>
      </c>
      <c r="N1647">
        <v>29098.02</v>
      </c>
      <c r="O1647" t="s">
        <v>39</v>
      </c>
      <c r="P1647">
        <v>2147.2600000000002</v>
      </c>
      <c r="Q1647" t="s">
        <v>30</v>
      </c>
      <c r="R1647" t="s">
        <v>31</v>
      </c>
      <c r="S1647">
        <v>5</v>
      </c>
      <c r="T1647">
        <v>4</v>
      </c>
      <c r="U1647" t="s">
        <v>32</v>
      </c>
      <c r="V1647" t="s">
        <v>42</v>
      </c>
      <c r="X1647">
        <f t="shared" si="50"/>
        <v>0</v>
      </c>
      <c r="Y1647">
        <f t="shared" si="51"/>
        <v>26950.760000000002</v>
      </c>
      <c r="Z1647" s="2">
        <f>IF(BoyCodeAfrica_Ecommerce_Datasets3[Marketing_Cost] = 0, "N/A", L1647/P1647)</f>
        <v>50.146698583310815</v>
      </c>
      <c r="AA1647" s="3">
        <f>BoyCodeAfrica_Ecommerce_Datasets3[Marketing_Cost]/BoyCodeAfrica_Ecommerce_Datasets3[Revenue]</f>
        <v>1.9941492226824422E-2</v>
      </c>
      <c r="AB1647">
        <f>IF(COUNTIFS($C$2:C1647,C1647, $O$2:O1647,O1647)= 1,1,0)</f>
        <v>0</v>
      </c>
      <c r="AC1647" s="6">
        <f>IF(COUNTIFS($A$2:A1647,A1647, $O$2:O1647,O1647)= 1,1,0)</f>
        <v>1</v>
      </c>
    </row>
    <row r="1648" spans="1:29" x14ac:dyDescent="0.25">
      <c r="A1648" t="s">
        <v>2292</v>
      </c>
      <c r="B1648" s="1">
        <v>45875</v>
      </c>
      <c r="C1648" t="s">
        <v>565</v>
      </c>
      <c r="D1648" t="s">
        <v>97</v>
      </c>
      <c r="E1648" t="s">
        <v>46</v>
      </c>
      <c r="F1648" t="s">
        <v>27</v>
      </c>
      <c r="G1648" t="s">
        <v>76</v>
      </c>
      <c r="H1648">
        <v>1</v>
      </c>
      <c r="I1648">
        <v>10125</v>
      </c>
      <c r="J1648">
        <v>5</v>
      </c>
      <c r="K1648">
        <v>506.25</v>
      </c>
      <c r="L1648">
        <v>9618.75</v>
      </c>
      <c r="M1648">
        <v>6656.76</v>
      </c>
      <c r="N1648">
        <v>2961.99</v>
      </c>
      <c r="O1648" t="s">
        <v>60</v>
      </c>
      <c r="P1648">
        <v>1534.61</v>
      </c>
      <c r="Q1648" t="s">
        <v>73</v>
      </c>
      <c r="R1648" t="s">
        <v>31</v>
      </c>
      <c r="S1648">
        <v>5</v>
      </c>
      <c r="T1648">
        <v>0</v>
      </c>
      <c r="U1648" t="s">
        <v>32</v>
      </c>
      <c r="V1648" t="s">
        <v>50</v>
      </c>
      <c r="W1648">
        <v>1</v>
      </c>
      <c r="X1648">
        <f t="shared" si="50"/>
        <v>0</v>
      </c>
      <c r="Y1648">
        <f t="shared" si="51"/>
        <v>1427.3799999999999</v>
      </c>
      <c r="Z1648" s="2">
        <f>IF(BoyCodeAfrica_Ecommerce_Datasets3[Marketing_Cost] = 0, "N/A", L1648/P1648)</f>
        <v>6.2678791354155132</v>
      </c>
      <c r="AA1648" s="3">
        <f>BoyCodeAfrica_Ecommerce_Datasets3[Marketing_Cost]/BoyCodeAfrica_Ecommerce_Datasets3[Revenue]</f>
        <v>0.15954359974009097</v>
      </c>
      <c r="AB1648">
        <f>IF(COUNTIFS($C$2:C1648,C1648, $O$2:O1648,O1648)= 1,1,0)</f>
        <v>1</v>
      </c>
      <c r="AC1648" s="6">
        <f>IF(COUNTIFS($A$2:A1648,A1648, $O$2:O1648,O1648)= 1,1,0)</f>
        <v>1</v>
      </c>
    </row>
    <row r="1649" spans="1:29" x14ac:dyDescent="0.25">
      <c r="A1649" t="s">
        <v>2293</v>
      </c>
      <c r="B1649" s="1">
        <v>45906</v>
      </c>
      <c r="C1649" t="s">
        <v>2294</v>
      </c>
      <c r="D1649" t="s">
        <v>45</v>
      </c>
      <c r="E1649" t="s">
        <v>26</v>
      </c>
      <c r="F1649" t="s">
        <v>47</v>
      </c>
      <c r="G1649" t="s">
        <v>48</v>
      </c>
      <c r="H1649">
        <v>1</v>
      </c>
      <c r="I1649">
        <v>39225</v>
      </c>
      <c r="J1649">
        <v>15</v>
      </c>
      <c r="K1649">
        <v>5883.75</v>
      </c>
      <c r="L1649">
        <v>33341.25</v>
      </c>
      <c r="M1649">
        <v>21165.19</v>
      </c>
      <c r="N1649">
        <v>12176.06</v>
      </c>
      <c r="O1649" t="s">
        <v>39</v>
      </c>
      <c r="P1649">
        <v>1091.22</v>
      </c>
      <c r="Q1649" t="s">
        <v>40</v>
      </c>
      <c r="R1649" t="s">
        <v>41</v>
      </c>
      <c r="S1649">
        <v>2</v>
      </c>
      <c r="T1649">
        <v>3</v>
      </c>
      <c r="U1649" t="s">
        <v>56</v>
      </c>
      <c r="V1649" t="s">
        <v>33</v>
      </c>
      <c r="W1649">
        <v>5</v>
      </c>
      <c r="X1649">
        <f t="shared" si="50"/>
        <v>0</v>
      </c>
      <c r="Y1649">
        <f t="shared" si="51"/>
        <v>11084.84</v>
      </c>
      <c r="Z1649" s="2">
        <f>IF(BoyCodeAfrica_Ecommerce_Datasets3[Marketing_Cost] = 0, "N/A", L1649/P1649)</f>
        <v>30.554104580194643</v>
      </c>
      <c r="AA1649" s="3">
        <f>BoyCodeAfrica_Ecommerce_Datasets3[Marketing_Cost]/BoyCodeAfrica_Ecommerce_Datasets3[Revenue]</f>
        <v>3.272882690361039E-2</v>
      </c>
      <c r="AB1649">
        <f>IF(COUNTIFS($C$2:C1649,C1649, $O$2:O1649,O1649)= 1,1,0)</f>
        <v>1</v>
      </c>
      <c r="AC1649" s="6">
        <f>IF(COUNTIFS($A$2:A1649,A1649, $O$2:O1649,O1649)= 1,1,0)</f>
        <v>1</v>
      </c>
    </row>
    <row r="1650" spans="1:29" x14ac:dyDescent="0.25">
      <c r="A1650" t="s">
        <v>2295</v>
      </c>
      <c r="B1650" s="1">
        <v>45968</v>
      </c>
      <c r="C1650" t="s">
        <v>230</v>
      </c>
      <c r="D1650" t="s">
        <v>25</v>
      </c>
      <c r="E1650" t="s">
        <v>26</v>
      </c>
      <c r="F1650" t="s">
        <v>37</v>
      </c>
      <c r="G1650" t="s">
        <v>100</v>
      </c>
      <c r="H1650">
        <v>2</v>
      </c>
      <c r="I1650">
        <v>33644</v>
      </c>
      <c r="J1650">
        <v>10</v>
      </c>
      <c r="K1650">
        <v>6728.8</v>
      </c>
      <c r="L1650">
        <v>60559.199999999997</v>
      </c>
      <c r="M1650">
        <v>43638.71</v>
      </c>
      <c r="N1650">
        <v>16920.490000000002</v>
      </c>
      <c r="O1650" t="s">
        <v>55</v>
      </c>
      <c r="P1650">
        <v>493.01</v>
      </c>
      <c r="Q1650" t="s">
        <v>83</v>
      </c>
      <c r="R1650" t="s">
        <v>31</v>
      </c>
      <c r="S1650">
        <v>5</v>
      </c>
      <c r="T1650">
        <v>7</v>
      </c>
      <c r="U1650" t="s">
        <v>56</v>
      </c>
      <c r="V1650" t="s">
        <v>33</v>
      </c>
      <c r="W1650">
        <v>2</v>
      </c>
      <c r="X1650">
        <f t="shared" si="50"/>
        <v>0</v>
      </c>
      <c r="Y1650">
        <f t="shared" si="51"/>
        <v>16427.480000000003</v>
      </c>
      <c r="Z1650" s="2">
        <f>IF(BoyCodeAfrica_Ecommerce_Datasets3[Marketing_Cost] = 0, "N/A", L1650/P1650)</f>
        <v>122.83564227906128</v>
      </c>
      <c r="AA1650" s="3">
        <f>BoyCodeAfrica_Ecommerce_Datasets3[Marketing_Cost]/BoyCodeAfrica_Ecommerce_Datasets3[Revenue]</f>
        <v>8.1409595899549526E-3</v>
      </c>
      <c r="AB1650">
        <f>IF(COUNTIFS($C$2:C1650,C1650, $O$2:O1650,O1650)= 1,1,0)</f>
        <v>1</v>
      </c>
      <c r="AC1650" s="6">
        <f>IF(COUNTIFS($A$2:A1650,A1650, $O$2:O1650,O1650)= 1,1,0)</f>
        <v>1</v>
      </c>
    </row>
    <row r="1651" spans="1:29" x14ac:dyDescent="0.25">
      <c r="A1651" t="s">
        <v>2296</v>
      </c>
      <c r="B1651" s="1">
        <v>45884</v>
      </c>
      <c r="C1651" t="s">
        <v>719</v>
      </c>
      <c r="D1651" t="s">
        <v>90</v>
      </c>
      <c r="E1651" t="s">
        <v>46</v>
      </c>
      <c r="F1651" t="s">
        <v>47</v>
      </c>
      <c r="G1651" t="s">
        <v>146</v>
      </c>
      <c r="H1651">
        <v>1</v>
      </c>
      <c r="I1651">
        <v>19088</v>
      </c>
      <c r="J1651">
        <v>25</v>
      </c>
      <c r="K1651">
        <v>4772</v>
      </c>
      <c r="L1651">
        <v>14316</v>
      </c>
      <c r="M1651">
        <v>10053.31</v>
      </c>
      <c r="N1651">
        <v>4262.6899999999996</v>
      </c>
      <c r="O1651" t="s">
        <v>39</v>
      </c>
      <c r="P1651">
        <v>2322.96</v>
      </c>
      <c r="Q1651" t="s">
        <v>68</v>
      </c>
      <c r="R1651" t="s">
        <v>41</v>
      </c>
      <c r="S1651">
        <v>2</v>
      </c>
      <c r="T1651">
        <v>7</v>
      </c>
      <c r="U1651" t="s">
        <v>56</v>
      </c>
      <c r="V1651" t="s">
        <v>33</v>
      </c>
      <c r="W1651">
        <v>1</v>
      </c>
      <c r="X1651">
        <f t="shared" si="50"/>
        <v>0</v>
      </c>
      <c r="Y1651">
        <f t="shared" si="51"/>
        <v>1939.7299999999996</v>
      </c>
      <c r="Z1651" s="2">
        <f>IF(BoyCodeAfrica_Ecommerce_Datasets3[Marketing_Cost] = 0, "N/A", L1651/P1651)</f>
        <v>6.1628267382994109</v>
      </c>
      <c r="AA1651" s="3">
        <f>BoyCodeAfrica_Ecommerce_Datasets3[Marketing_Cost]/BoyCodeAfrica_Ecommerce_Datasets3[Revenue]</f>
        <v>0.16226320201173514</v>
      </c>
      <c r="AB1651">
        <f>IF(COUNTIFS($C$2:C1651,C1651, $O$2:O1651,O1651)= 1,1,0)</f>
        <v>1</v>
      </c>
      <c r="AC1651" s="6">
        <f>IF(COUNTIFS($A$2:A1651,A1651, $O$2:O1651,O1651)= 1,1,0)</f>
        <v>1</v>
      </c>
    </row>
    <row r="1652" spans="1:29" x14ac:dyDescent="0.25">
      <c r="A1652" t="s">
        <v>2297</v>
      </c>
      <c r="B1652" s="1">
        <v>45870</v>
      </c>
      <c r="C1652" t="s">
        <v>133</v>
      </c>
      <c r="D1652" t="s">
        <v>79</v>
      </c>
      <c r="E1652" t="s">
        <v>46</v>
      </c>
      <c r="F1652" t="s">
        <v>37</v>
      </c>
      <c r="G1652" t="s">
        <v>224</v>
      </c>
      <c r="H1652">
        <v>1</v>
      </c>
      <c r="I1652">
        <v>12328</v>
      </c>
      <c r="J1652">
        <v>20</v>
      </c>
      <c r="K1652">
        <v>2465.6</v>
      </c>
      <c r="L1652">
        <v>9862.4</v>
      </c>
      <c r="M1652">
        <v>6828.19</v>
      </c>
      <c r="N1652">
        <v>3034.21</v>
      </c>
      <c r="O1652" t="s">
        <v>60</v>
      </c>
      <c r="P1652">
        <v>1660.24</v>
      </c>
      <c r="Q1652" t="s">
        <v>83</v>
      </c>
      <c r="R1652" t="s">
        <v>41</v>
      </c>
      <c r="S1652">
        <v>2</v>
      </c>
      <c r="T1652">
        <v>3</v>
      </c>
      <c r="U1652" t="s">
        <v>56</v>
      </c>
      <c r="V1652" t="s">
        <v>33</v>
      </c>
      <c r="W1652">
        <v>4</v>
      </c>
      <c r="X1652">
        <f t="shared" si="50"/>
        <v>0</v>
      </c>
      <c r="Y1652">
        <f t="shared" si="51"/>
        <v>1373.97</v>
      </c>
      <c r="Z1652" s="2">
        <f>IF(BoyCodeAfrica_Ecommerce_Datasets3[Marketing_Cost] = 0, "N/A", L1652/P1652)</f>
        <v>5.9403459740760374</v>
      </c>
      <c r="AA1652" s="3">
        <f>BoyCodeAfrica_Ecommerce_Datasets3[Marketing_Cost]/BoyCodeAfrica_Ecommerce_Datasets3[Revenue]</f>
        <v>0.16834036340038935</v>
      </c>
      <c r="AB1652">
        <f>IF(COUNTIFS($C$2:C1652,C1652, $O$2:O1652,O1652)= 1,1,0)</f>
        <v>1</v>
      </c>
      <c r="AC1652" s="6">
        <f>IF(COUNTIFS($A$2:A1652,A1652, $O$2:O1652,O1652)= 1,1,0)</f>
        <v>1</v>
      </c>
    </row>
    <row r="1653" spans="1:29" x14ac:dyDescent="0.25">
      <c r="A1653" t="s">
        <v>2298</v>
      </c>
      <c r="B1653" s="1">
        <v>45797</v>
      </c>
      <c r="C1653" t="s">
        <v>760</v>
      </c>
      <c r="D1653" t="s">
        <v>124</v>
      </c>
      <c r="E1653" t="s">
        <v>46</v>
      </c>
      <c r="F1653" t="s">
        <v>37</v>
      </c>
      <c r="G1653" t="s">
        <v>38</v>
      </c>
      <c r="H1653">
        <v>1</v>
      </c>
      <c r="I1653">
        <v>22471</v>
      </c>
      <c r="J1653">
        <v>10</v>
      </c>
      <c r="K1653">
        <v>2247.1</v>
      </c>
      <c r="L1653">
        <v>20223.900000000001</v>
      </c>
      <c r="M1653">
        <v>12777.29</v>
      </c>
      <c r="N1653">
        <v>7446.61</v>
      </c>
      <c r="O1653" t="s">
        <v>60</v>
      </c>
      <c r="P1653">
        <v>2038.26</v>
      </c>
      <c r="Q1653" t="s">
        <v>73</v>
      </c>
      <c r="R1653" t="s">
        <v>31</v>
      </c>
      <c r="S1653">
        <v>5</v>
      </c>
      <c r="T1653">
        <v>5</v>
      </c>
      <c r="U1653" t="s">
        <v>32</v>
      </c>
      <c r="V1653" t="s">
        <v>33</v>
      </c>
      <c r="W1653">
        <v>2</v>
      </c>
      <c r="X1653">
        <f t="shared" si="50"/>
        <v>0</v>
      </c>
      <c r="Y1653">
        <f t="shared" si="51"/>
        <v>5408.3499999999995</v>
      </c>
      <c r="Z1653" s="2">
        <f>IF(BoyCodeAfrica_Ecommerce_Datasets3[Marketing_Cost] = 0, "N/A", L1653/P1653)</f>
        <v>9.922139471902506</v>
      </c>
      <c r="AA1653" s="3">
        <f>BoyCodeAfrica_Ecommerce_Datasets3[Marketing_Cost]/BoyCodeAfrica_Ecommerce_Datasets3[Revenue]</f>
        <v>0.10078471511429546</v>
      </c>
      <c r="AB1653">
        <f>IF(COUNTIFS($C$2:C1653,C1653, $O$2:O1653,O1653)= 1,1,0)</f>
        <v>1</v>
      </c>
      <c r="AC1653" s="6">
        <f>IF(COUNTIFS($A$2:A1653,A1653, $O$2:O1653,O1653)= 1,1,0)</f>
        <v>1</v>
      </c>
    </row>
    <row r="1654" spans="1:29" x14ac:dyDescent="0.25">
      <c r="A1654" t="s">
        <v>2299</v>
      </c>
      <c r="B1654" s="1">
        <v>45768</v>
      </c>
      <c r="C1654" t="s">
        <v>1065</v>
      </c>
      <c r="D1654" t="s">
        <v>97</v>
      </c>
      <c r="E1654" t="s">
        <v>36</v>
      </c>
      <c r="F1654" t="s">
        <v>37</v>
      </c>
      <c r="G1654" t="s">
        <v>161</v>
      </c>
      <c r="H1654">
        <v>1</v>
      </c>
      <c r="I1654">
        <v>34279</v>
      </c>
      <c r="J1654">
        <v>0</v>
      </c>
      <c r="K1654">
        <v>0</v>
      </c>
      <c r="L1654">
        <v>34279</v>
      </c>
      <c r="M1654">
        <v>21631.93</v>
      </c>
      <c r="N1654">
        <v>12647.07</v>
      </c>
      <c r="O1654" t="s">
        <v>29</v>
      </c>
      <c r="P1654">
        <v>2126.48</v>
      </c>
      <c r="Q1654" t="s">
        <v>83</v>
      </c>
      <c r="R1654" t="s">
        <v>31</v>
      </c>
      <c r="S1654">
        <v>5</v>
      </c>
      <c r="T1654">
        <v>5</v>
      </c>
      <c r="U1654" t="s">
        <v>32</v>
      </c>
      <c r="V1654" t="s">
        <v>33</v>
      </c>
      <c r="W1654">
        <v>1</v>
      </c>
      <c r="X1654">
        <f t="shared" si="50"/>
        <v>0</v>
      </c>
      <c r="Y1654">
        <f t="shared" si="51"/>
        <v>10520.59</v>
      </c>
      <c r="Z1654" s="2">
        <f>IF(BoyCodeAfrica_Ecommerce_Datasets3[Marketing_Cost] = 0, "N/A", L1654/P1654)</f>
        <v>16.120066965125467</v>
      </c>
      <c r="AA1654" s="3">
        <f>BoyCodeAfrica_Ecommerce_Datasets3[Marketing_Cost]/BoyCodeAfrica_Ecommerce_Datasets3[Revenue]</f>
        <v>6.2034481752676569E-2</v>
      </c>
      <c r="AB1654">
        <f>IF(COUNTIFS($C$2:C1654,C1654, $O$2:O1654,O1654)= 1,1,0)</f>
        <v>1</v>
      </c>
      <c r="AC1654" s="6">
        <f>IF(COUNTIFS($A$2:A1654,A1654, $O$2:O1654,O1654)= 1,1,0)</f>
        <v>1</v>
      </c>
    </row>
    <row r="1655" spans="1:29" x14ac:dyDescent="0.25">
      <c r="A1655" t="s">
        <v>2300</v>
      </c>
      <c r="B1655" s="1">
        <v>45920</v>
      </c>
      <c r="C1655" t="s">
        <v>255</v>
      </c>
      <c r="D1655" t="s">
        <v>71</v>
      </c>
      <c r="E1655" t="s">
        <v>46</v>
      </c>
      <c r="F1655" t="s">
        <v>37</v>
      </c>
      <c r="G1655" t="s">
        <v>224</v>
      </c>
      <c r="H1655">
        <v>2</v>
      </c>
      <c r="I1655">
        <v>20288</v>
      </c>
      <c r="J1655">
        <v>15</v>
      </c>
      <c r="K1655">
        <v>6086.4</v>
      </c>
      <c r="L1655">
        <v>34489.599999999999</v>
      </c>
      <c r="M1655">
        <v>19028.89</v>
      </c>
      <c r="N1655">
        <v>15460.71</v>
      </c>
      <c r="O1655" t="s">
        <v>49</v>
      </c>
      <c r="P1655">
        <v>254.39</v>
      </c>
      <c r="Q1655" t="s">
        <v>83</v>
      </c>
      <c r="R1655" t="s">
        <v>31</v>
      </c>
      <c r="S1655">
        <v>5</v>
      </c>
      <c r="T1655">
        <v>4</v>
      </c>
      <c r="U1655" t="s">
        <v>32</v>
      </c>
      <c r="V1655" t="s">
        <v>33</v>
      </c>
      <c r="W1655">
        <v>3</v>
      </c>
      <c r="X1655">
        <f t="shared" si="50"/>
        <v>0</v>
      </c>
      <c r="Y1655">
        <f t="shared" si="51"/>
        <v>15206.32</v>
      </c>
      <c r="Z1655" s="2">
        <f>IF(BoyCodeAfrica_Ecommerce_Datasets3[Marketing_Cost] = 0, "N/A", L1655/P1655)</f>
        <v>135.57765635441646</v>
      </c>
      <c r="AA1655" s="3">
        <f>BoyCodeAfrica_Ecommerce_Datasets3[Marketing_Cost]/BoyCodeAfrica_Ecommerce_Datasets3[Revenue]</f>
        <v>7.375846632028206E-3</v>
      </c>
      <c r="AB1655">
        <f>IF(COUNTIFS($C$2:C1655,C1655, $O$2:O1655,O1655)= 1,1,0)</f>
        <v>1</v>
      </c>
      <c r="AC1655" s="6">
        <f>IF(COUNTIFS($A$2:A1655,A1655, $O$2:O1655,O1655)= 1,1,0)</f>
        <v>1</v>
      </c>
    </row>
    <row r="1656" spans="1:29" x14ac:dyDescent="0.25">
      <c r="A1656" t="s">
        <v>2301</v>
      </c>
      <c r="B1656" s="1">
        <v>45716</v>
      </c>
      <c r="C1656" t="s">
        <v>93</v>
      </c>
      <c r="D1656" t="s">
        <v>79</v>
      </c>
      <c r="E1656" t="s">
        <v>36</v>
      </c>
      <c r="F1656" t="s">
        <v>37</v>
      </c>
      <c r="G1656" t="s">
        <v>38</v>
      </c>
      <c r="H1656">
        <v>2</v>
      </c>
      <c r="I1656">
        <v>13372</v>
      </c>
      <c r="J1656">
        <v>10</v>
      </c>
      <c r="K1656">
        <v>2674.4</v>
      </c>
      <c r="L1656">
        <v>24069.599999999999</v>
      </c>
      <c r="M1656">
        <v>17958.23</v>
      </c>
      <c r="N1656">
        <v>6111.37</v>
      </c>
      <c r="O1656" t="s">
        <v>29</v>
      </c>
      <c r="P1656">
        <v>345.8</v>
      </c>
      <c r="Q1656" t="s">
        <v>83</v>
      </c>
      <c r="R1656" t="s">
        <v>31</v>
      </c>
      <c r="S1656">
        <v>5</v>
      </c>
      <c r="T1656">
        <v>5</v>
      </c>
      <c r="U1656" t="s">
        <v>32</v>
      </c>
      <c r="V1656" t="s">
        <v>33</v>
      </c>
      <c r="W1656">
        <v>3</v>
      </c>
      <c r="X1656">
        <f t="shared" si="50"/>
        <v>0</v>
      </c>
      <c r="Y1656">
        <f t="shared" si="51"/>
        <v>5765.57</v>
      </c>
      <c r="Z1656" s="2">
        <f>IF(BoyCodeAfrica_Ecommerce_Datasets3[Marketing_Cost] = 0, "N/A", L1656/P1656)</f>
        <v>69.605552342394446</v>
      </c>
      <c r="AA1656" s="3">
        <f>BoyCodeAfrica_Ecommerce_Datasets3[Marketing_Cost]/BoyCodeAfrica_Ecommerce_Datasets3[Revenue]</f>
        <v>1.4366669990361286E-2</v>
      </c>
      <c r="AB1656">
        <f>IF(COUNTIFS($C$2:C1656,C1656, $O$2:O1656,O1656)= 1,1,0)</f>
        <v>1</v>
      </c>
      <c r="AC1656" s="6">
        <f>IF(COUNTIFS($A$2:A1656,A1656, $O$2:O1656,O1656)= 1,1,0)</f>
        <v>1</v>
      </c>
    </row>
    <row r="1657" spans="1:29" x14ac:dyDescent="0.25">
      <c r="A1657" t="s">
        <v>2302</v>
      </c>
      <c r="B1657" s="1">
        <v>45834</v>
      </c>
      <c r="C1657" t="s">
        <v>144</v>
      </c>
      <c r="D1657" t="s">
        <v>63</v>
      </c>
      <c r="E1657" t="s">
        <v>46</v>
      </c>
      <c r="F1657" t="s">
        <v>47</v>
      </c>
      <c r="G1657" t="s">
        <v>48</v>
      </c>
      <c r="H1657">
        <v>1</v>
      </c>
      <c r="I1657">
        <v>14265</v>
      </c>
      <c r="J1657">
        <v>10</v>
      </c>
      <c r="K1657">
        <v>1426.5</v>
      </c>
      <c r="L1657">
        <v>12838.5</v>
      </c>
      <c r="M1657">
        <v>7094.82</v>
      </c>
      <c r="N1657">
        <v>5743.68</v>
      </c>
      <c r="O1657" t="s">
        <v>55</v>
      </c>
      <c r="P1657">
        <v>1818.9</v>
      </c>
      <c r="Q1657" t="s">
        <v>68</v>
      </c>
      <c r="R1657" t="s">
        <v>31</v>
      </c>
      <c r="S1657">
        <v>5</v>
      </c>
      <c r="T1657">
        <v>4</v>
      </c>
      <c r="U1657" t="s">
        <v>32</v>
      </c>
      <c r="V1657" t="s">
        <v>33</v>
      </c>
      <c r="W1657">
        <v>5</v>
      </c>
      <c r="X1657">
        <f t="shared" si="50"/>
        <v>0</v>
      </c>
      <c r="Y1657">
        <f t="shared" si="51"/>
        <v>3924.78</v>
      </c>
      <c r="Z1657" s="2">
        <f>IF(BoyCodeAfrica_Ecommerce_Datasets3[Marketing_Cost] = 0, "N/A", L1657/P1657)</f>
        <v>7.0583869371598214</v>
      </c>
      <c r="AA1657" s="3">
        <f>BoyCodeAfrica_Ecommerce_Datasets3[Marketing_Cost]/BoyCodeAfrica_Ecommerce_Datasets3[Revenue]</f>
        <v>0.14167542937259026</v>
      </c>
      <c r="AB1657">
        <f>IF(COUNTIFS($C$2:C1657,C1657, $O$2:O1657,O1657)= 1,1,0)</f>
        <v>1</v>
      </c>
      <c r="AC1657" s="6">
        <f>IF(COUNTIFS($A$2:A1657,A1657, $O$2:O1657,O1657)= 1,1,0)</f>
        <v>1</v>
      </c>
    </row>
    <row r="1658" spans="1:29" x14ac:dyDescent="0.25">
      <c r="A1658" t="s">
        <v>2303</v>
      </c>
      <c r="B1658" s="1">
        <v>45878</v>
      </c>
      <c r="C1658" t="s">
        <v>1227</v>
      </c>
      <c r="D1658" t="s">
        <v>45</v>
      </c>
      <c r="E1658" t="s">
        <v>46</v>
      </c>
      <c r="F1658" t="s">
        <v>86</v>
      </c>
      <c r="G1658" t="s">
        <v>180</v>
      </c>
      <c r="H1658">
        <v>1</v>
      </c>
      <c r="I1658">
        <v>53337</v>
      </c>
      <c r="J1658">
        <v>10</v>
      </c>
      <c r="K1658">
        <v>5333.7</v>
      </c>
      <c r="L1658">
        <v>48003.3</v>
      </c>
      <c r="M1658">
        <v>36671.83</v>
      </c>
      <c r="N1658">
        <v>11331.47</v>
      </c>
      <c r="O1658" t="s">
        <v>49</v>
      </c>
      <c r="P1658">
        <v>183.16</v>
      </c>
      <c r="Q1658" t="s">
        <v>40</v>
      </c>
      <c r="R1658" t="s">
        <v>41</v>
      </c>
      <c r="S1658">
        <v>2</v>
      </c>
      <c r="T1658">
        <v>2</v>
      </c>
      <c r="U1658" t="s">
        <v>32</v>
      </c>
      <c r="V1658" t="s">
        <v>33</v>
      </c>
      <c r="W1658">
        <v>1</v>
      </c>
      <c r="X1658">
        <f t="shared" si="50"/>
        <v>0</v>
      </c>
      <c r="Y1658">
        <f t="shared" si="51"/>
        <v>11148.31</v>
      </c>
      <c r="Z1658" s="2">
        <f>IF(BoyCodeAfrica_Ecommerce_Datasets3[Marketing_Cost] = 0, "N/A", L1658/P1658)</f>
        <v>262.083970299192</v>
      </c>
      <c r="AA1658" s="3">
        <f>BoyCodeAfrica_Ecommerce_Datasets3[Marketing_Cost]/BoyCodeAfrica_Ecommerce_Datasets3[Revenue]</f>
        <v>3.8155710128262013E-3</v>
      </c>
      <c r="AB1658">
        <f>IF(COUNTIFS($C$2:C1658,C1658, $O$2:O1658,O1658)= 1,1,0)</f>
        <v>1</v>
      </c>
      <c r="AC1658" s="6">
        <f>IF(COUNTIFS($A$2:A1658,A1658, $O$2:O1658,O1658)= 1,1,0)</f>
        <v>1</v>
      </c>
    </row>
    <row r="1659" spans="1:29" x14ac:dyDescent="0.25">
      <c r="A1659" t="s">
        <v>2304</v>
      </c>
      <c r="B1659" s="1">
        <v>45714</v>
      </c>
      <c r="C1659" t="s">
        <v>691</v>
      </c>
      <c r="D1659" t="s">
        <v>79</v>
      </c>
      <c r="E1659" t="s">
        <v>46</v>
      </c>
      <c r="F1659" t="s">
        <v>27</v>
      </c>
      <c r="G1659" t="s">
        <v>28</v>
      </c>
      <c r="H1659">
        <v>1</v>
      </c>
      <c r="I1659">
        <v>12405</v>
      </c>
      <c r="J1659">
        <v>20</v>
      </c>
      <c r="K1659">
        <v>2481</v>
      </c>
      <c r="L1659">
        <v>9924</v>
      </c>
      <c r="M1659">
        <v>5793.52</v>
      </c>
      <c r="N1659">
        <v>4130.4799999999996</v>
      </c>
      <c r="O1659" t="s">
        <v>55</v>
      </c>
      <c r="P1659">
        <v>1721.2</v>
      </c>
      <c r="Q1659" t="s">
        <v>30</v>
      </c>
      <c r="R1659" t="s">
        <v>41</v>
      </c>
      <c r="S1659">
        <v>2</v>
      </c>
      <c r="T1659">
        <v>4</v>
      </c>
      <c r="U1659" t="s">
        <v>56</v>
      </c>
      <c r="V1659" t="s">
        <v>33</v>
      </c>
      <c r="W1659">
        <v>3</v>
      </c>
      <c r="X1659">
        <f t="shared" si="50"/>
        <v>0</v>
      </c>
      <c r="Y1659">
        <f t="shared" si="51"/>
        <v>2409.2799999999997</v>
      </c>
      <c r="Z1659" s="2">
        <f>IF(BoyCodeAfrica_Ecommerce_Datasets3[Marketing_Cost] = 0, "N/A", L1659/P1659)</f>
        <v>5.7657448291889377</v>
      </c>
      <c r="AA1659" s="3">
        <f>BoyCodeAfrica_Ecommerce_Datasets3[Marketing_Cost]/BoyCodeAfrica_Ecommerce_Datasets3[Revenue]</f>
        <v>0.17343812978637646</v>
      </c>
      <c r="AB1659">
        <f>IF(COUNTIFS($C$2:C1659,C1659, $O$2:O1659,O1659)= 1,1,0)</f>
        <v>0</v>
      </c>
      <c r="AC1659" s="6">
        <f>IF(COUNTIFS($A$2:A1659,A1659, $O$2:O1659,O1659)= 1,1,0)</f>
        <v>1</v>
      </c>
    </row>
    <row r="1660" spans="1:29" x14ac:dyDescent="0.25">
      <c r="A1660" t="s">
        <v>2305</v>
      </c>
      <c r="B1660" s="1">
        <v>45803</v>
      </c>
      <c r="C1660" t="s">
        <v>251</v>
      </c>
      <c r="D1660" t="s">
        <v>67</v>
      </c>
      <c r="E1660" t="s">
        <v>46</v>
      </c>
      <c r="F1660" t="s">
        <v>37</v>
      </c>
      <c r="G1660" t="s">
        <v>313</v>
      </c>
      <c r="H1660">
        <v>1</v>
      </c>
      <c r="I1660">
        <v>38423</v>
      </c>
      <c r="J1660">
        <v>20</v>
      </c>
      <c r="K1660">
        <v>7684.6</v>
      </c>
      <c r="L1660">
        <v>30738.400000000001</v>
      </c>
      <c r="M1660">
        <v>16936.91</v>
      </c>
      <c r="N1660">
        <v>13801.49</v>
      </c>
      <c r="O1660" t="s">
        <v>49</v>
      </c>
      <c r="P1660">
        <v>97.94</v>
      </c>
      <c r="Q1660" t="s">
        <v>68</v>
      </c>
      <c r="R1660" t="s">
        <v>31</v>
      </c>
      <c r="S1660">
        <v>5</v>
      </c>
      <c r="T1660">
        <v>2</v>
      </c>
      <c r="U1660" t="s">
        <v>32</v>
      </c>
      <c r="V1660" t="s">
        <v>33</v>
      </c>
      <c r="W1660">
        <v>5</v>
      </c>
      <c r="X1660">
        <f t="shared" si="50"/>
        <v>0</v>
      </c>
      <c r="Y1660">
        <f t="shared" si="51"/>
        <v>13703.55</v>
      </c>
      <c r="Z1660" s="2">
        <f>IF(BoyCodeAfrica_Ecommerce_Datasets3[Marketing_Cost] = 0, "N/A", L1660/P1660)</f>
        <v>313.84929548703292</v>
      </c>
      <c r="AA1660" s="3">
        <f>BoyCodeAfrica_Ecommerce_Datasets3[Marketing_Cost]/BoyCodeAfrica_Ecommerce_Datasets3[Revenue]</f>
        <v>3.1862426151003302E-3</v>
      </c>
      <c r="AB1660">
        <f>IF(COUNTIFS($C$2:C1660,C1660, $O$2:O1660,O1660)= 1,1,0)</f>
        <v>1</v>
      </c>
      <c r="AC1660" s="6">
        <f>IF(COUNTIFS($A$2:A1660,A1660, $O$2:O1660,O1660)= 1,1,0)</f>
        <v>1</v>
      </c>
    </row>
    <row r="1661" spans="1:29" x14ac:dyDescent="0.25">
      <c r="A1661" t="s">
        <v>2306</v>
      </c>
      <c r="B1661" s="1">
        <v>46005</v>
      </c>
      <c r="C1661" t="s">
        <v>973</v>
      </c>
      <c r="D1661" t="s">
        <v>79</v>
      </c>
      <c r="E1661" t="s">
        <v>36</v>
      </c>
      <c r="F1661" t="s">
        <v>27</v>
      </c>
      <c r="G1661" t="s">
        <v>28</v>
      </c>
      <c r="H1661">
        <v>1</v>
      </c>
      <c r="I1661">
        <v>16125</v>
      </c>
      <c r="J1661">
        <v>5</v>
      </c>
      <c r="K1661">
        <v>806.25</v>
      </c>
      <c r="L1661">
        <v>15318.75</v>
      </c>
      <c r="M1661">
        <v>9119.4699999999993</v>
      </c>
      <c r="N1661">
        <v>6199.28</v>
      </c>
      <c r="O1661" t="s">
        <v>91</v>
      </c>
      <c r="P1661">
        <v>2362.6999999999998</v>
      </c>
      <c r="Q1661" t="s">
        <v>40</v>
      </c>
      <c r="R1661" t="s">
        <v>41</v>
      </c>
      <c r="S1661">
        <v>2</v>
      </c>
      <c r="T1661">
        <v>4</v>
      </c>
      <c r="U1661" t="s">
        <v>56</v>
      </c>
      <c r="V1661" t="s">
        <v>33</v>
      </c>
      <c r="W1661">
        <v>2</v>
      </c>
      <c r="X1661">
        <f t="shared" si="50"/>
        <v>0</v>
      </c>
      <c r="Y1661">
        <f t="shared" si="51"/>
        <v>3836.58</v>
      </c>
      <c r="Z1661" s="2">
        <f>IF(BoyCodeAfrica_Ecommerce_Datasets3[Marketing_Cost] = 0, "N/A", L1661/P1661)</f>
        <v>6.4835781097896481</v>
      </c>
      <c r="AA1661" s="3">
        <f>BoyCodeAfrica_Ecommerce_Datasets3[Marketing_Cost]/BoyCodeAfrica_Ecommerce_Datasets3[Revenue]</f>
        <v>0.15423582211342307</v>
      </c>
      <c r="AB1661">
        <f>IF(COUNTIFS($C$2:C1661,C1661, $O$2:O1661,O1661)= 1,1,0)</f>
        <v>1</v>
      </c>
      <c r="AC1661" s="6">
        <f>IF(COUNTIFS($A$2:A1661,A1661, $O$2:O1661,O1661)= 1,1,0)</f>
        <v>1</v>
      </c>
    </row>
    <row r="1662" spans="1:29" x14ac:dyDescent="0.25">
      <c r="A1662" t="s">
        <v>2307</v>
      </c>
      <c r="B1662" s="1">
        <v>46005</v>
      </c>
      <c r="C1662" t="s">
        <v>142</v>
      </c>
      <c r="D1662" t="s">
        <v>71</v>
      </c>
      <c r="E1662" t="s">
        <v>46</v>
      </c>
      <c r="F1662" t="s">
        <v>53</v>
      </c>
      <c r="G1662" t="s">
        <v>59</v>
      </c>
      <c r="H1662">
        <v>2</v>
      </c>
      <c r="I1662">
        <v>19644</v>
      </c>
      <c r="J1662">
        <v>10</v>
      </c>
      <c r="K1662">
        <v>3928.8</v>
      </c>
      <c r="L1662">
        <v>35359.199999999997</v>
      </c>
      <c r="M1662">
        <v>22267</v>
      </c>
      <c r="N1662">
        <v>13092.2</v>
      </c>
      <c r="O1662" t="s">
        <v>91</v>
      </c>
      <c r="P1662">
        <v>719.48</v>
      </c>
      <c r="Q1662" t="s">
        <v>83</v>
      </c>
      <c r="R1662" t="s">
        <v>31</v>
      </c>
      <c r="S1662">
        <v>5</v>
      </c>
      <c r="T1662">
        <v>7</v>
      </c>
      <c r="U1662" t="s">
        <v>56</v>
      </c>
      <c r="V1662" t="s">
        <v>33</v>
      </c>
      <c r="W1662">
        <v>3</v>
      </c>
      <c r="X1662">
        <f t="shared" si="50"/>
        <v>0</v>
      </c>
      <c r="Y1662">
        <f t="shared" si="51"/>
        <v>12372.720000000001</v>
      </c>
      <c r="Z1662" s="2">
        <f>IF(BoyCodeAfrica_Ecommerce_Datasets3[Marketing_Cost] = 0, "N/A", L1662/P1662)</f>
        <v>49.145493967865676</v>
      </c>
      <c r="AA1662" s="3">
        <f>BoyCodeAfrica_Ecommerce_Datasets3[Marketing_Cost]/BoyCodeAfrica_Ecommerce_Datasets3[Revenue]</f>
        <v>2.034774542410462E-2</v>
      </c>
      <c r="AB1662">
        <f>IF(COUNTIFS($C$2:C1662,C1662, $O$2:O1662,O1662)= 1,1,0)</f>
        <v>0</v>
      </c>
      <c r="AC1662" s="6">
        <f>IF(COUNTIFS($A$2:A1662,A1662, $O$2:O1662,O1662)= 1,1,0)</f>
        <v>1</v>
      </c>
    </row>
    <row r="1663" spans="1:29" x14ac:dyDescent="0.25">
      <c r="A1663" t="s">
        <v>2308</v>
      </c>
      <c r="B1663" s="1">
        <v>45961</v>
      </c>
      <c r="C1663" t="s">
        <v>1050</v>
      </c>
      <c r="D1663" t="s">
        <v>90</v>
      </c>
      <c r="E1663" t="s">
        <v>46</v>
      </c>
      <c r="F1663" t="s">
        <v>27</v>
      </c>
      <c r="G1663" t="s">
        <v>72</v>
      </c>
      <c r="H1663">
        <v>3</v>
      </c>
      <c r="I1663">
        <v>13340</v>
      </c>
      <c r="J1663">
        <v>25</v>
      </c>
      <c r="K1663">
        <v>10005</v>
      </c>
      <c r="L1663">
        <v>30015</v>
      </c>
      <c r="M1663">
        <v>21297.27</v>
      </c>
      <c r="N1663">
        <v>8717.73</v>
      </c>
      <c r="O1663" t="s">
        <v>39</v>
      </c>
      <c r="P1663">
        <v>359.47</v>
      </c>
      <c r="Q1663" t="s">
        <v>83</v>
      </c>
      <c r="R1663" t="s">
        <v>41</v>
      </c>
      <c r="S1663">
        <v>2</v>
      </c>
      <c r="T1663">
        <v>4</v>
      </c>
      <c r="U1663" t="s">
        <v>32</v>
      </c>
      <c r="V1663" t="s">
        <v>42</v>
      </c>
      <c r="X1663">
        <f t="shared" si="50"/>
        <v>0</v>
      </c>
      <c r="Y1663">
        <f t="shared" si="51"/>
        <v>8358.26</v>
      </c>
      <c r="Z1663" s="2">
        <f>IF(BoyCodeAfrica_Ecommerce_Datasets3[Marketing_Cost] = 0, "N/A", L1663/P1663)</f>
        <v>83.497927504381451</v>
      </c>
      <c r="AA1663" s="3">
        <f>BoyCodeAfrica_Ecommerce_Datasets3[Marketing_Cost]/BoyCodeAfrica_Ecommerce_Datasets3[Revenue]</f>
        <v>1.1976345160752957E-2</v>
      </c>
      <c r="AB1663">
        <f>IF(COUNTIFS($C$2:C1663,C1663, $O$2:O1663,O1663)= 1,1,0)</f>
        <v>1</v>
      </c>
      <c r="AC1663" s="6">
        <f>IF(COUNTIFS($A$2:A1663,A1663, $O$2:O1663,O1663)= 1,1,0)</f>
        <v>1</v>
      </c>
    </row>
    <row r="1664" spans="1:29" x14ac:dyDescent="0.25">
      <c r="A1664" t="s">
        <v>2309</v>
      </c>
      <c r="B1664" s="1">
        <v>45907</v>
      </c>
      <c r="C1664" t="s">
        <v>364</v>
      </c>
      <c r="D1664" t="s">
        <v>90</v>
      </c>
      <c r="E1664" t="s">
        <v>36</v>
      </c>
      <c r="F1664" t="s">
        <v>47</v>
      </c>
      <c r="G1664" t="s">
        <v>105</v>
      </c>
      <c r="H1664">
        <v>1</v>
      </c>
      <c r="I1664">
        <v>7257</v>
      </c>
      <c r="J1664">
        <v>5</v>
      </c>
      <c r="K1664">
        <v>362.85</v>
      </c>
      <c r="L1664">
        <v>6894.15</v>
      </c>
      <c r="M1664">
        <v>5008.8599999999997</v>
      </c>
      <c r="N1664">
        <v>1885.29</v>
      </c>
      <c r="O1664" t="s">
        <v>55</v>
      </c>
      <c r="P1664">
        <v>653.72</v>
      </c>
      <c r="Q1664" t="s">
        <v>68</v>
      </c>
      <c r="R1664" t="s">
        <v>41</v>
      </c>
      <c r="S1664">
        <v>2</v>
      </c>
      <c r="T1664">
        <v>1</v>
      </c>
      <c r="U1664" t="s">
        <v>32</v>
      </c>
      <c r="V1664" t="s">
        <v>33</v>
      </c>
      <c r="W1664">
        <v>5</v>
      </c>
      <c r="X1664">
        <f t="shared" si="50"/>
        <v>0</v>
      </c>
      <c r="Y1664">
        <f t="shared" si="51"/>
        <v>1231.57</v>
      </c>
      <c r="Z1664" s="2">
        <f>IF(BoyCodeAfrica_Ecommerce_Datasets3[Marketing_Cost] = 0, "N/A", L1664/P1664)</f>
        <v>10.546028880866425</v>
      </c>
      <c r="AA1664" s="3">
        <f>BoyCodeAfrica_Ecommerce_Datasets3[Marketing_Cost]/BoyCodeAfrica_Ecommerce_Datasets3[Revenue]</f>
        <v>9.4822421908429613E-2</v>
      </c>
      <c r="AB1664">
        <f>IF(COUNTIFS($C$2:C1664,C1664, $O$2:O1664,O1664)= 1,1,0)</f>
        <v>0</v>
      </c>
      <c r="AC1664" s="6">
        <f>IF(COUNTIFS($A$2:A1664,A1664, $O$2:O1664,O1664)= 1,1,0)</f>
        <v>1</v>
      </c>
    </row>
    <row r="1665" spans="1:29" x14ac:dyDescent="0.25">
      <c r="A1665" t="s">
        <v>2310</v>
      </c>
      <c r="B1665" s="1">
        <v>45927</v>
      </c>
      <c r="C1665" t="s">
        <v>952</v>
      </c>
      <c r="D1665" t="s">
        <v>79</v>
      </c>
      <c r="E1665" t="s">
        <v>36</v>
      </c>
      <c r="F1665" t="s">
        <v>53</v>
      </c>
      <c r="G1665" t="s">
        <v>54</v>
      </c>
      <c r="H1665">
        <v>1</v>
      </c>
      <c r="I1665">
        <v>22974</v>
      </c>
      <c r="J1665">
        <v>10</v>
      </c>
      <c r="K1665">
        <v>2297.4</v>
      </c>
      <c r="L1665">
        <v>20676.599999999999</v>
      </c>
      <c r="M1665">
        <v>14811.55</v>
      </c>
      <c r="N1665">
        <v>5865.05</v>
      </c>
      <c r="O1665" t="s">
        <v>55</v>
      </c>
      <c r="P1665">
        <v>859.21</v>
      </c>
      <c r="Q1665" t="s">
        <v>83</v>
      </c>
      <c r="R1665" t="s">
        <v>31</v>
      </c>
      <c r="S1665">
        <v>5</v>
      </c>
      <c r="T1665">
        <v>3</v>
      </c>
      <c r="U1665" t="s">
        <v>32</v>
      </c>
      <c r="V1665" t="s">
        <v>33</v>
      </c>
      <c r="W1665">
        <v>3</v>
      </c>
      <c r="X1665">
        <f t="shared" si="50"/>
        <v>0</v>
      </c>
      <c r="Y1665">
        <f t="shared" si="51"/>
        <v>5005.84</v>
      </c>
      <c r="Z1665" s="2">
        <f>IF(BoyCodeAfrica_Ecommerce_Datasets3[Marketing_Cost] = 0, "N/A", L1665/P1665)</f>
        <v>24.064664051861591</v>
      </c>
      <c r="AA1665" s="3">
        <f>BoyCodeAfrica_Ecommerce_Datasets3[Marketing_Cost]/BoyCodeAfrica_Ecommerce_Datasets3[Revenue]</f>
        <v>4.1554704351779312E-2</v>
      </c>
      <c r="AB1665">
        <f>IF(COUNTIFS($C$2:C1665,C1665, $O$2:O1665,O1665)= 1,1,0)</f>
        <v>0</v>
      </c>
      <c r="AC1665" s="6">
        <f>IF(COUNTIFS($A$2:A1665,A1665, $O$2:O1665,O1665)= 1,1,0)</f>
        <v>1</v>
      </c>
    </row>
    <row r="1666" spans="1:29" x14ac:dyDescent="0.25">
      <c r="A1666" t="s">
        <v>2311</v>
      </c>
      <c r="B1666" s="1">
        <v>45999</v>
      </c>
      <c r="C1666" t="s">
        <v>905</v>
      </c>
      <c r="D1666" t="s">
        <v>67</v>
      </c>
      <c r="E1666" t="s">
        <v>46</v>
      </c>
      <c r="F1666" t="s">
        <v>86</v>
      </c>
      <c r="G1666" t="s">
        <v>94</v>
      </c>
      <c r="H1666">
        <v>1</v>
      </c>
      <c r="I1666">
        <v>45719</v>
      </c>
      <c r="J1666">
        <v>10</v>
      </c>
      <c r="K1666">
        <v>4571.8999999999996</v>
      </c>
      <c r="L1666">
        <v>41147.1</v>
      </c>
      <c r="M1666">
        <v>26786.22</v>
      </c>
      <c r="N1666">
        <v>14360.88</v>
      </c>
      <c r="O1666" t="s">
        <v>39</v>
      </c>
      <c r="P1666">
        <v>2466.9699999999998</v>
      </c>
      <c r="Q1666" t="s">
        <v>30</v>
      </c>
      <c r="R1666" t="s">
        <v>31</v>
      </c>
      <c r="S1666">
        <v>5</v>
      </c>
      <c r="T1666">
        <v>7</v>
      </c>
      <c r="U1666" t="s">
        <v>56</v>
      </c>
      <c r="V1666" t="s">
        <v>33</v>
      </c>
      <c r="W1666">
        <v>5</v>
      </c>
      <c r="X1666">
        <f t="shared" ref="X1666:X1729" si="52">L1666-M1666-N1666</f>
        <v>0</v>
      </c>
      <c r="Y1666">
        <f t="shared" ref="Y1666:Y1729" si="53">N1666-P1666</f>
        <v>11893.91</v>
      </c>
      <c r="Z1666" s="2">
        <f>IF(BoyCodeAfrica_Ecommerce_Datasets3[Marketing_Cost] = 0, "N/A", L1666/P1666)</f>
        <v>16.679205665249274</v>
      </c>
      <c r="AA1666" s="3">
        <f>BoyCodeAfrica_Ecommerce_Datasets3[Marketing_Cost]/BoyCodeAfrica_Ecommerce_Datasets3[Revenue]</f>
        <v>5.9954893540492521E-2</v>
      </c>
      <c r="AB1666">
        <f>IF(COUNTIFS($C$2:C1666,C1666, $O$2:O1666,O1666)= 1,1,0)</f>
        <v>1</v>
      </c>
      <c r="AC1666" s="6">
        <f>IF(COUNTIFS($A$2:A1666,A1666, $O$2:O1666,O1666)= 1,1,0)</f>
        <v>1</v>
      </c>
    </row>
    <row r="1667" spans="1:29" x14ac:dyDescent="0.25">
      <c r="A1667" t="s">
        <v>2312</v>
      </c>
      <c r="B1667" s="1">
        <v>45815</v>
      </c>
      <c r="C1667" t="s">
        <v>1091</v>
      </c>
      <c r="D1667" t="s">
        <v>25</v>
      </c>
      <c r="E1667" t="s">
        <v>36</v>
      </c>
      <c r="F1667" t="s">
        <v>53</v>
      </c>
      <c r="G1667" t="s">
        <v>268</v>
      </c>
      <c r="H1667">
        <v>3</v>
      </c>
      <c r="I1667">
        <v>108238</v>
      </c>
      <c r="J1667">
        <v>15</v>
      </c>
      <c r="K1667">
        <v>48707.1</v>
      </c>
      <c r="L1667">
        <v>276006.90000000002</v>
      </c>
      <c r="M1667">
        <v>198492.32</v>
      </c>
      <c r="N1667">
        <v>77514.58</v>
      </c>
      <c r="O1667" t="s">
        <v>91</v>
      </c>
      <c r="P1667">
        <v>1087.6099999999999</v>
      </c>
      <c r="Q1667" t="s">
        <v>83</v>
      </c>
      <c r="R1667" t="s">
        <v>31</v>
      </c>
      <c r="S1667">
        <v>5</v>
      </c>
      <c r="T1667">
        <v>4</v>
      </c>
      <c r="U1667" t="s">
        <v>32</v>
      </c>
      <c r="V1667" t="s">
        <v>33</v>
      </c>
      <c r="W1667">
        <v>5</v>
      </c>
      <c r="X1667">
        <f t="shared" si="52"/>
        <v>0</v>
      </c>
      <c r="Y1667">
        <f t="shared" si="53"/>
        <v>76426.97</v>
      </c>
      <c r="Z1667" s="2">
        <f>IF(BoyCodeAfrica_Ecommerce_Datasets3[Marketing_Cost] = 0, "N/A", L1667/P1667)</f>
        <v>253.77377920394264</v>
      </c>
      <c r="AA1667" s="3">
        <f>BoyCodeAfrica_Ecommerce_Datasets3[Marketing_Cost]/BoyCodeAfrica_Ecommerce_Datasets3[Revenue]</f>
        <v>3.9405174290932576E-3</v>
      </c>
      <c r="AB1667">
        <f>IF(COUNTIFS($C$2:C1667,C1667, $O$2:O1667,O1667)= 1,1,0)</f>
        <v>1</v>
      </c>
      <c r="AC1667" s="6">
        <f>IF(COUNTIFS($A$2:A1667,A1667, $O$2:O1667,O1667)= 1,1,0)</f>
        <v>1</v>
      </c>
    </row>
    <row r="1668" spans="1:29" x14ac:dyDescent="0.25">
      <c r="A1668" t="s">
        <v>2313</v>
      </c>
      <c r="B1668" s="1">
        <v>45681</v>
      </c>
      <c r="C1668" t="s">
        <v>792</v>
      </c>
      <c r="D1668" t="s">
        <v>124</v>
      </c>
      <c r="E1668" t="s">
        <v>36</v>
      </c>
      <c r="F1668" t="s">
        <v>37</v>
      </c>
      <c r="G1668" t="s">
        <v>100</v>
      </c>
      <c r="H1668">
        <v>1</v>
      </c>
      <c r="I1668">
        <v>14143</v>
      </c>
      <c r="J1668">
        <v>10</v>
      </c>
      <c r="K1668">
        <v>1414.3</v>
      </c>
      <c r="L1668">
        <v>12728.7</v>
      </c>
      <c r="M1668">
        <v>8741.73</v>
      </c>
      <c r="N1668">
        <v>3986.97</v>
      </c>
      <c r="O1668" t="s">
        <v>55</v>
      </c>
      <c r="P1668">
        <v>1916.37</v>
      </c>
      <c r="Q1668" t="s">
        <v>40</v>
      </c>
      <c r="R1668" t="s">
        <v>31</v>
      </c>
      <c r="S1668">
        <v>5</v>
      </c>
      <c r="T1668">
        <v>1</v>
      </c>
      <c r="U1668" t="s">
        <v>32</v>
      </c>
      <c r="V1668" t="s">
        <v>50</v>
      </c>
      <c r="W1668">
        <v>5</v>
      </c>
      <c r="X1668">
        <f t="shared" si="52"/>
        <v>0</v>
      </c>
      <c r="Y1668">
        <f t="shared" si="53"/>
        <v>2070.6</v>
      </c>
      <c r="Z1668" s="2">
        <f>IF(BoyCodeAfrica_Ecommerce_Datasets3[Marketing_Cost] = 0, "N/A", L1668/P1668)</f>
        <v>6.6420889494199979</v>
      </c>
      <c r="AA1668" s="3">
        <f>BoyCodeAfrica_Ecommerce_Datasets3[Marketing_Cost]/BoyCodeAfrica_Ecommerce_Datasets3[Revenue]</f>
        <v>0.15055504489853636</v>
      </c>
      <c r="AB1668">
        <f>IF(COUNTIFS($C$2:C1668,C1668, $O$2:O1668,O1668)= 1,1,0)</f>
        <v>0</v>
      </c>
      <c r="AC1668" s="6">
        <f>IF(COUNTIFS($A$2:A1668,A1668, $O$2:O1668,O1668)= 1,1,0)</f>
        <v>1</v>
      </c>
    </row>
    <row r="1669" spans="1:29" x14ac:dyDescent="0.25">
      <c r="A1669" t="s">
        <v>2314</v>
      </c>
      <c r="B1669" s="1">
        <v>45770</v>
      </c>
      <c r="C1669" t="s">
        <v>1549</v>
      </c>
      <c r="D1669" t="s">
        <v>25</v>
      </c>
      <c r="E1669" t="s">
        <v>46</v>
      </c>
      <c r="F1669" t="s">
        <v>86</v>
      </c>
      <c r="G1669" t="s">
        <v>110</v>
      </c>
      <c r="H1669">
        <v>2</v>
      </c>
      <c r="I1669">
        <v>56858</v>
      </c>
      <c r="J1669">
        <v>0</v>
      </c>
      <c r="K1669">
        <v>0</v>
      </c>
      <c r="L1669">
        <v>113716</v>
      </c>
      <c r="M1669">
        <v>70550.44</v>
      </c>
      <c r="N1669">
        <v>43165.56</v>
      </c>
      <c r="O1669" t="s">
        <v>49</v>
      </c>
      <c r="P1669">
        <v>309.43</v>
      </c>
      <c r="Q1669" t="s">
        <v>83</v>
      </c>
      <c r="R1669" t="s">
        <v>31</v>
      </c>
      <c r="S1669">
        <v>5</v>
      </c>
      <c r="T1669">
        <v>3</v>
      </c>
      <c r="U1669" t="s">
        <v>32</v>
      </c>
      <c r="V1669" t="s">
        <v>33</v>
      </c>
      <c r="W1669">
        <v>3</v>
      </c>
      <c r="X1669">
        <f t="shared" si="52"/>
        <v>0</v>
      </c>
      <c r="Y1669">
        <f t="shared" si="53"/>
        <v>42856.13</v>
      </c>
      <c r="Z1669" s="2">
        <f>IF(BoyCodeAfrica_Ecommerce_Datasets3[Marketing_Cost] = 0, "N/A", L1669/P1669)</f>
        <v>367.5015350806321</v>
      </c>
      <c r="AA1669" s="3">
        <f>BoyCodeAfrica_Ecommerce_Datasets3[Marketing_Cost]/BoyCodeAfrica_Ecommerce_Datasets3[Revenue]</f>
        <v>2.7210770691899117E-3</v>
      </c>
      <c r="AB1669">
        <f>IF(COUNTIFS($C$2:C1669,C1669, $O$2:O1669,O1669)= 1,1,0)</f>
        <v>1</v>
      </c>
      <c r="AC1669" s="6">
        <f>IF(COUNTIFS($A$2:A1669,A1669, $O$2:O1669,O1669)= 1,1,0)</f>
        <v>1</v>
      </c>
    </row>
    <row r="1670" spans="1:29" x14ac:dyDescent="0.25">
      <c r="A1670" t="s">
        <v>2315</v>
      </c>
      <c r="B1670" s="1">
        <v>45860</v>
      </c>
      <c r="C1670" t="s">
        <v>668</v>
      </c>
      <c r="D1670" t="s">
        <v>67</v>
      </c>
      <c r="E1670" t="s">
        <v>46</v>
      </c>
      <c r="F1670" t="s">
        <v>27</v>
      </c>
      <c r="G1670" t="s">
        <v>28</v>
      </c>
      <c r="H1670">
        <v>1</v>
      </c>
      <c r="I1670">
        <v>19152</v>
      </c>
      <c r="J1670">
        <v>10</v>
      </c>
      <c r="K1670">
        <v>1915.2</v>
      </c>
      <c r="L1670">
        <v>17236.8</v>
      </c>
      <c r="M1670">
        <v>11632.72</v>
      </c>
      <c r="N1670">
        <v>5604.08</v>
      </c>
      <c r="O1670" t="s">
        <v>55</v>
      </c>
      <c r="P1670">
        <v>479.3</v>
      </c>
      <c r="Q1670" t="s">
        <v>68</v>
      </c>
      <c r="R1670" t="s">
        <v>31</v>
      </c>
      <c r="S1670">
        <v>5</v>
      </c>
      <c r="T1670">
        <v>6</v>
      </c>
      <c r="U1670" t="s">
        <v>56</v>
      </c>
      <c r="V1670" t="s">
        <v>33</v>
      </c>
      <c r="X1670">
        <f t="shared" si="52"/>
        <v>0</v>
      </c>
      <c r="Y1670">
        <f t="shared" si="53"/>
        <v>5124.78</v>
      </c>
      <c r="Z1670" s="2">
        <f>IF(BoyCodeAfrica_Ecommerce_Datasets3[Marketing_Cost] = 0, "N/A", L1670/P1670)</f>
        <v>35.96244523263092</v>
      </c>
      <c r="AA1670" s="3">
        <f>BoyCodeAfrica_Ecommerce_Datasets3[Marketing_Cost]/BoyCodeAfrica_Ecommerce_Datasets3[Revenue]</f>
        <v>2.7806785482224081E-2</v>
      </c>
      <c r="AB1670">
        <f>IF(COUNTIFS($C$2:C1670,C1670, $O$2:O1670,O1670)= 1,1,0)</f>
        <v>1</v>
      </c>
      <c r="AC1670" s="6">
        <f>IF(COUNTIFS($A$2:A1670,A1670, $O$2:O1670,O1670)= 1,1,0)</f>
        <v>1</v>
      </c>
    </row>
    <row r="1671" spans="1:29" x14ac:dyDescent="0.25">
      <c r="A1671" t="s">
        <v>2316</v>
      </c>
      <c r="B1671" s="1">
        <v>45964</v>
      </c>
      <c r="C1671" t="s">
        <v>484</v>
      </c>
      <c r="D1671" t="s">
        <v>45</v>
      </c>
      <c r="E1671" t="s">
        <v>26</v>
      </c>
      <c r="F1671" t="s">
        <v>86</v>
      </c>
      <c r="G1671" t="s">
        <v>180</v>
      </c>
      <c r="H1671">
        <v>3</v>
      </c>
      <c r="I1671">
        <v>57530</v>
      </c>
      <c r="J1671">
        <v>5</v>
      </c>
      <c r="K1671">
        <v>8629.5</v>
      </c>
      <c r="L1671">
        <v>163960.5</v>
      </c>
      <c r="M1671">
        <v>126461.88</v>
      </c>
      <c r="N1671">
        <v>37498.620000000003</v>
      </c>
      <c r="O1671" t="s">
        <v>29</v>
      </c>
      <c r="P1671">
        <v>433.74</v>
      </c>
      <c r="Q1671" t="s">
        <v>73</v>
      </c>
      <c r="R1671" t="s">
        <v>41</v>
      </c>
      <c r="S1671">
        <v>2</v>
      </c>
      <c r="T1671">
        <v>0</v>
      </c>
      <c r="U1671" t="s">
        <v>32</v>
      </c>
      <c r="V1671" t="s">
        <v>42</v>
      </c>
      <c r="X1671">
        <f t="shared" si="52"/>
        <v>0</v>
      </c>
      <c r="Y1671">
        <f t="shared" si="53"/>
        <v>37064.880000000005</v>
      </c>
      <c r="Z1671" s="2">
        <f>IF(BoyCodeAfrica_Ecommerce_Datasets3[Marketing_Cost] = 0, "N/A", L1671/P1671)</f>
        <v>378.01563148429932</v>
      </c>
      <c r="AA1671" s="3">
        <f>BoyCodeAfrica_Ecommerce_Datasets3[Marketing_Cost]/BoyCodeAfrica_Ecommerce_Datasets3[Revenue]</f>
        <v>2.6453932502035551E-3</v>
      </c>
      <c r="AB1671">
        <f>IF(COUNTIFS($C$2:C1671,C1671, $O$2:O1671,O1671)= 1,1,0)</f>
        <v>0</v>
      </c>
      <c r="AC1671" s="6">
        <f>IF(COUNTIFS($A$2:A1671,A1671, $O$2:O1671,O1671)= 1,1,0)</f>
        <v>1</v>
      </c>
    </row>
    <row r="1672" spans="1:29" x14ac:dyDescent="0.25">
      <c r="A1672" t="s">
        <v>2317</v>
      </c>
      <c r="B1672" s="1">
        <v>45686</v>
      </c>
      <c r="C1672" t="s">
        <v>2031</v>
      </c>
      <c r="D1672" t="s">
        <v>90</v>
      </c>
      <c r="E1672" t="s">
        <v>26</v>
      </c>
      <c r="F1672" t="s">
        <v>86</v>
      </c>
      <c r="G1672" t="s">
        <v>94</v>
      </c>
      <c r="H1672">
        <v>1</v>
      </c>
      <c r="I1672">
        <v>68316</v>
      </c>
      <c r="J1672">
        <v>25</v>
      </c>
      <c r="K1672">
        <v>17079</v>
      </c>
      <c r="L1672">
        <v>51237</v>
      </c>
      <c r="M1672">
        <v>41814.639999999999</v>
      </c>
      <c r="N1672">
        <v>9422.36</v>
      </c>
      <c r="O1672" t="s">
        <v>91</v>
      </c>
      <c r="P1672">
        <v>940.95</v>
      </c>
      <c r="Q1672" t="s">
        <v>40</v>
      </c>
      <c r="R1672" t="s">
        <v>31</v>
      </c>
      <c r="S1672">
        <v>5</v>
      </c>
      <c r="T1672">
        <v>4</v>
      </c>
      <c r="U1672" t="s">
        <v>32</v>
      </c>
      <c r="V1672" t="s">
        <v>33</v>
      </c>
      <c r="W1672">
        <v>3</v>
      </c>
      <c r="X1672">
        <f t="shared" si="52"/>
        <v>0</v>
      </c>
      <c r="Y1672">
        <f t="shared" si="53"/>
        <v>8481.41</v>
      </c>
      <c r="Z1672" s="2">
        <f>IF(BoyCodeAfrica_Ecommerce_Datasets3[Marketing_Cost] = 0, "N/A", L1672/P1672)</f>
        <v>54.452415112386419</v>
      </c>
      <c r="AA1672" s="3">
        <f>BoyCodeAfrica_Ecommerce_Datasets3[Marketing_Cost]/BoyCodeAfrica_Ecommerce_Datasets3[Revenue]</f>
        <v>1.8364658352362551E-2</v>
      </c>
      <c r="AB1672">
        <f>IF(COUNTIFS($C$2:C1672,C1672, $O$2:O1672,O1672)= 1,1,0)</f>
        <v>1</v>
      </c>
      <c r="AC1672" s="6">
        <f>IF(COUNTIFS($A$2:A1672,A1672, $O$2:O1672,O1672)= 1,1,0)</f>
        <v>1</v>
      </c>
    </row>
    <row r="1673" spans="1:29" x14ac:dyDescent="0.25">
      <c r="A1673" t="s">
        <v>2318</v>
      </c>
      <c r="B1673" s="1">
        <v>45661</v>
      </c>
      <c r="C1673" t="s">
        <v>1744</v>
      </c>
      <c r="D1673" t="s">
        <v>45</v>
      </c>
      <c r="E1673" t="s">
        <v>46</v>
      </c>
      <c r="F1673" t="s">
        <v>53</v>
      </c>
      <c r="G1673" t="s">
        <v>59</v>
      </c>
      <c r="H1673">
        <v>1</v>
      </c>
      <c r="I1673">
        <v>15279</v>
      </c>
      <c r="J1673">
        <v>0</v>
      </c>
      <c r="K1673">
        <v>0</v>
      </c>
      <c r="L1673">
        <v>15279</v>
      </c>
      <c r="M1673">
        <v>8746.5300000000007</v>
      </c>
      <c r="N1673">
        <v>6532.47</v>
      </c>
      <c r="O1673" t="s">
        <v>91</v>
      </c>
      <c r="P1673">
        <v>1155.1400000000001</v>
      </c>
      <c r="Q1673" t="s">
        <v>40</v>
      </c>
      <c r="R1673" t="s">
        <v>41</v>
      </c>
      <c r="S1673">
        <v>2</v>
      </c>
      <c r="T1673">
        <v>1</v>
      </c>
      <c r="U1673" t="s">
        <v>32</v>
      </c>
      <c r="V1673" t="s">
        <v>33</v>
      </c>
      <c r="W1673">
        <v>1</v>
      </c>
      <c r="X1673">
        <f t="shared" si="52"/>
        <v>0</v>
      </c>
      <c r="Y1673">
        <f t="shared" si="53"/>
        <v>5377.33</v>
      </c>
      <c r="Z1673" s="2">
        <f>IF(BoyCodeAfrica_Ecommerce_Datasets3[Marketing_Cost] = 0, "N/A", L1673/P1673)</f>
        <v>13.226968159703585</v>
      </c>
      <c r="AA1673" s="3">
        <f>BoyCodeAfrica_Ecommerce_Datasets3[Marketing_Cost]/BoyCodeAfrica_Ecommerce_Datasets3[Revenue]</f>
        <v>7.5603115387132672E-2</v>
      </c>
      <c r="AB1673">
        <f>IF(COUNTIFS($C$2:C1673,C1673, $O$2:O1673,O1673)= 1,1,0)</f>
        <v>1</v>
      </c>
      <c r="AC1673" s="6">
        <f>IF(COUNTIFS($A$2:A1673,A1673, $O$2:O1673,O1673)= 1,1,0)</f>
        <v>1</v>
      </c>
    </row>
    <row r="1674" spans="1:29" x14ac:dyDescent="0.25">
      <c r="A1674" t="s">
        <v>2319</v>
      </c>
      <c r="B1674" s="1">
        <v>45762</v>
      </c>
      <c r="C1674" t="s">
        <v>2320</v>
      </c>
      <c r="D1674" t="s">
        <v>63</v>
      </c>
      <c r="E1674" t="s">
        <v>36</v>
      </c>
      <c r="F1674" t="s">
        <v>27</v>
      </c>
      <c r="G1674" t="s">
        <v>76</v>
      </c>
      <c r="H1674">
        <v>2</v>
      </c>
      <c r="I1674">
        <v>8065</v>
      </c>
      <c r="J1674">
        <v>5</v>
      </c>
      <c r="K1674">
        <v>806.5</v>
      </c>
      <c r="L1674">
        <v>15323.5</v>
      </c>
      <c r="M1674">
        <v>8432.92</v>
      </c>
      <c r="N1674">
        <v>6890.58</v>
      </c>
      <c r="O1674" t="s">
        <v>39</v>
      </c>
      <c r="P1674">
        <v>644.4</v>
      </c>
      <c r="Q1674" t="s">
        <v>73</v>
      </c>
      <c r="R1674" t="s">
        <v>31</v>
      </c>
      <c r="S1674">
        <v>5</v>
      </c>
      <c r="T1674">
        <v>5</v>
      </c>
      <c r="U1674" t="s">
        <v>32</v>
      </c>
      <c r="V1674" t="s">
        <v>50</v>
      </c>
      <c r="W1674">
        <v>5</v>
      </c>
      <c r="X1674">
        <f t="shared" si="52"/>
        <v>0</v>
      </c>
      <c r="Y1674">
        <f t="shared" si="53"/>
        <v>6246.18</v>
      </c>
      <c r="Z1674" s="2">
        <f>IF(BoyCodeAfrica_Ecommerce_Datasets3[Marketing_Cost] = 0, "N/A", L1674/P1674)</f>
        <v>23.779484792054625</v>
      </c>
      <c r="AA1674" s="3">
        <f>BoyCodeAfrica_Ecommerce_Datasets3[Marketing_Cost]/BoyCodeAfrica_Ecommerce_Datasets3[Revenue]</f>
        <v>4.205305576402258E-2</v>
      </c>
      <c r="AB1674">
        <f>IF(COUNTIFS($C$2:C1674,C1674, $O$2:O1674,O1674)= 1,1,0)</f>
        <v>1</v>
      </c>
      <c r="AC1674" s="6">
        <f>IF(COUNTIFS($A$2:A1674,A1674, $O$2:O1674,O1674)= 1,1,0)</f>
        <v>1</v>
      </c>
    </row>
    <row r="1675" spans="1:29" x14ac:dyDescent="0.25">
      <c r="A1675" t="s">
        <v>2321</v>
      </c>
      <c r="B1675" s="1">
        <v>45812</v>
      </c>
      <c r="C1675" t="s">
        <v>882</v>
      </c>
      <c r="D1675" t="s">
        <v>97</v>
      </c>
      <c r="E1675" t="s">
        <v>26</v>
      </c>
      <c r="F1675" t="s">
        <v>27</v>
      </c>
      <c r="G1675" t="s">
        <v>28</v>
      </c>
      <c r="H1675">
        <v>1</v>
      </c>
      <c r="I1675">
        <v>12140</v>
      </c>
      <c r="J1675">
        <v>25</v>
      </c>
      <c r="K1675">
        <v>3035</v>
      </c>
      <c r="L1675">
        <v>9105</v>
      </c>
      <c r="M1675">
        <v>5314.72</v>
      </c>
      <c r="N1675">
        <v>3790.28</v>
      </c>
      <c r="O1675" t="s">
        <v>60</v>
      </c>
      <c r="P1675">
        <v>1644.7</v>
      </c>
      <c r="Q1675" t="s">
        <v>30</v>
      </c>
      <c r="R1675" t="s">
        <v>41</v>
      </c>
      <c r="S1675">
        <v>2</v>
      </c>
      <c r="T1675">
        <v>5</v>
      </c>
      <c r="U1675" t="s">
        <v>32</v>
      </c>
      <c r="V1675" t="s">
        <v>50</v>
      </c>
      <c r="X1675">
        <f t="shared" si="52"/>
        <v>0</v>
      </c>
      <c r="Y1675">
        <f t="shared" si="53"/>
        <v>2145.58</v>
      </c>
      <c r="Z1675" s="2">
        <f>IF(BoyCodeAfrica_Ecommerce_Datasets3[Marketing_Cost] = 0, "N/A", L1675/P1675)</f>
        <v>5.5359640055937254</v>
      </c>
      <c r="AA1675" s="3">
        <f>BoyCodeAfrica_Ecommerce_Datasets3[Marketing_Cost]/BoyCodeAfrica_Ecommerce_Datasets3[Revenue]</f>
        <v>0.18063701263042284</v>
      </c>
      <c r="AB1675">
        <f>IF(COUNTIFS($C$2:C1675,C1675, $O$2:O1675,O1675)= 1,1,0)</f>
        <v>1</v>
      </c>
      <c r="AC1675" s="6">
        <f>IF(COUNTIFS($A$2:A1675,A1675, $O$2:O1675,O1675)= 1,1,0)</f>
        <v>1</v>
      </c>
    </row>
    <row r="1676" spans="1:29" x14ac:dyDescent="0.25">
      <c r="A1676" t="s">
        <v>2322</v>
      </c>
      <c r="B1676" s="1">
        <v>45766</v>
      </c>
      <c r="C1676" t="s">
        <v>785</v>
      </c>
      <c r="D1676" t="s">
        <v>79</v>
      </c>
      <c r="E1676" t="s">
        <v>46</v>
      </c>
      <c r="F1676" t="s">
        <v>86</v>
      </c>
      <c r="G1676" t="s">
        <v>94</v>
      </c>
      <c r="H1676">
        <v>4</v>
      </c>
      <c r="I1676">
        <v>77689</v>
      </c>
      <c r="J1676">
        <v>0</v>
      </c>
      <c r="K1676">
        <v>0</v>
      </c>
      <c r="L1676">
        <v>310756</v>
      </c>
      <c r="M1676">
        <v>205371.92</v>
      </c>
      <c r="N1676">
        <v>105384.08</v>
      </c>
      <c r="O1676" t="s">
        <v>29</v>
      </c>
      <c r="P1676">
        <v>861.08</v>
      </c>
      <c r="Q1676" t="s">
        <v>30</v>
      </c>
      <c r="R1676" t="s">
        <v>41</v>
      </c>
      <c r="S1676">
        <v>2</v>
      </c>
      <c r="T1676">
        <v>5</v>
      </c>
      <c r="U1676" t="s">
        <v>56</v>
      </c>
      <c r="V1676" t="s">
        <v>33</v>
      </c>
      <c r="W1676">
        <v>5</v>
      </c>
      <c r="X1676">
        <f t="shared" si="52"/>
        <v>0</v>
      </c>
      <c r="Y1676">
        <f t="shared" si="53"/>
        <v>104523</v>
      </c>
      <c r="Z1676" s="2">
        <f>IF(BoyCodeAfrica_Ecommerce_Datasets3[Marketing_Cost] = 0, "N/A", L1676/P1676)</f>
        <v>360.89097412551678</v>
      </c>
      <c r="AA1676" s="3">
        <f>BoyCodeAfrica_Ecommerce_Datasets3[Marketing_Cost]/BoyCodeAfrica_Ecommerce_Datasets3[Revenue]</f>
        <v>2.77091995005728E-3</v>
      </c>
      <c r="AB1676">
        <f>IF(COUNTIFS($C$2:C1676,C1676, $O$2:O1676,O1676)= 1,1,0)</f>
        <v>0</v>
      </c>
      <c r="AC1676" s="6">
        <f>IF(COUNTIFS($A$2:A1676,A1676, $O$2:O1676,O1676)= 1,1,0)</f>
        <v>1</v>
      </c>
    </row>
    <row r="1677" spans="1:29" x14ac:dyDescent="0.25">
      <c r="A1677" t="s">
        <v>2323</v>
      </c>
      <c r="B1677" s="1">
        <v>45728</v>
      </c>
      <c r="C1677" t="s">
        <v>1148</v>
      </c>
      <c r="D1677" t="s">
        <v>90</v>
      </c>
      <c r="E1677" t="s">
        <v>46</v>
      </c>
      <c r="F1677" t="s">
        <v>27</v>
      </c>
      <c r="G1677" t="s">
        <v>164</v>
      </c>
      <c r="H1677">
        <v>1</v>
      </c>
      <c r="I1677">
        <v>23408</v>
      </c>
      <c r="J1677">
        <v>15</v>
      </c>
      <c r="K1677">
        <v>3511.2</v>
      </c>
      <c r="L1677">
        <v>19896.8</v>
      </c>
      <c r="M1677">
        <v>13665.53</v>
      </c>
      <c r="N1677">
        <v>6231.27</v>
      </c>
      <c r="O1677" t="s">
        <v>91</v>
      </c>
      <c r="P1677">
        <v>2149.52</v>
      </c>
      <c r="Q1677" t="s">
        <v>30</v>
      </c>
      <c r="R1677" t="s">
        <v>31</v>
      </c>
      <c r="S1677">
        <v>5</v>
      </c>
      <c r="T1677">
        <v>4</v>
      </c>
      <c r="U1677" t="s">
        <v>32</v>
      </c>
      <c r="V1677" t="s">
        <v>33</v>
      </c>
      <c r="W1677">
        <v>4</v>
      </c>
      <c r="X1677">
        <f t="shared" si="52"/>
        <v>0</v>
      </c>
      <c r="Y1677">
        <f t="shared" si="53"/>
        <v>4081.7500000000005</v>
      </c>
      <c r="Z1677" s="2">
        <f>IF(BoyCodeAfrica_Ecommerce_Datasets3[Marketing_Cost] = 0, "N/A", L1677/P1677)</f>
        <v>9.2563921247534324</v>
      </c>
      <c r="AA1677" s="3">
        <f>BoyCodeAfrica_Ecommerce_Datasets3[Marketing_Cost]/BoyCodeAfrica_Ecommerce_Datasets3[Revenue]</f>
        <v>0.10803345261549596</v>
      </c>
      <c r="AB1677">
        <f>IF(COUNTIFS($C$2:C1677,C1677, $O$2:O1677,O1677)= 1,1,0)</f>
        <v>1</v>
      </c>
      <c r="AC1677" s="6">
        <f>IF(COUNTIFS($A$2:A1677,A1677, $O$2:O1677,O1677)= 1,1,0)</f>
        <v>1</v>
      </c>
    </row>
    <row r="1678" spans="1:29" x14ac:dyDescent="0.25">
      <c r="A1678" t="s">
        <v>2324</v>
      </c>
      <c r="B1678" s="1">
        <v>45788</v>
      </c>
      <c r="C1678" t="s">
        <v>191</v>
      </c>
      <c r="D1678" t="s">
        <v>154</v>
      </c>
      <c r="E1678" t="s">
        <v>26</v>
      </c>
      <c r="F1678" t="s">
        <v>86</v>
      </c>
      <c r="G1678" t="s">
        <v>180</v>
      </c>
      <c r="H1678">
        <v>2</v>
      </c>
      <c r="I1678">
        <v>35899</v>
      </c>
      <c r="J1678">
        <v>10</v>
      </c>
      <c r="K1678">
        <v>7179.8</v>
      </c>
      <c r="L1678">
        <v>64618.2</v>
      </c>
      <c r="M1678">
        <v>37981.040000000001</v>
      </c>
      <c r="N1678">
        <v>26637.16</v>
      </c>
      <c r="O1678" t="s">
        <v>91</v>
      </c>
      <c r="P1678">
        <v>2051.59</v>
      </c>
      <c r="Q1678" t="s">
        <v>30</v>
      </c>
      <c r="R1678" t="s">
        <v>31</v>
      </c>
      <c r="S1678">
        <v>5</v>
      </c>
      <c r="T1678">
        <v>5</v>
      </c>
      <c r="U1678" t="s">
        <v>32</v>
      </c>
      <c r="V1678" t="s">
        <v>42</v>
      </c>
      <c r="X1678">
        <f t="shared" si="52"/>
        <v>0</v>
      </c>
      <c r="Y1678">
        <f t="shared" si="53"/>
        <v>24585.57</v>
      </c>
      <c r="Z1678" s="2">
        <f>IF(BoyCodeAfrica_Ecommerce_Datasets3[Marketing_Cost] = 0, "N/A", L1678/P1678)</f>
        <v>31.496644066309543</v>
      </c>
      <c r="AA1678" s="3">
        <f>BoyCodeAfrica_Ecommerce_Datasets3[Marketing_Cost]/BoyCodeAfrica_Ecommerce_Datasets3[Revenue]</f>
        <v>3.174941425171237E-2</v>
      </c>
      <c r="AB1678">
        <f>IF(COUNTIFS($C$2:C1678,C1678, $O$2:O1678,O1678)= 1,1,0)</f>
        <v>0</v>
      </c>
      <c r="AC1678" s="6">
        <f>IF(COUNTIFS($A$2:A1678,A1678, $O$2:O1678,O1678)= 1,1,0)</f>
        <v>1</v>
      </c>
    </row>
    <row r="1679" spans="1:29" x14ac:dyDescent="0.25">
      <c r="A1679" t="s">
        <v>2325</v>
      </c>
      <c r="B1679" s="1">
        <v>45806</v>
      </c>
      <c r="C1679" t="s">
        <v>657</v>
      </c>
      <c r="D1679" t="s">
        <v>45</v>
      </c>
      <c r="E1679" t="s">
        <v>26</v>
      </c>
      <c r="F1679" t="s">
        <v>53</v>
      </c>
      <c r="G1679" t="s">
        <v>268</v>
      </c>
      <c r="H1679">
        <v>1</v>
      </c>
      <c r="I1679">
        <v>119849</v>
      </c>
      <c r="J1679">
        <v>0</v>
      </c>
      <c r="K1679">
        <v>0</v>
      </c>
      <c r="L1679">
        <v>119849</v>
      </c>
      <c r="M1679">
        <v>76046.080000000002</v>
      </c>
      <c r="N1679">
        <v>43802.92</v>
      </c>
      <c r="O1679" t="s">
        <v>91</v>
      </c>
      <c r="P1679">
        <v>791.7</v>
      </c>
      <c r="Q1679" t="s">
        <v>73</v>
      </c>
      <c r="R1679" t="s">
        <v>41</v>
      </c>
      <c r="S1679">
        <v>2</v>
      </c>
      <c r="T1679">
        <v>6</v>
      </c>
      <c r="U1679" t="s">
        <v>32</v>
      </c>
      <c r="V1679" t="s">
        <v>42</v>
      </c>
      <c r="X1679">
        <f t="shared" si="52"/>
        <v>0</v>
      </c>
      <c r="Y1679">
        <f t="shared" si="53"/>
        <v>43011.22</v>
      </c>
      <c r="Z1679" s="2">
        <f>IF(BoyCodeAfrica_Ecommerce_Datasets3[Marketing_Cost] = 0, "N/A", L1679/P1679)</f>
        <v>151.38183655425033</v>
      </c>
      <c r="AA1679" s="3">
        <f>BoyCodeAfrica_Ecommerce_Datasets3[Marketing_Cost]/BoyCodeAfrica_Ecommerce_Datasets3[Revenue]</f>
        <v>6.6058123138282342E-3</v>
      </c>
      <c r="AB1679">
        <f>IF(COUNTIFS($C$2:C1679,C1679, $O$2:O1679,O1679)= 1,1,0)</f>
        <v>0</v>
      </c>
      <c r="AC1679" s="6">
        <f>IF(COUNTIFS($A$2:A1679,A1679, $O$2:O1679,O1679)= 1,1,0)</f>
        <v>1</v>
      </c>
    </row>
    <row r="1680" spans="1:29" x14ac:dyDescent="0.25">
      <c r="A1680" t="s">
        <v>2326</v>
      </c>
      <c r="B1680" s="1">
        <v>45825</v>
      </c>
      <c r="C1680" t="s">
        <v>156</v>
      </c>
      <c r="D1680" t="s">
        <v>71</v>
      </c>
      <c r="E1680" t="s">
        <v>26</v>
      </c>
      <c r="F1680" t="s">
        <v>37</v>
      </c>
      <c r="G1680" t="s">
        <v>313</v>
      </c>
      <c r="H1680">
        <v>1</v>
      </c>
      <c r="I1680">
        <v>18585</v>
      </c>
      <c r="J1680">
        <v>5</v>
      </c>
      <c r="K1680">
        <v>929.25</v>
      </c>
      <c r="L1680">
        <v>17655.75</v>
      </c>
      <c r="M1680">
        <v>9931.5300000000007</v>
      </c>
      <c r="N1680">
        <v>7724.22</v>
      </c>
      <c r="O1680" t="s">
        <v>49</v>
      </c>
      <c r="P1680">
        <v>368.39</v>
      </c>
      <c r="Q1680" t="s">
        <v>83</v>
      </c>
      <c r="R1680" t="s">
        <v>31</v>
      </c>
      <c r="S1680">
        <v>5</v>
      </c>
      <c r="T1680">
        <v>6</v>
      </c>
      <c r="U1680" t="s">
        <v>56</v>
      </c>
      <c r="V1680" t="s">
        <v>33</v>
      </c>
      <c r="W1680">
        <v>5</v>
      </c>
      <c r="X1680">
        <f t="shared" si="52"/>
        <v>0</v>
      </c>
      <c r="Y1680">
        <f t="shared" si="53"/>
        <v>7355.83</v>
      </c>
      <c r="Z1680" s="2">
        <f>IF(BoyCodeAfrica_Ecommerce_Datasets3[Marketing_Cost] = 0, "N/A", L1680/P1680)</f>
        <v>47.926789543690113</v>
      </c>
      <c r="AA1680" s="3">
        <f>BoyCodeAfrica_Ecommerce_Datasets3[Marketing_Cost]/BoyCodeAfrica_Ecommerce_Datasets3[Revenue]</f>
        <v>2.0865157243390962E-2</v>
      </c>
      <c r="AB1680">
        <f>IF(COUNTIFS($C$2:C1680,C1680, $O$2:O1680,O1680)= 1,1,0)</f>
        <v>0</v>
      </c>
      <c r="AC1680" s="6">
        <f>IF(COUNTIFS($A$2:A1680,A1680, $O$2:O1680,O1680)= 1,1,0)</f>
        <v>1</v>
      </c>
    </row>
    <row r="1681" spans="1:29" x14ac:dyDescent="0.25">
      <c r="A1681" t="s">
        <v>2327</v>
      </c>
      <c r="B1681" s="1">
        <v>45719</v>
      </c>
      <c r="C1681" t="s">
        <v>1311</v>
      </c>
      <c r="D1681" t="s">
        <v>67</v>
      </c>
      <c r="E1681" t="s">
        <v>36</v>
      </c>
      <c r="F1681" t="s">
        <v>86</v>
      </c>
      <c r="G1681" t="s">
        <v>110</v>
      </c>
      <c r="H1681">
        <v>1</v>
      </c>
      <c r="I1681">
        <v>13312</v>
      </c>
      <c r="J1681">
        <v>0</v>
      </c>
      <c r="K1681">
        <v>0</v>
      </c>
      <c r="L1681">
        <v>13312</v>
      </c>
      <c r="M1681">
        <v>10125.1</v>
      </c>
      <c r="N1681">
        <v>3186.9</v>
      </c>
      <c r="O1681" t="s">
        <v>55</v>
      </c>
      <c r="P1681">
        <v>319.89999999999998</v>
      </c>
      <c r="Q1681" t="s">
        <v>73</v>
      </c>
      <c r="R1681" t="s">
        <v>41</v>
      </c>
      <c r="S1681">
        <v>2</v>
      </c>
      <c r="T1681">
        <v>4</v>
      </c>
      <c r="U1681" t="s">
        <v>32</v>
      </c>
      <c r="V1681" t="s">
        <v>42</v>
      </c>
      <c r="X1681">
        <f t="shared" si="52"/>
        <v>0</v>
      </c>
      <c r="Y1681">
        <f t="shared" si="53"/>
        <v>2867</v>
      </c>
      <c r="Z1681" s="2">
        <f>IF(BoyCodeAfrica_Ecommerce_Datasets3[Marketing_Cost] = 0, "N/A", L1681/P1681)</f>
        <v>41.613004063769928</v>
      </c>
      <c r="AA1681" s="3">
        <f>BoyCodeAfrica_Ecommerce_Datasets3[Marketing_Cost]/BoyCodeAfrica_Ecommerce_Datasets3[Revenue]</f>
        <v>2.4030949519230769E-2</v>
      </c>
      <c r="AB1681">
        <f>IF(COUNTIFS($C$2:C1681,C1681, $O$2:O1681,O1681)= 1,1,0)</f>
        <v>1</v>
      </c>
      <c r="AC1681" s="6">
        <f>IF(COUNTIFS($A$2:A1681,A1681, $O$2:O1681,O1681)= 1,1,0)</f>
        <v>1</v>
      </c>
    </row>
    <row r="1682" spans="1:29" x14ac:dyDescent="0.25">
      <c r="A1682" t="s">
        <v>2328</v>
      </c>
      <c r="B1682" s="1">
        <v>45661</v>
      </c>
      <c r="C1682" t="s">
        <v>1033</v>
      </c>
      <c r="D1682" t="s">
        <v>90</v>
      </c>
      <c r="E1682" t="s">
        <v>26</v>
      </c>
      <c r="F1682" t="s">
        <v>37</v>
      </c>
      <c r="G1682" t="s">
        <v>224</v>
      </c>
      <c r="H1682">
        <v>3</v>
      </c>
      <c r="I1682">
        <v>31030</v>
      </c>
      <c r="J1682">
        <v>0</v>
      </c>
      <c r="K1682">
        <v>0</v>
      </c>
      <c r="L1682">
        <v>93090</v>
      </c>
      <c r="M1682">
        <v>73476.649999999994</v>
      </c>
      <c r="N1682">
        <v>19613.349999999999</v>
      </c>
      <c r="O1682" t="s">
        <v>49</v>
      </c>
      <c r="P1682">
        <v>60.12</v>
      </c>
      <c r="Q1682" t="s">
        <v>68</v>
      </c>
      <c r="R1682" t="s">
        <v>41</v>
      </c>
      <c r="S1682">
        <v>2</v>
      </c>
      <c r="T1682">
        <v>2</v>
      </c>
      <c r="U1682" t="s">
        <v>32</v>
      </c>
      <c r="V1682" t="s">
        <v>33</v>
      </c>
      <c r="W1682">
        <v>5</v>
      </c>
      <c r="X1682">
        <f t="shared" si="52"/>
        <v>0</v>
      </c>
      <c r="Y1682">
        <f t="shared" si="53"/>
        <v>19553.23</v>
      </c>
      <c r="Z1682" s="2">
        <f>IF(BoyCodeAfrica_Ecommerce_Datasets3[Marketing_Cost] = 0, "N/A", L1682/P1682)</f>
        <v>1548.4031936127744</v>
      </c>
      <c r="AA1682" s="3">
        <f>BoyCodeAfrica_Ecommerce_Datasets3[Marketing_Cost]/BoyCodeAfrica_Ecommerce_Datasets3[Revenue]</f>
        <v>6.4582661940058004E-4</v>
      </c>
      <c r="AB1682">
        <f>IF(COUNTIFS($C$2:C1682,C1682, $O$2:O1682,O1682)= 1,1,0)</f>
        <v>1</v>
      </c>
      <c r="AC1682" s="6">
        <f>IF(COUNTIFS($A$2:A1682,A1682, $O$2:O1682,O1682)= 1,1,0)</f>
        <v>1</v>
      </c>
    </row>
    <row r="1683" spans="1:29" x14ac:dyDescent="0.25">
      <c r="A1683" t="s">
        <v>2329</v>
      </c>
      <c r="B1683" s="1">
        <v>45912</v>
      </c>
      <c r="C1683" t="s">
        <v>52</v>
      </c>
      <c r="D1683" t="s">
        <v>63</v>
      </c>
      <c r="E1683" t="s">
        <v>26</v>
      </c>
      <c r="F1683" t="s">
        <v>47</v>
      </c>
      <c r="G1683" t="s">
        <v>48</v>
      </c>
      <c r="H1683">
        <v>1</v>
      </c>
      <c r="I1683">
        <v>27937</v>
      </c>
      <c r="J1683">
        <v>20</v>
      </c>
      <c r="K1683">
        <v>5587.4</v>
      </c>
      <c r="L1683">
        <v>22349.599999999999</v>
      </c>
      <c r="M1683">
        <v>16936.12</v>
      </c>
      <c r="N1683">
        <v>5413.48</v>
      </c>
      <c r="O1683" t="s">
        <v>55</v>
      </c>
      <c r="P1683">
        <v>649.79999999999995</v>
      </c>
      <c r="Q1683" t="s">
        <v>73</v>
      </c>
      <c r="R1683" t="s">
        <v>41</v>
      </c>
      <c r="S1683">
        <v>2</v>
      </c>
      <c r="T1683">
        <v>6</v>
      </c>
      <c r="U1683" t="s">
        <v>32</v>
      </c>
      <c r="V1683" t="s">
        <v>50</v>
      </c>
      <c r="W1683">
        <v>5</v>
      </c>
      <c r="X1683">
        <f t="shared" si="52"/>
        <v>0</v>
      </c>
      <c r="Y1683">
        <f t="shared" si="53"/>
        <v>4763.6799999999994</v>
      </c>
      <c r="Z1683" s="2">
        <f>IF(BoyCodeAfrica_Ecommerce_Datasets3[Marketing_Cost] = 0, "N/A", L1683/P1683)</f>
        <v>34.39458294859957</v>
      </c>
      <c r="AA1683" s="3">
        <f>BoyCodeAfrica_Ecommerce_Datasets3[Marketing_Cost]/BoyCodeAfrica_Ecommerce_Datasets3[Revenue]</f>
        <v>2.907434584959015E-2</v>
      </c>
      <c r="AB1683">
        <f>IF(COUNTIFS($C$2:C1683,C1683, $O$2:O1683,O1683)= 1,1,0)</f>
        <v>0</v>
      </c>
      <c r="AC1683" s="6">
        <f>IF(COUNTIFS($A$2:A1683,A1683, $O$2:O1683,O1683)= 1,1,0)</f>
        <v>1</v>
      </c>
    </row>
    <row r="1684" spans="1:29" x14ac:dyDescent="0.25">
      <c r="A1684" t="s">
        <v>2330</v>
      </c>
      <c r="B1684" s="1">
        <v>45878</v>
      </c>
      <c r="C1684" t="s">
        <v>1392</v>
      </c>
      <c r="D1684" t="s">
        <v>25</v>
      </c>
      <c r="E1684" t="s">
        <v>26</v>
      </c>
      <c r="F1684" t="s">
        <v>27</v>
      </c>
      <c r="G1684" t="s">
        <v>28</v>
      </c>
      <c r="H1684">
        <v>2</v>
      </c>
      <c r="I1684">
        <v>12328</v>
      </c>
      <c r="J1684">
        <v>0</v>
      </c>
      <c r="K1684">
        <v>0</v>
      </c>
      <c r="L1684">
        <v>24656</v>
      </c>
      <c r="M1684">
        <v>13989.46</v>
      </c>
      <c r="N1684">
        <v>10666.54</v>
      </c>
      <c r="O1684" t="s">
        <v>55</v>
      </c>
      <c r="P1684">
        <v>227.25</v>
      </c>
      <c r="Q1684" t="s">
        <v>40</v>
      </c>
      <c r="R1684" t="s">
        <v>31</v>
      </c>
      <c r="S1684">
        <v>5</v>
      </c>
      <c r="T1684">
        <v>3</v>
      </c>
      <c r="U1684" t="s">
        <v>32</v>
      </c>
      <c r="V1684" t="s">
        <v>50</v>
      </c>
      <c r="W1684">
        <v>4</v>
      </c>
      <c r="X1684">
        <f t="shared" si="52"/>
        <v>0</v>
      </c>
      <c r="Y1684">
        <f t="shared" si="53"/>
        <v>10439.290000000001</v>
      </c>
      <c r="Z1684" s="2">
        <f>IF(BoyCodeAfrica_Ecommerce_Datasets3[Marketing_Cost] = 0, "N/A", L1684/P1684)</f>
        <v>108.49724972497249</v>
      </c>
      <c r="AA1684" s="3">
        <f>BoyCodeAfrica_Ecommerce_Datasets3[Marketing_Cost]/BoyCodeAfrica_Ecommerce_Datasets3[Revenue]</f>
        <v>9.2168234912394544E-3</v>
      </c>
      <c r="AB1684">
        <f>IF(COUNTIFS($C$2:C1684,C1684, $O$2:O1684,O1684)= 1,1,0)</f>
        <v>1</v>
      </c>
      <c r="AC1684" s="6">
        <f>IF(COUNTIFS($A$2:A1684,A1684, $O$2:O1684,O1684)= 1,1,0)</f>
        <v>1</v>
      </c>
    </row>
    <row r="1685" spans="1:29" x14ac:dyDescent="0.25">
      <c r="A1685" t="s">
        <v>2331</v>
      </c>
      <c r="B1685" s="1">
        <v>45747</v>
      </c>
      <c r="C1685" t="s">
        <v>440</v>
      </c>
      <c r="D1685" t="s">
        <v>71</v>
      </c>
      <c r="E1685" t="s">
        <v>26</v>
      </c>
      <c r="F1685" t="s">
        <v>27</v>
      </c>
      <c r="G1685" t="s">
        <v>76</v>
      </c>
      <c r="H1685">
        <v>1</v>
      </c>
      <c r="I1685">
        <v>21706</v>
      </c>
      <c r="J1685">
        <v>0</v>
      </c>
      <c r="K1685">
        <v>0</v>
      </c>
      <c r="L1685">
        <v>21706</v>
      </c>
      <c r="M1685">
        <v>13141.4</v>
      </c>
      <c r="N1685">
        <v>8564.6</v>
      </c>
      <c r="O1685" t="s">
        <v>49</v>
      </c>
      <c r="P1685">
        <v>69.33</v>
      </c>
      <c r="Q1685" t="s">
        <v>30</v>
      </c>
      <c r="R1685" t="s">
        <v>31</v>
      </c>
      <c r="S1685">
        <v>5</v>
      </c>
      <c r="T1685">
        <v>5</v>
      </c>
      <c r="U1685" t="s">
        <v>32</v>
      </c>
      <c r="V1685" t="s">
        <v>33</v>
      </c>
      <c r="W1685">
        <v>5</v>
      </c>
      <c r="X1685">
        <f t="shared" si="52"/>
        <v>0</v>
      </c>
      <c r="Y1685">
        <f t="shared" si="53"/>
        <v>8495.27</v>
      </c>
      <c r="Z1685" s="2">
        <f>IF(BoyCodeAfrica_Ecommerce_Datasets3[Marketing_Cost] = 0, "N/A", L1685/P1685)</f>
        <v>313.08235972883313</v>
      </c>
      <c r="AA1685" s="3">
        <f>BoyCodeAfrica_Ecommerce_Datasets3[Marketing_Cost]/BoyCodeAfrica_Ecommerce_Datasets3[Revenue]</f>
        <v>3.1940477287385974E-3</v>
      </c>
      <c r="AB1685">
        <f>IF(COUNTIFS($C$2:C1685,C1685, $O$2:O1685,O1685)= 1,1,0)</f>
        <v>0</v>
      </c>
      <c r="AC1685" s="6">
        <f>IF(COUNTIFS($A$2:A1685,A1685, $O$2:O1685,O1685)= 1,1,0)</f>
        <v>1</v>
      </c>
    </row>
    <row r="1686" spans="1:29" x14ac:dyDescent="0.25">
      <c r="A1686" t="s">
        <v>2332</v>
      </c>
      <c r="B1686" s="1">
        <v>45724</v>
      </c>
      <c r="C1686" t="s">
        <v>52</v>
      </c>
      <c r="D1686" t="s">
        <v>154</v>
      </c>
      <c r="E1686" t="s">
        <v>36</v>
      </c>
      <c r="F1686" t="s">
        <v>47</v>
      </c>
      <c r="G1686" t="s">
        <v>138</v>
      </c>
      <c r="H1686">
        <v>2</v>
      </c>
      <c r="I1686">
        <v>43609</v>
      </c>
      <c r="J1686">
        <v>5</v>
      </c>
      <c r="K1686">
        <v>4360.8999999999996</v>
      </c>
      <c r="L1686">
        <v>82857.100000000006</v>
      </c>
      <c r="M1686">
        <v>67082.61</v>
      </c>
      <c r="N1686">
        <v>15774.49</v>
      </c>
      <c r="O1686" t="s">
        <v>29</v>
      </c>
      <c r="P1686">
        <v>2242.34</v>
      </c>
      <c r="Q1686" t="s">
        <v>40</v>
      </c>
      <c r="R1686" t="s">
        <v>31</v>
      </c>
      <c r="S1686">
        <v>5</v>
      </c>
      <c r="T1686">
        <v>2</v>
      </c>
      <c r="U1686" t="s">
        <v>32</v>
      </c>
      <c r="V1686" t="s">
        <v>33</v>
      </c>
      <c r="W1686">
        <v>1</v>
      </c>
      <c r="X1686">
        <f t="shared" si="52"/>
        <v>0</v>
      </c>
      <c r="Y1686">
        <f t="shared" si="53"/>
        <v>13532.15</v>
      </c>
      <c r="Z1686" s="2">
        <f>IF(BoyCodeAfrica_Ecommerce_Datasets3[Marketing_Cost] = 0, "N/A", L1686/P1686)</f>
        <v>36.951176003639056</v>
      </c>
      <c r="AA1686" s="3">
        <f>BoyCodeAfrica_Ecommerce_Datasets3[Marketing_Cost]/BoyCodeAfrica_Ecommerce_Datasets3[Revenue]</f>
        <v>2.7062738135899034E-2</v>
      </c>
      <c r="AB1686">
        <f>IF(COUNTIFS($C$2:C1686,C1686, $O$2:O1686,O1686)= 1,1,0)</f>
        <v>1</v>
      </c>
      <c r="AC1686" s="6">
        <f>IF(COUNTIFS($A$2:A1686,A1686, $O$2:O1686,O1686)= 1,1,0)</f>
        <v>1</v>
      </c>
    </row>
    <row r="1687" spans="1:29" x14ac:dyDescent="0.25">
      <c r="A1687" t="s">
        <v>2333</v>
      </c>
      <c r="B1687" s="1">
        <v>45852</v>
      </c>
      <c r="C1687" t="s">
        <v>622</v>
      </c>
      <c r="D1687" t="s">
        <v>154</v>
      </c>
      <c r="E1687" t="s">
        <v>46</v>
      </c>
      <c r="F1687" t="s">
        <v>37</v>
      </c>
      <c r="G1687" t="s">
        <v>161</v>
      </c>
      <c r="H1687">
        <v>2</v>
      </c>
      <c r="I1687">
        <v>13787</v>
      </c>
      <c r="J1687">
        <v>0</v>
      </c>
      <c r="K1687">
        <v>0</v>
      </c>
      <c r="L1687">
        <v>27574</v>
      </c>
      <c r="M1687">
        <v>15185.57</v>
      </c>
      <c r="N1687">
        <v>12388.43</v>
      </c>
      <c r="O1687" t="s">
        <v>49</v>
      </c>
      <c r="P1687">
        <v>327.73</v>
      </c>
      <c r="Q1687" t="s">
        <v>83</v>
      </c>
      <c r="R1687" t="s">
        <v>31</v>
      </c>
      <c r="S1687">
        <v>5</v>
      </c>
      <c r="T1687">
        <v>7</v>
      </c>
      <c r="U1687" t="s">
        <v>56</v>
      </c>
      <c r="V1687" t="s">
        <v>33</v>
      </c>
      <c r="W1687">
        <v>1</v>
      </c>
      <c r="X1687">
        <f t="shared" si="52"/>
        <v>0</v>
      </c>
      <c r="Y1687">
        <f t="shared" si="53"/>
        <v>12060.7</v>
      </c>
      <c r="Z1687" s="2">
        <f>IF(BoyCodeAfrica_Ecommerce_Datasets3[Marketing_Cost] = 0, "N/A", L1687/P1687)</f>
        <v>84.136331736490405</v>
      </c>
      <c r="AA1687" s="3">
        <f>BoyCodeAfrica_Ecommerce_Datasets3[Marketing_Cost]/BoyCodeAfrica_Ecommerce_Datasets3[Revenue]</f>
        <v>1.1885471821280918E-2</v>
      </c>
      <c r="AB1687">
        <f>IF(COUNTIFS($C$2:C1687,C1687, $O$2:O1687,O1687)= 1,1,0)</f>
        <v>0</v>
      </c>
      <c r="AC1687" s="6">
        <f>IF(COUNTIFS($A$2:A1687,A1687, $O$2:O1687,O1687)= 1,1,0)</f>
        <v>1</v>
      </c>
    </row>
    <row r="1688" spans="1:29" x14ac:dyDescent="0.25">
      <c r="A1688" t="s">
        <v>2334</v>
      </c>
      <c r="B1688" s="1">
        <v>45930</v>
      </c>
      <c r="C1688" t="s">
        <v>417</v>
      </c>
      <c r="D1688" t="s">
        <v>97</v>
      </c>
      <c r="E1688" t="s">
        <v>46</v>
      </c>
      <c r="F1688" t="s">
        <v>37</v>
      </c>
      <c r="G1688" t="s">
        <v>313</v>
      </c>
      <c r="H1688">
        <v>2</v>
      </c>
      <c r="I1688">
        <v>32172</v>
      </c>
      <c r="J1688">
        <v>5</v>
      </c>
      <c r="K1688">
        <v>3217.2</v>
      </c>
      <c r="L1688">
        <v>61126.8</v>
      </c>
      <c r="M1688">
        <v>44004.71</v>
      </c>
      <c r="N1688">
        <v>17122.09</v>
      </c>
      <c r="O1688" t="s">
        <v>60</v>
      </c>
      <c r="P1688">
        <v>1636.82</v>
      </c>
      <c r="Q1688" t="s">
        <v>73</v>
      </c>
      <c r="R1688" t="s">
        <v>31</v>
      </c>
      <c r="S1688">
        <v>5</v>
      </c>
      <c r="T1688">
        <v>4</v>
      </c>
      <c r="U1688" t="s">
        <v>32</v>
      </c>
      <c r="V1688" t="s">
        <v>33</v>
      </c>
      <c r="W1688">
        <v>2</v>
      </c>
      <c r="X1688">
        <f t="shared" si="52"/>
        <v>0</v>
      </c>
      <c r="Y1688">
        <f t="shared" si="53"/>
        <v>15485.27</v>
      </c>
      <c r="Z1688" s="2">
        <f>IF(BoyCodeAfrica_Ecommerce_Datasets3[Marketing_Cost] = 0, "N/A", L1688/P1688)</f>
        <v>37.344851602497528</v>
      </c>
      <c r="AA1688" s="3">
        <f>BoyCodeAfrica_Ecommerce_Datasets3[Marketing_Cost]/BoyCodeAfrica_Ecommerce_Datasets3[Revenue]</f>
        <v>2.6777452770306968E-2</v>
      </c>
      <c r="AB1688">
        <f>IF(COUNTIFS($C$2:C1688,C1688, $O$2:O1688,O1688)= 1,1,0)</f>
        <v>1</v>
      </c>
      <c r="AC1688" s="6">
        <f>IF(COUNTIFS($A$2:A1688,A1688, $O$2:O1688,O1688)= 1,1,0)</f>
        <v>1</v>
      </c>
    </row>
    <row r="1689" spans="1:29" x14ac:dyDescent="0.25">
      <c r="A1689" t="s">
        <v>2335</v>
      </c>
      <c r="B1689" s="1">
        <v>46018</v>
      </c>
      <c r="C1689" t="s">
        <v>1116</v>
      </c>
      <c r="D1689" t="s">
        <v>90</v>
      </c>
      <c r="E1689" t="s">
        <v>36</v>
      </c>
      <c r="F1689" t="s">
        <v>86</v>
      </c>
      <c r="G1689" t="s">
        <v>94</v>
      </c>
      <c r="H1689">
        <v>3</v>
      </c>
      <c r="I1689">
        <v>21050</v>
      </c>
      <c r="J1689">
        <v>25</v>
      </c>
      <c r="K1689">
        <v>15787.5</v>
      </c>
      <c r="L1689">
        <v>47362.5</v>
      </c>
      <c r="M1689">
        <v>35877.919999999998</v>
      </c>
      <c r="N1689">
        <v>11484.58</v>
      </c>
      <c r="O1689" t="s">
        <v>55</v>
      </c>
      <c r="P1689">
        <v>2217.36</v>
      </c>
      <c r="Q1689" t="s">
        <v>68</v>
      </c>
      <c r="R1689" t="s">
        <v>31</v>
      </c>
      <c r="S1689">
        <v>5</v>
      </c>
      <c r="T1689">
        <v>1</v>
      </c>
      <c r="U1689" t="s">
        <v>32</v>
      </c>
      <c r="V1689" t="s">
        <v>50</v>
      </c>
      <c r="W1689">
        <v>4</v>
      </c>
      <c r="X1689">
        <f t="shared" si="52"/>
        <v>0</v>
      </c>
      <c r="Y1689">
        <f t="shared" si="53"/>
        <v>9267.2199999999993</v>
      </c>
      <c r="Z1689" s="2">
        <f>IF(BoyCodeAfrica_Ecommerce_Datasets3[Marketing_Cost] = 0, "N/A", L1689/P1689)</f>
        <v>21.359860374499405</v>
      </c>
      <c r="AA1689" s="3">
        <f>BoyCodeAfrica_Ecommerce_Datasets3[Marketing_Cost]/BoyCodeAfrica_Ecommerce_Datasets3[Revenue]</f>
        <v>4.6816785431512277E-2</v>
      </c>
      <c r="AB1689">
        <f>IF(COUNTIFS($C$2:C1689,C1689, $O$2:O1689,O1689)= 1,1,0)</f>
        <v>0</v>
      </c>
      <c r="AC1689" s="6">
        <f>IF(COUNTIFS($A$2:A1689,A1689, $O$2:O1689,O1689)= 1,1,0)</f>
        <v>1</v>
      </c>
    </row>
    <row r="1690" spans="1:29" x14ac:dyDescent="0.25">
      <c r="A1690" t="s">
        <v>2336</v>
      </c>
      <c r="B1690" s="1">
        <v>45775</v>
      </c>
      <c r="C1690" t="s">
        <v>608</v>
      </c>
      <c r="D1690" t="s">
        <v>71</v>
      </c>
      <c r="E1690" t="s">
        <v>36</v>
      </c>
      <c r="F1690" t="s">
        <v>53</v>
      </c>
      <c r="G1690" t="s">
        <v>151</v>
      </c>
      <c r="H1690">
        <v>1</v>
      </c>
      <c r="I1690">
        <v>40539</v>
      </c>
      <c r="J1690">
        <v>5</v>
      </c>
      <c r="K1690">
        <v>2026.95</v>
      </c>
      <c r="L1690">
        <v>38512.050000000003</v>
      </c>
      <c r="M1690">
        <v>21210.959999999999</v>
      </c>
      <c r="N1690">
        <v>17301.09</v>
      </c>
      <c r="O1690" t="s">
        <v>55</v>
      </c>
      <c r="P1690">
        <v>527.39</v>
      </c>
      <c r="Q1690" t="s">
        <v>73</v>
      </c>
      <c r="R1690" t="s">
        <v>41</v>
      </c>
      <c r="S1690">
        <v>2</v>
      </c>
      <c r="T1690">
        <v>2</v>
      </c>
      <c r="U1690" t="s">
        <v>32</v>
      </c>
      <c r="V1690" t="s">
        <v>33</v>
      </c>
      <c r="W1690">
        <v>5</v>
      </c>
      <c r="X1690">
        <f t="shared" si="52"/>
        <v>0</v>
      </c>
      <c r="Y1690">
        <f t="shared" si="53"/>
        <v>16773.7</v>
      </c>
      <c r="Z1690" s="2">
        <f>IF(BoyCodeAfrica_Ecommerce_Datasets3[Marketing_Cost] = 0, "N/A", L1690/P1690)</f>
        <v>73.023853315383306</v>
      </c>
      <c r="AA1690" s="3">
        <f>BoyCodeAfrica_Ecommerce_Datasets3[Marketing_Cost]/BoyCodeAfrica_Ecommerce_Datasets3[Revenue]</f>
        <v>1.3694155465626991E-2</v>
      </c>
      <c r="AB1690">
        <f>IF(COUNTIFS($C$2:C1690,C1690, $O$2:O1690,O1690)= 1,1,0)</f>
        <v>1</v>
      </c>
      <c r="AC1690" s="6">
        <f>IF(COUNTIFS($A$2:A1690,A1690, $O$2:O1690,O1690)= 1,1,0)</f>
        <v>1</v>
      </c>
    </row>
    <row r="1691" spans="1:29" x14ac:dyDescent="0.25">
      <c r="A1691" t="s">
        <v>2337</v>
      </c>
      <c r="B1691" s="1">
        <v>45914</v>
      </c>
      <c r="C1691" t="s">
        <v>2095</v>
      </c>
      <c r="D1691" t="s">
        <v>124</v>
      </c>
      <c r="E1691" t="s">
        <v>46</v>
      </c>
      <c r="F1691" t="s">
        <v>47</v>
      </c>
      <c r="G1691" t="s">
        <v>105</v>
      </c>
      <c r="H1691">
        <v>1</v>
      </c>
      <c r="I1691">
        <v>16276</v>
      </c>
      <c r="J1691">
        <v>15</v>
      </c>
      <c r="K1691">
        <v>2441.4</v>
      </c>
      <c r="L1691">
        <v>13834.6</v>
      </c>
      <c r="M1691">
        <v>10259.120000000001</v>
      </c>
      <c r="N1691">
        <v>3575.48</v>
      </c>
      <c r="O1691" t="s">
        <v>29</v>
      </c>
      <c r="P1691">
        <v>2132.54</v>
      </c>
      <c r="Q1691" t="s">
        <v>30</v>
      </c>
      <c r="R1691" t="s">
        <v>31</v>
      </c>
      <c r="S1691">
        <v>5</v>
      </c>
      <c r="T1691">
        <v>4</v>
      </c>
      <c r="U1691" t="s">
        <v>32</v>
      </c>
      <c r="V1691" t="s">
        <v>33</v>
      </c>
      <c r="W1691">
        <v>4</v>
      </c>
      <c r="X1691">
        <f t="shared" si="52"/>
        <v>0</v>
      </c>
      <c r="Y1691">
        <f t="shared" si="53"/>
        <v>1442.94</v>
      </c>
      <c r="Z1691" s="2">
        <f>IF(BoyCodeAfrica_Ecommerce_Datasets3[Marketing_Cost] = 0, "N/A", L1691/P1691)</f>
        <v>6.4873812449004475</v>
      </c>
      <c r="AA1691" s="3">
        <f>BoyCodeAfrica_Ecommerce_Datasets3[Marketing_Cost]/BoyCodeAfrica_Ecommerce_Datasets3[Revenue]</f>
        <v>0.15414540355340955</v>
      </c>
      <c r="AB1691">
        <f>IF(COUNTIFS($C$2:C1691,C1691, $O$2:O1691,O1691)= 1,1,0)</f>
        <v>1</v>
      </c>
      <c r="AC1691" s="6">
        <f>IF(COUNTIFS($A$2:A1691,A1691, $O$2:O1691,O1691)= 1,1,0)</f>
        <v>1</v>
      </c>
    </row>
    <row r="1692" spans="1:29" x14ac:dyDescent="0.25">
      <c r="A1692" t="s">
        <v>2338</v>
      </c>
      <c r="B1692" s="1">
        <v>45944</v>
      </c>
      <c r="C1692" t="s">
        <v>472</v>
      </c>
      <c r="D1692" t="s">
        <v>67</v>
      </c>
      <c r="E1692" t="s">
        <v>26</v>
      </c>
      <c r="F1692" t="s">
        <v>37</v>
      </c>
      <c r="G1692" t="s">
        <v>100</v>
      </c>
      <c r="H1692">
        <v>1</v>
      </c>
      <c r="I1692">
        <v>22248</v>
      </c>
      <c r="J1692">
        <v>10</v>
      </c>
      <c r="K1692">
        <v>2224.8000000000002</v>
      </c>
      <c r="L1692">
        <v>20023.2</v>
      </c>
      <c r="M1692">
        <v>11360.26</v>
      </c>
      <c r="N1692">
        <v>8662.94</v>
      </c>
      <c r="O1692" t="s">
        <v>49</v>
      </c>
      <c r="P1692">
        <v>246.15</v>
      </c>
      <c r="Q1692" t="s">
        <v>73</v>
      </c>
      <c r="R1692" t="s">
        <v>41</v>
      </c>
      <c r="S1692">
        <v>2</v>
      </c>
      <c r="T1692">
        <v>3</v>
      </c>
      <c r="U1692" t="s">
        <v>56</v>
      </c>
      <c r="V1692" t="s">
        <v>33</v>
      </c>
      <c r="W1692">
        <v>1</v>
      </c>
      <c r="X1692">
        <f t="shared" si="52"/>
        <v>0</v>
      </c>
      <c r="Y1692">
        <f t="shared" si="53"/>
        <v>8416.7900000000009</v>
      </c>
      <c r="Z1692" s="2">
        <f>IF(BoyCodeAfrica_Ecommerce_Datasets3[Marketing_Cost] = 0, "N/A", L1692/P1692)</f>
        <v>81.345521023765997</v>
      </c>
      <c r="AA1692" s="3">
        <f>BoyCodeAfrica_Ecommerce_Datasets3[Marketing_Cost]/BoyCodeAfrica_Ecommerce_Datasets3[Revenue]</f>
        <v>1.2293239841783531E-2</v>
      </c>
      <c r="AB1692">
        <f>IF(COUNTIFS($C$2:C1692,C1692, $O$2:O1692,O1692)= 1,1,0)</f>
        <v>0</v>
      </c>
      <c r="AC1692" s="6">
        <f>IF(COUNTIFS($A$2:A1692,A1692, $O$2:O1692,O1692)= 1,1,0)</f>
        <v>1</v>
      </c>
    </row>
    <row r="1693" spans="1:29" x14ac:dyDescent="0.25">
      <c r="A1693" t="s">
        <v>2339</v>
      </c>
      <c r="B1693" s="1">
        <v>46000</v>
      </c>
      <c r="C1693" t="s">
        <v>531</v>
      </c>
      <c r="D1693" t="s">
        <v>90</v>
      </c>
      <c r="E1693" t="s">
        <v>26</v>
      </c>
      <c r="F1693" t="s">
        <v>37</v>
      </c>
      <c r="G1693" t="s">
        <v>100</v>
      </c>
      <c r="H1693">
        <v>1</v>
      </c>
      <c r="I1693">
        <v>10543</v>
      </c>
      <c r="J1693">
        <v>10</v>
      </c>
      <c r="K1693">
        <v>1054.3</v>
      </c>
      <c r="L1693">
        <v>9488.7000000000007</v>
      </c>
      <c r="M1693">
        <v>7086.11</v>
      </c>
      <c r="N1693">
        <v>2402.59</v>
      </c>
      <c r="O1693" t="s">
        <v>49</v>
      </c>
      <c r="P1693">
        <v>184.7</v>
      </c>
      <c r="Q1693" t="s">
        <v>40</v>
      </c>
      <c r="R1693" t="s">
        <v>41</v>
      </c>
      <c r="S1693">
        <v>2</v>
      </c>
      <c r="T1693">
        <v>1</v>
      </c>
      <c r="U1693" t="s">
        <v>32</v>
      </c>
      <c r="V1693" t="s">
        <v>33</v>
      </c>
      <c r="W1693">
        <v>4</v>
      </c>
      <c r="X1693">
        <f t="shared" si="52"/>
        <v>0</v>
      </c>
      <c r="Y1693">
        <f t="shared" si="53"/>
        <v>2217.8900000000003</v>
      </c>
      <c r="Z1693" s="2">
        <f>IF(BoyCodeAfrica_Ecommerce_Datasets3[Marketing_Cost] = 0, "N/A", L1693/P1693)</f>
        <v>51.373578776394162</v>
      </c>
      <c r="AA1693" s="3">
        <f>BoyCodeAfrica_Ecommerce_Datasets3[Marketing_Cost]/BoyCodeAfrica_Ecommerce_Datasets3[Revenue]</f>
        <v>1.9465258676109477E-2</v>
      </c>
      <c r="AB1693">
        <f>IF(COUNTIFS($C$2:C1693,C1693, $O$2:O1693,O1693)= 1,1,0)</f>
        <v>1</v>
      </c>
      <c r="AC1693" s="6">
        <f>IF(COUNTIFS($A$2:A1693,A1693, $O$2:O1693,O1693)= 1,1,0)</f>
        <v>1</v>
      </c>
    </row>
    <row r="1694" spans="1:29" x14ac:dyDescent="0.25">
      <c r="A1694" t="s">
        <v>2340</v>
      </c>
      <c r="B1694" s="1">
        <v>45839</v>
      </c>
      <c r="C1694" t="s">
        <v>2051</v>
      </c>
      <c r="D1694" t="s">
        <v>90</v>
      </c>
      <c r="E1694" t="s">
        <v>46</v>
      </c>
      <c r="F1694" t="s">
        <v>27</v>
      </c>
      <c r="G1694" t="s">
        <v>76</v>
      </c>
      <c r="H1694">
        <v>1</v>
      </c>
      <c r="I1694">
        <v>4095</v>
      </c>
      <c r="J1694">
        <v>15</v>
      </c>
      <c r="K1694">
        <v>614.25</v>
      </c>
      <c r="L1694">
        <v>3480.75</v>
      </c>
      <c r="M1694">
        <v>2007.19</v>
      </c>
      <c r="N1694">
        <v>1473.56</v>
      </c>
      <c r="O1694" t="s">
        <v>29</v>
      </c>
      <c r="P1694">
        <v>2123.85</v>
      </c>
      <c r="Q1694" t="s">
        <v>73</v>
      </c>
      <c r="R1694" t="s">
        <v>31</v>
      </c>
      <c r="S1694">
        <v>5</v>
      </c>
      <c r="T1694">
        <v>0</v>
      </c>
      <c r="U1694" t="s">
        <v>32</v>
      </c>
      <c r="V1694" t="s">
        <v>50</v>
      </c>
      <c r="W1694">
        <v>3</v>
      </c>
      <c r="X1694">
        <f t="shared" si="52"/>
        <v>0</v>
      </c>
      <c r="Y1694">
        <f t="shared" si="53"/>
        <v>-650.29</v>
      </c>
      <c r="Z1694" s="2">
        <f>IF(BoyCodeAfrica_Ecommerce_Datasets3[Marketing_Cost] = 0, "N/A", L1694/P1694)</f>
        <v>1.6388869270428703</v>
      </c>
      <c r="AA1694" s="3">
        <f>BoyCodeAfrica_Ecommerce_Datasets3[Marketing_Cost]/BoyCodeAfrica_Ecommerce_Datasets3[Revenue]</f>
        <v>0.61017022193492776</v>
      </c>
      <c r="AB1694">
        <f>IF(COUNTIFS($C$2:C1694,C1694, $O$2:O1694,O1694)= 1,1,0)</f>
        <v>1</v>
      </c>
      <c r="AC1694" s="6">
        <f>IF(COUNTIFS($A$2:A1694,A1694, $O$2:O1694,O1694)= 1,1,0)</f>
        <v>1</v>
      </c>
    </row>
    <row r="1695" spans="1:29" x14ac:dyDescent="0.25">
      <c r="A1695" t="s">
        <v>2341</v>
      </c>
      <c r="B1695" s="1">
        <v>45694</v>
      </c>
      <c r="C1695" t="s">
        <v>1094</v>
      </c>
      <c r="D1695" t="s">
        <v>154</v>
      </c>
      <c r="E1695" t="s">
        <v>26</v>
      </c>
      <c r="F1695" t="s">
        <v>86</v>
      </c>
      <c r="G1695" t="s">
        <v>87</v>
      </c>
      <c r="H1695">
        <v>4</v>
      </c>
      <c r="I1695">
        <v>71957</v>
      </c>
      <c r="J1695">
        <v>20</v>
      </c>
      <c r="K1695">
        <v>57565.599999999999</v>
      </c>
      <c r="L1695">
        <v>230262.39999999999</v>
      </c>
      <c r="M1695">
        <v>166926.16</v>
      </c>
      <c r="N1695">
        <v>63336.24</v>
      </c>
      <c r="O1695" t="s">
        <v>91</v>
      </c>
      <c r="P1695">
        <v>2318.84</v>
      </c>
      <c r="Q1695" t="s">
        <v>83</v>
      </c>
      <c r="R1695" t="s">
        <v>41</v>
      </c>
      <c r="S1695">
        <v>2</v>
      </c>
      <c r="T1695">
        <v>1</v>
      </c>
      <c r="U1695" t="s">
        <v>32</v>
      </c>
      <c r="V1695" t="s">
        <v>50</v>
      </c>
      <c r="W1695">
        <v>3</v>
      </c>
      <c r="X1695">
        <f t="shared" si="52"/>
        <v>0</v>
      </c>
      <c r="Y1695">
        <f t="shared" si="53"/>
        <v>61017.399999999994</v>
      </c>
      <c r="Z1695" s="2">
        <f>IF(BoyCodeAfrica_Ecommerce_Datasets3[Marketing_Cost] = 0, "N/A", L1695/P1695)</f>
        <v>99.300684825171203</v>
      </c>
      <c r="AA1695" s="3">
        <f>BoyCodeAfrica_Ecommerce_Datasets3[Marketing_Cost]/BoyCodeAfrica_Ecommerce_Datasets3[Revenue]</f>
        <v>1.0070424003224148E-2</v>
      </c>
      <c r="AB1695">
        <f>IF(COUNTIFS($C$2:C1695,C1695, $O$2:O1695,O1695)= 1,1,0)</f>
        <v>1</v>
      </c>
      <c r="AC1695" s="6">
        <f>IF(COUNTIFS($A$2:A1695,A1695, $O$2:O1695,O1695)= 1,1,0)</f>
        <v>1</v>
      </c>
    </row>
    <row r="1696" spans="1:29" x14ac:dyDescent="0.25">
      <c r="A1696" t="s">
        <v>2342</v>
      </c>
      <c r="B1696" s="1">
        <v>45861</v>
      </c>
      <c r="C1696" t="s">
        <v>648</v>
      </c>
      <c r="D1696" t="s">
        <v>154</v>
      </c>
      <c r="E1696" t="s">
        <v>26</v>
      </c>
      <c r="F1696" t="s">
        <v>86</v>
      </c>
      <c r="G1696" t="s">
        <v>127</v>
      </c>
      <c r="H1696">
        <v>2</v>
      </c>
      <c r="I1696">
        <v>12124</v>
      </c>
      <c r="J1696">
        <v>0</v>
      </c>
      <c r="K1696">
        <v>0</v>
      </c>
      <c r="L1696">
        <v>24248</v>
      </c>
      <c r="M1696">
        <v>14094.61</v>
      </c>
      <c r="N1696">
        <v>10153.39</v>
      </c>
      <c r="O1696" t="s">
        <v>39</v>
      </c>
      <c r="P1696">
        <v>946.63</v>
      </c>
      <c r="Q1696" t="s">
        <v>40</v>
      </c>
      <c r="R1696" t="s">
        <v>31</v>
      </c>
      <c r="S1696">
        <v>5</v>
      </c>
      <c r="T1696">
        <v>5</v>
      </c>
      <c r="U1696" t="s">
        <v>32</v>
      </c>
      <c r="V1696" t="s">
        <v>33</v>
      </c>
      <c r="W1696">
        <v>5</v>
      </c>
      <c r="X1696">
        <f t="shared" si="52"/>
        <v>0</v>
      </c>
      <c r="Y1696">
        <f t="shared" si="53"/>
        <v>9206.76</v>
      </c>
      <c r="Z1696" s="2">
        <f>IF(BoyCodeAfrica_Ecommerce_Datasets3[Marketing_Cost] = 0, "N/A", L1696/P1696)</f>
        <v>25.615076640292404</v>
      </c>
      <c r="AA1696" s="3">
        <f>BoyCodeAfrica_Ecommerce_Datasets3[Marketing_Cost]/BoyCodeAfrica_Ecommerce_Datasets3[Revenue]</f>
        <v>3.9039508413064992E-2</v>
      </c>
      <c r="AB1696">
        <f>IF(COUNTIFS($C$2:C1696,C1696, $O$2:O1696,O1696)= 1,1,0)</f>
        <v>0</v>
      </c>
      <c r="AC1696" s="6">
        <f>IF(COUNTIFS($A$2:A1696,A1696, $O$2:O1696,O1696)= 1,1,0)</f>
        <v>1</v>
      </c>
    </row>
    <row r="1697" spans="1:29" x14ac:dyDescent="0.25">
      <c r="A1697" t="s">
        <v>2343</v>
      </c>
      <c r="B1697" s="1">
        <v>45679</v>
      </c>
      <c r="C1697" t="s">
        <v>543</v>
      </c>
      <c r="D1697" t="s">
        <v>67</v>
      </c>
      <c r="E1697" t="s">
        <v>26</v>
      </c>
      <c r="F1697" t="s">
        <v>27</v>
      </c>
      <c r="G1697" t="s">
        <v>76</v>
      </c>
      <c r="H1697">
        <v>1</v>
      </c>
      <c r="I1697">
        <v>6201</v>
      </c>
      <c r="J1697">
        <v>10</v>
      </c>
      <c r="K1697">
        <v>620.1</v>
      </c>
      <c r="L1697">
        <v>5580.9</v>
      </c>
      <c r="M1697">
        <v>3870.42</v>
      </c>
      <c r="N1697">
        <v>1710.48</v>
      </c>
      <c r="O1697" t="s">
        <v>49</v>
      </c>
      <c r="P1697">
        <v>164.63</v>
      </c>
      <c r="Q1697" t="s">
        <v>73</v>
      </c>
      <c r="R1697" t="s">
        <v>31</v>
      </c>
      <c r="S1697">
        <v>5</v>
      </c>
      <c r="T1697">
        <v>8</v>
      </c>
      <c r="U1697" t="s">
        <v>56</v>
      </c>
      <c r="V1697" t="s">
        <v>33</v>
      </c>
      <c r="W1697">
        <v>1</v>
      </c>
      <c r="X1697">
        <f t="shared" si="52"/>
        <v>0</v>
      </c>
      <c r="Y1697">
        <f t="shared" si="53"/>
        <v>1545.85</v>
      </c>
      <c r="Z1697" s="2">
        <f>IF(BoyCodeAfrica_Ecommerce_Datasets3[Marketing_Cost] = 0, "N/A", L1697/P1697)</f>
        <v>33.899653769057885</v>
      </c>
      <c r="AA1697" s="3">
        <f>BoyCodeAfrica_Ecommerce_Datasets3[Marketing_Cost]/BoyCodeAfrica_Ecommerce_Datasets3[Revenue]</f>
        <v>2.9498826354172267E-2</v>
      </c>
      <c r="AB1697">
        <f>IF(COUNTIFS($C$2:C1697,C1697, $O$2:O1697,O1697)= 1,1,0)</f>
        <v>0</v>
      </c>
      <c r="AC1697" s="6">
        <f>IF(COUNTIFS($A$2:A1697,A1697, $O$2:O1697,O1697)= 1,1,0)</f>
        <v>1</v>
      </c>
    </row>
    <row r="1698" spans="1:29" x14ac:dyDescent="0.25">
      <c r="A1698" t="s">
        <v>2344</v>
      </c>
      <c r="B1698" s="1">
        <v>45881</v>
      </c>
      <c r="C1698" t="s">
        <v>587</v>
      </c>
      <c r="D1698" t="s">
        <v>45</v>
      </c>
      <c r="E1698" t="s">
        <v>46</v>
      </c>
      <c r="F1698" t="s">
        <v>37</v>
      </c>
      <c r="G1698" t="s">
        <v>38</v>
      </c>
      <c r="H1698">
        <v>1</v>
      </c>
      <c r="I1698">
        <v>18430</v>
      </c>
      <c r="J1698">
        <v>10</v>
      </c>
      <c r="K1698">
        <v>1843</v>
      </c>
      <c r="L1698">
        <v>16587</v>
      </c>
      <c r="M1698">
        <v>13410.01</v>
      </c>
      <c r="N1698">
        <v>3176.99</v>
      </c>
      <c r="O1698" t="s">
        <v>60</v>
      </c>
      <c r="P1698">
        <v>1880.93</v>
      </c>
      <c r="Q1698" t="s">
        <v>40</v>
      </c>
      <c r="R1698" t="s">
        <v>41</v>
      </c>
      <c r="S1698">
        <v>2</v>
      </c>
      <c r="T1698">
        <v>1</v>
      </c>
      <c r="U1698" t="s">
        <v>32</v>
      </c>
      <c r="V1698" t="s">
        <v>33</v>
      </c>
      <c r="W1698">
        <v>5</v>
      </c>
      <c r="X1698">
        <f t="shared" si="52"/>
        <v>0</v>
      </c>
      <c r="Y1698">
        <f t="shared" si="53"/>
        <v>1296.0599999999997</v>
      </c>
      <c r="Z1698" s="2">
        <f>IF(BoyCodeAfrica_Ecommerce_Datasets3[Marketing_Cost] = 0, "N/A", L1698/P1698)</f>
        <v>8.8185099923973773</v>
      </c>
      <c r="AA1698" s="3">
        <f>BoyCodeAfrica_Ecommerce_Datasets3[Marketing_Cost]/BoyCodeAfrica_Ecommerce_Datasets3[Revenue]</f>
        <v>0.11339784168324592</v>
      </c>
      <c r="AB1698">
        <f>IF(COUNTIFS($C$2:C1698,C1698, $O$2:O1698,O1698)= 1,1,0)</f>
        <v>0</v>
      </c>
      <c r="AC1698" s="6">
        <f>IF(COUNTIFS($A$2:A1698,A1698, $O$2:O1698,O1698)= 1,1,0)</f>
        <v>1</v>
      </c>
    </row>
    <row r="1699" spans="1:29" x14ac:dyDescent="0.25">
      <c r="A1699" t="s">
        <v>2345</v>
      </c>
      <c r="B1699" s="1">
        <v>45667</v>
      </c>
      <c r="C1699" t="s">
        <v>209</v>
      </c>
      <c r="D1699" t="s">
        <v>25</v>
      </c>
      <c r="E1699" t="s">
        <v>46</v>
      </c>
      <c r="F1699" t="s">
        <v>47</v>
      </c>
      <c r="G1699" t="s">
        <v>138</v>
      </c>
      <c r="H1699">
        <v>1</v>
      </c>
      <c r="I1699">
        <v>46294</v>
      </c>
      <c r="J1699">
        <v>20</v>
      </c>
      <c r="K1699">
        <v>9258.7999999999993</v>
      </c>
      <c r="L1699">
        <v>37035.199999999997</v>
      </c>
      <c r="M1699">
        <v>30263.26</v>
      </c>
      <c r="N1699">
        <v>6771.94</v>
      </c>
      <c r="O1699" t="s">
        <v>29</v>
      </c>
      <c r="P1699">
        <v>1829.87</v>
      </c>
      <c r="Q1699" t="s">
        <v>73</v>
      </c>
      <c r="R1699" t="s">
        <v>31</v>
      </c>
      <c r="S1699">
        <v>5</v>
      </c>
      <c r="T1699">
        <v>0</v>
      </c>
      <c r="U1699" t="s">
        <v>32</v>
      </c>
      <c r="V1699" t="s">
        <v>42</v>
      </c>
      <c r="X1699">
        <f t="shared" si="52"/>
        <v>0</v>
      </c>
      <c r="Y1699">
        <f t="shared" si="53"/>
        <v>4942.07</v>
      </c>
      <c r="Z1699" s="2">
        <f>IF(BoyCodeAfrica_Ecommerce_Datasets3[Marketing_Cost] = 0, "N/A", L1699/P1699)</f>
        <v>20.239251968719088</v>
      </c>
      <c r="AA1699" s="3">
        <f>BoyCodeAfrica_Ecommerce_Datasets3[Marketing_Cost]/BoyCodeAfrica_Ecommerce_Datasets3[Revenue]</f>
        <v>4.94089406834579E-2</v>
      </c>
      <c r="AB1699">
        <f>IF(COUNTIFS($C$2:C1699,C1699, $O$2:O1699,O1699)= 1,1,0)</f>
        <v>1</v>
      </c>
      <c r="AC1699" s="6">
        <f>IF(COUNTIFS($A$2:A1699,A1699, $O$2:O1699,O1699)= 1,1,0)</f>
        <v>1</v>
      </c>
    </row>
    <row r="1700" spans="1:29" x14ac:dyDescent="0.25">
      <c r="A1700" t="s">
        <v>2346</v>
      </c>
      <c r="B1700" s="1">
        <v>45893</v>
      </c>
      <c r="C1700" t="s">
        <v>2026</v>
      </c>
      <c r="D1700" t="s">
        <v>67</v>
      </c>
      <c r="E1700" t="s">
        <v>46</v>
      </c>
      <c r="F1700" t="s">
        <v>27</v>
      </c>
      <c r="G1700" t="s">
        <v>113</v>
      </c>
      <c r="H1700">
        <v>3</v>
      </c>
      <c r="I1700">
        <v>3518</v>
      </c>
      <c r="J1700">
        <v>25</v>
      </c>
      <c r="K1700">
        <v>2638.5</v>
      </c>
      <c r="L1700">
        <v>7915.5</v>
      </c>
      <c r="M1700">
        <v>5572.66</v>
      </c>
      <c r="N1700">
        <v>2342.84</v>
      </c>
      <c r="O1700" t="s">
        <v>39</v>
      </c>
      <c r="P1700">
        <v>1716.38</v>
      </c>
      <c r="Q1700" t="s">
        <v>68</v>
      </c>
      <c r="R1700" t="s">
        <v>31</v>
      </c>
      <c r="S1700">
        <v>5</v>
      </c>
      <c r="T1700">
        <v>6</v>
      </c>
      <c r="U1700" t="s">
        <v>56</v>
      </c>
      <c r="V1700" t="s">
        <v>33</v>
      </c>
      <c r="W1700">
        <v>3</v>
      </c>
      <c r="X1700">
        <f t="shared" si="52"/>
        <v>0</v>
      </c>
      <c r="Y1700">
        <f t="shared" si="53"/>
        <v>626.46</v>
      </c>
      <c r="Z1700" s="2">
        <f>IF(BoyCodeAfrica_Ecommerce_Datasets3[Marketing_Cost] = 0, "N/A", L1700/P1700)</f>
        <v>4.6117409897575126</v>
      </c>
      <c r="AA1700" s="3">
        <f>BoyCodeAfrica_Ecommerce_Datasets3[Marketing_Cost]/BoyCodeAfrica_Ecommerce_Datasets3[Revenue]</f>
        <v>0.21683784978838988</v>
      </c>
      <c r="AB1700">
        <f>IF(COUNTIFS($C$2:C1700,C1700, $O$2:O1700,O1700)= 1,1,0)</f>
        <v>1</v>
      </c>
      <c r="AC1700" s="6">
        <f>IF(COUNTIFS($A$2:A1700,A1700, $O$2:O1700,O1700)= 1,1,0)</f>
        <v>1</v>
      </c>
    </row>
    <row r="1701" spans="1:29" x14ac:dyDescent="0.25">
      <c r="A1701" t="s">
        <v>2347</v>
      </c>
      <c r="B1701" s="1">
        <v>45697</v>
      </c>
      <c r="C1701" t="s">
        <v>163</v>
      </c>
      <c r="D1701" t="s">
        <v>124</v>
      </c>
      <c r="E1701" t="s">
        <v>26</v>
      </c>
      <c r="F1701" t="s">
        <v>47</v>
      </c>
      <c r="G1701" t="s">
        <v>138</v>
      </c>
      <c r="H1701">
        <v>2</v>
      </c>
      <c r="I1701">
        <v>10983</v>
      </c>
      <c r="J1701">
        <v>10</v>
      </c>
      <c r="K1701">
        <v>2196.6</v>
      </c>
      <c r="L1701">
        <v>19769.400000000001</v>
      </c>
      <c r="M1701">
        <v>13320.56</v>
      </c>
      <c r="N1701">
        <v>6448.84</v>
      </c>
      <c r="O1701" t="s">
        <v>60</v>
      </c>
      <c r="P1701">
        <v>1367.45</v>
      </c>
      <c r="Q1701" t="s">
        <v>40</v>
      </c>
      <c r="R1701" t="s">
        <v>31</v>
      </c>
      <c r="S1701">
        <v>5</v>
      </c>
      <c r="T1701">
        <v>1</v>
      </c>
      <c r="U1701" t="s">
        <v>32</v>
      </c>
      <c r="V1701" t="s">
        <v>50</v>
      </c>
      <c r="W1701">
        <v>5</v>
      </c>
      <c r="X1701">
        <f t="shared" si="52"/>
        <v>0</v>
      </c>
      <c r="Y1701">
        <f t="shared" si="53"/>
        <v>5081.3900000000003</v>
      </c>
      <c r="Z1701" s="2">
        <f>IF(BoyCodeAfrica_Ecommerce_Datasets3[Marketing_Cost] = 0, "N/A", L1701/P1701)</f>
        <v>14.457128231379576</v>
      </c>
      <c r="AA1701" s="3">
        <f>BoyCodeAfrica_Ecommerce_Datasets3[Marketing_Cost]/BoyCodeAfrica_Ecommerce_Datasets3[Revenue]</f>
        <v>6.9170030451101192E-2</v>
      </c>
      <c r="AB1701">
        <f>IF(COUNTIFS($C$2:C1701,C1701, $O$2:O1701,O1701)= 1,1,0)</f>
        <v>0</v>
      </c>
      <c r="AC1701" s="6">
        <f>IF(COUNTIFS($A$2:A1701,A1701, $O$2:O1701,O1701)= 1,1,0)</f>
        <v>1</v>
      </c>
    </row>
    <row r="1702" spans="1:29" x14ac:dyDescent="0.25">
      <c r="A1702" t="s">
        <v>2348</v>
      </c>
      <c r="B1702" s="1">
        <v>45818</v>
      </c>
      <c r="C1702" t="s">
        <v>1324</v>
      </c>
      <c r="D1702" t="s">
        <v>90</v>
      </c>
      <c r="E1702" t="s">
        <v>36</v>
      </c>
      <c r="F1702" t="s">
        <v>37</v>
      </c>
      <c r="G1702" t="s">
        <v>38</v>
      </c>
      <c r="H1702">
        <v>1</v>
      </c>
      <c r="I1702">
        <v>20149</v>
      </c>
      <c r="J1702">
        <v>20</v>
      </c>
      <c r="K1702">
        <v>4029.8</v>
      </c>
      <c r="L1702">
        <v>16119.2</v>
      </c>
      <c r="M1702">
        <v>11378.15</v>
      </c>
      <c r="N1702">
        <v>4741.05</v>
      </c>
      <c r="O1702" t="s">
        <v>49</v>
      </c>
      <c r="P1702">
        <v>97.31</v>
      </c>
      <c r="Q1702" t="s">
        <v>73</v>
      </c>
      <c r="R1702" t="s">
        <v>31</v>
      </c>
      <c r="S1702">
        <v>5</v>
      </c>
      <c r="T1702">
        <v>3</v>
      </c>
      <c r="U1702" t="s">
        <v>32</v>
      </c>
      <c r="V1702" t="s">
        <v>42</v>
      </c>
      <c r="X1702">
        <f t="shared" si="52"/>
        <v>0</v>
      </c>
      <c r="Y1702">
        <f t="shared" si="53"/>
        <v>4643.74</v>
      </c>
      <c r="Z1702" s="2">
        <f>IF(BoyCodeAfrica_Ecommerce_Datasets3[Marketing_Cost] = 0, "N/A", L1702/P1702)</f>
        <v>165.64792929811941</v>
      </c>
      <c r="AA1702" s="3">
        <f>BoyCodeAfrica_Ecommerce_Datasets3[Marketing_Cost]/BoyCodeAfrica_Ecommerce_Datasets3[Revenue]</f>
        <v>6.0369000942974834E-3</v>
      </c>
      <c r="AB1702">
        <f>IF(COUNTIFS($C$2:C1702,C1702, $O$2:O1702,O1702)= 1,1,0)</f>
        <v>1</v>
      </c>
      <c r="AC1702" s="6">
        <f>IF(COUNTIFS($A$2:A1702,A1702, $O$2:O1702,O1702)= 1,1,0)</f>
        <v>1</v>
      </c>
    </row>
    <row r="1703" spans="1:29" x14ac:dyDescent="0.25">
      <c r="A1703" t="s">
        <v>2349</v>
      </c>
      <c r="B1703" s="1">
        <v>45952</v>
      </c>
      <c r="C1703" t="s">
        <v>584</v>
      </c>
      <c r="D1703" t="s">
        <v>124</v>
      </c>
      <c r="E1703" t="s">
        <v>26</v>
      </c>
      <c r="F1703" t="s">
        <v>27</v>
      </c>
      <c r="G1703" t="s">
        <v>164</v>
      </c>
      <c r="H1703">
        <v>2</v>
      </c>
      <c r="I1703">
        <v>8268</v>
      </c>
      <c r="J1703">
        <v>10</v>
      </c>
      <c r="K1703">
        <v>1653.6</v>
      </c>
      <c r="L1703">
        <v>14882.4</v>
      </c>
      <c r="M1703">
        <v>11134.23</v>
      </c>
      <c r="N1703">
        <v>3748.17</v>
      </c>
      <c r="O1703" t="s">
        <v>29</v>
      </c>
      <c r="P1703">
        <v>1699.51</v>
      </c>
      <c r="Q1703" t="s">
        <v>40</v>
      </c>
      <c r="R1703" t="s">
        <v>41</v>
      </c>
      <c r="S1703">
        <v>2</v>
      </c>
      <c r="T1703">
        <v>4</v>
      </c>
      <c r="U1703" t="s">
        <v>32</v>
      </c>
      <c r="V1703" t="s">
        <v>42</v>
      </c>
      <c r="X1703">
        <f t="shared" si="52"/>
        <v>0</v>
      </c>
      <c r="Y1703">
        <f t="shared" si="53"/>
        <v>2048.66</v>
      </c>
      <c r="Z1703" s="2">
        <f>IF(BoyCodeAfrica_Ecommerce_Datasets3[Marketing_Cost] = 0, "N/A", L1703/P1703)</f>
        <v>8.7568769821889845</v>
      </c>
      <c r="AA1703" s="3">
        <f>BoyCodeAfrica_Ecommerce_Datasets3[Marketing_Cost]/BoyCodeAfrica_Ecommerce_Datasets3[Revenue]</f>
        <v>0.11419596301671774</v>
      </c>
      <c r="AB1703">
        <f>IF(COUNTIFS($C$2:C1703,C1703, $O$2:O1703,O1703)= 1,1,0)</f>
        <v>1</v>
      </c>
      <c r="AC1703" s="6">
        <f>IF(COUNTIFS($A$2:A1703,A1703, $O$2:O1703,O1703)= 1,1,0)</f>
        <v>1</v>
      </c>
    </row>
    <row r="1704" spans="1:29" x14ac:dyDescent="0.25">
      <c r="A1704" t="s">
        <v>2350</v>
      </c>
      <c r="B1704" s="1">
        <v>45877</v>
      </c>
      <c r="C1704" t="s">
        <v>1028</v>
      </c>
      <c r="D1704" t="s">
        <v>67</v>
      </c>
      <c r="E1704" t="s">
        <v>26</v>
      </c>
      <c r="F1704" t="s">
        <v>86</v>
      </c>
      <c r="G1704" t="s">
        <v>87</v>
      </c>
      <c r="H1704">
        <v>1</v>
      </c>
      <c r="I1704">
        <v>6533</v>
      </c>
      <c r="J1704">
        <v>20</v>
      </c>
      <c r="K1704">
        <v>1306.5999999999999</v>
      </c>
      <c r="L1704">
        <v>5226.3999999999996</v>
      </c>
      <c r="M1704">
        <v>3703.4</v>
      </c>
      <c r="N1704">
        <v>1523</v>
      </c>
      <c r="O1704" t="s">
        <v>60</v>
      </c>
      <c r="P1704">
        <v>836.39</v>
      </c>
      <c r="Q1704" t="s">
        <v>30</v>
      </c>
      <c r="R1704" t="s">
        <v>41</v>
      </c>
      <c r="S1704">
        <v>2</v>
      </c>
      <c r="T1704">
        <v>6</v>
      </c>
      <c r="U1704" t="s">
        <v>32</v>
      </c>
      <c r="V1704" t="s">
        <v>42</v>
      </c>
      <c r="X1704">
        <f t="shared" si="52"/>
        <v>0</v>
      </c>
      <c r="Y1704">
        <f t="shared" si="53"/>
        <v>686.61</v>
      </c>
      <c r="Z1704" s="2">
        <f>IF(BoyCodeAfrica_Ecommerce_Datasets3[Marketing_Cost] = 0, "N/A", L1704/P1704)</f>
        <v>6.2487595499707069</v>
      </c>
      <c r="AA1704" s="3">
        <f>BoyCodeAfrica_Ecommerce_Datasets3[Marketing_Cost]/BoyCodeAfrica_Ecommerce_Datasets3[Revenue]</f>
        <v>0.1600317618245829</v>
      </c>
      <c r="AB1704">
        <f>IF(COUNTIFS($C$2:C1704,C1704, $O$2:O1704,O1704)= 1,1,0)</f>
        <v>0</v>
      </c>
      <c r="AC1704" s="6">
        <f>IF(COUNTIFS($A$2:A1704,A1704, $O$2:O1704,O1704)= 1,1,0)</f>
        <v>1</v>
      </c>
    </row>
    <row r="1705" spans="1:29" x14ac:dyDescent="0.25">
      <c r="A1705" t="s">
        <v>2351</v>
      </c>
      <c r="B1705" s="1">
        <v>45951</v>
      </c>
      <c r="C1705" t="s">
        <v>1485</v>
      </c>
      <c r="D1705" t="s">
        <v>79</v>
      </c>
      <c r="E1705" t="s">
        <v>26</v>
      </c>
      <c r="F1705" t="s">
        <v>86</v>
      </c>
      <c r="G1705" t="s">
        <v>94</v>
      </c>
      <c r="H1705">
        <v>2</v>
      </c>
      <c r="I1705">
        <v>61842</v>
      </c>
      <c r="J1705">
        <v>10</v>
      </c>
      <c r="K1705">
        <v>12368.4</v>
      </c>
      <c r="L1705">
        <v>111315.6</v>
      </c>
      <c r="M1705">
        <v>69783.58</v>
      </c>
      <c r="N1705">
        <v>41532.019999999997</v>
      </c>
      <c r="O1705" t="s">
        <v>55</v>
      </c>
      <c r="P1705">
        <v>1239.43</v>
      </c>
      <c r="Q1705" t="s">
        <v>73</v>
      </c>
      <c r="R1705" t="s">
        <v>41</v>
      </c>
      <c r="S1705">
        <v>2</v>
      </c>
      <c r="T1705">
        <v>4</v>
      </c>
      <c r="U1705" t="s">
        <v>56</v>
      </c>
      <c r="V1705" t="s">
        <v>33</v>
      </c>
      <c r="W1705">
        <v>5</v>
      </c>
      <c r="X1705">
        <f t="shared" si="52"/>
        <v>0</v>
      </c>
      <c r="Y1705">
        <f t="shared" si="53"/>
        <v>40292.589999999997</v>
      </c>
      <c r="Z1705" s="2">
        <f>IF(BoyCodeAfrica_Ecommerce_Datasets3[Marketing_Cost] = 0, "N/A", L1705/P1705)</f>
        <v>89.811929677351685</v>
      </c>
      <c r="AA1705" s="3">
        <f>BoyCodeAfrica_Ecommerce_Datasets3[Marketing_Cost]/BoyCodeAfrica_Ecommerce_Datasets3[Revenue]</f>
        <v>1.1134378290194726E-2</v>
      </c>
      <c r="AB1705">
        <f>IF(COUNTIFS($C$2:C1705,C1705, $O$2:O1705,O1705)= 1,1,0)</f>
        <v>0</v>
      </c>
      <c r="AC1705" s="6">
        <f>IF(COUNTIFS($A$2:A1705,A1705, $O$2:O1705,O1705)= 1,1,0)</f>
        <v>1</v>
      </c>
    </row>
    <row r="1706" spans="1:29" x14ac:dyDescent="0.25">
      <c r="A1706" t="s">
        <v>2352</v>
      </c>
      <c r="B1706" s="1">
        <v>45865</v>
      </c>
      <c r="C1706" t="s">
        <v>655</v>
      </c>
      <c r="D1706" t="s">
        <v>90</v>
      </c>
      <c r="E1706" t="s">
        <v>46</v>
      </c>
      <c r="F1706" t="s">
        <v>37</v>
      </c>
      <c r="G1706" t="s">
        <v>224</v>
      </c>
      <c r="H1706">
        <v>1</v>
      </c>
      <c r="I1706">
        <v>37798</v>
      </c>
      <c r="J1706">
        <v>10</v>
      </c>
      <c r="K1706">
        <v>3779.8</v>
      </c>
      <c r="L1706">
        <v>34018.199999999997</v>
      </c>
      <c r="M1706">
        <v>27479.81</v>
      </c>
      <c r="N1706">
        <v>6538.39</v>
      </c>
      <c r="O1706" t="s">
        <v>49</v>
      </c>
      <c r="P1706">
        <v>322.69</v>
      </c>
      <c r="Q1706" t="s">
        <v>40</v>
      </c>
      <c r="R1706" t="s">
        <v>31</v>
      </c>
      <c r="S1706">
        <v>5</v>
      </c>
      <c r="T1706">
        <v>3</v>
      </c>
      <c r="U1706" t="s">
        <v>32</v>
      </c>
      <c r="V1706" t="s">
        <v>50</v>
      </c>
      <c r="W1706">
        <v>5</v>
      </c>
      <c r="X1706">
        <f t="shared" si="52"/>
        <v>0</v>
      </c>
      <c r="Y1706">
        <f t="shared" si="53"/>
        <v>6215.7000000000007</v>
      </c>
      <c r="Z1706" s="2">
        <f>IF(BoyCodeAfrica_Ecommerce_Datasets3[Marketing_Cost] = 0, "N/A", L1706/P1706)</f>
        <v>105.42068238867023</v>
      </c>
      <c r="AA1706" s="3">
        <f>BoyCodeAfrica_Ecommerce_Datasets3[Marketing_Cost]/BoyCodeAfrica_Ecommerce_Datasets3[Revenue]</f>
        <v>9.4858046575068654E-3</v>
      </c>
      <c r="AB1706">
        <f>IF(COUNTIFS($C$2:C1706,C1706, $O$2:O1706,O1706)= 1,1,0)</f>
        <v>1</v>
      </c>
      <c r="AC1706" s="6">
        <f>IF(COUNTIFS($A$2:A1706,A1706, $O$2:O1706,O1706)= 1,1,0)</f>
        <v>1</v>
      </c>
    </row>
    <row r="1707" spans="1:29" x14ac:dyDescent="0.25">
      <c r="A1707" t="s">
        <v>2353</v>
      </c>
      <c r="B1707" s="1">
        <v>46021</v>
      </c>
      <c r="C1707" t="s">
        <v>1790</v>
      </c>
      <c r="D1707" t="s">
        <v>25</v>
      </c>
      <c r="E1707" t="s">
        <v>26</v>
      </c>
      <c r="F1707" t="s">
        <v>27</v>
      </c>
      <c r="G1707" t="s">
        <v>72</v>
      </c>
      <c r="H1707">
        <v>1</v>
      </c>
      <c r="I1707">
        <v>17152</v>
      </c>
      <c r="J1707">
        <v>15</v>
      </c>
      <c r="K1707">
        <v>2572.8000000000002</v>
      </c>
      <c r="L1707">
        <v>14579.2</v>
      </c>
      <c r="M1707">
        <v>9896.02</v>
      </c>
      <c r="N1707">
        <v>4683.18</v>
      </c>
      <c r="O1707" t="s">
        <v>60</v>
      </c>
      <c r="P1707">
        <v>1757.54</v>
      </c>
      <c r="Q1707" t="s">
        <v>30</v>
      </c>
      <c r="R1707" t="s">
        <v>31</v>
      </c>
      <c r="S1707">
        <v>5</v>
      </c>
      <c r="T1707">
        <v>4</v>
      </c>
      <c r="U1707" t="s">
        <v>32</v>
      </c>
      <c r="V1707" t="s">
        <v>33</v>
      </c>
      <c r="W1707">
        <v>3</v>
      </c>
      <c r="X1707">
        <f t="shared" si="52"/>
        <v>0</v>
      </c>
      <c r="Y1707">
        <f t="shared" si="53"/>
        <v>2925.6400000000003</v>
      </c>
      <c r="Z1707" s="2">
        <f>IF(BoyCodeAfrica_Ecommerce_Datasets3[Marketing_Cost] = 0, "N/A", L1707/P1707)</f>
        <v>8.2952308340066239</v>
      </c>
      <c r="AA1707" s="3">
        <f>BoyCodeAfrica_Ecommerce_Datasets3[Marketing_Cost]/BoyCodeAfrica_Ecommerce_Datasets3[Revenue]</f>
        <v>0.12055119622475856</v>
      </c>
      <c r="AB1707">
        <f>IF(COUNTIFS($C$2:C1707,C1707, $O$2:O1707,O1707)= 1,1,0)</f>
        <v>0</v>
      </c>
      <c r="AC1707" s="6">
        <f>IF(COUNTIFS($A$2:A1707,A1707, $O$2:O1707,O1707)= 1,1,0)</f>
        <v>1</v>
      </c>
    </row>
    <row r="1708" spans="1:29" x14ac:dyDescent="0.25">
      <c r="A1708" t="s">
        <v>2354</v>
      </c>
      <c r="B1708" s="1">
        <v>45985</v>
      </c>
      <c r="C1708" t="s">
        <v>474</v>
      </c>
      <c r="D1708" t="s">
        <v>79</v>
      </c>
      <c r="E1708" t="s">
        <v>36</v>
      </c>
      <c r="F1708" t="s">
        <v>47</v>
      </c>
      <c r="G1708" t="s">
        <v>138</v>
      </c>
      <c r="H1708">
        <v>1</v>
      </c>
      <c r="I1708">
        <v>13155</v>
      </c>
      <c r="J1708">
        <v>0</v>
      </c>
      <c r="K1708">
        <v>0</v>
      </c>
      <c r="L1708">
        <v>13155</v>
      </c>
      <c r="M1708">
        <v>8982.51</v>
      </c>
      <c r="N1708">
        <v>4172.49</v>
      </c>
      <c r="O1708" t="s">
        <v>49</v>
      </c>
      <c r="P1708">
        <v>312.74</v>
      </c>
      <c r="Q1708" t="s">
        <v>68</v>
      </c>
      <c r="R1708" t="s">
        <v>31</v>
      </c>
      <c r="S1708">
        <v>5</v>
      </c>
      <c r="T1708">
        <v>3</v>
      </c>
      <c r="U1708" t="s">
        <v>32</v>
      </c>
      <c r="V1708" t="s">
        <v>42</v>
      </c>
      <c r="X1708">
        <f t="shared" si="52"/>
        <v>0</v>
      </c>
      <c r="Y1708">
        <f t="shared" si="53"/>
        <v>3859.75</v>
      </c>
      <c r="Z1708" s="2">
        <f>IF(BoyCodeAfrica_Ecommerce_Datasets3[Marketing_Cost] = 0, "N/A", L1708/P1708)</f>
        <v>42.063695082176885</v>
      </c>
      <c r="AA1708" s="3">
        <f>BoyCodeAfrica_Ecommerce_Datasets3[Marketing_Cost]/BoyCodeAfrica_Ecommerce_Datasets3[Revenue]</f>
        <v>2.3773470163435957E-2</v>
      </c>
      <c r="AB1708">
        <f>IF(COUNTIFS($C$2:C1708,C1708, $O$2:O1708,O1708)= 1,1,0)</f>
        <v>1</v>
      </c>
      <c r="AC1708" s="6">
        <f>IF(COUNTIFS($A$2:A1708,A1708, $O$2:O1708,O1708)= 1,1,0)</f>
        <v>1</v>
      </c>
    </row>
    <row r="1709" spans="1:29" x14ac:dyDescent="0.25">
      <c r="A1709" t="s">
        <v>2355</v>
      </c>
      <c r="B1709" s="1">
        <v>45871</v>
      </c>
      <c r="C1709" t="s">
        <v>1136</v>
      </c>
      <c r="D1709" t="s">
        <v>25</v>
      </c>
      <c r="E1709" t="s">
        <v>46</v>
      </c>
      <c r="F1709" t="s">
        <v>47</v>
      </c>
      <c r="G1709" t="s">
        <v>146</v>
      </c>
      <c r="H1709">
        <v>3</v>
      </c>
      <c r="I1709">
        <v>45118</v>
      </c>
      <c r="J1709">
        <v>0</v>
      </c>
      <c r="K1709">
        <v>0</v>
      </c>
      <c r="L1709">
        <v>135354</v>
      </c>
      <c r="M1709">
        <v>109306.82</v>
      </c>
      <c r="N1709">
        <v>26047.18</v>
      </c>
      <c r="O1709" t="s">
        <v>39</v>
      </c>
      <c r="P1709">
        <v>630.76</v>
      </c>
      <c r="Q1709" t="s">
        <v>83</v>
      </c>
      <c r="R1709" t="s">
        <v>31</v>
      </c>
      <c r="S1709">
        <v>5</v>
      </c>
      <c r="T1709">
        <v>8</v>
      </c>
      <c r="U1709" t="s">
        <v>56</v>
      </c>
      <c r="V1709" t="s">
        <v>33</v>
      </c>
      <c r="W1709">
        <v>5</v>
      </c>
      <c r="X1709">
        <f t="shared" si="52"/>
        <v>0</v>
      </c>
      <c r="Y1709">
        <f t="shared" si="53"/>
        <v>25416.420000000002</v>
      </c>
      <c r="Z1709" s="2">
        <f>IF(BoyCodeAfrica_Ecommerce_Datasets3[Marketing_Cost] = 0, "N/A", L1709/P1709)</f>
        <v>214.58875007926946</v>
      </c>
      <c r="AA1709" s="3">
        <f>BoyCodeAfrica_Ecommerce_Datasets3[Marketing_Cost]/BoyCodeAfrica_Ecommerce_Datasets3[Revenue]</f>
        <v>4.6600765400357583E-3</v>
      </c>
      <c r="AB1709">
        <f>IF(COUNTIFS($C$2:C1709,C1709, $O$2:O1709,O1709)= 1,1,0)</f>
        <v>0</v>
      </c>
      <c r="AC1709" s="6">
        <f>IF(COUNTIFS($A$2:A1709,A1709, $O$2:O1709,O1709)= 1,1,0)</f>
        <v>1</v>
      </c>
    </row>
    <row r="1710" spans="1:29" x14ac:dyDescent="0.25">
      <c r="A1710" t="s">
        <v>2356</v>
      </c>
      <c r="B1710" s="1">
        <v>45806</v>
      </c>
      <c r="C1710" t="s">
        <v>1041</v>
      </c>
      <c r="D1710" t="s">
        <v>124</v>
      </c>
      <c r="E1710" t="s">
        <v>26</v>
      </c>
      <c r="F1710" t="s">
        <v>47</v>
      </c>
      <c r="G1710" t="s">
        <v>105</v>
      </c>
      <c r="H1710">
        <v>1</v>
      </c>
      <c r="I1710">
        <v>53591</v>
      </c>
      <c r="J1710">
        <v>20</v>
      </c>
      <c r="K1710">
        <v>10718.2</v>
      </c>
      <c r="L1710">
        <v>42872.800000000003</v>
      </c>
      <c r="M1710">
        <v>25384.400000000001</v>
      </c>
      <c r="N1710">
        <v>17488.400000000001</v>
      </c>
      <c r="O1710" t="s">
        <v>91</v>
      </c>
      <c r="P1710">
        <v>521.20000000000005</v>
      </c>
      <c r="Q1710" t="s">
        <v>68</v>
      </c>
      <c r="R1710" t="s">
        <v>31</v>
      </c>
      <c r="S1710">
        <v>5</v>
      </c>
      <c r="T1710">
        <v>1</v>
      </c>
      <c r="U1710" t="s">
        <v>32</v>
      </c>
      <c r="V1710" t="s">
        <v>42</v>
      </c>
      <c r="X1710">
        <f t="shared" si="52"/>
        <v>0</v>
      </c>
      <c r="Y1710">
        <f t="shared" si="53"/>
        <v>16967.2</v>
      </c>
      <c r="Z1710" s="2">
        <f>IF(BoyCodeAfrica_Ecommerce_Datasets3[Marketing_Cost] = 0, "N/A", L1710/P1710)</f>
        <v>82.257866462010739</v>
      </c>
      <c r="AA1710" s="3">
        <f>BoyCodeAfrica_Ecommerce_Datasets3[Marketing_Cost]/BoyCodeAfrica_Ecommerce_Datasets3[Revenue]</f>
        <v>1.2156892015450355E-2</v>
      </c>
      <c r="AB1710">
        <f>IF(COUNTIFS($C$2:C1710,C1710, $O$2:O1710,O1710)= 1,1,0)</f>
        <v>1</v>
      </c>
      <c r="AC1710" s="6">
        <f>IF(COUNTIFS($A$2:A1710,A1710, $O$2:O1710,O1710)= 1,1,0)</f>
        <v>1</v>
      </c>
    </row>
    <row r="1711" spans="1:29" x14ac:dyDescent="0.25">
      <c r="A1711" t="s">
        <v>2357</v>
      </c>
      <c r="B1711" s="1">
        <v>45716</v>
      </c>
      <c r="C1711" t="s">
        <v>943</v>
      </c>
      <c r="D1711" t="s">
        <v>67</v>
      </c>
      <c r="E1711" t="s">
        <v>46</v>
      </c>
      <c r="F1711" t="s">
        <v>47</v>
      </c>
      <c r="G1711" t="s">
        <v>48</v>
      </c>
      <c r="H1711">
        <v>2</v>
      </c>
      <c r="I1711">
        <v>9187</v>
      </c>
      <c r="J1711">
        <v>10</v>
      </c>
      <c r="K1711">
        <v>1837.4</v>
      </c>
      <c r="L1711">
        <v>16536.599999999999</v>
      </c>
      <c r="M1711">
        <v>10738.85</v>
      </c>
      <c r="N1711">
        <v>5797.75</v>
      </c>
      <c r="O1711" t="s">
        <v>55</v>
      </c>
      <c r="P1711">
        <v>284.52</v>
      </c>
      <c r="Q1711" t="s">
        <v>30</v>
      </c>
      <c r="R1711" t="s">
        <v>41</v>
      </c>
      <c r="S1711">
        <v>2</v>
      </c>
      <c r="T1711">
        <v>0</v>
      </c>
      <c r="U1711" t="s">
        <v>32</v>
      </c>
      <c r="V1711" t="s">
        <v>50</v>
      </c>
      <c r="W1711">
        <v>2</v>
      </c>
      <c r="X1711">
        <f t="shared" si="52"/>
        <v>0</v>
      </c>
      <c r="Y1711">
        <f t="shared" si="53"/>
        <v>5513.23</v>
      </c>
      <c r="Z1711" s="2">
        <f>IF(BoyCodeAfrica_Ecommerce_Datasets3[Marketing_Cost] = 0, "N/A", L1711/P1711)</f>
        <v>58.121045972163643</v>
      </c>
      <c r="AA1711" s="3">
        <f>BoyCodeAfrica_Ecommerce_Datasets3[Marketing_Cost]/BoyCodeAfrica_Ecommerce_Datasets3[Revenue]</f>
        <v>1.7205471499582743E-2</v>
      </c>
      <c r="AB1711">
        <f>IF(COUNTIFS($C$2:C1711,C1711, $O$2:O1711,O1711)= 1,1,0)</f>
        <v>0</v>
      </c>
      <c r="AC1711" s="6">
        <f>IF(COUNTIFS($A$2:A1711,A1711, $O$2:O1711,O1711)= 1,1,0)</f>
        <v>1</v>
      </c>
    </row>
    <row r="1712" spans="1:29" x14ac:dyDescent="0.25">
      <c r="A1712" t="s">
        <v>2358</v>
      </c>
      <c r="B1712" s="1">
        <v>45865</v>
      </c>
      <c r="C1712" t="s">
        <v>1065</v>
      </c>
      <c r="D1712" t="s">
        <v>79</v>
      </c>
      <c r="E1712" t="s">
        <v>46</v>
      </c>
      <c r="F1712" t="s">
        <v>53</v>
      </c>
      <c r="G1712" t="s">
        <v>54</v>
      </c>
      <c r="H1712">
        <v>1</v>
      </c>
      <c r="I1712">
        <v>112935</v>
      </c>
      <c r="J1712">
        <v>15</v>
      </c>
      <c r="K1712">
        <v>16940.25</v>
      </c>
      <c r="L1712">
        <v>95994.75</v>
      </c>
      <c r="M1712">
        <v>55678.15</v>
      </c>
      <c r="N1712">
        <v>40316.6</v>
      </c>
      <c r="O1712" t="s">
        <v>91</v>
      </c>
      <c r="P1712">
        <v>1496.55</v>
      </c>
      <c r="Q1712" t="s">
        <v>40</v>
      </c>
      <c r="R1712" t="s">
        <v>31</v>
      </c>
      <c r="S1712">
        <v>5</v>
      </c>
      <c r="T1712">
        <v>7</v>
      </c>
      <c r="U1712" t="s">
        <v>56</v>
      </c>
      <c r="V1712" t="s">
        <v>33</v>
      </c>
      <c r="W1712">
        <v>5</v>
      </c>
      <c r="X1712">
        <f t="shared" si="52"/>
        <v>0</v>
      </c>
      <c r="Y1712">
        <f t="shared" si="53"/>
        <v>38820.049999999996</v>
      </c>
      <c r="Z1712" s="2">
        <f>IF(BoyCodeAfrica_Ecommerce_Datasets3[Marketing_Cost] = 0, "N/A", L1712/P1712)</f>
        <v>64.144031271925428</v>
      </c>
      <c r="AA1712" s="3">
        <f>BoyCodeAfrica_Ecommerce_Datasets3[Marketing_Cost]/BoyCodeAfrica_Ecommerce_Datasets3[Revenue]</f>
        <v>1.558991507348058E-2</v>
      </c>
      <c r="AB1712">
        <f>IF(COUNTIFS($C$2:C1712,C1712, $O$2:O1712,O1712)= 1,1,0)</f>
        <v>1</v>
      </c>
      <c r="AC1712" s="6">
        <f>IF(COUNTIFS($A$2:A1712,A1712, $O$2:O1712,O1712)= 1,1,0)</f>
        <v>1</v>
      </c>
    </row>
    <row r="1713" spans="1:29" x14ac:dyDescent="0.25">
      <c r="A1713" t="s">
        <v>2359</v>
      </c>
      <c r="B1713" s="1">
        <v>45668</v>
      </c>
      <c r="C1713" t="s">
        <v>1162</v>
      </c>
      <c r="D1713" t="s">
        <v>90</v>
      </c>
      <c r="E1713" t="s">
        <v>46</v>
      </c>
      <c r="F1713" t="s">
        <v>53</v>
      </c>
      <c r="G1713" t="s">
        <v>268</v>
      </c>
      <c r="H1713">
        <v>1</v>
      </c>
      <c r="I1713">
        <v>62113</v>
      </c>
      <c r="J1713">
        <v>25</v>
      </c>
      <c r="K1713">
        <v>15528.25</v>
      </c>
      <c r="L1713">
        <v>46584.75</v>
      </c>
      <c r="M1713">
        <v>33786.01</v>
      </c>
      <c r="N1713">
        <v>12798.74</v>
      </c>
      <c r="O1713" t="s">
        <v>60</v>
      </c>
      <c r="P1713">
        <v>880.89</v>
      </c>
      <c r="Q1713" t="s">
        <v>30</v>
      </c>
      <c r="R1713" t="s">
        <v>31</v>
      </c>
      <c r="S1713">
        <v>5</v>
      </c>
      <c r="T1713">
        <v>2</v>
      </c>
      <c r="U1713" t="s">
        <v>32</v>
      </c>
      <c r="V1713" t="s">
        <v>50</v>
      </c>
      <c r="W1713">
        <v>4</v>
      </c>
      <c r="X1713">
        <f t="shared" si="52"/>
        <v>0</v>
      </c>
      <c r="Y1713">
        <f t="shared" si="53"/>
        <v>11917.85</v>
      </c>
      <c r="Z1713" s="2">
        <f>IF(BoyCodeAfrica_Ecommerce_Datasets3[Marketing_Cost] = 0, "N/A", L1713/P1713)</f>
        <v>52.883731226373328</v>
      </c>
      <c r="AA1713" s="3">
        <f>BoyCodeAfrica_Ecommerce_Datasets3[Marketing_Cost]/BoyCodeAfrica_Ecommerce_Datasets3[Revenue]</f>
        <v>1.8909407048443964E-2</v>
      </c>
      <c r="AB1713">
        <f>IF(COUNTIFS($C$2:C1713,C1713, $O$2:O1713,O1713)= 1,1,0)</f>
        <v>0</v>
      </c>
      <c r="AC1713" s="6">
        <f>IF(COUNTIFS($A$2:A1713,A1713, $O$2:O1713,O1713)= 1,1,0)</f>
        <v>1</v>
      </c>
    </row>
    <row r="1714" spans="1:29" x14ac:dyDescent="0.25">
      <c r="A1714" t="s">
        <v>2360</v>
      </c>
      <c r="B1714" s="1">
        <v>45824</v>
      </c>
      <c r="C1714" t="s">
        <v>156</v>
      </c>
      <c r="D1714" t="s">
        <v>90</v>
      </c>
      <c r="E1714" t="s">
        <v>46</v>
      </c>
      <c r="F1714" t="s">
        <v>37</v>
      </c>
      <c r="G1714" t="s">
        <v>313</v>
      </c>
      <c r="H1714">
        <v>1</v>
      </c>
      <c r="I1714">
        <v>12262</v>
      </c>
      <c r="J1714">
        <v>15</v>
      </c>
      <c r="K1714">
        <v>1839.3</v>
      </c>
      <c r="L1714">
        <v>10422.700000000001</v>
      </c>
      <c r="M1714">
        <v>6329.77</v>
      </c>
      <c r="N1714">
        <v>4092.93</v>
      </c>
      <c r="O1714" t="s">
        <v>39</v>
      </c>
      <c r="P1714">
        <v>1349.36</v>
      </c>
      <c r="Q1714" t="s">
        <v>30</v>
      </c>
      <c r="R1714" t="s">
        <v>41</v>
      </c>
      <c r="S1714">
        <v>2</v>
      </c>
      <c r="T1714">
        <v>1</v>
      </c>
      <c r="U1714" t="s">
        <v>32</v>
      </c>
      <c r="V1714" t="s">
        <v>33</v>
      </c>
      <c r="W1714">
        <v>1</v>
      </c>
      <c r="X1714">
        <f t="shared" si="52"/>
        <v>0</v>
      </c>
      <c r="Y1714">
        <f t="shared" si="53"/>
        <v>2743.5699999999997</v>
      </c>
      <c r="Z1714" s="2">
        <f>IF(BoyCodeAfrica_Ecommerce_Datasets3[Marketing_Cost] = 0, "N/A", L1714/P1714)</f>
        <v>7.7241803521669548</v>
      </c>
      <c r="AA1714" s="3">
        <f>BoyCodeAfrica_Ecommerce_Datasets3[Marketing_Cost]/BoyCodeAfrica_Ecommerce_Datasets3[Revenue]</f>
        <v>0.12946357469753517</v>
      </c>
      <c r="AB1714">
        <f>IF(COUNTIFS($C$2:C1714,C1714, $O$2:O1714,O1714)= 1,1,0)</f>
        <v>0</v>
      </c>
      <c r="AC1714" s="6">
        <f>IF(COUNTIFS($A$2:A1714,A1714, $O$2:O1714,O1714)= 1,1,0)</f>
        <v>1</v>
      </c>
    </row>
    <row r="1715" spans="1:29" x14ac:dyDescent="0.25">
      <c r="A1715" t="s">
        <v>2361</v>
      </c>
      <c r="B1715" s="1">
        <v>45745</v>
      </c>
      <c r="C1715" t="s">
        <v>555</v>
      </c>
      <c r="D1715" t="s">
        <v>124</v>
      </c>
      <c r="E1715" t="s">
        <v>26</v>
      </c>
      <c r="F1715" t="s">
        <v>37</v>
      </c>
      <c r="G1715" t="s">
        <v>38</v>
      </c>
      <c r="H1715">
        <v>1</v>
      </c>
      <c r="I1715">
        <v>21226</v>
      </c>
      <c r="J1715">
        <v>15</v>
      </c>
      <c r="K1715">
        <v>3183.9</v>
      </c>
      <c r="L1715">
        <v>18042.099999999999</v>
      </c>
      <c r="M1715">
        <v>10095.43</v>
      </c>
      <c r="N1715">
        <v>7946.67</v>
      </c>
      <c r="O1715" t="s">
        <v>91</v>
      </c>
      <c r="P1715">
        <v>1906.21</v>
      </c>
      <c r="Q1715" t="s">
        <v>68</v>
      </c>
      <c r="R1715" t="s">
        <v>31</v>
      </c>
      <c r="S1715">
        <v>5</v>
      </c>
      <c r="T1715">
        <v>5</v>
      </c>
      <c r="U1715" t="s">
        <v>32</v>
      </c>
      <c r="V1715" t="s">
        <v>42</v>
      </c>
      <c r="X1715">
        <f t="shared" si="52"/>
        <v>0</v>
      </c>
      <c r="Y1715">
        <f t="shared" si="53"/>
        <v>6040.46</v>
      </c>
      <c r="Z1715" s="2">
        <f>IF(BoyCodeAfrica_Ecommerce_Datasets3[Marketing_Cost] = 0, "N/A", L1715/P1715)</f>
        <v>9.4649068046018012</v>
      </c>
      <c r="AA1715" s="3">
        <f>BoyCodeAfrica_Ecommerce_Datasets3[Marketing_Cost]/BoyCodeAfrica_Ecommerce_Datasets3[Revenue]</f>
        <v>0.1056534438895694</v>
      </c>
      <c r="AB1715">
        <f>IF(COUNTIFS($C$2:C1715,C1715, $O$2:O1715,O1715)= 1,1,0)</f>
        <v>1</v>
      </c>
      <c r="AC1715" s="6">
        <f>IF(COUNTIFS($A$2:A1715,A1715, $O$2:O1715,O1715)= 1,1,0)</f>
        <v>1</v>
      </c>
    </row>
    <row r="1716" spans="1:29" x14ac:dyDescent="0.25">
      <c r="A1716" t="s">
        <v>2362</v>
      </c>
      <c r="B1716" s="1">
        <v>45974</v>
      </c>
      <c r="C1716" t="s">
        <v>427</v>
      </c>
      <c r="D1716" t="s">
        <v>154</v>
      </c>
      <c r="E1716" t="s">
        <v>36</v>
      </c>
      <c r="F1716" t="s">
        <v>27</v>
      </c>
      <c r="G1716" t="s">
        <v>28</v>
      </c>
      <c r="H1716">
        <v>2</v>
      </c>
      <c r="I1716">
        <v>8404</v>
      </c>
      <c r="J1716">
        <v>20</v>
      </c>
      <c r="K1716">
        <v>3361.6</v>
      </c>
      <c r="L1716">
        <v>13446.4</v>
      </c>
      <c r="M1716">
        <v>8755.24</v>
      </c>
      <c r="N1716">
        <v>4691.16</v>
      </c>
      <c r="O1716" t="s">
        <v>60</v>
      </c>
      <c r="P1716">
        <v>439.62</v>
      </c>
      <c r="Q1716" t="s">
        <v>40</v>
      </c>
      <c r="R1716" t="s">
        <v>31</v>
      </c>
      <c r="S1716">
        <v>5</v>
      </c>
      <c r="T1716">
        <v>3</v>
      </c>
      <c r="U1716" t="s">
        <v>32</v>
      </c>
      <c r="V1716" t="s">
        <v>33</v>
      </c>
      <c r="W1716">
        <v>4</v>
      </c>
      <c r="X1716">
        <f t="shared" si="52"/>
        <v>0</v>
      </c>
      <c r="Y1716">
        <f t="shared" si="53"/>
        <v>4251.54</v>
      </c>
      <c r="Z1716" s="2">
        <f>IF(BoyCodeAfrica_Ecommerce_Datasets3[Marketing_Cost] = 0, "N/A", L1716/P1716)</f>
        <v>30.586415540694233</v>
      </c>
      <c r="AA1716" s="3">
        <f>BoyCodeAfrica_Ecommerce_Datasets3[Marketing_Cost]/BoyCodeAfrica_Ecommerce_Datasets3[Revenue]</f>
        <v>3.2694252736792002E-2</v>
      </c>
      <c r="AB1716">
        <f>IF(COUNTIFS($C$2:C1716,C1716, $O$2:O1716,O1716)= 1,1,0)</f>
        <v>0</v>
      </c>
      <c r="AC1716" s="6">
        <f>IF(COUNTIFS($A$2:A1716,A1716, $O$2:O1716,O1716)= 1,1,0)</f>
        <v>1</v>
      </c>
    </row>
    <row r="1717" spans="1:29" x14ac:dyDescent="0.25">
      <c r="A1717" t="s">
        <v>2363</v>
      </c>
      <c r="B1717" s="1">
        <v>45893</v>
      </c>
      <c r="C1717" t="s">
        <v>2057</v>
      </c>
      <c r="D1717" t="s">
        <v>90</v>
      </c>
      <c r="E1717" t="s">
        <v>46</v>
      </c>
      <c r="F1717" t="s">
        <v>53</v>
      </c>
      <c r="G1717" t="s">
        <v>54</v>
      </c>
      <c r="H1717">
        <v>1</v>
      </c>
      <c r="I1717">
        <v>23131</v>
      </c>
      <c r="J1717">
        <v>5</v>
      </c>
      <c r="K1717">
        <v>1156.55</v>
      </c>
      <c r="L1717">
        <v>21974.45</v>
      </c>
      <c r="M1717">
        <v>13586.14</v>
      </c>
      <c r="N1717">
        <v>8388.31</v>
      </c>
      <c r="O1717" t="s">
        <v>49</v>
      </c>
      <c r="P1717">
        <v>246.39</v>
      </c>
      <c r="Q1717" t="s">
        <v>30</v>
      </c>
      <c r="R1717" t="s">
        <v>31</v>
      </c>
      <c r="S1717">
        <v>5</v>
      </c>
      <c r="T1717">
        <v>3</v>
      </c>
      <c r="U1717" t="s">
        <v>32</v>
      </c>
      <c r="V1717" t="s">
        <v>42</v>
      </c>
      <c r="X1717">
        <f t="shared" si="52"/>
        <v>0</v>
      </c>
      <c r="Y1717">
        <f t="shared" si="53"/>
        <v>8141.9199999999992</v>
      </c>
      <c r="Z1717" s="2">
        <f>IF(BoyCodeAfrica_Ecommerce_Datasets3[Marketing_Cost] = 0, "N/A", L1717/P1717)</f>
        <v>89.185640651000455</v>
      </c>
      <c r="AA1717" s="3">
        <f>BoyCodeAfrica_Ecommerce_Datasets3[Marketing_Cost]/BoyCodeAfrica_Ecommerce_Datasets3[Revenue]</f>
        <v>1.1212567322504089E-2</v>
      </c>
      <c r="AB1717">
        <f>IF(COUNTIFS($C$2:C1717,C1717, $O$2:O1717,O1717)= 1,1,0)</f>
        <v>1</v>
      </c>
      <c r="AC1717" s="6">
        <f>IF(COUNTIFS($A$2:A1717,A1717, $O$2:O1717,O1717)= 1,1,0)</f>
        <v>1</v>
      </c>
    </row>
    <row r="1718" spans="1:29" x14ac:dyDescent="0.25">
      <c r="A1718" t="s">
        <v>2364</v>
      </c>
      <c r="B1718" s="1">
        <v>46011</v>
      </c>
      <c r="C1718" t="s">
        <v>779</v>
      </c>
      <c r="D1718" t="s">
        <v>154</v>
      </c>
      <c r="E1718" t="s">
        <v>46</v>
      </c>
      <c r="F1718" t="s">
        <v>47</v>
      </c>
      <c r="G1718" t="s">
        <v>138</v>
      </c>
      <c r="H1718">
        <v>2</v>
      </c>
      <c r="I1718">
        <v>22575</v>
      </c>
      <c r="J1718">
        <v>0</v>
      </c>
      <c r="K1718">
        <v>0</v>
      </c>
      <c r="L1718">
        <v>45150</v>
      </c>
      <c r="M1718">
        <v>31878.5</v>
      </c>
      <c r="N1718">
        <v>13271.5</v>
      </c>
      <c r="O1718" t="s">
        <v>49</v>
      </c>
      <c r="P1718">
        <v>51.1</v>
      </c>
      <c r="Q1718" t="s">
        <v>73</v>
      </c>
      <c r="R1718" t="s">
        <v>31</v>
      </c>
      <c r="S1718">
        <v>5</v>
      </c>
      <c r="T1718">
        <v>5</v>
      </c>
      <c r="U1718" t="s">
        <v>32</v>
      </c>
      <c r="V1718" t="s">
        <v>33</v>
      </c>
      <c r="W1718">
        <v>1</v>
      </c>
      <c r="X1718">
        <f t="shared" si="52"/>
        <v>0</v>
      </c>
      <c r="Y1718">
        <f t="shared" si="53"/>
        <v>13220.4</v>
      </c>
      <c r="Z1718" s="2">
        <f>IF(BoyCodeAfrica_Ecommerce_Datasets3[Marketing_Cost] = 0, "N/A", L1718/P1718)</f>
        <v>883.56164383561645</v>
      </c>
      <c r="AA1718" s="3">
        <f>BoyCodeAfrica_Ecommerce_Datasets3[Marketing_Cost]/BoyCodeAfrica_Ecommerce_Datasets3[Revenue]</f>
        <v>1.1317829457364341E-3</v>
      </c>
      <c r="AB1718">
        <f>IF(COUNTIFS($C$2:C1718,C1718, $O$2:O1718,O1718)= 1,1,0)</f>
        <v>0</v>
      </c>
      <c r="AC1718" s="6">
        <f>IF(COUNTIFS($A$2:A1718,A1718, $O$2:O1718,O1718)= 1,1,0)</f>
        <v>1</v>
      </c>
    </row>
    <row r="1719" spans="1:29" x14ac:dyDescent="0.25">
      <c r="A1719" t="s">
        <v>2365</v>
      </c>
      <c r="B1719" s="1">
        <v>45843</v>
      </c>
      <c r="C1719" t="s">
        <v>1202</v>
      </c>
      <c r="D1719" t="s">
        <v>79</v>
      </c>
      <c r="E1719" t="s">
        <v>46</v>
      </c>
      <c r="F1719" t="s">
        <v>47</v>
      </c>
      <c r="G1719" t="s">
        <v>138</v>
      </c>
      <c r="H1719">
        <v>1</v>
      </c>
      <c r="I1719">
        <v>43649</v>
      </c>
      <c r="J1719">
        <v>5</v>
      </c>
      <c r="K1719">
        <v>2182.4499999999998</v>
      </c>
      <c r="L1719">
        <v>41466.550000000003</v>
      </c>
      <c r="M1719">
        <v>30110.49</v>
      </c>
      <c r="N1719">
        <v>11356.06</v>
      </c>
      <c r="O1719" t="s">
        <v>91</v>
      </c>
      <c r="P1719">
        <v>1244.27</v>
      </c>
      <c r="Q1719" t="s">
        <v>83</v>
      </c>
      <c r="R1719" t="s">
        <v>41</v>
      </c>
      <c r="S1719">
        <v>2</v>
      </c>
      <c r="T1719">
        <v>2</v>
      </c>
      <c r="U1719" t="s">
        <v>32</v>
      </c>
      <c r="V1719" t="s">
        <v>33</v>
      </c>
      <c r="W1719">
        <v>2</v>
      </c>
      <c r="X1719">
        <f t="shared" si="52"/>
        <v>0</v>
      </c>
      <c r="Y1719">
        <f t="shared" si="53"/>
        <v>10111.789999999999</v>
      </c>
      <c r="Z1719" s="2">
        <f>IF(BoyCodeAfrica_Ecommerce_Datasets3[Marketing_Cost] = 0, "N/A", L1719/P1719)</f>
        <v>33.326006413399021</v>
      </c>
      <c r="AA1719" s="3">
        <f>BoyCodeAfrica_Ecommerce_Datasets3[Marketing_Cost]/BoyCodeAfrica_Ecommerce_Datasets3[Revenue]</f>
        <v>3.0006595677720956E-2</v>
      </c>
      <c r="AB1719">
        <f>IF(COUNTIFS($C$2:C1719,C1719, $O$2:O1719,O1719)= 1,1,0)</f>
        <v>1</v>
      </c>
      <c r="AC1719" s="6">
        <f>IF(COUNTIFS($A$2:A1719,A1719, $O$2:O1719,O1719)= 1,1,0)</f>
        <v>1</v>
      </c>
    </row>
    <row r="1720" spans="1:29" x14ac:dyDescent="0.25">
      <c r="A1720" t="s">
        <v>2366</v>
      </c>
      <c r="B1720" s="1">
        <v>45703</v>
      </c>
      <c r="C1720" t="s">
        <v>1183</v>
      </c>
      <c r="D1720" t="s">
        <v>25</v>
      </c>
      <c r="E1720" t="s">
        <v>26</v>
      </c>
      <c r="F1720" t="s">
        <v>86</v>
      </c>
      <c r="G1720" t="s">
        <v>94</v>
      </c>
      <c r="H1720">
        <v>1</v>
      </c>
      <c r="I1720">
        <v>77762</v>
      </c>
      <c r="J1720">
        <v>15</v>
      </c>
      <c r="K1720">
        <v>11664.3</v>
      </c>
      <c r="L1720">
        <v>66097.7</v>
      </c>
      <c r="M1720">
        <v>39807.29</v>
      </c>
      <c r="N1720">
        <v>26290.41</v>
      </c>
      <c r="O1720" t="s">
        <v>60</v>
      </c>
      <c r="P1720">
        <v>2455.96</v>
      </c>
      <c r="Q1720" t="s">
        <v>68</v>
      </c>
      <c r="R1720" t="s">
        <v>31</v>
      </c>
      <c r="S1720">
        <v>5</v>
      </c>
      <c r="T1720">
        <v>6</v>
      </c>
      <c r="U1720" t="s">
        <v>56</v>
      </c>
      <c r="V1720" t="s">
        <v>33</v>
      </c>
      <c r="W1720">
        <v>1</v>
      </c>
      <c r="X1720">
        <f t="shared" si="52"/>
        <v>0</v>
      </c>
      <c r="Y1720">
        <f t="shared" si="53"/>
        <v>23834.45</v>
      </c>
      <c r="Z1720" s="2">
        <f>IF(BoyCodeAfrica_Ecommerce_Datasets3[Marketing_Cost] = 0, "N/A", L1720/P1720)</f>
        <v>26.913182625124186</v>
      </c>
      <c r="AA1720" s="3">
        <f>BoyCodeAfrica_Ecommerce_Datasets3[Marketing_Cost]/BoyCodeAfrica_Ecommerce_Datasets3[Revenue]</f>
        <v>3.7156512253830314E-2</v>
      </c>
      <c r="AB1720">
        <f>IF(COUNTIFS($C$2:C1720,C1720, $O$2:O1720,O1720)= 1,1,0)</f>
        <v>1</v>
      </c>
      <c r="AC1720" s="6">
        <f>IF(COUNTIFS($A$2:A1720,A1720, $O$2:O1720,O1720)= 1,1,0)</f>
        <v>1</v>
      </c>
    </row>
    <row r="1721" spans="1:29" x14ac:dyDescent="0.25">
      <c r="A1721" t="s">
        <v>2367</v>
      </c>
      <c r="B1721" s="1">
        <v>45881</v>
      </c>
      <c r="C1721" t="s">
        <v>265</v>
      </c>
      <c r="D1721" t="s">
        <v>90</v>
      </c>
      <c r="E1721" t="s">
        <v>46</v>
      </c>
      <c r="F1721" t="s">
        <v>27</v>
      </c>
      <c r="G1721" t="s">
        <v>28</v>
      </c>
      <c r="H1721">
        <v>2</v>
      </c>
      <c r="I1721">
        <v>14118</v>
      </c>
      <c r="J1721">
        <v>10</v>
      </c>
      <c r="K1721">
        <v>2823.6</v>
      </c>
      <c r="L1721">
        <v>25412.400000000001</v>
      </c>
      <c r="M1721">
        <v>17346.22</v>
      </c>
      <c r="N1721">
        <v>8066.18</v>
      </c>
      <c r="O1721" t="s">
        <v>39</v>
      </c>
      <c r="P1721">
        <v>1793</v>
      </c>
      <c r="Q1721" t="s">
        <v>83</v>
      </c>
      <c r="R1721" t="s">
        <v>41</v>
      </c>
      <c r="S1721">
        <v>2</v>
      </c>
      <c r="T1721">
        <v>1</v>
      </c>
      <c r="U1721" t="s">
        <v>32</v>
      </c>
      <c r="V1721" t="s">
        <v>33</v>
      </c>
      <c r="W1721">
        <v>5</v>
      </c>
      <c r="X1721">
        <f t="shared" si="52"/>
        <v>0</v>
      </c>
      <c r="Y1721">
        <f t="shared" si="53"/>
        <v>6273.18</v>
      </c>
      <c r="Z1721" s="2">
        <f>IF(BoyCodeAfrica_Ecommerce_Datasets3[Marketing_Cost] = 0, "N/A", L1721/P1721)</f>
        <v>14.173117679866147</v>
      </c>
      <c r="AA1721" s="3">
        <f>BoyCodeAfrica_Ecommerce_Datasets3[Marketing_Cost]/BoyCodeAfrica_Ecommerce_Datasets3[Revenue]</f>
        <v>7.0556106467708671E-2</v>
      </c>
      <c r="AB1721">
        <f>IF(COUNTIFS($C$2:C1721,C1721, $O$2:O1721,O1721)= 1,1,0)</f>
        <v>0</v>
      </c>
      <c r="AC1721" s="6">
        <f>IF(COUNTIFS($A$2:A1721,A1721, $O$2:O1721,O1721)= 1,1,0)</f>
        <v>1</v>
      </c>
    </row>
    <row r="1722" spans="1:29" x14ac:dyDescent="0.25">
      <c r="A1722" t="s">
        <v>2368</v>
      </c>
      <c r="B1722" s="1">
        <v>45712</v>
      </c>
      <c r="C1722" t="s">
        <v>207</v>
      </c>
      <c r="D1722" t="s">
        <v>154</v>
      </c>
      <c r="E1722" t="s">
        <v>26</v>
      </c>
      <c r="F1722" t="s">
        <v>27</v>
      </c>
      <c r="G1722" t="s">
        <v>72</v>
      </c>
      <c r="H1722">
        <v>3</v>
      </c>
      <c r="I1722">
        <v>18607</v>
      </c>
      <c r="J1722">
        <v>20</v>
      </c>
      <c r="K1722">
        <v>11164.2</v>
      </c>
      <c r="L1722">
        <v>44656.800000000003</v>
      </c>
      <c r="M1722">
        <v>31194.13</v>
      </c>
      <c r="N1722">
        <v>13462.67</v>
      </c>
      <c r="O1722" t="s">
        <v>49</v>
      </c>
      <c r="P1722">
        <v>296.35000000000002</v>
      </c>
      <c r="Q1722" t="s">
        <v>40</v>
      </c>
      <c r="R1722" t="s">
        <v>41</v>
      </c>
      <c r="S1722">
        <v>2</v>
      </c>
      <c r="T1722">
        <v>3</v>
      </c>
      <c r="U1722" t="s">
        <v>32</v>
      </c>
      <c r="V1722" t="s">
        <v>50</v>
      </c>
      <c r="W1722">
        <v>4</v>
      </c>
      <c r="X1722">
        <f t="shared" si="52"/>
        <v>0</v>
      </c>
      <c r="Y1722">
        <f t="shared" si="53"/>
        <v>13166.32</v>
      </c>
      <c r="Z1722" s="2">
        <f>IF(BoyCodeAfrica_Ecommerce_Datasets3[Marketing_Cost] = 0, "N/A", L1722/P1722)</f>
        <v>150.68938754850683</v>
      </c>
      <c r="AA1722" s="3">
        <f>BoyCodeAfrica_Ecommerce_Datasets3[Marketing_Cost]/BoyCodeAfrica_Ecommerce_Datasets3[Revenue]</f>
        <v>6.6361673922000685E-3</v>
      </c>
      <c r="AB1722">
        <f>IF(COUNTIFS($C$2:C1722,C1722, $O$2:O1722,O1722)= 1,1,0)</f>
        <v>1</v>
      </c>
      <c r="AC1722" s="6">
        <f>IF(COUNTIFS($A$2:A1722,A1722, $O$2:O1722,O1722)= 1,1,0)</f>
        <v>1</v>
      </c>
    </row>
    <row r="1723" spans="1:29" x14ac:dyDescent="0.25">
      <c r="A1723" t="s">
        <v>2369</v>
      </c>
      <c r="B1723" s="1">
        <v>45782</v>
      </c>
      <c r="C1723" t="s">
        <v>514</v>
      </c>
      <c r="D1723" t="s">
        <v>90</v>
      </c>
      <c r="E1723" t="s">
        <v>26</v>
      </c>
      <c r="F1723" t="s">
        <v>86</v>
      </c>
      <c r="G1723" t="s">
        <v>180</v>
      </c>
      <c r="H1723">
        <v>1</v>
      </c>
      <c r="I1723">
        <v>67355</v>
      </c>
      <c r="J1723">
        <v>15</v>
      </c>
      <c r="K1723">
        <v>10103.25</v>
      </c>
      <c r="L1723">
        <v>57251.75</v>
      </c>
      <c r="M1723">
        <v>32824.199999999997</v>
      </c>
      <c r="N1723">
        <v>24427.55</v>
      </c>
      <c r="O1723" t="s">
        <v>49</v>
      </c>
      <c r="P1723">
        <v>295.58999999999997</v>
      </c>
      <c r="Q1723" t="s">
        <v>68</v>
      </c>
      <c r="R1723" t="s">
        <v>41</v>
      </c>
      <c r="S1723">
        <v>2</v>
      </c>
      <c r="T1723">
        <v>1</v>
      </c>
      <c r="U1723" t="s">
        <v>32</v>
      </c>
      <c r="V1723" t="s">
        <v>42</v>
      </c>
      <c r="X1723">
        <f t="shared" si="52"/>
        <v>0</v>
      </c>
      <c r="Y1723">
        <f t="shared" si="53"/>
        <v>24131.96</v>
      </c>
      <c r="Z1723" s="2">
        <f>IF(BoyCodeAfrica_Ecommerce_Datasets3[Marketing_Cost] = 0, "N/A", L1723/P1723)</f>
        <v>193.68635610135664</v>
      </c>
      <c r="AA1723" s="3">
        <f>BoyCodeAfrica_Ecommerce_Datasets3[Marketing_Cost]/BoyCodeAfrica_Ecommerce_Datasets3[Revenue]</f>
        <v>5.1629862842620527E-3</v>
      </c>
      <c r="AB1723">
        <f>IF(COUNTIFS($C$2:C1723,C1723, $O$2:O1723,O1723)= 1,1,0)</f>
        <v>0</v>
      </c>
      <c r="AC1723" s="6">
        <f>IF(COUNTIFS($A$2:A1723,A1723, $O$2:O1723,O1723)= 1,1,0)</f>
        <v>1</v>
      </c>
    </row>
    <row r="1724" spans="1:29" x14ac:dyDescent="0.25">
      <c r="A1724" t="s">
        <v>2370</v>
      </c>
      <c r="B1724" s="1">
        <v>45881</v>
      </c>
      <c r="C1724" t="s">
        <v>1238</v>
      </c>
      <c r="D1724" t="s">
        <v>45</v>
      </c>
      <c r="E1724" t="s">
        <v>26</v>
      </c>
      <c r="F1724" t="s">
        <v>27</v>
      </c>
      <c r="G1724" t="s">
        <v>28</v>
      </c>
      <c r="H1724">
        <v>4</v>
      </c>
      <c r="I1724">
        <v>26681</v>
      </c>
      <c r="J1724">
        <v>10</v>
      </c>
      <c r="K1724">
        <v>10672.4</v>
      </c>
      <c r="L1724">
        <v>96051.6</v>
      </c>
      <c r="M1724">
        <v>55928.17</v>
      </c>
      <c r="N1724">
        <v>40123.43</v>
      </c>
      <c r="O1724" t="s">
        <v>91</v>
      </c>
      <c r="P1724">
        <v>650.51</v>
      </c>
      <c r="Q1724" t="s">
        <v>30</v>
      </c>
      <c r="R1724" t="s">
        <v>31</v>
      </c>
      <c r="S1724">
        <v>5</v>
      </c>
      <c r="T1724">
        <v>6</v>
      </c>
      <c r="U1724" t="s">
        <v>56</v>
      </c>
      <c r="V1724" t="s">
        <v>33</v>
      </c>
      <c r="W1724">
        <v>3</v>
      </c>
      <c r="X1724">
        <f t="shared" si="52"/>
        <v>0</v>
      </c>
      <c r="Y1724">
        <f t="shared" si="53"/>
        <v>39472.92</v>
      </c>
      <c r="Z1724" s="2">
        <f>IF(BoyCodeAfrica_Ecommerce_Datasets3[Marketing_Cost] = 0, "N/A", L1724/P1724)</f>
        <v>147.65583926457703</v>
      </c>
      <c r="AA1724" s="3">
        <f>BoyCodeAfrica_Ecommerce_Datasets3[Marketing_Cost]/BoyCodeAfrica_Ecommerce_Datasets3[Revenue]</f>
        <v>6.7725056115671154E-3</v>
      </c>
      <c r="AB1724">
        <f>IF(COUNTIFS($C$2:C1724,C1724, $O$2:O1724,O1724)= 1,1,0)</f>
        <v>0</v>
      </c>
      <c r="AC1724" s="6">
        <f>IF(COUNTIFS($A$2:A1724,A1724, $O$2:O1724,O1724)= 1,1,0)</f>
        <v>1</v>
      </c>
    </row>
    <row r="1725" spans="1:29" x14ac:dyDescent="0.25">
      <c r="A1725" t="s">
        <v>2371</v>
      </c>
      <c r="B1725" s="1">
        <v>45959</v>
      </c>
      <c r="C1725" t="s">
        <v>817</v>
      </c>
      <c r="D1725" t="s">
        <v>90</v>
      </c>
      <c r="E1725" t="s">
        <v>46</v>
      </c>
      <c r="F1725" t="s">
        <v>53</v>
      </c>
      <c r="G1725" t="s">
        <v>82</v>
      </c>
      <c r="H1725">
        <v>2</v>
      </c>
      <c r="I1725">
        <v>80139</v>
      </c>
      <c r="J1725">
        <v>0</v>
      </c>
      <c r="K1725">
        <v>0</v>
      </c>
      <c r="L1725">
        <v>160278</v>
      </c>
      <c r="M1725">
        <v>118011.55</v>
      </c>
      <c r="N1725">
        <v>42266.45</v>
      </c>
      <c r="O1725" t="s">
        <v>39</v>
      </c>
      <c r="P1725">
        <v>2498.75</v>
      </c>
      <c r="Q1725" t="s">
        <v>40</v>
      </c>
      <c r="R1725" t="s">
        <v>41</v>
      </c>
      <c r="S1725">
        <v>2</v>
      </c>
      <c r="T1725">
        <v>3</v>
      </c>
      <c r="U1725" t="s">
        <v>32</v>
      </c>
      <c r="V1725" t="s">
        <v>50</v>
      </c>
      <c r="W1725">
        <v>3</v>
      </c>
      <c r="X1725">
        <f t="shared" si="52"/>
        <v>0</v>
      </c>
      <c r="Y1725">
        <f t="shared" si="53"/>
        <v>39767.699999999997</v>
      </c>
      <c r="Z1725" s="2">
        <f>IF(BoyCodeAfrica_Ecommerce_Datasets3[Marketing_Cost] = 0, "N/A", L1725/P1725)</f>
        <v>64.143271635817911</v>
      </c>
      <c r="AA1725" s="3">
        <f>BoyCodeAfrica_Ecommerce_Datasets3[Marketing_Cost]/BoyCodeAfrica_Ecommerce_Datasets3[Revenue]</f>
        <v>1.5590099701768178E-2</v>
      </c>
      <c r="AB1725">
        <f>IF(COUNTIFS($C$2:C1725,C1725, $O$2:O1725,O1725)= 1,1,0)</f>
        <v>0</v>
      </c>
      <c r="AC1725" s="6">
        <f>IF(COUNTIFS($A$2:A1725,A1725, $O$2:O1725,O1725)= 1,1,0)</f>
        <v>1</v>
      </c>
    </row>
    <row r="1726" spans="1:29" x14ac:dyDescent="0.25">
      <c r="A1726" t="s">
        <v>2372</v>
      </c>
      <c r="B1726" s="1">
        <v>45863</v>
      </c>
      <c r="C1726" t="s">
        <v>2036</v>
      </c>
      <c r="D1726" t="s">
        <v>67</v>
      </c>
      <c r="E1726" t="s">
        <v>26</v>
      </c>
      <c r="F1726" t="s">
        <v>86</v>
      </c>
      <c r="G1726" t="s">
        <v>180</v>
      </c>
      <c r="H1726">
        <v>3</v>
      </c>
      <c r="I1726">
        <v>23502</v>
      </c>
      <c r="J1726">
        <v>5</v>
      </c>
      <c r="K1726">
        <v>3525.3</v>
      </c>
      <c r="L1726">
        <v>66980.7</v>
      </c>
      <c r="M1726">
        <v>54616.4</v>
      </c>
      <c r="N1726">
        <v>12364.3</v>
      </c>
      <c r="O1726" t="s">
        <v>29</v>
      </c>
      <c r="P1726">
        <v>1117.49</v>
      </c>
      <c r="Q1726" t="s">
        <v>83</v>
      </c>
      <c r="R1726" t="s">
        <v>41</v>
      </c>
      <c r="S1726">
        <v>2</v>
      </c>
      <c r="T1726">
        <v>0</v>
      </c>
      <c r="U1726" t="s">
        <v>32</v>
      </c>
      <c r="V1726" t="s">
        <v>50</v>
      </c>
      <c r="W1726">
        <v>5</v>
      </c>
      <c r="X1726">
        <f t="shared" si="52"/>
        <v>0</v>
      </c>
      <c r="Y1726">
        <f t="shared" si="53"/>
        <v>11246.81</v>
      </c>
      <c r="Z1726" s="2">
        <f>IF(BoyCodeAfrica_Ecommerce_Datasets3[Marketing_Cost] = 0, "N/A", L1726/P1726)</f>
        <v>59.938522939802588</v>
      </c>
      <c r="AA1726" s="3">
        <f>BoyCodeAfrica_Ecommerce_Datasets3[Marketing_Cost]/BoyCodeAfrica_Ecommerce_Datasets3[Revenue]</f>
        <v>1.6683761143135262E-2</v>
      </c>
      <c r="AB1726">
        <f>IF(COUNTIFS($C$2:C1726,C1726, $O$2:O1726,O1726)= 1,1,0)</f>
        <v>1</v>
      </c>
      <c r="AC1726" s="6">
        <f>IF(COUNTIFS($A$2:A1726,A1726, $O$2:O1726,O1726)= 1,1,0)</f>
        <v>1</v>
      </c>
    </row>
    <row r="1727" spans="1:29" x14ac:dyDescent="0.25">
      <c r="A1727" t="s">
        <v>2373</v>
      </c>
      <c r="B1727" s="1">
        <v>45926</v>
      </c>
      <c r="C1727" t="s">
        <v>758</v>
      </c>
      <c r="D1727" t="s">
        <v>45</v>
      </c>
      <c r="E1727" t="s">
        <v>26</v>
      </c>
      <c r="F1727" t="s">
        <v>53</v>
      </c>
      <c r="G1727" t="s">
        <v>82</v>
      </c>
      <c r="H1727">
        <v>2</v>
      </c>
      <c r="I1727">
        <v>77458</v>
      </c>
      <c r="J1727">
        <v>20</v>
      </c>
      <c r="K1727">
        <v>30983.200000000001</v>
      </c>
      <c r="L1727">
        <v>123932.8</v>
      </c>
      <c r="M1727">
        <v>68202.350000000006</v>
      </c>
      <c r="N1727">
        <v>55730.45</v>
      </c>
      <c r="O1727" t="s">
        <v>29</v>
      </c>
      <c r="P1727">
        <v>2206.11</v>
      </c>
      <c r="Q1727" t="s">
        <v>83</v>
      </c>
      <c r="R1727" t="s">
        <v>41</v>
      </c>
      <c r="S1727">
        <v>2</v>
      </c>
      <c r="T1727">
        <v>3</v>
      </c>
      <c r="U1727" t="s">
        <v>32</v>
      </c>
      <c r="V1727" t="s">
        <v>42</v>
      </c>
      <c r="X1727">
        <f t="shared" si="52"/>
        <v>0</v>
      </c>
      <c r="Y1727">
        <f t="shared" si="53"/>
        <v>53524.34</v>
      </c>
      <c r="Z1727" s="2">
        <f>IF(BoyCodeAfrica_Ecommerce_Datasets3[Marketing_Cost] = 0, "N/A", L1727/P1727)</f>
        <v>56.177071859517426</v>
      </c>
      <c r="AA1727" s="3">
        <f>BoyCodeAfrica_Ecommerce_Datasets3[Marketing_Cost]/BoyCodeAfrica_Ecommerce_Datasets3[Revenue]</f>
        <v>1.7800856593250536E-2</v>
      </c>
      <c r="AB1727">
        <f>IF(COUNTIFS($C$2:C1727,C1727, $O$2:O1727,O1727)= 1,1,0)</f>
        <v>0</v>
      </c>
      <c r="AC1727" s="6">
        <f>IF(COUNTIFS($A$2:A1727,A1727, $O$2:O1727,O1727)= 1,1,0)</f>
        <v>1</v>
      </c>
    </row>
    <row r="1728" spans="1:29" x14ac:dyDescent="0.25">
      <c r="A1728" t="s">
        <v>2374</v>
      </c>
      <c r="B1728" s="1">
        <v>45698</v>
      </c>
      <c r="C1728" t="s">
        <v>1037</v>
      </c>
      <c r="D1728" t="s">
        <v>67</v>
      </c>
      <c r="E1728" t="s">
        <v>26</v>
      </c>
      <c r="F1728" t="s">
        <v>86</v>
      </c>
      <c r="G1728" t="s">
        <v>87</v>
      </c>
      <c r="H1728">
        <v>2</v>
      </c>
      <c r="I1728">
        <v>43385</v>
      </c>
      <c r="J1728">
        <v>5</v>
      </c>
      <c r="K1728">
        <v>4338.5</v>
      </c>
      <c r="L1728">
        <v>82431.5</v>
      </c>
      <c r="M1728">
        <v>50343.6</v>
      </c>
      <c r="N1728">
        <v>32087.9</v>
      </c>
      <c r="O1728" t="s">
        <v>60</v>
      </c>
      <c r="P1728">
        <v>1218.06</v>
      </c>
      <c r="Q1728" t="s">
        <v>30</v>
      </c>
      <c r="R1728" t="s">
        <v>41</v>
      </c>
      <c r="S1728">
        <v>2</v>
      </c>
      <c r="T1728">
        <v>5</v>
      </c>
      <c r="U1728" t="s">
        <v>32</v>
      </c>
      <c r="V1728" t="s">
        <v>42</v>
      </c>
      <c r="X1728">
        <f t="shared" si="52"/>
        <v>0</v>
      </c>
      <c r="Y1728">
        <f t="shared" si="53"/>
        <v>30869.84</v>
      </c>
      <c r="Z1728" s="2">
        <f>IF(BoyCodeAfrica_Ecommerce_Datasets3[Marketing_Cost] = 0, "N/A", L1728/P1728)</f>
        <v>67.674416695400893</v>
      </c>
      <c r="AA1728" s="3">
        <f>BoyCodeAfrica_Ecommerce_Datasets3[Marketing_Cost]/BoyCodeAfrica_Ecommerce_Datasets3[Revenue]</f>
        <v>1.4776632719288136E-2</v>
      </c>
      <c r="AB1728">
        <f>IF(COUNTIFS($C$2:C1728,C1728, $O$2:O1728,O1728)= 1,1,0)</f>
        <v>1</v>
      </c>
      <c r="AC1728" s="6">
        <f>IF(COUNTIFS($A$2:A1728,A1728, $O$2:O1728,O1728)= 1,1,0)</f>
        <v>1</v>
      </c>
    </row>
    <row r="1729" spans="1:29" x14ac:dyDescent="0.25">
      <c r="A1729" t="s">
        <v>2375</v>
      </c>
      <c r="B1729" s="1">
        <v>45860</v>
      </c>
      <c r="C1729" t="s">
        <v>612</v>
      </c>
      <c r="D1729" t="s">
        <v>71</v>
      </c>
      <c r="E1729" t="s">
        <v>26</v>
      </c>
      <c r="F1729" t="s">
        <v>27</v>
      </c>
      <c r="G1729" t="s">
        <v>76</v>
      </c>
      <c r="H1729">
        <v>1</v>
      </c>
      <c r="I1729">
        <v>22199</v>
      </c>
      <c r="J1729">
        <v>0</v>
      </c>
      <c r="K1729">
        <v>0</v>
      </c>
      <c r="L1729">
        <v>22199</v>
      </c>
      <c r="M1729">
        <v>16262.92</v>
      </c>
      <c r="N1729">
        <v>5936.08</v>
      </c>
      <c r="O1729" t="s">
        <v>2482</v>
      </c>
      <c r="P1729">
        <v>1477.11</v>
      </c>
      <c r="Q1729" t="s">
        <v>73</v>
      </c>
      <c r="R1729" t="s">
        <v>31</v>
      </c>
      <c r="S1729">
        <v>5</v>
      </c>
      <c r="T1729">
        <v>6</v>
      </c>
      <c r="U1729" t="s">
        <v>56</v>
      </c>
      <c r="V1729" t="s">
        <v>33</v>
      </c>
      <c r="W1729">
        <v>4</v>
      </c>
      <c r="X1729">
        <f t="shared" si="52"/>
        <v>0</v>
      </c>
      <c r="Y1729">
        <f t="shared" si="53"/>
        <v>4458.97</v>
      </c>
      <c r="Z1729" s="2">
        <f>IF(BoyCodeAfrica_Ecommerce_Datasets3[Marketing_Cost] = 0, "N/A", L1729/P1729)</f>
        <v>15.02867085051215</v>
      </c>
      <c r="AA1729" s="3">
        <f>BoyCodeAfrica_Ecommerce_Datasets3[Marketing_Cost]/BoyCodeAfrica_Ecommerce_Datasets3[Revenue]</f>
        <v>6.6539483760529747E-2</v>
      </c>
      <c r="AB1729">
        <f>IF(COUNTIFS($C$2:C1729,C1729, $O$2:O1729,O1729)= 1,1,0)</f>
        <v>1</v>
      </c>
      <c r="AC1729" s="6">
        <f>IF(COUNTIFS($A$2:A1729,A1729, $O$2:O1729,O1729)= 1,1,0)</f>
        <v>1</v>
      </c>
    </row>
    <row r="1730" spans="1:29" x14ac:dyDescent="0.25">
      <c r="A1730" t="s">
        <v>2376</v>
      </c>
      <c r="B1730" s="1">
        <v>45816</v>
      </c>
      <c r="C1730" t="s">
        <v>203</v>
      </c>
      <c r="D1730" t="s">
        <v>25</v>
      </c>
      <c r="E1730" t="s">
        <v>46</v>
      </c>
      <c r="F1730" t="s">
        <v>53</v>
      </c>
      <c r="G1730" t="s">
        <v>268</v>
      </c>
      <c r="H1730">
        <v>2</v>
      </c>
      <c r="I1730">
        <v>83101</v>
      </c>
      <c r="J1730">
        <v>0</v>
      </c>
      <c r="K1730">
        <v>0</v>
      </c>
      <c r="L1730">
        <v>166202</v>
      </c>
      <c r="M1730">
        <v>92881.73</v>
      </c>
      <c r="N1730">
        <v>73320.27</v>
      </c>
      <c r="O1730" t="s">
        <v>55</v>
      </c>
      <c r="P1730">
        <v>2272.81</v>
      </c>
      <c r="Q1730" t="s">
        <v>30</v>
      </c>
      <c r="R1730" t="s">
        <v>31</v>
      </c>
      <c r="S1730">
        <v>5</v>
      </c>
      <c r="T1730">
        <v>5</v>
      </c>
      <c r="U1730" t="s">
        <v>32</v>
      </c>
      <c r="V1730" t="s">
        <v>33</v>
      </c>
      <c r="W1730">
        <v>5</v>
      </c>
      <c r="X1730">
        <f t="shared" ref="X1730:X1793" si="54">L1730-M1730-N1730</f>
        <v>0</v>
      </c>
      <c r="Y1730">
        <f t="shared" ref="Y1730:Y1793" si="55">N1730-P1730</f>
        <v>71047.460000000006</v>
      </c>
      <c r="Z1730" s="2">
        <f>IF(BoyCodeAfrica_Ecommerce_Datasets3[Marketing_Cost] = 0, "N/A", L1730/P1730)</f>
        <v>73.12621820565731</v>
      </c>
      <c r="AA1730" s="3">
        <f>BoyCodeAfrica_Ecommerce_Datasets3[Marketing_Cost]/BoyCodeAfrica_Ecommerce_Datasets3[Revenue]</f>
        <v>1.3674985860579294E-2</v>
      </c>
      <c r="AB1730">
        <f>IF(COUNTIFS($C$2:C1730,C1730, $O$2:O1730,O1730)= 1,1,0)</f>
        <v>0</v>
      </c>
      <c r="AC1730" s="6">
        <f>IF(COUNTIFS($A$2:A1730,A1730, $O$2:O1730,O1730)= 1,1,0)</f>
        <v>1</v>
      </c>
    </row>
    <row r="1731" spans="1:29" x14ac:dyDescent="0.25">
      <c r="A1731" t="s">
        <v>2377</v>
      </c>
      <c r="B1731" s="1">
        <v>45831</v>
      </c>
      <c r="C1731" t="s">
        <v>362</v>
      </c>
      <c r="D1731" t="s">
        <v>63</v>
      </c>
      <c r="E1731" t="s">
        <v>26</v>
      </c>
      <c r="F1731" t="s">
        <v>86</v>
      </c>
      <c r="G1731" t="s">
        <v>110</v>
      </c>
      <c r="H1731">
        <v>2</v>
      </c>
      <c r="I1731">
        <v>36155</v>
      </c>
      <c r="J1731">
        <v>10</v>
      </c>
      <c r="K1731">
        <v>7231</v>
      </c>
      <c r="L1731">
        <v>65079</v>
      </c>
      <c r="M1731">
        <v>46248.44</v>
      </c>
      <c r="N1731">
        <v>18830.560000000001</v>
      </c>
      <c r="O1731" t="s">
        <v>49</v>
      </c>
      <c r="P1731">
        <v>164.48</v>
      </c>
      <c r="Q1731" t="s">
        <v>68</v>
      </c>
      <c r="R1731" t="s">
        <v>41</v>
      </c>
      <c r="S1731">
        <v>2</v>
      </c>
      <c r="T1731">
        <v>5</v>
      </c>
      <c r="U1731" t="s">
        <v>32</v>
      </c>
      <c r="V1731" t="s">
        <v>50</v>
      </c>
      <c r="W1731">
        <v>3</v>
      </c>
      <c r="X1731">
        <f t="shared" si="54"/>
        <v>0</v>
      </c>
      <c r="Y1731">
        <f t="shared" si="55"/>
        <v>18666.080000000002</v>
      </c>
      <c r="Z1731" s="2">
        <f>IF(BoyCodeAfrica_Ecommerce_Datasets3[Marketing_Cost] = 0, "N/A", L1731/P1731)</f>
        <v>395.66512645914401</v>
      </c>
      <c r="AA1731" s="3">
        <f>BoyCodeAfrica_Ecommerce_Datasets3[Marketing_Cost]/BoyCodeAfrica_Ecommerce_Datasets3[Revenue]</f>
        <v>2.5273897877963704E-3</v>
      </c>
      <c r="AB1731">
        <f>IF(COUNTIFS($C$2:C1731,C1731, $O$2:O1731,O1731)= 1,1,0)</f>
        <v>0</v>
      </c>
      <c r="AC1731" s="6">
        <f>IF(COUNTIFS($A$2:A1731,A1731, $O$2:O1731,O1731)= 1,1,0)</f>
        <v>1</v>
      </c>
    </row>
    <row r="1732" spans="1:29" x14ac:dyDescent="0.25">
      <c r="A1732" t="s">
        <v>2378</v>
      </c>
      <c r="B1732" s="1">
        <v>45771</v>
      </c>
      <c r="C1732" t="s">
        <v>606</v>
      </c>
      <c r="D1732" t="s">
        <v>45</v>
      </c>
      <c r="E1732" t="s">
        <v>46</v>
      </c>
      <c r="F1732" t="s">
        <v>86</v>
      </c>
      <c r="G1732" t="s">
        <v>87</v>
      </c>
      <c r="H1732">
        <v>2</v>
      </c>
      <c r="I1732">
        <v>16928</v>
      </c>
      <c r="J1732">
        <v>0</v>
      </c>
      <c r="K1732">
        <v>0</v>
      </c>
      <c r="L1732">
        <v>33856</v>
      </c>
      <c r="M1732">
        <v>21813.08</v>
      </c>
      <c r="N1732">
        <v>12042.92</v>
      </c>
      <c r="O1732" t="s">
        <v>49</v>
      </c>
      <c r="P1732">
        <v>67.709999999999994</v>
      </c>
      <c r="Q1732" t="s">
        <v>73</v>
      </c>
      <c r="R1732" t="s">
        <v>31</v>
      </c>
      <c r="S1732">
        <v>5</v>
      </c>
      <c r="T1732">
        <v>3</v>
      </c>
      <c r="U1732" t="s">
        <v>32</v>
      </c>
      <c r="V1732" t="s">
        <v>50</v>
      </c>
      <c r="W1732">
        <v>3</v>
      </c>
      <c r="X1732">
        <f t="shared" si="54"/>
        <v>0</v>
      </c>
      <c r="Y1732">
        <f t="shared" si="55"/>
        <v>11975.210000000001</v>
      </c>
      <c r="Z1732" s="2">
        <f>IF(BoyCodeAfrica_Ecommerce_Datasets3[Marketing_Cost] = 0, "N/A", L1732/P1732)</f>
        <v>500.01476886722793</v>
      </c>
      <c r="AA1732" s="3">
        <f>BoyCodeAfrica_Ecommerce_Datasets3[Marketing_Cost]/BoyCodeAfrica_Ecommerce_Datasets3[Revenue]</f>
        <v>1.9999409262759921E-3</v>
      </c>
      <c r="AB1732">
        <f>IF(COUNTIFS($C$2:C1732,C1732, $O$2:O1732,O1732)= 1,1,0)</f>
        <v>1</v>
      </c>
      <c r="AC1732" s="6">
        <f>IF(COUNTIFS($A$2:A1732,A1732, $O$2:O1732,O1732)= 1,1,0)</f>
        <v>1</v>
      </c>
    </row>
    <row r="1733" spans="1:29" x14ac:dyDescent="0.25">
      <c r="A1733" t="s">
        <v>2379</v>
      </c>
      <c r="B1733" s="1">
        <v>45828</v>
      </c>
      <c r="C1733" t="s">
        <v>62</v>
      </c>
      <c r="D1733" t="s">
        <v>67</v>
      </c>
      <c r="E1733" t="s">
        <v>26</v>
      </c>
      <c r="F1733" t="s">
        <v>53</v>
      </c>
      <c r="G1733" t="s">
        <v>268</v>
      </c>
      <c r="H1733">
        <v>3</v>
      </c>
      <c r="I1733">
        <v>112470</v>
      </c>
      <c r="J1733">
        <v>15</v>
      </c>
      <c r="K1733">
        <v>50611.5</v>
      </c>
      <c r="L1733">
        <v>286798.5</v>
      </c>
      <c r="M1733">
        <v>199056.73</v>
      </c>
      <c r="N1733">
        <v>87741.77</v>
      </c>
      <c r="O1733" t="s">
        <v>29</v>
      </c>
      <c r="P1733">
        <v>2126.21</v>
      </c>
      <c r="Q1733" t="s">
        <v>73</v>
      </c>
      <c r="R1733" t="s">
        <v>41</v>
      </c>
      <c r="S1733">
        <v>2</v>
      </c>
      <c r="T1733">
        <v>6</v>
      </c>
      <c r="U1733" t="s">
        <v>32</v>
      </c>
      <c r="V1733" t="s">
        <v>50</v>
      </c>
      <c r="W1733">
        <v>1</v>
      </c>
      <c r="X1733">
        <f t="shared" si="54"/>
        <v>0</v>
      </c>
      <c r="Y1733">
        <f t="shared" si="55"/>
        <v>85615.56</v>
      </c>
      <c r="Z1733" s="2">
        <f>IF(BoyCodeAfrica_Ecommerce_Datasets3[Marketing_Cost] = 0, "N/A", L1733/P1733)</f>
        <v>134.88719364503035</v>
      </c>
      <c r="AA1733" s="3">
        <f>BoyCodeAfrica_Ecommerce_Datasets3[Marketing_Cost]/BoyCodeAfrica_Ecommerce_Datasets3[Revenue]</f>
        <v>7.4136022329266017E-3</v>
      </c>
      <c r="AB1733">
        <f>IF(COUNTIFS($C$2:C1733,C1733, $O$2:O1733,O1733)= 1,1,0)</f>
        <v>1</v>
      </c>
      <c r="AC1733" s="6">
        <f>IF(COUNTIFS($A$2:A1733,A1733, $O$2:O1733,O1733)= 1,1,0)</f>
        <v>1</v>
      </c>
    </row>
    <row r="1734" spans="1:29" x14ac:dyDescent="0.25">
      <c r="A1734" t="s">
        <v>2380</v>
      </c>
      <c r="B1734" s="1">
        <v>45744</v>
      </c>
      <c r="C1734" t="s">
        <v>1940</v>
      </c>
      <c r="D1734" t="s">
        <v>67</v>
      </c>
      <c r="E1734" t="s">
        <v>26</v>
      </c>
      <c r="F1734" t="s">
        <v>86</v>
      </c>
      <c r="G1734" t="s">
        <v>127</v>
      </c>
      <c r="H1734">
        <v>1</v>
      </c>
      <c r="I1734">
        <v>45095</v>
      </c>
      <c r="J1734">
        <v>25</v>
      </c>
      <c r="K1734">
        <v>11273.75</v>
      </c>
      <c r="L1734">
        <v>33821.25</v>
      </c>
      <c r="M1734">
        <v>23251.02</v>
      </c>
      <c r="N1734">
        <v>10570.23</v>
      </c>
      <c r="O1734" t="s">
        <v>39</v>
      </c>
      <c r="P1734">
        <v>1608.23</v>
      </c>
      <c r="Q1734" t="s">
        <v>40</v>
      </c>
      <c r="R1734" t="s">
        <v>41</v>
      </c>
      <c r="S1734">
        <v>2</v>
      </c>
      <c r="T1734">
        <v>1</v>
      </c>
      <c r="U1734" t="s">
        <v>32</v>
      </c>
      <c r="V1734" t="s">
        <v>33</v>
      </c>
      <c r="W1734">
        <v>5</v>
      </c>
      <c r="X1734">
        <f t="shared" si="54"/>
        <v>0</v>
      </c>
      <c r="Y1734">
        <f t="shared" si="55"/>
        <v>8962</v>
      </c>
      <c r="Z1734" s="2">
        <f>IF(BoyCodeAfrica_Ecommerce_Datasets3[Marketing_Cost] = 0, "N/A", L1734/P1734)</f>
        <v>21.030107633858339</v>
      </c>
      <c r="AA1734" s="3">
        <f>BoyCodeAfrica_Ecommerce_Datasets3[Marketing_Cost]/BoyCodeAfrica_Ecommerce_Datasets3[Revenue]</f>
        <v>4.7550874080644567E-2</v>
      </c>
      <c r="AB1734">
        <f>IF(COUNTIFS($C$2:C1734,C1734, $O$2:O1734,O1734)= 1,1,0)</f>
        <v>1</v>
      </c>
      <c r="AC1734" s="6">
        <f>IF(COUNTIFS($A$2:A1734,A1734, $O$2:O1734,O1734)= 1,1,0)</f>
        <v>1</v>
      </c>
    </row>
    <row r="1735" spans="1:29" x14ac:dyDescent="0.25">
      <c r="A1735" t="s">
        <v>2381</v>
      </c>
      <c r="B1735" s="1">
        <v>45697</v>
      </c>
      <c r="C1735" t="s">
        <v>117</v>
      </c>
      <c r="D1735" t="s">
        <v>97</v>
      </c>
      <c r="E1735" t="s">
        <v>46</v>
      </c>
      <c r="F1735" t="s">
        <v>53</v>
      </c>
      <c r="G1735" t="s">
        <v>268</v>
      </c>
      <c r="H1735">
        <v>2</v>
      </c>
      <c r="I1735">
        <v>97321</v>
      </c>
      <c r="J1735">
        <v>10</v>
      </c>
      <c r="K1735">
        <v>19464.2</v>
      </c>
      <c r="L1735">
        <v>175177.8</v>
      </c>
      <c r="M1735">
        <v>97615.81</v>
      </c>
      <c r="N1735">
        <v>77561.990000000005</v>
      </c>
      <c r="O1735" t="s">
        <v>60</v>
      </c>
      <c r="P1735">
        <v>620.11</v>
      </c>
      <c r="Q1735" t="s">
        <v>73</v>
      </c>
      <c r="R1735" t="s">
        <v>41</v>
      </c>
      <c r="S1735">
        <v>2</v>
      </c>
      <c r="T1735">
        <v>1</v>
      </c>
      <c r="U1735" t="s">
        <v>32</v>
      </c>
      <c r="V1735" t="s">
        <v>42</v>
      </c>
      <c r="X1735">
        <f t="shared" si="54"/>
        <v>0</v>
      </c>
      <c r="Y1735">
        <f t="shared" si="55"/>
        <v>76941.88</v>
      </c>
      <c r="Z1735" s="2">
        <f>IF(BoyCodeAfrica_Ecommerce_Datasets3[Marketing_Cost] = 0, "N/A", L1735/P1735)</f>
        <v>282.49471867894403</v>
      </c>
      <c r="AA1735" s="3">
        <f>BoyCodeAfrica_Ecommerce_Datasets3[Marketing_Cost]/BoyCodeAfrica_Ecommerce_Datasets3[Revenue]</f>
        <v>3.5398891868718527E-3</v>
      </c>
      <c r="AB1735">
        <f>IF(COUNTIFS($C$2:C1735,C1735, $O$2:O1735,O1735)= 1,1,0)</f>
        <v>1</v>
      </c>
      <c r="AC1735" s="6">
        <f>IF(COUNTIFS($A$2:A1735,A1735, $O$2:O1735,O1735)= 1,1,0)</f>
        <v>1</v>
      </c>
    </row>
    <row r="1736" spans="1:29" x14ac:dyDescent="0.25">
      <c r="A1736" t="s">
        <v>2382</v>
      </c>
      <c r="B1736" s="1">
        <v>45919</v>
      </c>
      <c r="C1736" t="s">
        <v>500</v>
      </c>
      <c r="D1736" t="s">
        <v>67</v>
      </c>
      <c r="E1736" t="s">
        <v>26</v>
      </c>
      <c r="F1736" t="s">
        <v>47</v>
      </c>
      <c r="G1736" t="s">
        <v>48</v>
      </c>
      <c r="H1736">
        <v>1</v>
      </c>
      <c r="I1736">
        <v>12932</v>
      </c>
      <c r="J1736">
        <v>10</v>
      </c>
      <c r="K1736">
        <v>1293.2</v>
      </c>
      <c r="L1736">
        <v>11638.8</v>
      </c>
      <c r="M1736">
        <v>8917.4599999999991</v>
      </c>
      <c r="N1736">
        <v>2721.34</v>
      </c>
      <c r="O1736" t="s">
        <v>49</v>
      </c>
      <c r="P1736">
        <v>354.84</v>
      </c>
      <c r="Q1736" t="s">
        <v>40</v>
      </c>
      <c r="R1736" t="s">
        <v>41</v>
      </c>
      <c r="S1736">
        <v>2</v>
      </c>
      <c r="T1736">
        <v>3</v>
      </c>
      <c r="U1736" t="s">
        <v>56</v>
      </c>
      <c r="V1736" t="s">
        <v>33</v>
      </c>
      <c r="W1736">
        <v>4</v>
      </c>
      <c r="X1736">
        <f t="shared" si="54"/>
        <v>0</v>
      </c>
      <c r="Y1736">
        <f t="shared" si="55"/>
        <v>2366.5</v>
      </c>
      <c r="Z1736" s="2">
        <f>IF(BoyCodeAfrica_Ecommerce_Datasets3[Marketing_Cost] = 0, "N/A", L1736/P1736)</f>
        <v>32.800135272235373</v>
      </c>
      <c r="AA1736" s="3">
        <f>BoyCodeAfrica_Ecommerce_Datasets3[Marketing_Cost]/BoyCodeAfrica_Ecommerce_Datasets3[Revenue]</f>
        <v>3.0487679142179605E-2</v>
      </c>
      <c r="AB1736">
        <f>IF(COUNTIFS($C$2:C1736,C1736, $O$2:O1736,O1736)= 1,1,0)</f>
        <v>1</v>
      </c>
      <c r="AC1736" s="6">
        <f>IF(COUNTIFS($A$2:A1736,A1736, $O$2:O1736,O1736)= 1,1,0)</f>
        <v>1</v>
      </c>
    </row>
    <row r="1737" spans="1:29" x14ac:dyDescent="0.25">
      <c r="A1737" t="s">
        <v>2383</v>
      </c>
      <c r="B1737" s="1">
        <v>45982</v>
      </c>
      <c r="C1737" t="s">
        <v>337</v>
      </c>
      <c r="D1737" t="s">
        <v>45</v>
      </c>
      <c r="E1737" t="s">
        <v>36</v>
      </c>
      <c r="F1737" t="s">
        <v>37</v>
      </c>
      <c r="G1737" t="s">
        <v>38</v>
      </c>
      <c r="H1737">
        <v>1</v>
      </c>
      <c r="I1737">
        <v>36773</v>
      </c>
      <c r="J1737">
        <v>5</v>
      </c>
      <c r="K1737">
        <v>1838.65</v>
      </c>
      <c r="L1737">
        <v>34934.35</v>
      </c>
      <c r="M1737">
        <v>19707.34</v>
      </c>
      <c r="N1737">
        <v>15227.01</v>
      </c>
      <c r="O1737" t="s">
        <v>91</v>
      </c>
      <c r="P1737">
        <v>656.69</v>
      </c>
      <c r="Q1737" t="s">
        <v>73</v>
      </c>
      <c r="R1737" t="s">
        <v>41</v>
      </c>
      <c r="S1737">
        <v>2</v>
      </c>
      <c r="T1737">
        <v>5</v>
      </c>
      <c r="U1737" t="s">
        <v>32</v>
      </c>
      <c r="V1737" t="s">
        <v>50</v>
      </c>
      <c r="W1737">
        <v>5</v>
      </c>
      <c r="X1737">
        <f t="shared" si="54"/>
        <v>0</v>
      </c>
      <c r="Y1737">
        <f t="shared" si="55"/>
        <v>14570.32</v>
      </c>
      <c r="Z1737" s="2">
        <f>IF(BoyCodeAfrica_Ecommerce_Datasets3[Marketing_Cost] = 0, "N/A", L1737/P1737)</f>
        <v>53.197627495469696</v>
      </c>
      <c r="AA1737" s="3">
        <f>BoyCodeAfrica_Ecommerce_Datasets3[Marketing_Cost]/BoyCodeAfrica_Ecommerce_Datasets3[Revenue]</f>
        <v>1.8797830788321524E-2</v>
      </c>
      <c r="AB1737">
        <f>IF(COUNTIFS($C$2:C1737,C1737, $O$2:O1737,O1737)= 1,1,0)</f>
        <v>0</v>
      </c>
      <c r="AC1737" s="6">
        <f>IF(COUNTIFS($A$2:A1737,A1737, $O$2:O1737,O1737)= 1,1,0)</f>
        <v>1</v>
      </c>
    </row>
    <row r="1738" spans="1:29" x14ac:dyDescent="0.25">
      <c r="A1738" t="s">
        <v>2384</v>
      </c>
      <c r="B1738" s="1">
        <v>45716</v>
      </c>
      <c r="C1738" t="s">
        <v>1037</v>
      </c>
      <c r="D1738" t="s">
        <v>154</v>
      </c>
      <c r="E1738" t="s">
        <v>26</v>
      </c>
      <c r="F1738" t="s">
        <v>37</v>
      </c>
      <c r="G1738" t="s">
        <v>224</v>
      </c>
      <c r="H1738">
        <v>1</v>
      </c>
      <c r="I1738">
        <v>12798</v>
      </c>
      <c r="J1738">
        <v>0</v>
      </c>
      <c r="K1738">
        <v>0</v>
      </c>
      <c r="L1738">
        <v>12798</v>
      </c>
      <c r="M1738">
        <v>8196.2900000000009</v>
      </c>
      <c r="N1738">
        <v>4601.71</v>
      </c>
      <c r="O1738" t="s">
        <v>91</v>
      </c>
      <c r="P1738">
        <v>2100.34</v>
      </c>
      <c r="Q1738" t="s">
        <v>40</v>
      </c>
      <c r="R1738" t="s">
        <v>41</v>
      </c>
      <c r="S1738">
        <v>2</v>
      </c>
      <c r="T1738">
        <v>1</v>
      </c>
      <c r="U1738" t="s">
        <v>32</v>
      </c>
      <c r="V1738" t="s">
        <v>33</v>
      </c>
      <c r="W1738">
        <v>5</v>
      </c>
      <c r="X1738">
        <f t="shared" si="54"/>
        <v>0</v>
      </c>
      <c r="Y1738">
        <f t="shared" si="55"/>
        <v>2501.37</v>
      </c>
      <c r="Z1738" s="2">
        <f>IF(BoyCodeAfrica_Ecommerce_Datasets3[Marketing_Cost] = 0, "N/A", L1738/P1738)</f>
        <v>6.0932991801327399</v>
      </c>
      <c r="AA1738" s="3">
        <f>BoyCodeAfrica_Ecommerce_Datasets3[Marketing_Cost]/BoyCodeAfrica_Ecommerce_Datasets3[Revenue]</f>
        <v>0.1641147054227223</v>
      </c>
      <c r="AB1738">
        <f>IF(COUNTIFS($C$2:C1738,C1738, $O$2:O1738,O1738)= 1,1,0)</f>
        <v>1</v>
      </c>
      <c r="AC1738" s="6">
        <f>IF(COUNTIFS($A$2:A1738,A1738, $O$2:O1738,O1738)= 1,1,0)</f>
        <v>1</v>
      </c>
    </row>
    <row r="1739" spans="1:29" x14ac:dyDescent="0.25">
      <c r="A1739" t="s">
        <v>2385</v>
      </c>
      <c r="B1739" s="1">
        <v>45929</v>
      </c>
      <c r="C1739" t="s">
        <v>2131</v>
      </c>
      <c r="D1739" t="s">
        <v>79</v>
      </c>
      <c r="E1739" t="s">
        <v>26</v>
      </c>
      <c r="F1739" t="s">
        <v>37</v>
      </c>
      <c r="G1739" t="s">
        <v>100</v>
      </c>
      <c r="H1739">
        <v>3</v>
      </c>
      <c r="I1739">
        <v>20736</v>
      </c>
      <c r="J1739">
        <v>25</v>
      </c>
      <c r="K1739">
        <v>15552</v>
      </c>
      <c r="L1739">
        <v>46656</v>
      </c>
      <c r="M1739">
        <v>29188.51</v>
      </c>
      <c r="N1739">
        <v>17467.490000000002</v>
      </c>
      <c r="O1739" t="s">
        <v>49</v>
      </c>
      <c r="P1739">
        <v>182.61</v>
      </c>
      <c r="Q1739" t="s">
        <v>40</v>
      </c>
      <c r="R1739" t="s">
        <v>41</v>
      </c>
      <c r="S1739">
        <v>2</v>
      </c>
      <c r="T1739">
        <v>1</v>
      </c>
      <c r="U1739" t="s">
        <v>32</v>
      </c>
      <c r="V1739" t="s">
        <v>33</v>
      </c>
      <c r="W1739">
        <v>1</v>
      </c>
      <c r="X1739">
        <f t="shared" si="54"/>
        <v>0</v>
      </c>
      <c r="Y1739">
        <f t="shared" si="55"/>
        <v>17284.88</v>
      </c>
      <c r="Z1739" s="2">
        <f>IF(BoyCodeAfrica_Ecommerce_Datasets3[Marketing_Cost] = 0, "N/A", L1739/P1739)</f>
        <v>255.49531789058648</v>
      </c>
      <c r="AA1739" s="3">
        <f>BoyCodeAfrica_Ecommerce_Datasets3[Marketing_Cost]/BoyCodeAfrica_Ecommerce_Datasets3[Revenue]</f>
        <v>3.9139660493827163E-3</v>
      </c>
      <c r="AB1739">
        <f>IF(COUNTIFS($C$2:C1739,C1739, $O$2:O1739,O1739)= 1,1,0)</f>
        <v>1</v>
      </c>
      <c r="AC1739" s="6">
        <f>IF(COUNTIFS($A$2:A1739,A1739, $O$2:O1739,O1739)= 1,1,0)</f>
        <v>1</v>
      </c>
    </row>
    <row r="1740" spans="1:29" x14ac:dyDescent="0.25">
      <c r="A1740" t="s">
        <v>2386</v>
      </c>
      <c r="B1740" s="1">
        <v>45919</v>
      </c>
      <c r="C1740" t="s">
        <v>85</v>
      </c>
      <c r="D1740" t="s">
        <v>67</v>
      </c>
      <c r="E1740" t="s">
        <v>26</v>
      </c>
      <c r="F1740" t="s">
        <v>47</v>
      </c>
      <c r="G1740" t="s">
        <v>105</v>
      </c>
      <c r="H1740">
        <v>1</v>
      </c>
      <c r="I1740">
        <v>18812</v>
      </c>
      <c r="J1740">
        <v>0</v>
      </c>
      <c r="K1740">
        <v>0</v>
      </c>
      <c r="L1740">
        <v>18812</v>
      </c>
      <c r="M1740">
        <v>12672.95</v>
      </c>
      <c r="N1740">
        <v>6139.05</v>
      </c>
      <c r="O1740" t="s">
        <v>49</v>
      </c>
      <c r="P1740">
        <v>71.34</v>
      </c>
      <c r="Q1740" t="s">
        <v>73</v>
      </c>
      <c r="R1740" t="s">
        <v>41</v>
      </c>
      <c r="S1740">
        <v>2</v>
      </c>
      <c r="T1740">
        <v>3</v>
      </c>
      <c r="U1740" t="s">
        <v>56</v>
      </c>
      <c r="V1740" t="s">
        <v>33</v>
      </c>
      <c r="W1740">
        <v>5</v>
      </c>
      <c r="X1740">
        <f t="shared" si="54"/>
        <v>0</v>
      </c>
      <c r="Y1740">
        <f t="shared" si="55"/>
        <v>6067.71</v>
      </c>
      <c r="Z1740" s="2">
        <f>IF(BoyCodeAfrica_Ecommerce_Datasets3[Marketing_Cost] = 0, "N/A", L1740/P1740)</f>
        <v>263.694981777404</v>
      </c>
      <c r="AA1740" s="3">
        <f>BoyCodeAfrica_Ecommerce_Datasets3[Marketing_Cost]/BoyCodeAfrica_Ecommerce_Datasets3[Revenue]</f>
        <v>3.792260259408888E-3</v>
      </c>
      <c r="AB1740">
        <f>IF(COUNTIFS($C$2:C1740,C1740, $O$2:O1740,O1740)= 1,1,0)</f>
        <v>0</v>
      </c>
      <c r="AC1740" s="6">
        <f>IF(COUNTIFS($A$2:A1740,A1740, $O$2:O1740,O1740)= 1,1,0)</f>
        <v>1</v>
      </c>
    </row>
    <row r="1741" spans="1:29" x14ac:dyDescent="0.25">
      <c r="A1741" t="s">
        <v>2387</v>
      </c>
      <c r="B1741" s="1">
        <v>45757</v>
      </c>
      <c r="C1741" t="s">
        <v>1488</v>
      </c>
      <c r="D1741" t="s">
        <v>71</v>
      </c>
      <c r="E1741" t="s">
        <v>36</v>
      </c>
      <c r="F1741" t="s">
        <v>86</v>
      </c>
      <c r="G1741" t="s">
        <v>87</v>
      </c>
      <c r="H1741">
        <v>2</v>
      </c>
      <c r="I1741">
        <v>73956</v>
      </c>
      <c r="J1741">
        <v>25</v>
      </c>
      <c r="K1741">
        <v>36978</v>
      </c>
      <c r="L1741">
        <v>110934</v>
      </c>
      <c r="M1741">
        <v>76730.710000000006</v>
      </c>
      <c r="N1741">
        <v>34203.29</v>
      </c>
      <c r="O1741" t="s">
        <v>60</v>
      </c>
      <c r="P1741">
        <v>841.2</v>
      </c>
      <c r="Q1741" t="s">
        <v>40</v>
      </c>
      <c r="R1741" t="s">
        <v>41</v>
      </c>
      <c r="S1741">
        <v>2</v>
      </c>
      <c r="T1741">
        <v>5</v>
      </c>
      <c r="U1741" t="s">
        <v>56</v>
      </c>
      <c r="V1741" t="s">
        <v>33</v>
      </c>
      <c r="W1741">
        <v>3</v>
      </c>
      <c r="X1741">
        <f t="shared" si="54"/>
        <v>0</v>
      </c>
      <c r="Y1741">
        <f t="shared" si="55"/>
        <v>33362.090000000004</v>
      </c>
      <c r="Z1741" s="2">
        <f>IF(BoyCodeAfrica_Ecommerce_Datasets3[Marketing_Cost] = 0, "N/A", L1741/P1741)</f>
        <v>131.87589158345222</v>
      </c>
      <c r="AA1741" s="3">
        <f>BoyCodeAfrica_Ecommerce_Datasets3[Marketing_Cost]/BoyCodeAfrica_Ecommerce_Datasets3[Revenue]</f>
        <v>7.5828871220725838E-3</v>
      </c>
      <c r="AB1741">
        <f>IF(COUNTIFS($C$2:C1741,C1741, $O$2:O1741,O1741)= 1,1,0)</f>
        <v>0</v>
      </c>
      <c r="AC1741" s="6">
        <f>IF(COUNTIFS($A$2:A1741,A1741, $O$2:O1741,O1741)= 1,1,0)</f>
        <v>1</v>
      </c>
    </row>
    <row r="1742" spans="1:29" x14ac:dyDescent="0.25">
      <c r="A1742" t="s">
        <v>2388</v>
      </c>
      <c r="B1742" s="1">
        <v>45836</v>
      </c>
      <c r="C1742" t="s">
        <v>305</v>
      </c>
      <c r="D1742" t="s">
        <v>79</v>
      </c>
      <c r="E1742" t="s">
        <v>46</v>
      </c>
      <c r="F1742" t="s">
        <v>86</v>
      </c>
      <c r="G1742" t="s">
        <v>127</v>
      </c>
      <c r="H1742">
        <v>1</v>
      </c>
      <c r="I1742">
        <v>82184</v>
      </c>
      <c r="J1742">
        <v>15</v>
      </c>
      <c r="K1742">
        <v>12327.6</v>
      </c>
      <c r="L1742">
        <v>69856.399999999994</v>
      </c>
      <c r="M1742">
        <v>57182.68</v>
      </c>
      <c r="N1742">
        <v>12673.72</v>
      </c>
      <c r="O1742" t="s">
        <v>91</v>
      </c>
      <c r="P1742">
        <v>1200.42</v>
      </c>
      <c r="Q1742" t="s">
        <v>30</v>
      </c>
      <c r="R1742" t="s">
        <v>41</v>
      </c>
      <c r="S1742">
        <v>2</v>
      </c>
      <c r="T1742">
        <v>1</v>
      </c>
      <c r="U1742" t="s">
        <v>32</v>
      </c>
      <c r="V1742" t="s">
        <v>33</v>
      </c>
      <c r="W1742">
        <v>5</v>
      </c>
      <c r="X1742">
        <f t="shared" si="54"/>
        <v>0</v>
      </c>
      <c r="Y1742">
        <f t="shared" si="55"/>
        <v>11473.3</v>
      </c>
      <c r="Z1742" s="2">
        <f>IF(BoyCodeAfrica_Ecommerce_Datasets3[Marketing_Cost] = 0, "N/A", L1742/P1742)</f>
        <v>58.193299012012453</v>
      </c>
      <c r="AA1742" s="3">
        <f>BoyCodeAfrica_Ecommerce_Datasets3[Marketing_Cost]/BoyCodeAfrica_Ecommerce_Datasets3[Revenue]</f>
        <v>1.7184109115270758E-2</v>
      </c>
      <c r="AB1742">
        <f>IF(COUNTIFS($C$2:C1742,C1742, $O$2:O1742,O1742)= 1,1,0)</f>
        <v>0</v>
      </c>
      <c r="AC1742" s="6">
        <f>IF(COUNTIFS($A$2:A1742,A1742, $O$2:O1742,O1742)= 1,1,0)</f>
        <v>1</v>
      </c>
    </row>
    <row r="1743" spans="1:29" x14ac:dyDescent="0.25">
      <c r="A1743" t="s">
        <v>2389</v>
      </c>
      <c r="B1743" s="1">
        <v>45837</v>
      </c>
      <c r="C1743" t="s">
        <v>460</v>
      </c>
      <c r="D1743" t="s">
        <v>124</v>
      </c>
      <c r="E1743" t="s">
        <v>46</v>
      </c>
      <c r="F1743" t="s">
        <v>86</v>
      </c>
      <c r="G1743" t="s">
        <v>180</v>
      </c>
      <c r="H1743">
        <v>1</v>
      </c>
      <c r="I1743">
        <v>20533</v>
      </c>
      <c r="J1743">
        <v>25</v>
      </c>
      <c r="K1743">
        <v>5133.25</v>
      </c>
      <c r="L1743">
        <v>15399.75</v>
      </c>
      <c r="M1743">
        <v>9660.4599999999991</v>
      </c>
      <c r="N1743">
        <v>5739.29</v>
      </c>
      <c r="O1743" t="s">
        <v>39</v>
      </c>
      <c r="P1743">
        <v>757.52</v>
      </c>
      <c r="Q1743" t="s">
        <v>73</v>
      </c>
      <c r="R1743" t="s">
        <v>41</v>
      </c>
      <c r="S1743">
        <v>2</v>
      </c>
      <c r="T1743">
        <v>1</v>
      </c>
      <c r="U1743" t="s">
        <v>32</v>
      </c>
      <c r="V1743" t="s">
        <v>33</v>
      </c>
      <c r="W1743">
        <v>5</v>
      </c>
      <c r="X1743">
        <f t="shared" si="54"/>
        <v>0</v>
      </c>
      <c r="Y1743">
        <f t="shared" si="55"/>
        <v>4981.7700000000004</v>
      </c>
      <c r="Z1743" s="2">
        <f>IF(BoyCodeAfrica_Ecommerce_Datasets3[Marketing_Cost] = 0, "N/A", L1743/P1743)</f>
        <v>20.329166226634282</v>
      </c>
      <c r="AA1743" s="3">
        <f>BoyCodeAfrica_Ecommerce_Datasets3[Marketing_Cost]/BoyCodeAfrica_Ecommerce_Datasets3[Revenue]</f>
        <v>4.9190408935209984E-2</v>
      </c>
      <c r="AB1743">
        <f>IF(COUNTIFS($C$2:C1743,C1743, $O$2:O1743,O1743)= 1,1,0)</f>
        <v>1</v>
      </c>
      <c r="AC1743" s="6">
        <f>IF(COUNTIFS($A$2:A1743,A1743, $O$2:O1743,O1743)= 1,1,0)</f>
        <v>1</v>
      </c>
    </row>
    <row r="1744" spans="1:29" x14ac:dyDescent="0.25">
      <c r="A1744" t="s">
        <v>2390</v>
      </c>
      <c r="B1744" s="1">
        <v>45988</v>
      </c>
      <c r="C1744" t="s">
        <v>1119</v>
      </c>
      <c r="D1744" t="s">
        <v>25</v>
      </c>
      <c r="E1744" t="s">
        <v>26</v>
      </c>
      <c r="F1744" t="s">
        <v>27</v>
      </c>
      <c r="G1744" t="s">
        <v>164</v>
      </c>
      <c r="H1744">
        <v>1</v>
      </c>
      <c r="I1744">
        <v>5534</v>
      </c>
      <c r="J1744">
        <v>0</v>
      </c>
      <c r="K1744">
        <v>0</v>
      </c>
      <c r="L1744">
        <v>5534</v>
      </c>
      <c r="M1744">
        <v>4025.72</v>
      </c>
      <c r="N1744">
        <v>1508.28</v>
      </c>
      <c r="O1744" t="s">
        <v>60</v>
      </c>
      <c r="P1744">
        <v>269.58999999999997</v>
      </c>
      <c r="Q1744" t="s">
        <v>73</v>
      </c>
      <c r="R1744" t="s">
        <v>41</v>
      </c>
      <c r="S1744">
        <v>2</v>
      </c>
      <c r="T1744">
        <v>2</v>
      </c>
      <c r="U1744" t="s">
        <v>32</v>
      </c>
      <c r="V1744" t="s">
        <v>33</v>
      </c>
      <c r="W1744">
        <v>5</v>
      </c>
      <c r="X1744">
        <f t="shared" si="54"/>
        <v>0</v>
      </c>
      <c r="Y1744">
        <f t="shared" si="55"/>
        <v>1238.69</v>
      </c>
      <c r="Z1744" s="2">
        <f>IF(BoyCodeAfrica_Ecommerce_Datasets3[Marketing_Cost] = 0, "N/A", L1744/P1744)</f>
        <v>20.527467636039916</v>
      </c>
      <c r="AA1744" s="3">
        <f>BoyCodeAfrica_Ecommerce_Datasets3[Marketing_Cost]/BoyCodeAfrica_Ecommerce_Datasets3[Revenue]</f>
        <v>4.8715215034333209E-2</v>
      </c>
      <c r="AB1744">
        <f>IF(COUNTIFS($C$2:C1744,C1744, $O$2:O1744,O1744)= 1,1,0)</f>
        <v>1</v>
      </c>
      <c r="AC1744" s="6">
        <f>IF(COUNTIFS($A$2:A1744,A1744, $O$2:O1744,O1744)= 1,1,0)</f>
        <v>1</v>
      </c>
    </row>
    <row r="1745" spans="1:29" x14ac:dyDescent="0.25">
      <c r="A1745" t="s">
        <v>2391</v>
      </c>
      <c r="B1745" s="1">
        <v>45733</v>
      </c>
      <c r="C1745" t="s">
        <v>511</v>
      </c>
      <c r="D1745" t="s">
        <v>90</v>
      </c>
      <c r="E1745" t="s">
        <v>26</v>
      </c>
      <c r="F1745" t="s">
        <v>47</v>
      </c>
      <c r="G1745" t="s">
        <v>138</v>
      </c>
      <c r="H1745">
        <v>1</v>
      </c>
      <c r="I1745">
        <v>22812</v>
      </c>
      <c r="J1745">
        <v>20</v>
      </c>
      <c r="K1745">
        <v>4562.3999999999996</v>
      </c>
      <c r="L1745">
        <v>18249.599999999999</v>
      </c>
      <c r="M1745">
        <v>14768.67</v>
      </c>
      <c r="N1745">
        <v>3480.93</v>
      </c>
      <c r="O1745" t="s">
        <v>91</v>
      </c>
      <c r="P1745">
        <v>1434.86</v>
      </c>
      <c r="Q1745" t="s">
        <v>68</v>
      </c>
      <c r="R1745" t="s">
        <v>41</v>
      </c>
      <c r="S1745">
        <v>2</v>
      </c>
      <c r="T1745">
        <v>4</v>
      </c>
      <c r="U1745" t="s">
        <v>56</v>
      </c>
      <c r="V1745" t="s">
        <v>33</v>
      </c>
      <c r="W1745">
        <v>1</v>
      </c>
      <c r="X1745">
        <f t="shared" si="54"/>
        <v>0</v>
      </c>
      <c r="Y1745">
        <f t="shared" si="55"/>
        <v>2046.07</v>
      </c>
      <c r="Z1745" s="2">
        <f>IF(BoyCodeAfrica_Ecommerce_Datasets3[Marketing_Cost] = 0, "N/A", L1745/P1745)</f>
        <v>12.718732141114813</v>
      </c>
      <c r="AA1745" s="3">
        <f>BoyCodeAfrica_Ecommerce_Datasets3[Marketing_Cost]/BoyCodeAfrica_Ecommerce_Datasets3[Revenue]</f>
        <v>7.8624189023321064E-2</v>
      </c>
      <c r="AB1745">
        <f>IF(COUNTIFS($C$2:C1745,C1745, $O$2:O1745,O1745)= 1,1,0)</f>
        <v>1</v>
      </c>
      <c r="AC1745" s="6">
        <f>IF(COUNTIFS($A$2:A1745,A1745, $O$2:O1745,O1745)= 1,1,0)</f>
        <v>1</v>
      </c>
    </row>
    <row r="1746" spans="1:29" x14ac:dyDescent="0.25">
      <c r="A1746" t="s">
        <v>2392</v>
      </c>
      <c r="B1746" s="1">
        <v>45778</v>
      </c>
      <c r="C1746" t="s">
        <v>792</v>
      </c>
      <c r="D1746" t="s">
        <v>25</v>
      </c>
      <c r="E1746" t="s">
        <v>46</v>
      </c>
      <c r="F1746" t="s">
        <v>86</v>
      </c>
      <c r="G1746" t="s">
        <v>94</v>
      </c>
      <c r="H1746">
        <v>1</v>
      </c>
      <c r="I1746">
        <v>23047</v>
      </c>
      <c r="J1746">
        <v>5</v>
      </c>
      <c r="K1746">
        <v>1152.3499999999999</v>
      </c>
      <c r="L1746">
        <v>21894.65</v>
      </c>
      <c r="M1746">
        <v>15255.62</v>
      </c>
      <c r="N1746">
        <v>6639.03</v>
      </c>
      <c r="O1746" t="s">
        <v>60</v>
      </c>
      <c r="P1746">
        <v>2149.1</v>
      </c>
      <c r="Q1746" t="s">
        <v>40</v>
      </c>
      <c r="R1746" t="s">
        <v>41</v>
      </c>
      <c r="S1746">
        <v>2</v>
      </c>
      <c r="T1746">
        <v>1</v>
      </c>
      <c r="U1746" t="s">
        <v>32</v>
      </c>
      <c r="V1746" t="s">
        <v>33</v>
      </c>
      <c r="W1746">
        <v>5</v>
      </c>
      <c r="X1746">
        <f t="shared" si="54"/>
        <v>0</v>
      </c>
      <c r="Y1746">
        <f t="shared" si="55"/>
        <v>4489.93</v>
      </c>
      <c r="Z1746" s="2">
        <f>IF(BoyCodeAfrica_Ecommerce_Datasets3[Marketing_Cost] = 0, "N/A", L1746/P1746)</f>
        <v>10.187822809548184</v>
      </c>
      <c r="AA1746" s="3">
        <f>BoyCodeAfrica_Ecommerce_Datasets3[Marketing_Cost]/BoyCodeAfrica_Ecommerce_Datasets3[Revenue]</f>
        <v>9.8156398937640013E-2</v>
      </c>
      <c r="AB1746">
        <f>IF(COUNTIFS($C$2:C1746,C1746, $O$2:O1746,O1746)= 1,1,0)</f>
        <v>1</v>
      </c>
      <c r="AC1746" s="6">
        <f>IF(COUNTIFS($A$2:A1746,A1746, $O$2:O1746,O1746)= 1,1,0)</f>
        <v>1</v>
      </c>
    </row>
    <row r="1747" spans="1:29" x14ac:dyDescent="0.25">
      <c r="A1747" t="s">
        <v>2393</v>
      </c>
      <c r="B1747" s="1">
        <v>45710</v>
      </c>
      <c r="C1747" t="s">
        <v>615</v>
      </c>
      <c r="D1747" t="s">
        <v>71</v>
      </c>
      <c r="E1747" t="s">
        <v>46</v>
      </c>
      <c r="F1747" t="s">
        <v>27</v>
      </c>
      <c r="G1747" t="s">
        <v>28</v>
      </c>
      <c r="H1747">
        <v>2</v>
      </c>
      <c r="I1747">
        <v>14356</v>
      </c>
      <c r="J1747">
        <v>15</v>
      </c>
      <c r="K1747">
        <v>4306.8</v>
      </c>
      <c r="L1747">
        <v>24405.200000000001</v>
      </c>
      <c r="M1747">
        <v>15905.15</v>
      </c>
      <c r="N1747">
        <v>8500.0499999999993</v>
      </c>
      <c r="O1747" t="s">
        <v>60</v>
      </c>
      <c r="P1747">
        <v>1829.9</v>
      </c>
      <c r="Q1747" t="s">
        <v>73</v>
      </c>
      <c r="R1747" t="s">
        <v>41</v>
      </c>
      <c r="S1747">
        <v>2</v>
      </c>
      <c r="T1747">
        <v>2</v>
      </c>
      <c r="U1747" t="s">
        <v>32</v>
      </c>
      <c r="V1747" t="s">
        <v>33</v>
      </c>
      <c r="W1747">
        <v>3</v>
      </c>
      <c r="X1747">
        <f t="shared" si="54"/>
        <v>0</v>
      </c>
      <c r="Y1747">
        <f t="shared" si="55"/>
        <v>6670.15</v>
      </c>
      <c r="Z1747" s="2">
        <f>IF(BoyCodeAfrica_Ecommerce_Datasets3[Marketing_Cost] = 0, "N/A", L1747/P1747)</f>
        <v>13.336903655937483</v>
      </c>
      <c r="AA1747" s="3">
        <f>BoyCodeAfrica_Ecommerce_Datasets3[Marketing_Cost]/BoyCodeAfrica_Ecommerce_Datasets3[Revenue]</f>
        <v>7.4979922311638511E-2</v>
      </c>
      <c r="AB1747">
        <f>IF(COUNTIFS($C$2:C1747,C1747, $O$2:O1747,O1747)= 1,1,0)</f>
        <v>1</v>
      </c>
      <c r="AC1747" s="6">
        <f>IF(COUNTIFS($A$2:A1747,A1747, $O$2:O1747,O1747)= 1,1,0)</f>
        <v>1</v>
      </c>
    </row>
    <row r="1748" spans="1:29" x14ac:dyDescent="0.25">
      <c r="A1748" t="s">
        <v>2394</v>
      </c>
      <c r="B1748" s="1">
        <v>45732</v>
      </c>
      <c r="C1748" t="s">
        <v>1158</v>
      </c>
      <c r="D1748" t="s">
        <v>154</v>
      </c>
      <c r="E1748" t="s">
        <v>36</v>
      </c>
      <c r="F1748" t="s">
        <v>53</v>
      </c>
      <c r="G1748" t="s">
        <v>82</v>
      </c>
      <c r="H1748">
        <v>2</v>
      </c>
      <c r="I1748">
        <v>32071</v>
      </c>
      <c r="J1748">
        <v>25</v>
      </c>
      <c r="K1748">
        <v>16035.5</v>
      </c>
      <c r="L1748">
        <v>48106.5</v>
      </c>
      <c r="M1748">
        <v>35614.26</v>
      </c>
      <c r="N1748">
        <v>12492.24</v>
      </c>
      <c r="O1748" t="s">
        <v>49</v>
      </c>
      <c r="P1748">
        <v>68.680000000000007</v>
      </c>
      <c r="Q1748" t="s">
        <v>73</v>
      </c>
      <c r="R1748" t="s">
        <v>41</v>
      </c>
      <c r="S1748">
        <v>2</v>
      </c>
      <c r="T1748">
        <v>3</v>
      </c>
      <c r="U1748" t="s">
        <v>56</v>
      </c>
      <c r="V1748" t="s">
        <v>33</v>
      </c>
      <c r="W1748">
        <v>5</v>
      </c>
      <c r="X1748">
        <f t="shared" si="54"/>
        <v>0</v>
      </c>
      <c r="Y1748">
        <f t="shared" si="55"/>
        <v>12423.56</v>
      </c>
      <c r="Z1748" s="2">
        <f>IF(BoyCodeAfrica_Ecommerce_Datasets3[Marketing_Cost] = 0, "N/A", L1748/P1748)</f>
        <v>700.44408852649963</v>
      </c>
      <c r="AA1748" s="3">
        <f>BoyCodeAfrica_Ecommerce_Datasets3[Marketing_Cost]/BoyCodeAfrica_Ecommerce_Datasets3[Revenue]</f>
        <v>1.4276657000613223E-3</v>
      </c>
      <c r="AB1748">
        <f>IF(COUNTIFS($C$2:C1748,C1748, $O$2:O1748,O1748)= 1,1,0)</f>
        <v>1</v>
      </c>
      <c r="AC1748" s="6">
        <f>IF(COUNTIFS($A$2:A1748,A1748, $O$2:O1748,O1748)= 1,1,0)</f>
        <v>1</v>
      </c>
    </row>
    <row r="1749" spans="1:29" x14ac:dyDescent="0.25">
      <c r="A1749" t="s">
        <v>2395</v>
      </c>
      <c r="B1749" s="1">
        <v>45789</v>
      </c>
      <c r="C1749" t="s">
        <v>668</v>
      </c>
      <c r="D1749" t="s">
        <v>45</v>
      </c>
      <c r="E1749" t="s">
        <v>26</v>
      </c>
      <c r="F1749" t="s">
        <v>37</v>
      </c>
      <c r="G1749" t="s">
        <v>313</v>
      </c>
      <c r="H1749">
        <v>2</v>
      </c>
      <c r="I1749">
        <v>38905</v>
      </c>
      <c r="J1749">
        <v>10</v>
      </c>
      <c r="K1749">
        <v>7781</v>
      </c>
      <c r="L1749">
        <v>70029</v>
      </c>
      <c r="M1749">
        <v>47005.71</v>
      </c>
      <c r="N1749">
        <v>23023.29</v>
      </c>
      <c r="O1749" t="s">
        <v>49</v>
      </c>
      <c r="P1749">
        <v>70.010000000000005</v>
      </c>
      <c r="Q1749" t="s">
        <v>83</v>
      </c>
      <c r="R1749" t="s">
        <v>41</v>
      </c>
      <c r="S1749">
        <v>2</v>
      </c>
      <c r="T1749">
        <v>3</v>
      </c>
      <c r="U1749" t="s">
        <v>56</v>
      </c>
      <c r="V1749" t="s">
        <v>33</v>
      </c>
      <c r="W1749">
        <v>2</v>
      </c>
      <c r="X1749">
        <f t="shared" si="54"/>
        <v>0</v>
      </c>
      <c r="Y1749">
        <f t="shared" si="55"/>
        <v>22953.280000000002</v>
      </c>
      <c r="Z1749" s="2">
        <f>IF(BoyCodeAfrica_Ecommerce_Datasets3[Marketing_Cost] = 0, "N/A", L1749/P1749)</f>
        <v>1000.2713898014568</v>
      </c>
      <c r="AA1749" s="3">
        <f>BoyCodeAfrica_Ecommerce_Datasets3[Marketing_Cost]/BoyCodeAfrica_Ecommerce_Datasets3[Revenue]</f>
        <v>9.9972868383098432E-4</v>
      </c>
      <c r="AB1749">
        <f>IF(COUNTIFS($C$2:C1749,C1749, $O$2:O1749,O1749)= 1,1,0)</f>
        <v>1</v>
      </c>
      <c r="AC1749" s="6">
        <f>IF(COUNTIFS($A$2:A1749,A1749, $O$2:O1749,O1749)= 1,1,0)</f>
        <v>1</v>
      </c>
    </row>
    <row r="1750" spans="1:29" x14ac:dyDescent="0.25">
      <c r="A1750" t="s">
        <v>2396</v>
      </c>
      <c r="B1750" s="1">
        <v>45759</v>
      </c>
      <c r="C1750" t="s">
        <v>1019</v>
      </c>
      <c r="D1750" t="s">
        <v>97</v>
      </c>
      <c r="E1750" t="s">
        <v>46</v>
      </c>
      <c r="F1750" t="s">
        <v>47</v>
      </c>
      <c r="G1750" t="s">
        <v>146</v>
      </c>
      <c r="H1750">
        <v>2</v>
      </c>
      <c r="I1750">
        <v>20736</v>
      </c>
      <c r="J1750">
        <v>15</v>
      </c>
      <c r="K1750">
        <v>6220.8</v>
      </c>
      <c r="L1750">
        <v>35251.199999999997</v>
      </c>
      <c r="M1750">
        <v>28379.13</v>
      </c>
      <c r="N1750">
        <v>6872.07</v>
      </c>
      <c r="O1750" t="s">
        <v>60</v>
      </c>
      <c r="P1750">
        <v>491.58</v>
      </c>
      <c r="Q1750" t="s">
        <v>30</v>
      </c>
      <c r="R1750" t="s">
        <v>41</v>
      </c>
      <c r="S1750">
        <v>2</v>
      </c>
      <c r="T1750">
        <v>2</v>
      </c>
      <c r="U1750" t="s">
        <v>32</v>
      </c>
      <c r="V1750" t="s">
        <v>42</v>
      </c>
      <c r="X1750">
        <f t="shared" si="54"/>
        <v>0</v>
      </c>
      <c r="Y1750">
        <f t="shared" si="55"/>
        <v>6380.49</v>
      </c>
      <c r="Z1750" s="2">
        <f>IF(BoyCodeAfrica_Ecommerce_Datasets3[Marketing_Cost] = 0, "N/A", L1750/P1750)</f>
        <v>71.709996338337604</v>
      </c>
      <c r="AA1750" s="3">
        <f>BoyCodeAfrica_Ecommerce_Datasets3[Marketing_Cost]/BoyCodeAfrica_Ecommerce_Datasets3[Revenue]</f>
        <v>1.3945057189542484E-2</v>
      </c>
      <c r="AB1750">
        <f>IF(COUNTIFS($C$2:C1750,C1750, $O$2:O1750,O1750)= 1,1,0)</f>
        <v>1</v>
      </c>
      <c r="AC1750" s="6">
        <f>IF(COUNTIFS($A$2:A1750,A1750, $O$2:O1750,O1750)= 1,1,0)</f>
        <v>1</v>
      </c>
    </row>
    <row r="1751" spans="1:29" x14ac:dyDescent="0.25">
      <c r="A1751" t="s">
        <v>2397</v>
      </c>
      <c r="B1751" s="1">
        <v>45746</v>
      </c>
      <c r="C1751" t="s">
        <v>1896</v>
      </c>
      <c r="D1751" t="s">
        <v>154</v>
      </c>
      <c r="E1751" t="s">
        <v>36</v>
      </c>
      <c r="F1751" t="s">
        <v>27</v>
      </c>
      <c r="G1751" t="s">
        <v>28</v>
      </c>
      <c r="H1751">
        <v>2</v>
      </c>
      <c r="I1751">
        <v>18940</v>
      </c>
      <c r="J1751">
        <v>25</v>
      </c>
      <c r="K1751">
        <v>9470</v>
      </c>
      <c r="L1751">
        <v>28410</v>
      </c>
      <c r="M1751">
        <v>19175.259999999998</v>
      </c>
      <c r="N1751">
        <v>9234.74</v>
      </c>
      <c r="O1751" t="s">
        <v>60</v>
      </c>
      <c r="P1751">
        <v>759.36</v>
      </c>
      <c r="Q1751" t="s">
        <v>83</v>
      </c>
      <c r="R1751" t="s">
        <v>31</v>
      </c>
      <c r="S1751">
        <v>5</v>
      </c>
      <c r="T1751">
        <v>7</v>
      </c>
      <c r="U1751" t="s">
        <v>56</v>
      </c>
      <c r="V1751" t="s">
        <v>33</v>
      </c>
      <c r="W1751">
        <v>5</v>
      </c>
      <c r="X1751">
        <f t="shared" si="54"/>
        <v>0</v>
      </c>
      <c r="Y1751">
        <f t="shared" si="55"/>
        <v>8475.3799999999992</v>
      </c>
      <c r="Z1751" s="2">
        <f>IF(BoyCodeAfrica_Ecommerce_Datasets3[Marketing_Cost] = 0, "N/A", L1751/P1751)</f>
        <v>37.41308470290771</v>
      </c>
      <c r="AA1751" s="3">
        <f>BoyCodeAfrica_Ecommerce_Datasets3[Marketing_Cost]/BoyCodeAfrica_Ecommerce_Datasets3[Revenue]</f>
        <v>2.6728616684266102E-2</v>
      </c>
      <c r="AB1751">
        <f>IF(COUNTIFS($C$2:C1751,C1751, $O$2:O1751,O1751)= 1,1,0)</f>
        <v>1</v>
      </c>
      <c r="AC1751" s="6">
        <f>IF(COUNTIFS($A$2:A1751,A1751, $O$2:O1751,O1751)= 1,1,0)</f>
        <v>1</v>
      </c>
    </row>
    <row r="1752" spans="1:29" x14ac:dyDescent="0.25">
      <c r="A1752" t="s">
        <v>2398</v>
      </c>
      <c r="B1752" s="1">
        <v>45966</v>
      </c>
      <c r="C1752" t="s">
        <v>168</v>
      </c>
      <c r="D1752" t="s">
        <v>97</v>
      </c>
      <c r="E1752" t="s">
        <v>36</v>
      </c>
      <c r="F1752" t="s">
        <v>37</v>
      </c>
      <c r="G1752" t="s">
        <v>100</v>
      </c>
      <c r="H1752">
        <v>1</v>
      </c>
      <c r="I1752">
        <v>39189</v>
      </c>
      <c r="J1752">
        <v>5</v>
      </c>
      <c r="K1752">
        <v>1959.45</v>
      </c>
      <c r="L1752">
        <v>37229.550000000003</v>
      </c>
      <c r="M1752">
        <v>28757.87</v>
      </c>
      <c r="N1752">
        <v>8471.68</v>
      </c>
      <c r="O1752" t="s">
        <v>91</v>
      </c>
      <c r="P1752">
        <v>2201.1999999999998</v>
      </c>
      <c r="Q1752" t="s">
        <v>73</v>
      </c>
      <c r="R1752" t="s">
        <v>41</v>
      </c>
      <c r="S1752">
        <v>2</v>
      </c>
      <c r="T1752">
        <v>1</v>
      </c>
      <c r="U1752" t="s">
        <v>32</v>
      </c>
      <c r="V1752" t="s">
        <v>33</v>
      </c>
      <c r="W1752">
        <v>5</v>
      </c>
      <c r="X1752">
        <f t="shared" si="54"/>
        <v>0</v>
      </c>
      <c r="Y1752">
        <f t="shared" si="55"/>
        <v>6270.4800000000005</v>
      </c>
      <c r="Z1752" s="2">
        <f>IF(BoyCodeAfrica_Ecommerce_Datasets3[Marketing_Cost] = 0, "N/A", L1752/P1752)</f>
        <v>16.913297292385973</v>
      </c>
      <c r="AA1752" s="3">
        <f>BoyCodeAfrica_Ecommerce_Datasets3[Marketing_Cost]/BoyCodeAfrica_Ecommerce_Datasets3[Revenue]</f>
        <v>5.9125076719971088E-2</v>
      </c>
      <c r="AB1752">
        <f>IF(COUNTIFS($C$2:C1752,C1752, $O$2:O1752,O1752)= 1,1,0)</f>
        <v>1</v>
      </c>
      <c r="AC1752" s="6">
        <f>IF(COUNTIFS($A$2:A1752,A1752, $O$2:O1752,O1752)= 1,1,0)</f>
        <v>1</v>
      </c>
    </row>
    <row r="1753" spans="1:29" x14ac:dyDescent="0.25">
      <c r="A1753" t="s">
        <v>2399</v>
      </c>
      <c r="B1753" s="1">
        <v>45736</v>
      </c>
      <c r="C1753" t="s">
        <v>2098</v>
      </c>
      <c r="D1753" t="s">
        <v>71</v>
      </c>
      <c r="E1753" t="s">
        <v>46</v>
      </c>
      <c r="F1753" t="s">
        <v>27</v>
      </c>
      <c r="G1753" t="s">
        <v>76</v>
      </c>
      <c r="H1753">
        <v>2</v>
      </c>
      <c r="I1753">
        <v>24612</v>
      </c>
      <c r="J1753">
        <v>0</v>
      </c>
      <c r="K1753">
        <v>0</v>
      </c>
      <c r="L1753">
        <v>49224</v>
      </c>
      <c r="M1753">
        <v>30458.15</v>
      </c>
      <c r="N1753">
        <v>18765.849999999999</v>
      </c>
      <c r="O1753" t="s">
        <v>91</v>
      </c>
      <c r="P1753">
        <v>1019.84</v>
      </c>
      <c r="Q1753" t="s">
        <v>40</v>
      </c>
      <c r="R1753" t="s">
        <v>41</v>
      </c>
      <c r="S1753">
        <v>2</v>
      </c>
      <c r="T1753">
        <v>3</v>
      </c>
      <c r="U1753" t="s">
        <v>56</v>
      </c>
      <c r="V1753" t="s">
        <v>33</v>
      </c>
      <c r="W1753">
        <v>5</v>
      </c>
      <c r="X1753">
        <f t="shared" si="54"/>
        <v>0</v>
      </c>
      <c r="Y1753">
        <f t="shared" si="55"/>
        <v>17746.009999999998</v>
      </c>
      <c r="Z1753" s="2">
        <f>IF(BoyCodeAfrica_Ecommerce_Datasets3[Marketing_Cost] = 0, "N/A", L1753/P1753)</f>
        <v>48.266394728584878</v>
      </c>
      <c r="AA1753" s="3">
        <f>BoyCodeAfrica_Ecommerce_Datasets3[Marketing_Cost]/BoyCodeAfrica_Ecommerce_Datasets3[Revenue]</f>
        <v>2.0718348772956283E-2</v>
      </c>
      <c r="AB1753">
        <f>IF(COUNTIFS($C$2:C1753,C1753, $O$2:O1753,O1753)= 1,1,0)</f>
        <v>1</v>
      </c>
      <c r="AC1753" s="6">
        <f>IF(COUNTIFS($A$2:A1753,A1753, $O$2:O1753,O1753)= 1,1,0)</f>
        <v>1</v>
      </c>
    </row>
    <row r="1754" spans="1:29" x14ac:dyDescent="0.25">
      <c r="A1754" t="s">
        <v>2400</v>
      </c>
      <c r="B1754" s="1">
        <v>45993</v>
      </c>
      <c r="C1754" t="s">
        <v>1238</v>
      </c>
      <c r="D1754" t="s">
        <v>154</v>
      </c>
      <c r="E1754" t="s">
        <v>46</v>
      </c>
      <c r="F1754" t="s">
        <v>27</v>
      </c>
      <c r="G1754" t="s">
        <v>76</v>
      </c>
      <c r="H1754">
        <v>2</v>
      </c>
      <c r="I1754">
        <v>21547</v>
      </c>
      <c r="J1754">
        <v>20</v>
      </c>
      <c r="K1754">
        <v>8618.7999999999993</v>
      </c>
      <c r="L1754">
        <v>34475.199999999997</v>
      </c>
      <c r="M1754">
        <v>27550.89</v>
      </c>
      <c r="N1754">
        <v>6924.31</v>
      </c>
      <c r="O1754" t="s">
        <v>60</v>
      </c>
      <c r="P1754">
        <v>575.4</v>
      </c>
      <c r="Q1754" t="s">
        <v>73</v>
      </c>
      <c r="R1754" t="s">
        <v>41</v>
      </c>
      <c r="S1754">
        <v>2</v>
      </c>
      <c r="T1754">
        <v>1</v>
      </c>
      <c r="U1754" t="s">
        <v>32</v>
      </c>
      <c r="V1754" t="s">
        <v>33</v>
      </c>
      <c r="W1754">
        <v>5</v>
      </c>
      <c r="X1754">
        <f t="shared" si="54"/>
        <v>0</v>
      </c>
      <c r="Y1754">
        <f t="shared" si="55"/>
        <v>6348.9100000000008</v>
      </c>
      <c r="Z1754" s="2">
        <f>IF(BoyCodeAfrica_Ecommerce_Datasets3[Marketing_Cost] = 0, "N/A", L1754/P1754)</f>
        <v>59.915189433437604</v>
      </c>
      <c r="AA1754" s="3">
        <f>BoyCodeAfrica_Ecommerce_Datasets3[Marketing_Cost]/BoyCodeAfrica_Ecommerce_Datasets3[Revenue]</f>
        <v>1.6690258504664223E-2</v>
      </c>
      <c r="AB1754">
        <f>IF(COUNTIFS($C$2:C1754,C1754, $O$2:O1754,O1754)= 1,1,0)</f>
        <v>0</v>
      </c>
      <c r="AC1754" s="6">
        <f>IF(COUNTIFS($A$2:A1754,A1754, $O$2:O1754,O1754)= 1,1,0)</f>
        <v>1</v>
      </c>
    </row>
    <row r="1755" spans="1:29" x14ac:dyDescent="0.25">
      <c r="A1755" t="s">
        <v>2401</v>
      </c>
      <c r="B1755" s="1">
        <v>45696</v>
      </c>
      <c r="C1755" t="s">
        <v>316</v>
      </c>
      <c r="D1755" t="s">
        <v>25</v>
      </c>
      <c r="E1755" t="s">
        <v>46</v>
      </c>
      <c r="F1755" t="s">
        <v>53</v>
      </c>
      <c r="G1755" t="s">
        <v>268</v>
      </c>
      <c r="H1755">
        <v>1</v>
      </c>
      <c r="I1755">
        <v>88119</v>
      </c>
      <c r="J1755">
        <v>20</v>
      </c>
      <c r="K1755">
        <v>17623.8</v>
      </c>
      <c r="L1755">
        <v>70495.199999999997</v>
      </c>
      <c r="M1755">
        <v>51129.78</v>
      </c>
      <c r="N1755">
        <v>19365.419999999998</v>
      </c>
      <c r="O1755" t="s">
        <v>39</v>
      </c>
      <c r="P1755">
        <v>1155.81</v>
      </c>
      <c r="Q1755" t="s">
        <v>40</v>
      </c>
      <c r="R1755" t="s">
        <v>31</v>
      </c>
      <c r="S1755">
        <v>5</v>
      </c>
      <c r="T1755">
        <v>1</v>
      </c>
      <c r="U1755" t="s">
        <v>32</v>
      </c>
      <c r="V1755" t="s">
        <v>33</v>
      </c>
      <c r="W1755">
        <v>1</v>
      </c>
      <c r="X1755">
        <f t="shared" si="54"/>
        <v>0</v>
      </c>
      <c r="Y1755">
        <f t="shared" si="55"/>
        <v>18209.609999999997</v>
      </c>
      <c r="Z1755" s="2">
        <f>IF(BoyCodeAfrica_Ecommerce_Datasets3[Marketing_Cost] = 0, "N/A", L1755/P1755)</f>
        <v>60.992031562280999</v>
      </c>
      <c r="AA1755" s="3">
        <f>BoyCodeAfrica_Ecommerce_Datasets3[Marketing_Cost]/BoyCodeAfrica_Ecommerce_Datasets3[Revenue]</f>
        <v>1.6395584380213119E-2</v>
      </c>
      <c r="AB1755">
        <f>IF(COUNTIFS($C$2:C1755,C1755, $O$2:O1755,O1755)= 1,1,0)</f>
        <v>1</v>
      </c>
      <c r="AC1755" s="6">
        <f>IF(COUNTIFS($A$2:A1755,A1755, $O$2:O1755,O1755)= 1,1,0)</f>
        <v>1</v>
      </c>
    </row>
    <row r="1756" spans="1:29" x14ac:dyDescent="0.25">
      <c r="A1756" t="s">
        <v>2402</v>
      </c>
      <c r="B1756" s="1">
        <v>45748</v>
      </c>
      <c r="C1756" t="s">
        <v>1257</v>
      </c>
      <c r="D1756" t="s">
        <v>45</v>
      </c>
      <c r="E1756" t="s">
        <v>26</v>
      </c>
      <c r="F1756" t="s">
        <v>37</v>
      </c>
      <c r="G1756" t="s">
        <v>224</v>
      </c>
      <c r="H1756">
        <v>3</v>
      </c>
      <c r="I1756">
        <v>38579</v>
      </c>
      <c r="J1756">
        <v>15</v>
      </c>
      <c r="K1756">
        <v>17360.55</v>
      </c>
      <c r="L1756">
        <v>98376.45</v>
      </c>
      <c r="M1756">
        <v>76456.25</v>
      </c>
      <c r="N1756">
        <v>21920.2</v>
      </c>
      <c r="O1756" t="s">
        <v>60</v>
      </c>
      <c r="P1756">
        <v>223.37</v>
      </c>
      <c r="Q1756" t="s">
        <v>73</v>
      </c>
      <c r="R1756" t="s">
        <v>41</v>
      </c>
      <c r="S1756">
        <v>2</v>
      </c>
      <c r="T1756">
        <v>3</v>
      </c>
      <c r="U1756" t="s">
        <v>56</v>
      </c>
      <c r="V1756" t="s">
        <v>33</v>
      </c>
      <c r="W1756">
        <v>5</v>
      </c>
      <c r="X1756">
        <f t="shared" si="54"/>
        <v>0</v>
      </c>
      <c r="Y1756">
        <f t="shared" si="55"/>
        <v>21696.83</v>
      </c>
      <c r="Z1756" s="2">
        <f>IF(BoyCodeAfrica_Ecommerce_Datasets3[Marketing_Cost] = 0, "N/A", L1756/P1756)</f>
        <v>440.41925952455563</v>
      </c>
      <c r="AA1756" s="3">
        <f>BoyCodeAfrica_Ecommerce_Datasets3[Marketing_Cost]/BoyCodeAfrica_Ecommerce_Datasets3[Revenue]</f>
        <v>2.2705637375611746E-3</v>
      </c>
      <c r="AB1756">
        <f>IF(COUNTIFS($C$2:C1756,C1756, $O$2:O1756,O1756)= 1,1,0)</f>
        <v>1</v>
      </c>
      <c r="AC1756" s="6">
        <f>IF(COUNTIFS($A$2:A1756,A1756, $O$2:O1756,O1756)= 1,1,0)</f>
        <v>1</v>
      </c>
    </row>
    <row r="1757" spans="1:29" x14ac:dyDescent="0.25">
      <c r="A1757" t="s">
        <v>2403</v>
      </c>
      <c r="B1757" s="1">
        <v>45979</v>
      </c>
      <c r="C1757" t="s">
        <v>914</v>
      </c>
      <c r="D1757" t="s">
        <v>67</v>
      </c>
      <c r="E1757" t="s">
        <v>46</v>
      </c>
      <c r="F1757" t="s">
        <v>37</v>
      </c>
      <c r="G1757" t="s">
        <v>313</v>
      </c>
      <c r="H1757">
        <v>1</v>
      </c>
      <c r="I1757">
        <v>14684</v>
      </c>
      <c r="J1757">
        <v>10</v>
      </c>
      <c r="K1757">
        <v>1468.4</v>
      </c>
      <c r="L1757">
        <v>13215.6</v>
      </c>
      <c r="M1757">
        <v>9210.98</v>
      </c>
      <c r="N1757">
        <v>4004.62</v>
      </c>
      <c r="O1757" t="s">
        <v>49</v>
      </c>
      <c r="P1757">
        <v>259.36</v>
      </c>
      <c r="Q1757" t="s">
        <v>30</v>
      </c>
      <c r="R1757" t="s">
        <v>41</v>
      </c>
      <c r="S1757">
        <v>2</v>
      </c>
      <c r="T1757">
        <v>4</v>
      </c>
      <c r="U1757" t="s">
        <v>56</v>
      </c>
      <c r="V1757" t="s">
        <v>33</v>
      </c>
      <c r="W1757">
        <v>5</v>
      </c>
      <c r="X1757">
        <f t="shared" si="54"/>
        <v>0</v>
      </c>
      <c r="Y1757">
        <f t="shared" si="55"/>
        <v>3745.2599999999998</v>
      </c>
      <c r="Z1757" s="2">
        <f>IF(BoyCodeAfrica_Ecommerce_Datasets3[Marketing_Cost] = 0, "N/A", L1757/P1757)</f>
        <v>50.954657618753856</v>
      </c>
      <c r="AA1757" s="3">
        <f>BoyCodeAfrica_Ecommerce_Datasets3[Marketing_Cost]/BoyCodeAfrica_Ecommerce_Datasets3[Revenue]</f>
        <v>1.9625291322376587E-2</v>
      </c>
      <c r="AB1757">
        <f>IF(COUNTIFS($C$2:C1757,C1757, $O$2:O1757,O1757)= 1,1,0)</f>
        <v>0</v>
      </c>
      <c r="AC1757" s="6">
        <f>IF(COUNTIFS($A$2:A1757,A1757, $O$2:O1757,O1757)= 1,1,0)</f>
        <v>1</v>
      </c>
    </row>
    <row r="1758" spans="1:29" x14ac:dyDescent="0.25">
      <c r="A1758" t="s">
        <v>2404</v>
      </c>
      <c r="B1758" s="1">
        <v>45910</v>
      </c>
      <c r="C1758" t="s">
        <v>905</v>
      </c>
      <c r="D1758" t="s">
        <v>154</v>
      </c>
      <c r="E1758" t="s">
        <v>26</v>
      </c>
      <c r="F1758" t="s">
        <v>53</v>
      </c>
      <c r="G1758" t="s">
        <v>151</v>
      </c>
      <c r="H1758">
        <v>1</v>
      </c>
      <c r="I1758">
        <v>49997</v>
      </c>
      <c r="J1758">
        <v>0</v>
      </c>
      <c r="K1758">
        <v>0</v>
      </c>
      <c r="L1758">
        <v>49997</v>
      </c>
      <c r="M1758">
        <v>33191.58</v>
      </c>
      <c r="N1758">
        <v>16805.419999999998</v>
      </c>
      <c r="O1758" t="s">
        <v>91</v>
      </c>
      <c r="P1758">
        <v>255.27</v>
      </c>
      <c r="Q1758" t="s">
        <v>40</v>
      </c>
      <c r="R1758" t="s">
        <v>41</v>
      </c>
      <c r="S1758">
        <v>2</v>
      </c>
      <c r="T1758">
        <v>1</v>
      </c>
      <c r="U1758" t="s">
        <v>32</v>
      </c>
      <c r="V1758" t="s">
        <v>33</v>
      </c>
      <c r="W1758">
        <v>4</v>
      </c>
      <c r="X1758">
        <f t="shared" si="54"/>
        <v>0</v>
      </c>
      <c r="Y1758">
        <f t="shared" si="55"/>
        <v>16550.149999999998</v>
      </c>
      <c r="Z1758" s="2">
        <f>IF(BoyCodeAfrica_Ecommerce_Datasets3[Marketing_Cost] = 0, "N/A", L1758/P1758)</f>
        <v>195.85928624593566</v>
      </c>
      <c r="AA1758" s="3">
        <f>BoyCodeAfrica_Ecommerce_Datasets3[Marketing_Cost]/BoyCodeAfrica_Ecommerce_Datasets3[Revenue]</f>
        <v>5.105706342380543E-3</v>
      </c>
      <c r="AB1758">
        <f>IF(COUNTIFS($C$2:C1758,C1758, $O$2:O1758,O1758)= 1,1,0)</f>
        <v>1</v>
      </c>
      <c r="AC1758" s="6">
        <f>IF(COUNTIFS($A$2:A1758,A1758, $O$2:O1758,O1758)= 1,1,0)</f>
        <v>1</v>
      </c>
    </row>
    <row r="1759" spans="1:29" x14ac:dyDescent="0.25">
      <c r="A1759" t="s">
        <v>2405</v>
      </c>
      <c r="B1759" s="1">
        <v>45895</v>
      </c>
      <c r="C1759" t="s">
        <v>2406</v>
      </c>
      <c r="D1759" t="s">
        <v>90</v>
      </c>
      <c r="E1759" t="s">
        <v>46</v>
      </c>
      <c r="F1759" t="s">
        <v>37</v>
      </c>
      <c r="G1759" t="s">
        <v>313</v>
      </c>
      <c r="H1759">
        <v>2</v>
      </c>
      <c r="I1759">
        <v>5896</v>
      </c>
      <c r="J1759">
        <v>0</v>
      </c>
      <c r="K1759">
        <v>0</v>
      </c>
      <c r="L1759">
        <v>11792</v>
      </c>
      <c r="M1759">
        <v>7253.94</v>
      </c>
      <c r="N1759">
        <v>4538.0600000000004</v>
      </c>
      <c r="O1759" t="s">
        <v>55</v>
      </c>
      <c r="P1759">
        <v>2194.4299999999998</v>
      </c>
      <c r="Q1759" t="s">
        <v>30</v>
      </c>
      <c r="R1759" t="s">
        <v>41</v>
      </c>
      <c r="S1759">
        <v>2</v>
      </c>
      <c r="T1759">
        <v>0</v>
      </c>
      <c r="U1759" t="s">
        <v>32</v>
      </c>
      <c r="V1759" t="s">
        <v>42</v>
      </c>
      <c r="X1759">
        <f t="shared" si="54"/>
        <v>0</v>
      </c>
      <c r="Y1759">
        <f t="shared" si="55"/>
        <v>2343.6300000000006</v>
      </c>
      <c r="Z1759" s="2">
        <f>IF(BoyCodeAfrica_Ecommerce_Datasets3[Marketing_Cost] = 0, "N/A", L1759/P1759)</f>
        <v>5.3736049908176611</v>
      </c>
      <c r="AA1759" s="3">
        <f>BoyCodeAfrica_Ecommerce_Datasets3[Marketing_Cost]/BoyCodeAfrica_Ecommerce_Datasets3[Revenue]</f>
        <v>0.18609481004070555</v>
      </c>
      <c r="AB1759">
        <f>IF(COUNTIFS($C$2:C1759,C1759, $O$2:O1759,O1759)= 1,1,0)</f>
        <v>1</v>
      </c>
      <c r="AC1759" s="6">
        <f>IF(COUNTIFS($A$2:A1759,A1759, $O$2:O1759,O1759)= 1,1,0)</f>
        <v>1</v>
      </c>
    </row>
    <row r="1760" spans="1:29" x14ac:dyDescent="0.25">
      <c r="A1760" t="s">
        <v>2407</v>
      </c>
      <c r="B1760" s="1">
        <v>45946</v>
      </c>
      <c r="C1760" t="s">
        <v>538</v>
      </c>
      <c r="D1760" t="s">
        <v>124</v>
      </c>
      <c r="E1760" t="s">
        <v>46</v>
      </c>
      <c r="F1760" t="s">
        <v>47</v>
      </c>
      <c r="G1760" t="s">
        <v>64</v>
      </c>
      <c r="H1760">
        <v>2</v>
      </c>
      <c r="I1760">
        <v>42921</v>
      </c>
      <c r="J1760">
        <v>0</v>
      </c>
      <c r="K1760">
        <v>0</v>
      </c>
      <c r="L1760">
        <v>85842</v>
      </c>
      <c r="M1760">
        <v>69153.83</v>
      </c>
      <c r="N1760">
        <v>16688.169999999998</v>
      </c>
      <c r="O1760" t="s">
        <v>2482</v>
      </c>
      <c r="P1760">
        <v>1251.18</v>
      </c>
      <c r="Q1760" t="s">
        <v>68</v>
      </c>
      <c r="R1760" t="s">
        <v>31</v>
      </c>
      <c r="S1760">
        <v>5</v>
      </c>
      <c r="T1760">
        <v>8</v>
      </c>
      <c r="U1760" t="s">
        <v>56</v>
      </c>
      <c r="V1760" t="s">
        <v>33</v>
      </c>
      <c r="W1760">
        <v>2</v>
      </c>
      <c r="X1760">
        <f t="shared" si="54"/>
        <v>0</v>
      </c>
      <c r="Y1760">
        <f t="shared" si="55"/>
        <v>15436.989999999998</v>
      </c>
      <c r="Z1760" s="2">
        <f>IF(BoyCodeAfrica_Ecommerce_Datasets3[Marketing_Cost] = 0, "N/A", L1760/P1760)</f>
        <v>68.60883326140123</v>
      </c>
      <c r="AA1760" s="3">
        <f>BoyCodeAfrica_Ecommerce_Datasets3[Marketing_Cost]/BoyCodeAfrica_Ecommerce_Datasets3[Revenue]</f>
        <v>1.4575382679807089E-2</v>
      </c>
      <c r="AB1760">
        <f>IF(COUNTIFS($C$2:C1760,C1760, $O$2:O1760,O1760)= 1,1,0)</f>
        <v>1</v>
      </c>
      <c r="AC1760" s="6">
        <f>IF(COUNTIFS($A$2:A1760,A1760, $O$2:O1760,O1760)= 1,1,0)</f>
        <v>1</v>
      </c>
    </row>
    <row r="1761" spans="1:29" x14ac:dyDescent="0.25">
      <c r="A1761" t="s">
        <v>2408</v>
      </c>
      <c r="B1761" s="1">
        <v>45954</v>
      </c>
      <c r="C1761" t="s">
        <v>618</v>
      </c>
      <c r="D1761" t="s">
        <v>90</v>
      </c>
      <c r="E1761" t="s">
        <v>26</v>
      </c>
      <c r="F1761" t="s">
        <v>86</v>
      </c>
      <c r="G1761" t="s">
        <v>127</v>
      </c>
      <c r="H1761">
        <v>1</v>
      </c>
      <c r="I1761">
        <v>66398</v>
      </c>
      <c r="J1761">
        <v>15</v>
      </c>
      <c r="K1761">
        <v>9959.7000000000007</v>
      </c>
      <c r="L1761">
        <v>56438.3</v>
      </c>
      <c r="M1761">
        <v>36615.47</v>
      </c>
      <c r="N1761">
        <v>19822.830000000002</v>
      </c>
      <c r="O1761" t="s">
        <v>91</v>
      </c>
      <c r="P1761">
        <v>1802.73</v>
      </c>
      <c r="Q1761" t="s">
        <v>40</v>
      </c>
      <c r="R1761" t="s">
        <v>41</v>
      </c>
      <c r="S1761">
        <v>2</v>
      </c>
      <c r="T1761">
        <v>4</v>
      </c>
      <c r="U1761" t="s">
        <v>56</v>
      </c>
      <c r="V1761" t="s">
        <v>33</v>
      </c>
      <c r="W1761">
        <v>4</v>
      </c>
      <c r="X1761">
        <f t="shared" si="54"/>
        <v>0</v>
      </c>
      <c r="Y1761">
        <f t="shared" si="55"/>
        <v>18020.100000000002</v>
      </c>
      <c r="Z1761" s="2">
        <f>IF(BoyCodeAfrica_Ecommerce_Datasets3[Marketing_Cost] = 0, "N/A", L1761/P1761)</f>
        <v>31.307128632684872</v>
      </c>
      <c r="AA1761" s="3">
        <f>BoyCodeAfrica_Ecommerce_Datasets3[Marketing_Cost]/BoyCodeAfrica_Ecommerce_Datasets3[Revenue]</f>
        <v>3.1941607029269133E-2</v>
      </c>
      <c r="AB1761">
        <f>IF(COUNTIFS($C$2:C1761,C1761, $O$2:O1761,O1761)= 1,1,0)</f>
        <v>0</v>
      </c>
      <c r="AC1761" s="6">
        <f>IF(COUNTIFS($A$2:A1761,A1761, $O$2:O1761,O1761)= 1,1,0)</f>
        <v>1</v>
      </c>
    </row>
    <row r="1762" spans="1:29" x14ac:dyDescent="0.25">
      <c r="A1762" t="s">
        <v>2409</v>
      </c>
      <c r="B1762" s="1">
        <v>45887</v>
      </c>
      <c r="C1762" t="s">
        <v>1230</v>
      </c>
      <c r="D1762" t="s">
        <v>25</v>
      </c>
      <c r="E1762" t="s">
        <v>46</v>
      </c>
      <c r="F1762" t="s">
        <v>86</v>
      </c>
      <c r="G1762" t="s">
        <v>94</v>
      </c>
      <c r="H1762">
        <v>2</v>
      </c>
      <c r="I1762">
        <v>50905</v>
      </c>
      <c r="J1762">
        <v>15</v>
      </c>
      <c r="K1762">
        <v>15271.5</v>
      </c>
      <c r="L1762">
        <v>86538.5</v>
      </c>
      <c r="M1762">
        <v>50727.23</v>
      </c>
      <c r="N1762">
        <v>35811.269999999997</v>
      </c>
      <c r="O1762" t="s">
        <v>29</v>
      </c>
      <c r="P1762">
        <v>890.83</v>
      </c>
      <c r="Q1762" t="s">
        <v>73</v>
      </c>
      <c r="R1762" t="s">
        <v>31</v>
      </c>
      <c r="S1762">
        <v>5</v>
      </c>
      <c r="T1762">
        <v>3</v>
      </c>
      <c r="U1762" t="s">
        <v>32</v>
      </c>
      <c r="V1762" t="s">
        <v>50</v>
      </c>
      <c r="W1762">
        <v>1</v>
      </c>
      <c r="X1762">
        <f t="shared" si="54"/>
        <v>0</v>
      </c>
      <c r="Y1762">
        <f t="shared" si="55"/>
        <v>34920.439999999995</v>
      </c>
      <c r="Z1762" s="2">
        <f>IF(BoyCodeAfrica_Ecommerce_Datasets3[Marketing_Cost] = 0, "N/A", L1762/P1762)</f>
        <v>97.143674999719352</v>
      </c>
      <c r="AA1762" s="3">
        <f>BoyCodeAfrica_Ecommerce_Datasets3[Marketing_Cost]/BoyCodeAfrica_Ecommerce_Datasets3[Revenue]</f>
        <v>1.0294030980430675E-2</v>
      </c>
      <c r="AB1762">
        <f>IF(COUNTIFS($C$2:C1762,C1762, $O$2:O1762,O1762)= 1,1,0)</f>
        <v>0</v>
      </c>
      <c r="AC1762" s="6">
        <f>IF(COUNTIFS($A$2:A1762,A1762, $O$2:O1762,O1762)= 1,1,0)</f>
        <v>1</v>
      </c>
    </row>
    <row r="1763" spans="1:29" x14ac:dyDescent="0.25">
      <c r="A1763" t="s">
        <v>2410</v>
      </c>
      <c r="B1763" s="1">
        <v>46006</v>
      </c>
      <c r="C1763" t="s">
        <v>1903</v>
      </c>
      <c r="D1763" t="s">
        <v>124</v>
      </c>
      <c r="E1763" t="s">
        <v>46</v>
      </c>
      <c r="F1763" t="s">
        <v>86</v>
      </c>
      <c r="G1763" t="s">
        <v>180</v>
      </c>
      <c r="H1763">
        <v>1</v>
      </c>
      <c r="I1763">
        <v>54099</v>
      </c>
      <c r="J1763">
        <v>20</v>
      </c>
      <c r="K1763">
        <v>10819.8</v>
      </c>
      <c r="L1763">
        <v>43279.199999999997</v>
      </c>
      <c r="M1763">
        <v>34252.86</v>
      </c>
      <c r="N1763">
        <v>9026.34</v>
      </c>
      <c r="O1763" t="s">
        <v>29</v>
      </c>
      <c r="P1763">
        <v>1946.41</v>
      </c>
      <c r="Q1763" t="s">
        <v>30</v>
      </c>
      <c r="R1763" t="s">
        <v>31</v>
      </c>
      <c r="S1763">
        <v>5</v>
      </c>
      <c r="T1763">
        <v>6</v>
      </c>
      <c r="U1763" t="s">
        <v>32</v>
      </c>
      <c r="V1763" t="s">
        <v>42</v>
      </c>
      <c r="X1763">
        <f t="shared" si="54"/>
        <v>0</v>
      </c>
      <c r="Y1763">
        <f t="shared" si="55"/>
        <v>7079.93</v>
      </c>
      <c r="Z1763" s="2">
        <f>IF(BoyCodeAfrica_Ecommerce_Datasets3[Marketing_Cost] = 0, "N/A", L1763/P1763)</f>
        <v>22.235397475352055</v>
      </c>
      <c r="AA1763" s="3">
        <f>BoyCodeAfrica_Ecommerce_Datasets3[Marketing_Cost]/BoyCodeAfrica_Ecommerce_Datasets3[Revenue]</f>
        <v>4.4973335921181544E-2</v>
      </c>
      <c r="AB1763">
        <f>IF(COUNTIFS($C$2:C1763,C1763, $O$2:O1763,O1763)= 1,1,0)</f>
        <v>1</v>
      </c>
      <c r="AC1763" s="6">
        <f>IF(COUNTIFS($A$2:A1763,A1763, $O$2:O1763,O1763)= 1,1,0)</f>
        <v>1</v>
      </c>
    </row>
    <row r="1764" spans="1:29" x14ac:dyDescent="0.25">
      <c r="A1764" t="s">
        <v>2411</v>
      </c>
      <c r="B1764" s="1">
        <v>45947</v>
      </c>
      <c r="C1764" t="s">
        <v>172</v>
      </c>
      <c r="D1764" t="s">
        <v>45</v>
      </c>
      <c r="E1764" t="s">
        <v>26</v>
      </c>
      <c r="F1764" t="s">
        <v>86</v>
      </c>
      <c r="G1764" t="s">
        <v>180</v>
      </c>
      <c r="H1764">
        <v>1</v>
      </c>
      <c r="I1764">
        <v>70412</v>
      </c>
      <c r="J1764">
        <v>10</v>
      </c>
      <c r="K1764">
        <v>7041.2</v>
      </c>
      <c r="L1764">
        <v>63370.8</v>
      </c>
      <c r="M1764">
        <v>37402.28</v>
      </c>
      <c r="N1764">
        <v>25968.52</v>
      </c>
      <c r="O1764" t="s">
        <v>49</v>
      </c>
      <c r="P1764">
        <v>413.07</v>
      </c>
      <c r="Q1764" t="s">
        <v>68</v>
      </c>
      <c r="R1764" t="s">
        <v>31</v>
      </c>
      <c r="S1764">
        <v>5</v>
      </c>
      <c r="T1764">
        <v>5</v>
      </c>
      <c r="U1764" t="s">
        <v>32</v>
      </c>
      <c r="V1764" t="s">
        <v>33</v>
      </c>
      <c r="W1764">
        <v>5</v>
      </c>
      <c r="X1764">
        <f t="shared" si="54"/>
        <v>0</v>
      </c>
      <c r="Y1764">
        <f t="shared" si="55"/>
        <v>25555.45</v>
      </c>
      <c r="Z1764" s="2">
        <f>IF(BoyCodeAfrica_Ecommerce_Datasets3[Marketing_Cost] = 0, "N/A", L1764/P1764)</f>
        <v>153.41419129929554</v>
      </c>
      <c r="AA1764" s="3">
        <f>BoyCodeAfrica_Ecommerce_Datasets3[Marketing_Cost]/BoyCodeAfrica_Ecommerce_Datasets3[Revenue]</f>
        <v>6.518301804616637E-3</v>
      </c>
      <c r="AB1764">
        <f>IF(COUNTIFS($C$2:C1764,C1764, $O$2:O1764,O1764)= 1,1,0)</f>
        <v>1</v>
      </c>
      <c r="AC1764" s="6">
        <f>IF(COUNTIFS($A$2:A1764,A1764, $O$2:O1764,O1764)= 1,1,0)</f>
        <v>1</v>
      </c>
    </row>
    <row r="1765" spans="1:29" x14ac:dyDescent="0.25">
      <c r="A1765" t="s">
        <v>2412</v>
      </c>
      <c r="B1765" s="1">
        <v>45987</v>
      </c>
      <c r="C1765" t="s">
        <v>1012</v>
      </c>
      <c r="D1765" t="s">
        <v>67</v>
      </c>
      <c r="E1765" t="s">
        <v>46</v>
      </c>
      <c r="F1765" t="s">
        <v>27</v>
      </c>
      <c r="G1765" t="s">
        <v>113</v>
      </c>
      <c r="H1765">
        <v>2</v>
      </c>
      <c r="I1765">
        <v>5357</v>
      </c>
      <c r="J1765">
        <v>10</v>
      </c>
      <c r="K1765">
        <v>1071.4000000000001</v>
      </c>
      <c r="L1765">
        <v>9642.6</v>
      </c>
      <c r="M1765">
        <v>7082.15</v>
      </c>
      <c r="N1765">
        <v>2560.4499999999998</v>
      </c>
      <c r="O1765" t="s">
        <v>91</v>
      </c>
      <c r="P1765">
        <v>2355.54</v>
      </c>
      <c r="Q1765" t="s">
        <v>68</v>
      </c>
      <c r="R1765" t="s">
        <v>31</v>
      </c>
      <c r="S1765">
        <v>5</v>
      </c>
      <c r="T1765">
        <v>1</v>
      </c>
      <c r="U1765" t="s">
        <v>32</v>
      </c>
      <c r="V1765" t="s">
        <v>33</v>
      </c>
      <c r="W1765">
        <v>5</v>
      </c>
      <c r="X1765">
        <f t="shared" si="54"/>
        <v>0</v>
      </c>
      <c r="Y1765">
        <f t="shared" si="55"/>
        <v>204.90999999999985</v>
      </c>
      <c r="Z1765" s="2">
        <f>IF(BoyCodeAfrica_Ecommerce_Datasets3[Marketing_Cost] = 0, "N/A", L1765/P1765)</f>
        <v>4.093583636873074</v>
      </c>
      <c r="AA1765" s="3">
        <f>BoyCodeAfrica_Ecommerce_Datasets3[Marketing_Cost]/BoyCodeAfrica_Ecommerce_Datasets3[Revenue]</f>
        <v>0.24428473648186172</v>
      </c>
      <c r="AB1765">
        <f>IF(COUNTIFS($C$2:C1765,C1765, $O$2:O1765,O1765)= 1,1,0)</f>
        <v>0</v>
      </c>
      <c r="AC1765" s="6">
        <f>IF(COUNTIFS($A$2:A1765,A1765, $O$2:O1765,O1765)= 1,1,0)</f>
        <v>1</v>
      </c>
    </row>
    <row r="1766" spans="1:29" x14ac:dyDescent="0.25">
      <c r="A1766" t="s">
        <v>2413</v>
      </c>
      <c r="B1766" s="1">
        <v>45983</v>
      </c>
      <c r="C1766" t="s">
        <v>1063</v>
      </c>
      <c r="D1766" t="s">
        <v>154</v>
      </c>
      <c r="E1766" t="s">
        <v>46</v>
      </c>
      <c r="F1766" t="s">
        <v>86</v>
      </c>
      <c r="G1766" t="s">
        <v>94</v>
      </c>
      <c r="H1766">
        <v>2</v>
      </c>
      <c r="I1766">
        <v>8890</v>
      </c>
      <c r="J1766">
        <v>0</v>
      </c>
      <c r="K1766">
        <v>0</v>
      </c>
      <c r="L1766">
        <v>17780</v>
      </c>
      <c r="M1766">
        <v>10624.04</v>
      </c>
      <c r="N1766">
        <v>7155.96</v>
      </c>
      <c r="O1766" t="s">
        <v>29</v>
      </c>
      <c r="P1766">
        <v>2272.71</v>
      </c>
      <c r="Q1766" t="s">
        <v>73</v>
      </c>
      <c r="R1766" t="s">
        <v>31</v>
      </c>
      <c r="S1766">
        <v>5</v>
      </c>
      <c r="T1766">
        <v>6</v>
      </c>
      <c r="U1766" t="s">
        <v>32</v>
      </c>
      <c r="V1766" t="s">
        <v>50</v>
      </c>
      <c r="W1766">
        <v>5</v>
      </c>
      <c r="X1766">
        <f t="shared" si="54"/>
        <v>0</v>
      </c>
      <c r="Y1766">
        <f t="shared" si="55"/>
        <v>4883.25</v>
      </c>
      <c r="Z1766" s="2">
        <f>IF(BoyCodeAfrica_Ecommerce_Datasets3[Marketing_Cost] = 0, "N/A", L1766/P1766)</f>
        <v>7.8232594567718712</v>
      </c>
      <c r="AA1766" s="3">
        <f>BoyCodeAfrica_Ecommerce_Datasets3[Marketing_Cost]/BoyCodeAfrica_Ecommerce_Datasets3[Revenue]</f>
        <v>0.12782395950506187</v>
      </c>
      <c r="AB1766">
        <f>IF(COUNTIFS($C$2:C1766,C1766, $O$2:O1766,O1766)= 1,1,0)</f>
        <v>1</v>
      </c>
      <c r="AC1766" s="6">
        <f>IF(COUNTIFS($A$2:A1766,A1766, $O$2:O1766,O1766)= 1,1,0)</f>
        <v>1</v>
      </c>
    </row>
    <row r="1767" spans="1:29" x14ac:dyDescent="0.25">
      <c r="A1767" t="s">
        <v>2414</v>
      </c>
      <c r="B1767" s="1">
        <v>45977</v>
      </c>
      <c r="C1767" t="s">
        <v>1162</v>
      </c>
      <c r="D1767" t="s">
        <v>45</v>
      </c>
      <c r="E1767" t="s">
        <v>26</v>
      </c>
      <c r="F1767" t="s">
        <v>47</v>
      </c>
      <c r="G1767" t="s">
        <v>48</v>
      </c>
      <c r="H1767">
        <v>1</v>
      </c>
      <c r="I1767">
        <v>25501</v>
      </c>
      <c r="J1767">
        <v>0</v>
      </c>
      <c r="K1767">
        <v>0</v>
      </c>
      <c r="L1767">
        <v>25501</v>
      </c>
      <c r="M1767">
        <v>14963.98</v>
      </c>
      <c r="N1767">
        <v>10537.02</v>
      </c>
      <c r="O1767" t="s">
        <v>39</v>
      </c>
      <c r="P1767">
        <v>895.72</v>
      </c>
      <c r="Q1767" t="s">
        <v>83</v>
      </c>
      <c r="R1767" t="s">
        <v>31</v>
      </c>
      <c r="S1767">
        <v>5</v>
      </c>
      <c r="T1767">
        <v>1</v>
      </c>
      <c r="U1767" t="s">
        <v>32</v>
      </c>
      <c r="V1767" t="s">
        <v>50</v>
      </c>
      <c r="W1767">
        <v>3</v>
      </c>
      <c r="X1767">
        <f t="shared" si="54"/>
        <v>0</v>
      </c>
      <c r="Y1767">
        <f t="shared" si="55"/>
        <v>9641.3000000000011</v>
      </c>
      <c r="Z1767" s="2">
        <f>IF(BoyCodeAfrica_Ecommerce_Datasets3[Marketing_Cost] = 0, "N/A", L1767/P1767)</f>
        <v>28.469834323226006</v>
      </c>
      <c r="AA1767" s="3">
        <f>BoyCodeAfrica_Ecommerce_Datasets3[Marketing_Cost]/BoyCodeAfrica_Ecommerce_Datasets3[Revenue]</f>
        <v>3.5124897062860282E-2</v>
      </c>
      <c r="AB1767">
        <f>IF(COUNTIFS($C$2:C1767,C1767, $O$2:O1767,O1767)= 1,1,0)</f>
        <v>1</v>
      </c>
      <c r="AC1767" s="6">
        <f>IF(COUNTIFS($A$2:A1767,A1767, $O$2:O1767,O1767)= 1,1,0)</f>
        <v>1</v>
      </c>
    </row>
    <row r="1768" spans="1:29" x14ac:dyDescent="0.25">
      <c r="A1768" t="s">
        <v>2415</v>
      </c>
      <c r="B1768" s="1">
        <v>45823</v>
      </c>
      <c r="C1768" t="s">
        <v>1288</v>
      </c>
      <c r="D1768" t="s">
        <v>79</v>
      </c>
      <c r="E1768" t="s">
        <v>26</v>
      </c>
      <c r="F1768" t="s">
        <v>53</v>
      </c>
      <c r="G1768" t="s">
        <v>82</v>
      </c>
      <c r="H1768">
        <v>2</v>
      </c>
      <c r="I1768">
        <v>104664</v>
      </c>
      <c r="J1768">
        <v>10</v>
      </c>
      <c r="K1768">
        <v>20932.8</v>
      </c>
      <c r="L1768">
        <v>188395.2</v>
      </c>
      <c r="M1768">
        <v>127676.88</v>
      </c>
      <c r="N1768">
        <v>60718.32</v>
      </c>
      <c r="O1768" t="s">
        <v>91</v>
      </c>
      <c r="P1768">
        <v>1964.42</v>
      </c>
      <c r="Q1768" t="s">
        <v>40</v>
      </c>
      <c r="R1768" t="s">
        <v>31</v>
      </c>
      <c r="S1768">
        <v>5</v>
      </c>
      <c r="T1768">
        <v>9</v>
      </c>
      <c r="U1768" t="s">
        <v>56</v>
      </c>
      <c r="V1768" t="s">
        <v>33</v>
      </c>
      <c r="W1768">
        <v>5</v>
      </c>
      <c r="X1768">
        <f t="shared" si="54"/>
        <v>0</v>
      </c>
      <c r="Y1768">
        <f t="shared" si="55"/>
        <v>58753.9</v>
      </c>
      <c r="Z1768" s="2">
        <f>IF(BoyCodeAfrica_Ecommerce_Datasets3[Marketing_Cost] = 0, "N/A", L1768/P1768)</f>
        <v>95.903727308823974</v>
      </c>
      <c r="AA1768" s="3">
        <f>BoyCodeAfrica_Ecommerce_Datasets3[Marketing_Cost]/BoyCodeAfrica_Ecommerce_Datasets3[Revenue]</f>
        <v>1.042712340866434E-2</v>
      </c>
      <c r="AB1768">
        <f>IF(COUNTIFS($C$2:C1768,C1768, $O$2:O1768,O1768)= 1,1,0)</f>
        <v>1</v>
      </c>
      <c r="AC1768" s="6">
        <f>IF(COUNTIFS($A$2:A1768,A1768, $O$2:O1768,O1768)= 1,1,0)</f>
        <v>1</v>
      </c>
    </row>
    <row r="1769" spans="1:29" x14ac:dyDescent="0.25">
      <c r="A1769" t="s">
        <v>2416</v>
      </c>
      <c r="B1769" s="1">
        <v>45979</v>
      </c>
      <c r="C1769" t="s">
        <v>961</v>
      </c>
      <c r="D1769" t="s">
        <v>71</v>
      </c>
      <c r="E1769" t="s">
        <v>46</v>
      </c>
      <c r="F1769" t="s">
        <v>27</v>
      </c>
      <c r="G1769" t="s">
        <v>76</v>
      </c>
      <c r="H1769">
        <v>1</v>
      </c>
      <c r="I1769">
        <v>7300</v>
      </c>
      <c r="J1769">
        <v>0</v>
      </c>
      <c r="K1769">
        <v>0</v>
      </c>
      <c r="L1769">
        <v>7300</v>
      </c>
      <c r="M1769">
        <v>4066.09</v>
      </c>
      <c r="N1769">
        <v>3233.91</v>
      </c>
      <c r="O1769" t="s">
        <v>29</v>
      </c>
      <c r="P1769">
        <v>1827.82</v>
      </c>
      <c r="Q1769" t="s">
        <v>40</v>
      </c>
      <c r="R1769" t="s">
        <v>31</v>
      </c>
      <c r="S1769">
        <v>5</v>
      </c>
      <c r="T1769">
        <v>4</v>
      </c>
      <c r="U1769" t="s">
        <v>32</v>
      </c>
      <c r="V1769" t="s">
        <v>33</v>
      </c>
      <c r="W1769">
        <v>5</v>
      </c>
      <c r="X1769">
        <f t="shared" si="54"/>
        <v>0</v>
      </c>
      <c r="Y1769">
        <f t="shared" si="55"/>
        <v>1406.09</v>
      </c>
      <c r="Z1769" s="2">
        <f>IF(BoyCodeAfrica_Ecommerce_Datasets3[Marketing_Cost] = 0, "N/A", L1769/P1769)</f>
        <v>3.9938287139871544</v>
      </c>
      <c r="AA1769" s="3">
        <f>BoyCodeAfrica_Ecommerce_Datasets3[Marketing_Cost]/BoyCodeAfrica_Ecommerce_Datasets3[Revenue]</f>
        <v>0.25038630136986301</v>
      </c>
      <c r="AB1769">
        <f>IF(COUNTIFS($C$2:C1769,C1769, $O$2:O1769,O1769)= 1,1,0)</f>
        <v>1</v>
      </c>
      <c r="AC1769" s="6">
        <f>IF(COUNTIFS($A$2:A1769,A1769, $O$2:O1769,O1769)= 1,1,0)</f>
        <v>1</v>
      </c>
    </row>
    <row r="1770" spans="1:29" x14ac:dyDescent="0.25">
      <c r="A1770" t="s">
        <v>2417</v>
      </c>
      <c r="B1770" s="1">
        <v>45819</v>
      </c>
      <c r="C1770" t="s">
        <v>1037</v>
      </c>
      <c r="D1770" t="s">
        <v>79</v>
      </c>
      <c r="E1770" t="s">
        <v>26</v>
      </c>
      <c r="F1770" t="s">
        <v>53</v>
      </c>
      <c r="G1770" t="s">
        <v>268</v>
      </c>
      <c r="H1770">
        <v>1</v>
      </c>
      <c r="I1770">
        <v>13504</v>
      </c>
      <c r="J1770">
        <v>25</v>
      </c>
      <c r="K1770">
        <v>3376</v>
      </c>
      <c r="L1770">
        <v>10128</v>
      </c>
      <c r="M1770">
        <v>7060.83</v>
      </c>
      <c r="N1770">
        <v>3067.17</v>
      </c>
      <c r="O1770" t="s">
        <v>39</v>
      </c>
      <c r="P1770">
        <v>1073.6500000000001</v>
      </c>
      <c r="Q1770" t="s">
        <v>30</v>
      </c>
      <c r="R1770" t="s">
        <v>31</v>
      </c>
      <c r="S1770">
        <v>5</v>
      </c>
      <c r="T1770">
        <v>4</v>
      </c>
      <c r="U1770" t="s">
        <v>32</v>
      </c>
      <c r="V1770" t="s">
        <v>42</v>
      </c>
      <c r="X1770">
        <f t="shared" si="54"/>
        <v>0</v>
      </c>
      <c r="Y1770">
        <f t="shared" si="55"/>
        <v>1993.52</v>
      </c>
      <c r="Z1770" s="2">
        <f>IF(BoyCodeAfrica_Ecommerce_Datasets3[Marketing_Cost] = 0, "N/A", L1770/P1770)</f>
        <v>9.4332417454477699</v>
      </c>
      <c r="AA1770" s="3">
        <f>BoyCodeAfrica_Ecommerce_Datasets3[Marketing_Cost]/BoyCodeAfrica_Ecommerce_Datasets3[Revenue]</f>
        <v>0.10600809636650869</v>
      </c>
      <c r="AB1770">
        <f>IF(COUNTIFS($C$2:C1770,C1770, $O$2:O1770,O1770)= 1,1,0)</f>
        <v>1</v>
      </c>
      <c r="AC1770" s="6">
        <f>IF(COUNTIFS($A$2:A1770,A1770, $O$2:O1770,O1770)= 1,1,0)</f>
        <v>1</v>
      </c>
    </row>
    <row r="1771" spans="1:29" x14ac:dyDescent="0.25">
      <c r="A1771" t="s">
        <v>2418</v>
      </c>
      <c r="B1771" s="1">
        <v>45735</v>
      </c>
      <c r="C1771" t="s">
        <v>2294</v>
      </c>
      <c r="D1771" t="s">
        <v>124</v>
      </c>
      <c r="E1771" t="s">
        <v>36</v>
      </c>
      <c r="F1771" t="s">
        <v>86</v>
      </c>
      <c r="G1771" t="s">
        <v>94</v>
      </c>
      <c r="H1771">
        <v>1</v>
      </c>
      <c r="I1771">
        <v>10731</v>
      </c>
      <c r="J1771">
        <v>0</v>
      </c>
      <c r="K1771">
        <v>0</v>
      </c>
      <c r="L1771">
        <v>10731</v>
      </c>
      <c r="M1771">
        <v>7845.32</v>
      </c>
      <c r="N1771">
        <v>2885.68</v>
      </c>
      <c r="O1771" t="s">
        <v>55</v>
      </c>
      <c r="P1771">
        <v>2417.7199999999998</v>
      </c>
      <c r="Q1771" t="s">
        <v>68</v>
      </c>
      <c r="R1771" t="s">
        <v>41</v>
      </c>
      <c r="S1771">
        <v>2</v>
      </c>
      <c r="T1771">
        <v>3</v>
      </c>
      <c r="U1771" t="s">
        <v>56</v>
      </c>
      <c r="V1771" t="s">
        <v>33</v>
      </c>
      <c r="W1771">
        <v>4</v>
      </c>
      <c r="X1771">
        <f t="shared" si="54"/>
        <v>0</v>
      </c>
      <c r="Y1771">
        <f t="shared" si="55"/>
        <v>467.96000000000004</v>
      </c>
      <c r="Z1771" s="2">
        <f>IF(BoyCodeAfrica_Ecommerce_Datasets3[Marketing_Cost] = 0, "N/A", L1771/P1771)</f>
        <v>4.4384792283639136</v>
      </c>
      <c r="AA1771" s="3">
        <f>BoyCodeAfrica_Ecommerce_Datasets3[Marketing_Cost]/BoyCodeAfrica_Ecommerce_Datasets3[Revenue]</f>
        <v>0.22530239493057494</v>
      </c>
      <c r="AB1771">
        <f>IF(COUNTIFS($C$2:C1771,C1771, $O$2:O1771,O1771)= 1,1,0)</f>
        <v>1</v>
      </c>
      <c r="AC1771" s="6">
        <f>IF(COUNTIFS($A$2:A1771,A1771, $O$2:O1771,O1771)= 1,1,0)</f>
        <v>1</v>
      </c>
    </row>
    <row r="1772" spans="1:29" x14ac:dyDescent="0.25">
      <c r="A1772" t="s">
        <v>2419</v>
      </c>
      <c r="B1772" s="1">
        <v>45883</v>
      </c>
      <c r="C1772" t="s">
        <v>1033</v>
      </c>
      <c r="D1772" t="s">
        <v>124</v>
      </c>
      <c r="E1772" t="s">
        <v>36</v>
      </c>
      <c r="F1772" t="s">
        <v>53</v>
      </c>
      <c r="G1772" t="s">
        <v>54</v>
      </c>
      <c r="H1772">
        <v>2</v>
      </c>
      <c r="I1772">
        <v>73101</v>
      </c>
      <c r="J1772">
        <v>20</v>
      </c>
      <c r="K1772">
        <v>29240.400000000001</v>
      </c>
      <c r="L1772">
        <v>116961.60000000001</v>
      </c>
      <c r="M1772">
        <v>67015.55</v>
      </c>
      <c r="N1772">
        <v>49946.05</v>
      </c>
      <c r="O1772" t="s">
        <v>60</v>
      </c>
      <c r="P1772">
        <v>2274.4</v>
      </c>
      <c r="Q1772" t="s">
        <v>83</v>
      </c>
      <c r="R1772" t="s">
        <v>31</v>
      </c>
      <c r="S1772">
        <v>5</v>
      </c>
      <c r="T1772">
        <v>5</v>
      </c>
      <c r="U1772" t="s">
        <v>32</v>
      </c>
      <c r="V1772" t="s">
        <v>50</v>
      </c>
      <c r="W1772">
        <v>5</v>
      </c>
      <c r="X1772">
        <f t="shared" si="54"/>
        <v>0</v>
      </c>
      <c r="Y1772">
        <f t="shared" si="55"/>
        <v>47671.65</v>
      </c>
      <c r="Z1772" s="2">
        <f>IF(BoyCodeAfrica_Ecommerce_Datasets3[Marketing_Cost] = 0, "N/A", L1772/P1772)</f>
        <v>51.425255012310942</v>
      </c>
      <c r="AA1772" s="3">
        <f>BoyCodeAfrica_Ecommerce_Datasets3[Marketing_Cost]/BoyCodeAfrica_Ecommerce_Datasets3[Revenue]</f>
        <v>1.9445698417258312E-2</v>
      </c>
      <c r="AB1772">
        <f>IF(COUNTIFS($C$2:C1772,C1772, $O$2:O1772,O1772)= 1,1,0)</f>
        <v>1</v>
      </c>
      <c r="AC1772" s="6">
        <f>IF(COUNTIFS($A$2:A1772,A1772, $O$2:O1772,O1772)= 1,1,0)</f>
        <v>1</v>
      </c>
    </row>
    <row r="1773" spans="1:29" x14ac:dyDescent="0.25">
      <c r="A1773" t="s">
        <v>2420</v>
      </c>
      <c r="B1773" s="1">
        <v>45692</v>
      </c>
      <c r="C1773" t="s">
        <v>1790</v>
      </c>
      <c r="D1773" t="s">
        <v>67</v>
      </c>
      <c r="E1773" t="s">
        <v>46</v>
      </c>
      <c r="F1773" t="s">
        <v>37</v>
      </c>
      <c r="G1773" t="s">
        <v>224</v>
      </c>
      <c r="H1773">
        <v>2</v>
      </c>
      <c r="I1773">
        <v>17496</v>
      </c>
      <c r="J1773">
        <v>0</v>
      </c>
      <c r="K1773">
        <v>0</v>
      </c>
      <c r="L1773">
        <v>34992</v>
      </c>
      <c r="M1773">
        <v>19462.2</v>
      </c>
      <c r="N1773">
        <v>15529.8</v>
      </c>
      <c r="O1773" t="s">
        <v>39</v>
      </c>
      <c r="P1773">
        <v>806.04</v>
      </c>
      <c r="Q1773" t="s">
        <v>73</v>
      </c>
      <c r="R1773" t="s">
        <v>41</v>
      </c>
      <c r="S1773">
        <v>2</v>
      </c>
      <c r="T1773">
        <v>5</v>
      </c>
      <c r="U1773" t="s">
        <v>56</v>
      </c>
      <c r="V1773" t="s">
        <v>33</v>
      </c>
      <c r="W1773">
        <v>5</v>
      </c>
      <c r="X1773">
        <f t="shared" si="54"/>
        <v>0</v>
      </c>
      <c r="Y1773">
        <f t="shared" si="55"/>
        <v>14723.759999999998</v>
      </c>
      <c r="Z1773" s="2">
        <f>IF(BoyCodeAfrica_Ecommerce_Datasets3[Marketing_Cost] = 0, "N/A", L1773/P1773)</f>
        <v>43.412237606074143</v>
      </c>
      <c r="AA1773" s="3">
        <f>BoyCodeAfrica_Ecommerce_Datasets3[Marketing_Cost]/BoyCodeAfrica_Ecommerce_Datasets3[Revenue]</f>
        <v>2.3034979423868313E-2</v>
      </c>
      <c r="AB1773">
        <f>IF(COUNTIFS($C$2:C1773,C1773, $O$2:O1773,O1773)= 1,1,0)</f>
        <v>0</v>
      </c>
      <c r="AC1773" s="6">
        <f>IF(COUNTIFS($A$2:A1773,A1773, $O$2:O1773,O1773)= 1,1,0)</f>
        <v>1</v>
      </c>
    </row>
    <row r="1774" spans="1:29" x14ac:dyDescent="0.25">
      <c r="A1774" t="s">
        <v>2421</v>
      </c>
      <c r="B1774" s="1">
        <v>45898</v>
      </c>
      <c r="C1774" t="s">
        <v>1133</v>
      </c>
      <c r="D1774" t="s">
        <v>79</v>
      </c>
      <c r="E1774" t="s">
        <v>36</v>
      </c>
      <c r="F1774" t="s">
        <v>27</v>
      </c>
      <c r="G1774" t="s">
        <v>164</v>
      </c>
      <c r="H1774">
        <v>1</v>
      </c>
      <c r="I1774">
        <v>26947</v>
      </c>
      <c r="J1774">
        <v>20</v>
      </c>
      <c r="K1774">
        <v>5389.4</v>
      </c>
      <c r="L1774">
        <v>21557.599999999999</v>
      </c>
      <c r="M1774">
        <v>13874.97</v>
      </c>
      <c r="N1774">
        <v>7682.63</v>
      </c>
      <c r="O1774" t="s">
        <v>39</v>
      </c>
      <c r="P1774">
        <v>2177.23</v>
      </c>
      <c r="Q1774" t="s">
        <v>30</v>
      </c>
      <c r="R1774" t="s">
        <v>31</v>
      </c>
      <c r="S1774">
        <v>5</v>
      </c>
      <c r="T1774">
        <v>2</v>
      </c>
      <c r="U1774" t="s">
        <v>32</v>
      </c>
      <c r="V1774" t="s">
        <v>50</v>
      </c>
      <c r="W1774">
        <v>5</v>
      </c>
      <c r="X1774">
        <f t="shared" si="54"/>
        <v>0</v>
      </c>
      <c r="Y1774">
        <f t="shared" si="55"/>
        <v>5505.4</v>
      </c>
      <c r="Z1774" s="2">
        <f>IF(BoyCodeAfrica_Ecommerce_Datasets3[Marketing_Cost] = 0, "N/A", L1774/P1774)</f>
        <v>9.9013884614854639</v>
      </c>
      <c r="AA1774" s="3">
        <f>BoyCodeAfrica_Ecommerce_Datasets3[Marketing_Cost]/BoyCodeAfrica_Ecommerce_Datasets3[Revenue]</f>
        <v>0.10099593646788141</v>
      </c>
      <c r="AB1774">
        <f>IF(COUNTIFS($C$2:C1774,C1774, $O$2:O1774,O1774)= 1,1,0)</f>
        <v>0</v>
      </c>
      <c r="AC1774" s="6">
        <f>IF(COUNTIFS($A$2:A1774,A1774, $O$2:O1774,O1774)= 1,1,0)</f>
        <v>1</v>
      </c>
    </row>
    <row r="1775" spans="1:29" x14ac:dyDescent="0.25">
      <c r="A1775" t="s">
        <v>2422</v>
      </c>
      <c r="B1775" s="1">
        <v>45884</v>
      </c>
      <c r="C1775" t="s">
        <v>2423</v>
      </c>
      <c r="D1775" t="s">
        <v>71</v>
      </c>
      <c r="E1775" t="s">
        <v>46</v>
      </c>
      <c r="F1775" t="s">
        <v>47</v>
      </c>
      <c r="G1775" t="s">
        <v>146</v>
      </c>
      <c r="H1775">
        <v>1</v>
      </c>
      <c r="I1775">
        <v>19834</v>
      </c>
      <c r="J1775">
        <v>0</v>
      </c>
      <c r="K1775">
        <v>0</v>
      </c>
      <c r="L1775">
        <v>19834</v>
      </c>
      <c r="M1775">
        <v>11405.78</v>
      </c>
      <c r="N1775">
        <v>8428.2199999999993</v>
      </c>
      <c r="O1775" t="s">
        <v>49</v>
      </c>
      <c r="P1775">
        <v>449.97</v>
      </c>
      <c r="Q1775" t="s">
        <v>30</v>
      </c>
      <c r="R1775" t="s">
        <v>31</v>
      </c>
      <c r="S1775">
        <v>5</v>
      </c>
      <c r="T1775">
        <v>2</v>
      </c>
      <c r="U1775" t="s">
        <v>32</v>
      </c>
      <c r="V1775" t="s">
        <v>50</v>
      </c>
      <c r="W1775">
        <v>5</v>
      </c>
      <c r="X1775">
        <f t="shared" si="54"/>
        <v>0</v>
      </c>
      <c r="Y1775">
        <f t="shared" si="55"/>
        <v>7978.2499999999991</v>
      </c>
      <c r="Z1775" s="2">
        <f>IF(BoyCodeAfrica_Ecommerce_Datasets3[Marketing_Cost] = 0, "N/A", L1775/P1775)</f>
        <v>44.078494121830339</v>
      </c>
      <c r="AA1775" s="3">
        <f>BoyCodeAfrica_Ecommerce_Datasets3[Marketing_Cost]/BoyCodeAfrica_Ecommerce_Datasets3[Revenue]</f>
        <v>2.2686800443682566E-2</v>
      </c>
      <c r="AB1775">
        <f>IF(COUNTIFS($C$2:C1775,C1775, $O$2:O1775,O1775)= 1,1,0)</f>
        <v>1</v>
      </c>
      <c r="AC1775" s="6">
        <f>IF(COUNTIFS($A$2:A1775,A1775, $O$2:O1775,O1775)= 1,1,0)</f>
        <v>1</v>
      </c>
    </row>
    <row r="1776" spans="1:29" x14ac:dyDescent="0.25">
      <c r="A1776" t="s">
        <v>2424</v>
      </c>
      <c r="B1776" s="1">
        <v>45981</v>
      </c>
      <c r="C1776" t="s">
        <v>993</v>
      </c>
      <c r="D1776" t="s">
        <v>45</v>
      </c>
      <c r="E1776" t="s">
        <v>36</v>
      </c>
      <c r="F1776" t="s">
        <v>53</v>
      </c>
      <c r="G1776" t="s">
        <v>268</v>
      </c>
      <c r="H1776">
        <v>1</v>
      </c>
      <c r="I1776">
        <v>64643</v>
      </c>
      <c r="J1776">
        <v>10</v>
      </c>
      <c r="K1776">
        <v>6464.3</v>
      </c>
      <c r="L1776">
        <v>58178.7</v>
      </c>
      <c r="M1776">
        <v>41325.97</v>
      </c>
      <c r="N1776">
        <v>16852.73</v>
      </c>
      <c r="O1776" t="s">
        <v>60</v>
      </c>
      <c r="P1776">
        <v>2184.12</v>
      </c>
      <c r="Q1776" t="s">
        <v>30</v>
      </c>
      <c r="R1776" t="s">
        <v>41</v>
      </c>
      <c r="S1776">
        <v>2</v>
      </c>
      <c r="T1776">
        <v>1</v>
      </c>
      <c r="U1776" t="s">
        <v>32</v>
      </c>
      <c r="V1776" t="s">
        <v>33</v>
      </c>
      <c r="W1776">
        <v>5</v>
      </c>
      <c r="X1776">
        <f t="shared" si="54"/>
        <v>0</v>
      </c>
      <c r="Y1776">
        <f t="shared" si="55"/>
        <v>14668.61</v>
      </c>
      <c r="Z1776" s="2">
        <f>IF(BoyCodeAfrica_Ecommerce_Datasets3[Marketing_Cost] = 0, "N/A", L1776/P1776)</f>
        <v>26.637135322235043</v>
      </c>
      <c r="AA1776" s="3">
        <f>BoyCodeAfrica_Ecommerce_Datasets3[Marketing_Cost]/BoyCodeAfrica_Ecommerce_Datasets3[Revenue]</f>
        <v>3.7541574493758022E-2</v>
      </c>
      <c r="AB1776">
        <f>IF(COUNTIFS($C$2:C1776,C1776, $O$2:O1776,O1776)= 1,1,0)</f>
        <v>0</v>
      </c>
      <c r="AC1776" s="6">
        <f>IF(COUNTIFS($A$2:A1776,A1776, $O$2:O1776,O1776)= 1,1,0)</f>
        <v>1</v>
      </c>
    </row>
    <row r="1777" spans="1:29" x14ac:dyDescent="0.25">
      <c r="A1777" t="s">
        <v>2425</v>
      </c>
      <c r="B1777" s="1">
        <v>45813</v>
      </c>
      <c r="C1777" t="s">
        <v>948</v>
      </c>
      <c r="D1777" t="s">
        <v>154</v>
      </c>
      <c r="E1777" t="s">
        <v>46</v>
      </c>
      <c r="F1777" t="s">
        <v>27</v>
      </c>
      <c r="G1777" t="s">
        <v>28</v>
      </c>
      <c r="H1777">
        <v>1</v>
      </c>
      <c r="I1777">
        <v>27820</v>
      </c>
      <c r="J1777">
        <v>25</v>
      </c>
      <c r="K1777">
        <v>6955</v>
      </c>
      <c r="L1777">
        <v>20865</v>
      </c>
      <c r="M1777">
        <v>16088.46</v>
      </c>
      <c r="N1777">
        <v>4776.54</v>
      </c>
      <c r="O1777" t="s">
        <v>91</v>
      </c>
      <c r="P1777">
        <v>2300.06</v>
      </c>
      <c r="Q1777" t="s">
        <v>73</v>
      </c>
      <c r="R1777" t="s">
        <v>41</v>
      </c>
      <c r="S1777">
        <v>2</v>
      </c>
      <c r="T1777">
        <v>1</v>
      </c>
      <c r="U1777" t="s">
        <v>32</v>
      </c>
      <c r="V1777" t="s">
        <v>33</v>
      </c>
      <c r="W1777">
        <v>5</v>
      </c>
      <c r="X1777">
        <f t="shared" si="54"/>
        <v>0</v>
      </c>
      <c r="Y1777">
        <f t="shared" si="55"/>
        <v>2476.48</v>
      </c>
      <c r="Z1777" s="2">
        <f>IF(BoyCodeAfrica_Ecommerce_Datasets3[Marketing_Cost] = 0, "N/A", L1777/P1777)</f>
        <v>9.0715024825439343</v>
      </c>
      <c r="AA1777" s="3">
        <f>BoyCodeAfrica_Ecommerce_Datasets3[Marketing_Cost]/BoyCodeAfrica_Ecommerce_Datasets3[Revenue]</f>
        <v>0.11023532231008866</v>
      </c>
      <c r="AB1777">
        <f>IF(COUNTIFS($C$2:C1777,C1777, $O$2:O1777,O1777)= 1,1,0)</f>
        <v>0</v>
      </c>
      <c r="AC1777" s="6">
        <f>IF(COUNTIFS($A$2:A1777,A1777, $O$2:O1777,O1777)= 1,1,0)</f>
        <v>1</v>
      </c>
    </row>
    <row r="1778" spans="1:29" x14ac:dyDescent="0.25">
      <c r="A1778" t="s">
        <v>2426</v>
      </c>
      <c r="B1778" s="1">
        <v>45798</v>
      </c>
      <c r="C1778" t="s">
        <v>332</v>
      </c>
      <c r="D1778" t="s">
        <v>124</v>
      </c>
      <c r="E1778" t="s">
        <v>46</v>
      </c>
      <c r="F1778" t="s">
        <v>53</v>
      </c>
      <c r="G1778" t="s">
        <v>82</v>
      </c>
      <c r="H1778">
        <v>1</v>
      </c>
      <c r="I1778">
        <v>119674</v>
      </c>
      <c r="J1778">
        <v>20</v>
      </c>
      <c r="K1778">
        <v>23934.799999999999</v>
      </c>
      <c r="L1778">
        <v>95739.199999999997</v>
      </c>
      <c r="M1778">
        <v>60234.43</v>
      </c>
      <c r="N1778">
        <v>35504.769999999997</v>
      </c>
      <c r="O1778" t="s">
        <v>91</v>
      </c>
      <c r="P1778">
        <v>593.53</v>
      </c>
      <c r="Q1778" t="s">
        <v>30</v>
      </c>
      <c r="R1778" t="s">
        <v>31</v>
      </c>
      <c r="S1778">
        <v>5</v>
      </c>
      <c r="T1778">
        <v>4</v>
      </c>
      <c r="U1778" t="s">
        <v>32</v>
      </c>
      <c r="V1778" t="s">
        <v>50</v>
      </c>
      <c r="W1778">
        <v>5</v>
      </c>
      <c r="X1778">
        <f t="shared" si="54"/>
        <v>0</v>
      </c>
      <c r="Y1778">
        <f t="shared" si="55"/>
        <v>34911.24</v>
      </c>
      <c r="Z1778" s="2">
        <f>IF(BoyCodeAfrica_Ecommerce_Datasets3[Marketing_Cost] = 0, "N/A", L1778/P1778)</f>
        <v>161.30473607062828</v>
      </c>
      <c r="AA1778" s="3">
        <f>BoyCodeAfrica_Ecommerce_Datasets3[Marketing_Cost]/BoyCodeAfrica_Ecommerce_Datasets3[Revenue]</f>
        <v>6.1994459949529556E-3</v>
      </c>
      <c r="AB1778">
        <f>IF(COUNTIFS($C$2:C1778,C1778, $O$2:O1778,O1778)= 1,1,0)</f>
        <v>1</v>
      </c>
      <c r="AC1778" s="6">
        <f>IF(COUNTIFS($A$2:A1778,A1778, $O$2:O1778,O1778)= 1,1,0)</f>
        <v>1</v>
      </c>
    </row>
    <row r="1779" spans="1:29" x14ac:dyDescent="0.25">
      <c r="A1779" t="s">
        <v>2427</v>
      </c>
      <c r="B1779" s="1">
        <v>45960</v>
      </c>
      <c r="C1779" t="s">
        <v>1060</v>
      </c>
      <c r="D1779" t="s">
        <v>45</v>
      </c>
      <c r="E1779" t="s">
        <v>46</v>
      </c>
      <c r="F1779" t="s">
        <v>86</v>
      </c>
      <c r="G1779" t="s">
        <v>110</v>
      </c>
      <c r="H1779">
        <v>1</v>
      </c>
      <c r="I1779">
        <v>24530</v>
      </c>
      <c r="J1779">
        <v>25</v>
      </c>
      <c r="K1779">
        <v>6132.5</v>
      </c>
      <c r="L1779">
        <v>18397.5</v>
      </c>
      <c r="M1779">
        <v>14815.48</v>
      </c>
      <c r="N1779">
        <v>3582.02</v>
      </c>
      <c r="O1779" t="s">
        <v>60</v>
      </c>
      <c r="P1779">
        <v>2497.5500000000002</v>
      </c>
      <c r="Q1779" t="s">
        <v>83</v>
      </c>
      <c r="R1779" t="s">
        <v>41</v>
      </c>
      <c r="S1779">
        <v>2</v>
      </c>
      <c r="T1779">
        <v>2</v>
      </c>
      <c r="U1779" t="s">
        <v>32</v>
      </c>
      <c r="V1779" t="s">
        <v>50</v>
      </c>
      <c r="W1779">
        <v>3</v>
      </c>
      <c r="X1779">
        <f t="shared" si="54"/>
        <v>0</v>
      </c>
      <c r="Y1779">
        <f t="shared" si="55"/>
        <v>1084.4699999999998</v>
      </c>
      <c r="Z1779" s="2">
        <f>IF(BoyCodeAfrica_Ecommerce_Datasets3[Marketing_Cost] = 0, "N/A", L1779/P1779)</f>
        <v>7.366218894516626</v>
      </c>
      <c r="AA1779" s="3">
        <f>BoyCodeAfrica_Ecommerce_Datasets3[Marketing_Cost]/BoyCodeAfrica_Ecommerce_Datasets3[Revenue]</f>
        <v>0.13575485799701048</v>
      </c>
      <c r="AB1779">
        <f>IF(COUNTIFS($C$2:C1779,C1779, $O$2:O1779,O1779)= 1,1,0)</f>
        <v>0</v>
      </c>
      <c r="AC1779" s="6">
        <f>IF(COUNTIFS($A$2:A1779,A1779, $O$2:O1779,O1779)= 1,1,0)</f>
        <v>1</v>
      </c>
    </row>
    <row r="1780" spans="1:29" x14ac:dyDescent="0.25">
      <c r="A1780" t="s">
        <v>2428</v>
      </c>
      <c r="B1780" s="1">
        <v>45686</v>
      </c>
      <c r="C1780" t="s">
        <v>2429</v>
      </c>
      <c r="D1780" t="s">
        <v>45</v>
      </c>
      <c r="E1780" t="s">
        <v>26</v>
      </c>
      <c r="F1780" t="s">
        <v>47</v>
      </c>
      <c r="G1780" t="s">
        <v>64</v>
      </c>
      <c r="H1780">
        <v>3</v>
      </c>
      <c r="I1780">
        <v>41038</v>
      </c>
      <c r="J1780">
        <v>15</v>
      </c>
      <c r="K1780">
        <v>18467.099999999999</v>
      </c>
      <c r="L1780">
        <v>104646.9</v>
      </c>
      <c r="M1780">
        <v>71559.06</v>
      </c>
      <c r="N1780">
        <v>33087.839999999997</v>
      </c>
      <c r="O1780" t="s">
        <v>60</v>
      </c>
      <c r="P1780">
        <v>1834</v>
      </c>
      <c r="Q1780" t="s">
        <v>68</v>
      </c>
      <c r="R1780" t="s">
        <v>31</v>
      </c>
      <c r="S1780">
        <v>5</v>
      </c>
      <c r="T1780">
        <v>4</v>
      </c>
      <c r="U1780" t="s">
        <v>32</v>
      </c>
      <c r="V1780" t="s">
        <v>42</v>
      </c>
      <c r="X1780">
        <f t="shared" si="54"/>
        <v>0</v>
      </c>
      <c r="Y1780">
        <f t="shared" si="55"/>
        <v>31253.839999999997</v>
      </c>
      <c r="Z1780" s="2">
        <f>IF(BoyCodeAfrica_Ecommerce_Datasets3[Marketing_Cost] = 0, "N/A", L1780/P1780)</f>
        <v>57.059378407851689</v>
      </c>
      <c r="AA1780" s="3">
        <f>BoyCodeAfrica_Ecommerce_Datasets3[Marketing_Cost]/BoyCodeAfrica_Ecommerce_Datasets3[Revenue]</f>
        <v>1.752560276510819E-2</v>
      </c>
      <c r="AB1780">
        <f>IF(COUNTIFS($C$2:C1780,C1780, $O$2:O1780,O1780)= 1,1,0)</f>
        <v>1</v>
      </c>
      <c r="AC1780" s="6">
        <f>IF(COUNTIFS($A$2:A1780,A1780, $O$2:O1780,O1780)= 1,1,0)</f>
        <v>1</v>
      </c>
    </row>
    <row r="1781" spans="1:29" x14ac:dyDescent="0.25">
      <c r="A1781" t="s">
        <v>2430</v>
      </c>
      <c r="B1781" s="1">
        <v>45838</v>
      </c>
      <c r="C1781" t="s">
        <v>533</v>
      </c>
      <c r="D1781" t="s">
        <v>154</v>
      </c>
      <c r="E1781" t="s">
        <v>26</v>
      </c>
      <c r="F1781" t="s">
        <v>27</v>
      </c>
      <c r="G1781" t="s">
        <v>28</v>
      </c>
      <c r="H1781">
        <v>1</v>
      </c>
      <c r="I1781">
        <v>11866</v>
      </c>
      <c r="J1781">
        <v>10</v>
      </c>
      <c r="K1781">
        <v>1186.5999999999999</v>
      </c>
      <c r="L1781">
        <v>10679.4</v>
      </c>
      <c r="M1781">
        <v>7369.83</v>
      </c>
      <c r="N1781">
        <v>3309.57</v>
      </c>
      <c r="O1781" t="s">
        <v>91</v>
      </c>
      <c r="P1781">
        <v>828.98</v>
      </c>
      <c r="Q1781" t="s">
        <v>30</v>
      </c>
      <c r="R1781" t="s">
        <v>41</v>
      </c>
      <c r="S1781">
        <v>2</v>
      </c>
      <c r="T1781">
        <v>1</v>
      </c>
      <c r="U1781" t="s">
        <v>32</v>
      </c>
      <c r="V1781" t="s">
        <v>33</v>
      </c>
      <c r="W1781">
        <v>5</v>
      </c>
      <c r="X1781">
        <f t="shared" si="54"/>
        <v>0</v>
      </c>
      <c r="Y1781">
        <f t="shared" si="55"/>
        <v>2480.59</v>
      </c>
      <c r="Z1781" s="2">
        <f>IF(BoyCodeAfrica_Ecommerce_Datasets3[Marketing_Cost] = 0, "N/A", L1781/P1781)</f>
        <v>12.882578590557069</v>
      </c>
      <c r="AA1781" s="3">
        <f>BoyCodeAfrica_Ecommerce_Datasets3[Marketing_Cost]/BoyCodeAfrica_Ecommerce_Datasets3[Revenue]</f>
        <v>7.7624211098001758E-2</v>
      </c>
      <c r="AB1781">
        <f>IF(COUNTIFS($C$2:C1781,C1781, $O$2:O1781,O1781)= 1,1,0)</f>
        <v>0</v>
      </c>
      <c r="AC1781" s="6">
        <f>IF(COUNTIFS($A$2:A1781,A1781, $O$2:O1781,O1781)= 1,1,0)</f>
        <v>1</v>
      </c>
    </row>
    <row r="1782" spans="1:29" x14ac:dyDescent="0.25">
      <c r="A1782" t="s">
        <v>2431</v>
      </c>
      <c r="B1782" s="1">
        <v>45917</v>
      </c>
      <c r="C1782" t="s">
        <v>852</v>
      </c>
      <c r="D1782" t="s">
        <v>71</v>
      </c>
      <c r="E1782" t="s">
        <v>26</v>
      </c>
      <c r="F1782" t="s">
        <v>27</v>
      </c>
      <c r="G1782" t="s">
        <v>72</v>
      </c>
      <c r="H1782">
        <v>1</v>
      </c>
      <c r="I1782">
        <v>6961</v>
      </c>
      <c r="J1782">
        <v>10</v>
      </c>
      <c r="K1782">
        <v>696.1</v>
      </c>
      <c r="L1782">
        <v>6264.9</v>
      </c>
      <c r="M1782">
        <v>4029.62</v>
      </c>
      <c r="N1782">
        <v>2235.2800000000002</v>
      </c>
      <c r="O1782" t="s">
        <v>91</v>
      </c>
      <c r="P1782">
        <v>1119.1600000000001</v>
      </c>
      <c r="Q1782" t="s">
        <v>83</v>
      </c>
      <c r="R1782" t="s">
        <v>41</v>
      </c>
      <c r="S1782">
        <v>2</v>
      </c>
      <c r="T1782">
        <v>1</v>
      </c>
      <c r="U1782" t="s">
        <v>32</v>
      </c>
      <c r="V1782" t="s">
        <v>33</v>
      </c>
      <c r="W1782">
        <v>4</v>
      </c>
      <c r="X1782">
        <f t="shared" si="54"/>
        <v>0</v>
      </c>
      <c r="Y1782">
        <f t="shared" si="55"/>
        <v>1116.1200000000001</v>
      </c>
      <c r="Z1782" s="2">
        <f>IF(BoyCodeAfrica_Ecommerce_Datasets3[Marketing_Cost] = 0, "N/A", L1782/P1782)</f>
        <v>5.5978591086171763</v>
      </c>
      <c r="AA1782" s="3">
        <f>BoyCodeAfrica_Ecommerce_Datasets3[Marketing_Cost]/BoyCodeAfrica_Ecommerce_Datasets3[Revenue]</f>
        <v>0.17863972290060498</v>
      </c>
      <c r="AB1782">
        <f>IF(COUNTIFS($C$2:C1782,C1782, $O$2:O1782,O1782)= 1,1,0)</f>
        <v>0</v>
      </c>
      <c r="AC1782" s="6">
        <f>IF(COUNTIFS($A$2:A1782,A1782, $O$2:O1782,O1782)= 1,1,0)</f>
        <v>1</v>
      </c>
    </row>
    <row r="1783" spans="1:29" x14ac:dyDescent="0.25">
      <c r="A1783" t="s">
        <v>2432</v>
      </c>
      <c r="B1783" s="1">
        <v>45695</v>
      </c>
      <c r="C1783" t="s">
        <v>2433</v>
      </c>
      <c r="D1783" t="s">
        <v>63</v>
      </c>
      <c r="E1783" t="s">
        <v>26</v>
      </c>
      <c r="F1783" t="s">
        <v>86</v>
      </c>
      <c r="G1783" t="s">
        <v>94</v>
      </c>
      <c r="H1783">
        <v>1</v>
      </c>
      <c r="I1783">
        <v>39169</v>
      </c>
      <c r="J1783">
        <v>10</v>
      </c>
      <c r="K1783">
        <v>3916.9</v>
      </c>
      <c r="L1783">
        <v>35252.1</v>
      </c>
      <c r="M1783">
        <v>23571.01</v>
      </c>
      <c r="N1783">
        <v>11681.09</v>
      </c>
      <c r="O1783" t="s">
        <v>55</v>
      </c>
      <c r="P1783">
        <v>916.69</v>
      </c>
      <c r="Q1783" t="s">
        <v>68</v>
      </c>
      <c r="R1783" t="s">
        <v>31</v>
      </c>
      <c r="S1783">
        <v>5</v>
      </c>
      <c r="T1783">
        <v>5</v>
      </c>
      <c r="U1783" t="s">
        <v>32</v>
      </c>
      <c r="V1783" t="s">
        <v>42</v>
      </c>
      <c r="X1783">
        <f t="shared" si="54"/>
        <v>0</v>
      </c>
      <c r="Y1783">
        <f t="shared" si="55"/>
        <v>10764.4</v>
      </c>
      <c r="Z1783" s="2">
        <f>IF(BoyCodeAfrica_Ecommerce_Datasets3[Marketing_Cost] = 0, "N/A", L1783/P1783)</f>
        <v>38.455857487263955</v>
      </c>
      <c r="AA1783" s="3">
        <f>BoyCodeAfrica_Ecommerce_Datasets3[Marketing_Cost]/BoyCodeAfrica_Ecommerce_Datasets3[Revenue]</f>
        <v>2.6003840905931847E-2</v>
      </c>
      <c r="AB1783">
        <f>IF(COUNTIFS($C$2:C1783,C1783, $O$2:O1783,O1783)= 1,1,0)</f>
        <v>1</v>
      </c>
      <c r="AC1783" s="6">
        <f>IF(COUNTIFS($A$2:A1783,A1783, $O$2:O1783,O1783)= 1,1,0)</f>
        <v>1</v>
      </c>
    </row>
    <row r="1784" spans="1:29" x14ac:dyDescent="0.25">
      <c r="A1784" t="s">
        <v>2434</v>
      </c>
      <c r="B1784" s="1">
        <v>45816</v>
      </c>
      <c r="C1784" t="s">
        <v>386</v>
      </c>
      <c r="D1784" t="s">
        <v>71</v>
      </c>
      <c r="E1784" t="s">
        <v>46</v>
      </c>
      <c r="F1784" t="s">
        <v>27</v>
      </c>
      <c r="G1784" t="s">
        <v>164</v>
      </c>
      <c r="H1784">
        <v>1</v>
      </c>
      <c r="I1784">
        <v>15789</v>
      </c>
      <c r="J1784">
        <v>0</v>
      </c>
      <c r="K1784">
        <v>0</v>
      </c>
      <c r="L1784">
        <v>15789</v>
      </c>
      <c r="M1784">
        <v>10885.37</v>
      </c>
      <c r="N1784">
        <v>4903.63</v>
      </c>
      <c r="O1784" t="s">
        <v>29</v>
      </c>
      <c r="P1784">
        <v>1921.19</v>
      </c>
      <c r="Q1784" t="s">
        <v>73</v>
      </c>
      <c r="R1784" t="s">
        <v>41</v>
      </c>
      <c r="S1784">
        <v>2</v>
      </c>
      <c r="T1784">
        <v>1</v>
      </c>
      <c r="U1784" t="s">
        <v>32</v>
      </c>
      <c r="V1784" t="s">
        <v>33</v>
      </c>
      <c r="W1784">
        <v>5</v>
      </c>
      <c r="X1784">
        <f t="shared" si="54"/>
        <v>0</v>
      </c>
      <c r="Y1784">
        <f t="shared" si="55"/>
        <v>2982.44</v>
      </c>
      <c r="Z1784" s="2">
        <f>IF(BoyCodeAfrica_Ecommerce_Datasets3[Marketing_Cost] = 0, "N/A", L1784/P1784)</f>
        <v>8.2183438389748016</v>
      </c>
      <c r="AA1784" s="3">
        <f>BoyCodeAfrica_Ecommerce_Datasets3[Marketing_Cost]/BoyCodeAfrica_Ecommerce_Datasets3[Revenue]</f>
        <v>0.12167901703717779</v>
      </c>
      <c r="AB1784">
        <f>IF(COUNTIFS($C$2:C1784,C1784, $O$2:O1784,O1784)= 1,1,0)</f>
        <v>0</v>
      </c>
      <c r="AC1784" s="6">
        <f>IF(COUNTIFS($A$2:A1784,A1784, $O$2:O1784,O1784)= 1,1,0)</f>
        <v>1</v>
      </c>
    </row>
    <row r="1785" spans="1:29" x14ac:dyDescent="0.25">
      <c r="A1785" t="s">
        <v>2435</v>
      </c>
      <c r="B1785" s="1">
        <v>45894</v>
      </c>
      <c r="C1785" t="s">
        <v>908</v>
      </c>
      <c r="D1785" t="s">
        <v>71</v>
      </c>
      <c r="E1785" t="s">
        <v>36</v>
      </c>
      <c r="F1785" t="s">
        <v>86</v>
      </c>
      <c r="G1785" t="s">
        <v>94</v>
      </c>
      <c r="H1785">
        <v>1</v>
      </c>
      <c r="I1785">
        <v>38348</v>
      </c>
      <c r="J1785">
        <v>10</v>
      </c>
      <c r="K1785">
        <v>3834.8</v>
      </c>
      <c r="L1785">
        <v>34513.199999999997</v>
      </c>
      <c r="M1785">
        <v>27600.99</v>
      </c>
      <c r="N1785">
        <v>6912.21</v>
      </c>
      <c r="O1785" t="s">
        <v>39</v>
      </c>
      <c r="P1785">
        <v>405.86</v>
      </c>
      <c r="Q1785" t="s">
        <v>73</v>
      </c>
      <c r="R1785" t="s">
        <v>41</v>
      </c>
      <c r="S1785">
        <v>2</v>
      </c>
      <c r="T1785">
        <v>3</v>
      </c>
      <c r="U1785" t="s">
        <v>56</v>
      </c>
      <c r="V1785" t="s">
        <v>33</v>
      </c>
      <c r="W1785">
        <v>4</v>
      </c>
      <c r="X1785">
        <f t="shared" si="54"/>
        <v>0</v>
      </c>
      <c r="Y1785">
        <f t="shared" si="55"/>
        <v>6506.35</v>
      </c>
      <c r="Z1785" s="2">
        <f>IF(BoyCodeAfrica_Ecommerce_Datasets3[Marketing_Cost] = 0, "N/A", L1785/P1785)</f>
        <v>85.037204947518845</v>
      </c>
      <c r="AA1785" s="3">
        <f>BoyCodeAfrica_Ecommerce_Datasets3[Marketing_Cost]/BoyCodeAfrica_Ecommerce_Datasets3[Revenue]</f>
        <v>1.1759558661613529E-2</v>
      </c>
      <c r="AB1785">
        <f>IF(COUNTIFS($C$2:C1785,C1785, $O$2:O1785,O1785)= 1,1,0)</f>
        <v>1</v>
      </c>
      <c r="AC1785" s="6">
        <f>IF(COUNTIFS($A$2:A1785,A1785, $O$2:O1785,O1785)= 1,1,0)</f>
        <v>1</v>
      </c>
    </row>
    <row r="1786" spans="1:29" x14ac:dyDescent="0.25">
      <c r="A1786" t="s">
        <v>2436</v>
      </c>
      <c r="B1786" s="1">
        <v>45889</v>
      </c>
      <c r="C1786" t="s">
        <v>912</v>
      </c>
      <c r="D1786" t="s">
        <v>63</v>
      </c>
      <c r="E1786" t="s">
        <v>26</v>
      </c>
      <c r="F1786" t="s">
        <v>53</v>
      </c>
      <c r="G1786" t="s">
        <v>268</v>
      </c>
      <c r="H1786">
        <v>1</v>
      </c>
      <c r="I1786">
        <v>53297</v>
      </c>
      <c r="J1786">
        <v>15</v>
      </c>
      <c r="K1786">
        <v>7994.55</v>
      </c>
      <c r="L1786">
        <v>45302.45</v>
      </c>
      <c r="M1786">
        <v>25266.93</v>
      </c>
      <c r="N1786">
        <v>20035.52</v>
      </c>
      <c r="O1786" t="s">
        <v>49</v>
      </c>
      <c r="P1786">
        <v>88.8</v>
      </c>
      <c r="Q1786" t="s">
        <v>40</v>
      </c>
      <c r="R1786" t="s">
        <v>31</v>
      </c>
      <c r="S1786">
        <v>5</v>
      </c>
      <c r="T1786">
        <v>5</v>
      </c>
      <c r="U1786" t="s">
        <v>32</v>
      </c>
      <c r="V1786" t="s">
        <v>33</v>
      </c>
      <c r="W1786">
        <v>5</v>
      </c>
      <c r="X1786">
        <f t="shared" si="54"/>
        <v>0</v>
      </c>
      <c r="Y1786">
        <f t="shared" si="55"/>
        <v>19946.72</v>
      </c>
      <c r="Z1786" s="2">
        <f>IF(BoyCodeAfrica_Ecommerce_Datasets3[Marketing_Cost] = 0, "N/A", L1786/P1786)</f>
        <v>510.16272522522519</v>
      </c>
      <c r="AA1786" s="3">
        <f>BoyCodeAfrica_Ecommerce_Datasets3[Marketing_Cost]/BoyCodeAfrica_Ecommerce_Datasets3[Revenue]</f>
        <v>1.960158887653979E-3</v>
      </c>
      <c r="AB1786">
        <f>IF(COUNTIFS($C$2:C1786,C1786, $O$2:O1786,O1786)= 1,1,0)</f>
        <v>1</v>
      </c>
      <c r="AC1786" s="6">
        <f>IF(COUNTIFS($A$2:A1786,A1786, $O$2:O1786,O1786)= 1,1,0)</f>
        <v>1</v>
      </c>
    </row>
    <row r="1787" spans="1:29" x14ac:dyDescent="0.25">
      <c r="A1787" t="s">
        <v>2437</v>
      </c>
      <c r="B1787" s="1">
        <v>45677</v>
      </c>
      <c r="C1787" t="s">
        <v>1033</v>
      </c>
      <c r="D1787" t="s">
        <v>67</v>
      </c>
      <c r="E1787" t="s">
        <v>36</v>
      </c>
      <c r="F1787" t="s">
        <v>27</v>
      </c>
      <c r="G1787" t="s">
        <v>76</v>
      </c>
      <c r="H1787">
        <v>3</v>
      </c>
      <c r="I1787">
        <v>12250</v>
      </c>
      <c r="J1787">
        <v>0</v>
      </c>
      <c r="K1787">
        <v>0</v>
      </c>
      <c r="L1787">
        <v>36750</v>
      </c>
      <c r="M1787">
        <v>26678.33</v>
      </c>
      <c r="N1787">
        <v>10071.67</v>
      </c>
      <c r="O1787" t="s">
        <v>91</v>
      </c>
      <c r="P1787">
        <v>2046.72</v>
      </c>
      <c r="Q1787" t="s">
        <v>30</v>
      </c>
      <c r="R1787" t="s">
        <v>41</v>
      </c>
      <c r="S1787">
        <v>2</v>
      </c>
      <c r="T1787">
        <v>5</v>
      </c>
      <c r="U1787" t="s">
        <v>32</v>
      </c>
      <c r="V1787" t="s">
        <v>50</v>
      </c>
      <c r="W1787">
        <v>5</v>
      </c>
      <c r="X1787">
        <f t="shared" si="54"/>
        <v>0</v>
      </c>
      <c r="Y1787">
        <f t="shared" si="55"/>
        <v>8024.95</v>
      </c>
      <c r="Z1787" s="2">
        <f>IF(BoyCodeAfrica_Ecommerce_Datasets3[Marketing_Cost] = 0, "N/A", L1787/P1787)</f>
        <v>17.955558161350844</v>
      </c>
      <c r="AA1787" s="3">
        <f>BoyCodeAfrica_Ecommerce_Datasets3[Marketing_Cost]/BoyCodeAfrica_Ecommerce_Datasets3[Revenue]</f>
        <v>5.5693061224489797E-2</v>
      </c>
      <c r="AB1787">
        <f>IF(COUNTIFS($C$2:C1787,C1787, $O$2:O1787,O1787)= 1,1,0)</f>
        <v>0</v>
      </c>
      <c r="AC1787" s="6">
        <f>IF(COUNTIFS($A$2:A1787,A1787, $O$2:O1787,O1787)= 1,1,0)</f>
        <v>1</v>
      </c>
    </row>
    <row r="1788" spans="1:29" x14ac:dyDescent="0.25">
      <c r="A1788" t="s">
        <v>2438</v>
      </c>
      <c r="B1788" s="1">
        <v>45687</v>
      </c>
      <c r="C1788" t="s">
        <v>1926</v>
      </c>
      <c r="D1788" t="s">
        <v>25</v>
      </c>
      <c r="E1788" t="s">
        <v>26</v>
      </c>
      <c r="F1788" t="s">
        <v>37</v>
      </c>
      <c r="G1788" t="s">
        <v>161</v>
      </c>
      <c r="H1788">
        <v>1</v>
      </c>
      <c r="I1788">
        <v>16692</v>
      </c>
      <c r="J1788">
        <v>10</v>
      </c>
      <c r="K1788">
        <v>1669.2</v>
      </c>
      <c r="L1788">
        <v>15022.8</v>
      </c>
      <c r="M1788">
        <v>8381.7000000000007</v>
      </c>
      <c r="N1788">
        <v>6641.1</v>
      </c>
      <c r="O1788" t="s">
        <v>49</v>
      </c>
      <c r="P1788">
        <v>463.42</v>
      </c>
      <c r="Q1788" t="s">
        <v>73</v>
      </c>
      <c r="R1788" t="s">
        <v>31</v>
      </c>
      <c r="S1788">
        <v>5</v>
      </c>
      <c r="T1788">
        <v>3</v>
      </c>
      <c r="U1788" t="s">
        <v>32</v>
      </c>
      <c r="V1788" t="s">
        <v>50</v>
      </c>
      <c r="W1788">
        <v>5</v>
      </c>
      <c r="X1788">
        <f t="shared" si="54"/>
        <v>0</v>
      </c>
      <c r="Y1788">
        <f t="shared" si="55"/>
        <v>6177.68</v>
      </c>
      <c r="Z1788" s="2">
        <f>IF(BoyCodeAfrica_Ecommerce_Datasets3[Marketing_Cost] = 0, "N/A", L1788/P1788)</f>
        <v>32.417245695049843</v>
      </c>
      <c r="AA1788" s="3">
        <f>BoyCodeAfrica_Ecommerce_Datasets3[Marketing_Cost]/BoyCodeAfrica_Ecommerce_Datasets3[Revenue]</f>
        <v>3.084777804403973E-2</v>
      </c>
      <c r="AB1788">
        <f>IF(COUNTIFS($C$2:C1788,C1788, $O$2:O1788,O1788)= 1,1,0)</f>
        <v>1</v>
      </c>
      <c r="AC1788" s="6">
        <f>IF(COUNTIFS($A$2:A1788,A1788, $O$2:O1788,O1788)= 1,1,0)</f>
        <v>1</v>
      </c>
    </row>
    <row r="1789" spans="1:29" x14ac:dyDescent="0.25">
      <c r="A1789" t="s">
        <v>2439</v>
      </c>
      <c r="B1789" s="1">
        <v>45846</v>
      </c>
      <c r="C1789" t="s">
        <v>925</v>
      </c>
      <c r="D1789" t="s">
        <v>79</v>
      </c>
      <c r="E1789" t="s">
        <v>46</v>
      </c>
      <c r="F1789" t="s">
        <v>53</v>
      </c>
      <c r="G1789" t="s">
        <v>82</v>
      </c>
      <c r="H1789">
        <v>2</v>
      </c>
      <c r="I1789">
        <v>43029</v>
      </c>
      <c r="J1789">
        <v>10</v>
      </c>
      <c r="K1789">
        <v>8605.7999999999993</v>
      </c>
      <c r="L1789">
        <v>77452.2</v>
      </c>
      <c r="M1789">
        <v>54350.74</v>
      </c>
      <c r="N1789">
        <v>23101.46</v>
      </c>
      <c r="O1789" t="s">
        <v>91</v>
      </c>
      <c r="P1789">
        <v>1265.82</v>
      </c>
      <c r="Q1789" t="s">
        <v>83</v>
      </c>
      <c r="R1789" t="s">
        <v>41</v>
      </c>
      <c r="S1789">
        <v>2</v>
      </c>
      <c r="T1789">
        <v>1</v>
      </c>
      <c r="U1789" t="s">
        <v>32</v>
      </c>
      <c r="V1789" t="s">
        <v>33</v>
      </c>
      <c r="W1789">
        <v>5</v>
      </c>
      <c r="X1789">
        <f t="shared" si="54"/>
        <v>0</v>
      </c>
      <c r="Y1789">
        <f t="shared" si="55"/>
        <v>21835.64</v>
      </c>
      <c r="Z1789" s="2">
        <f>IF(BoyCodeAfrica_Ecommerce_Datasets3[Marketing_Cost] = 0, "N/A", L1789/P1789)</f>
        <v>61.187372612219747</v>
      </c>
      <c r="AA1789" s="3">
        <f>BoyCodeAfrica_Ecommerce_Datasets3[Marketing_Cost]/BoyCodeAfrica_Ecommerce_Datasets3[Revenue]</f>
        <v>1.6343241379844602E-2</v>
      </c>
      <c r="AB1789">
        <f>IF(COUNTIFS($C$2:C1789,C1789, $O$2:O1789,O1789)= 1,1,0)</f>
        <v>1</v>
      </c>
      <c r="AC1789" s="6">
        <f>IF(COUNTIFS($A$2:A1789,A1789, $O$2:O1789,O1789)= 1,1,0)</f>
        <v>1</v>
      </c>
    </row>
    <row r="1790" spans="1:29" x14ac:dyDescent="0.25">
      <c r="A1790" t="s">
        <v>2440</v>
      </c>
      <c r="B1790" s="1">
        <v>45804</v>
      </c>
      <c r="C1790" t="s">
        <v>2441</v>
      </c>
      <c r="D1790" t="s">
        <v>45</v>
      </c>
      <c r="E1790" t="s">
        <v>26</v>
      </c>
      <c r="F1790" t="s">
        <v>27</v>
      </c>
      <c r="G1790" t="s">
        <v>76</v>
      </c>
      <c r="H1790">
        <v>2</v>
      </c>
      <c r="I1790">
        <v>9438</v>
      </c>
      <c r="J1790">
        <v>10</v>
      </c>
      <c r="K1790">
        <v>1887.6</v>
      </c>
      <c r="L1790">
        <v>16988.400000000001</v>
      </c>
      <c r="M1790">
        <v>10651.26</v>
      </c>
      <c r="N1790">
        <v>6337.14</v>
      </c>
      <c r="O1790" t="s">
        <v>39</v>
      </c>
      <c r="P1790">
        <v>957.4</v>
      </c>
      <c r="Q1790" t="s">
        <v>68</v>
      </c>
      <c r="R1790" t="s">
        <v>41</v>
      </c>
      <c r="S1790">
        <v>2</v>
      </c>
      <c r="T1790">
        <v>3</v>
      </c>
      <c r="U1790" t="s">
        <v>32</v>
      </c>
      <c r="V1790" t="s">
        <v>50</v>
      </c>
      <c r="W1790">
        <v>5</v>
      </c>
      <c r="X1790">
        <f t="shared" si="54"/>
        <v>0</v>
      </c>
      <c r="Y1790">
        <f t="shared" si="55"/>
        <v>5379.7400000000007</v>
      </c>
      <c r="Z1790" s="2">
        <f>IF(BoyCodeAfrica_Ecommerce_Datasets3[Marketing_Cost] = 0, "N/A", L1790/P1790)</f>
        <v>17.744307499477753</v>
      </c>
      <c r="AA1790" s="3">
        <f>BoyCodeAfrica_Ecommerce_Datasets3[Marketing_Cost]/BoyCodeAfrica_Ecommerce_Datasets3[Revenue]</f>
        <v>5.6356101810647256E-2</v>
      </c>
      <c r="AB1790">
        <f>IF(COUNTIFS($C$2:C1790,C1790, $O$2:O1790,O1790)= 1,1,0)</f>
        <v>1</v>
      </c>
      <c r="AC1790" s="6">
        <f>IF(COUNTIFS($A$2:A1790,A1790, $O$2:O1790,O1790)= 1,1,0)</f>
        <v>1</v>
      </c>
    </row>
    <row r="1791" spans="1:29" x14ac:dyDescent="0.25">
      <c r="A1791" t="s">
        <v>2442</v>
      </c>
      <c r="B1791" s="1">
        <v>45697</v>
      </c>
      <c r="C1791" t="s">
        <v>526</v>
      </c>
      <c r="D1791" t="s">
        <v>71</v>
      </c>
      <c r="E1791" t="s">
        <v>26</v>
      </c>
      <c r="F1791" t="s">
        <v>53</v>
      </c>
      <c r="G1791" t="s">
        <v>54</v>
      </c>
      <c r="H1791">
        <v>1</v>
      </c>
      <c r="I1791">
        <v>10016</v>
      </c>
      <c r="J1791">
        <v>20</v>
      </c>
      <c r="K1791">
        <v>2003.2</v>
      </c>
      <c r="L1791">
        <v>8012.8</v>
      </c>
      <c r="M1791">
        <v>4849.8900000000003</v>
      </c>
      <c r="N1791">
        <v>3162.91</v>
      </c>
      <c r="O1791" t="s">
        <v>91</v>
      </c>
      <c r="P1791">
        <v>1723.21</v>
      </c>
      <c r="Q1791" t="s">
        <v>73</v>
      </c>
      <c r="R1791" t="s">
        <v>41</v>
      </c>
      <c r="S1791">
        <v>2</v>
      </c>
      <c r="T1791">
        <v>4</v>
      </c>
      <c r="U1791" t="s">
        <v>56</v>
      </c>
      <c r="V1791" t="s">
        <v>33</v>
      </c>
      <c r="W1791">
        <v>5</v>
      </c>
      <c r="X1791">
        <f t="shared" si="54"/>
        <v>0</v>
      </c>
      <c r="Y1791">
        <f t="shared" si="55"/>
        <v>1439.6999999999998</v>
      </c>
      <c r="Z1791" s="2">
        <f>IF(BoyCodeAfrica_Ecommerce_Datasets3[Marketing_Cost] = 0, "N/A", L1791/P1791)</f>
        <v>4.6499265904910025</v>
      </c>
      <c r="AA1791" s="3">
        <f>BoyCodeAfrica_Ecommerce_Datasets3[Marketing_Cost]/BoyCodeAfrica_Ecommerce_Datasets3[Revenue]</f>
        <v>0.21505715854632587</v>
      </c>
      <c r="AB1791">
        <f>IF(COUNTIFS($C$2:C1791,C1791, $O$2:O1791,O1791)= 1,1,0)</f>
        <v>0</v>
      </c>
      <c r="AC1791" s="6">
        <f>IF(COUNTIFS($A$2:A1791,A1791, $O$2:O1791,O1791)= 1,1,0)</f>
        <v>1</v>
      </c>
    </row>
    <row r="1792" spans="1:29" x14ac:dyDescent="0.25">
      <c r="A1792" t="s">
        <v>2443</v>
      </c>
      <c r="B1792" s="1">
        <v>45988</v>
      </c>
      <c r="C1792" t="s">
        <v>221</v>
      </c>
      <c r="D1792" t="s">
        <v>124</v>
      </c>
      <c r="E1792" t="s">
        <v>26</v>
      </c>
      <c r="F1792" t="s">
        <v>86</v>
      </c>
      <c r="G1792" t="s">
        <v>110</v>
      </c>
      <c r="H1792">
        <v>2</v>
      </c>
      <c r="I1792">
        <v>78194</v>
      </c>
      <c r="J1792">
        <v>15</v>
      </c>
      <c r="K1792">
        <v>23458.2</v>
      </c>
      <c r="L1792">
        <v>132929.79999999999</v>
      </c>
      <c r="M1792">
        <v>83106.97</v>
      </c>
      <c r="N1792">
        <v>49822.83</v>
      </c>
      <c r="O1792" t="s">
        <v>39</v>
      </c>
      <c r="P1792">
        <v>1779.76</v>
      </c>
      <c r="Q1792" t="s">
        <v>83</v>
      </c>
      <c r="R1792" t="s">
        <v>41</v>
      </c>
      <c r="S1792">
        <v>2</v>
      </c>
      <c r="T1792">
        <v>5</v>
      </c>
      <c r="U1792" t="s">
        <v>32</v>
      </c>
      <c r="V1792" t="s">
        <v>50</v>
      </c>
      <c r="W1792">
        <v>1</v>
      </c>
      <c r="X1792">
        <f t="shared" si="54"/>
        <v>0</v>
      </c>
      <c r="Y1792">
        <f t="shared" si="55"/>
        <v>48043.07</v>
      </c>
      <c r="Z1792" s="2">
        <f>IF(BoyCodeAfrica_Ecommerce_Datasets3[Marketing_Cost] = 0, "N/A", L1792/P1792)</f>
        <v>74.689733447206365</v>
      </c>
      <c r="AA1792" s="3">
        <f>BoyCodeAfrica_Ecommerce_Datasets3[Marketing_Cost]/BoyCodeAfrica_Ecommerce_Datasets3[Revenue]</f>
        <v>1.338872096399754E-2</v>
      </c>
      <c r="AB1792">
        <f>IF(COUNTIFS($C$2:C1792,C1792, $O$2:O1792,O1792)= 1,1,0)</f>
        <v>0</v>
      </c>
      <c r="AC1792" s="6">
        <f>IF(COUNTIFS($A$2:A1792,A1792, $O$2:O1792,O1792)= 1,1,0)</f>
        <v>1</v>
      </c>
    </row>
    <row r="1793" spans="1:29" x14ac:dyDescent="0.25">
      <c r="A1793" t="s">
        <v>2444</v>
      </c>
      <c r="B1793" s="1">
        <v>45704</v>
      </c>
      <c r="C1793" t="s">
        <v>1227</v>
      </c>
      <c r="D1793" t="s">
        <v>90</v>
      </c>
      <c r="E1793" t="s">
        <v>26</v>
      </c>
      <c r="F1793" t="s">
        <v>53</v>
      </c>
      <c r="G1793" t="s">
        <v>151</v>
      </c>
      <c r="H1793">
        <v>3</v>
      </c>
      <c r="I1793">
        <v>25442</v>
      </c>
      <c r="J1793">
        <v>20</v>
      </c>
      <c r="K1793">
        <v>15265.2</v>
      </c>
      <c r="L1793">
        <v>61060.800000000003</v>
      </c>
      <c r="M1793">
        <v>40261.03</v>
      </c>
      <c r="N1793">
        <v>20799.77</v>
      </c>
      <c r="O1793" t="s">
        <v>60</v>
      </c>
      <c r="P1793">
        <v>2169.8000000000002</v>
      </c>
      <c r="Q1793" t="s">
        <v>40</v>
      </c>
      <c r="R1793" t="s">
        <v>31</v>
      </c>
      <c r="S1793">
        <v>5</v>
      </c>
      <c r="T1793">
        <v>5</v>
      </c>
      <c r="U1793" t="s">
        <v>32</v>
      </c>
      <c r="V1793" t="s">
        <v>33</v>
      </c>
      <c r="W1793">
        <v>1</v>
      </c>
      <c r="X1793">
        <f t="shared" si="54"/>
        <v>0</v>
      </c>
      <c r="Y1793">
        <f t="shared" si="55"/>
        <v>18629.97</v>
      </c>
      <c r="Z1793" s="2">
        <f>IF(BoyCodeAfrica_Ecommerce_Datasets3[Marketing_Cost] = 0, "N/A", L1793/P1793)</f>
        <v>28.141211171536547</v>
      </c>
      <c r="AA1793" s="3">
        <f>BoyCodeAfrica_Ecommerce_Datasets3[Marketing_Cost]/BoyCodeAfrica_Ecommerce_Datasets3[Revenue]</f>
        <v>3.5535073238477058E-2</v>
      </c>
      <c r="AB1793">
        <f>IF(COUNTIFS($C$2:C1793,C1793, $O$2:O1793,O1793)= 1,1,0)</f>
        <v>1</v>
      </c>
      <c r="AC1793" s="6">
        <f>IF(COUNTIFS($A$2:A1793,A1793, $O$2:O1793,O1793)= 1,1,0)</f>
        <v>1</v>
      </c>
    </row>
    <row r="1794" spans="1:29" x14ac:dyDescent="0.25">
      <c r="A1794" t="s">
        <v>2445</v>
      </c>
      <c r="B1794" s="1">
        <v>45972</v>
      </c>
      <c r="C1794" t="s">
        <v>1234</v>
      </c>
      <c r="D1794" t="s">
        <v>79</v>
      </c>
      <c r="E1794" t="s">
        <v>36</v>
      </c>
      <c r="F1794" t="s">
        <v>86</v>
      </c>
      <c r="G1794" t="s">
        <v>110</v>
      </c>
      <c r="H1794">
        <v>1</v>
      </c>
      <c r="I1794">
        <v>38141</v>
      </c>
      <c r="J1794">
        <v>0</v>
      </c>
      <c r="K1794">
        <v>0</v>
      </c>
      <c r="L1794">
        <v>38141</v>
      </c>
      <c r="M1794">
        <v>29083.94</v>
      </c>
      <c r="N1794">
        <v>9057.06</v>
      </c>
      <c r="O1794" t="s">
        <v>49</v>
      </c>
      <c r="P1794">
        <v>145.97</v>
      </c>
      <c r="Q1794" t="s">
        <v>68</v>
      </c>
      <c r="R1794" t="s">
        <v>31</v>
      </c>
      <c r="S1794">
        <v>5</v>
      </c>
      <c r="T1794">
        <v>5</v>
      </c>
      <c r="U1794" t="s">
        <v>32</v>
      </c>
      <c r="V1794" t="s">
        <v>42</v>
      </c>
      <c r="X1794">
        <f t="shared" ref="X1794:X1813" si="56">L1794-M1794-N1794</f>
        <v>0</v>
      </c>
      <c r="Y1794">
        <f t="shared" ref="Y1794:Y1813" si="57">N1794-P1794</f>
        <v>8911.09</v>
      </c>
      <c r="Z1794" s="2">
        <f>IF(BoyCodeAfrica_Ecommerce_Datasets3[Marketing_Cost] = 0, "N/A", L1794/P1794)</f>
        <v>261.29341645543604</v>
      </c>
      <c r="AA1794" s="3">
        <f>BoyCodeAfrica_Ecommerce_Datasets3[Marketing_Cost]/BoyCodeAfrica_Ecommerce_Datasets3[Revenue]</f>
        <v>3.8271151778925564E-3</v>
      </c>
      <c r="AB1794">
        <f>IF(COUNTIFS($C$2:C1794,C1794, $O$2:O1794,O1794)= 1,1,0)</f>
        <v>0</v>
      </c>
      <c r="AC1794" s="6">
        <f>IF(COUNTIFS($A$2:A1794,A1794, $O$2:O1794,O1794)= 1,1,0)</f>
        <v>1</v>
      </c>
    </row>
    <row r="1795" spans="1:29" x14ac:dyDescent="0.25">
      <c r="A1795" t="s">
        <v>2446</v>
      </c>
      <c r="B1795" s="1">
        <v>45962</v>
      </c>
      <c r="C1795" t="s">
        <v>578</v>
      </c>
      <c r="D1795" t="s">
        <v>71</v>
      </c>
      <c r="E1795" t="s">
        <v>26</v>
      </c>
      <c r="F1795" t="s">
        <v>37</v>
      </c>
      <c r="G1795" t="s">
        <v>100</v>
      </c>
      <c r="H1795">
        <v>4</v>
      </c>
      <c r="I1795">
        <v>13078</v>
      </c>
      <c r="J1795">
        <v>15</v>
      </c>
      <c r="K1795">
        <v>7846.8</v>
      </c>
      <c r="L1795">
        <v>44465.2</v>
      </c>
      <c r="M1795">
        <v>35083.94</v>
      </c>
      <c r="N1795">
        <v>9381.26</v>
      </c>
      <c r="O1795" t="s">
        <v>49</v>
      </c>
      <c r="P1795">
        <v>255.36</v>
      </c>
      <c r="Q1795" t="s">
        <v>30</v>
      </c>
      <c r="R1795" t="s">
        <v>41</v>
      </c>
      <c r="S1795">
        <v>2</v>
      </c>
      <c r="T1795">
        <v>3</v>
      </c>
      <c r="U1795" t="s">
        <v>56</v>
      </c>
      <c r="V1795" t="s">
        <v>33</v>
      </c>
      <c r="W1795">
        <v>5</v>
      </c>
      <c r="X1795">
        <f t="shared" si="56"/>
        <v>0</v>
      </c>
      <c r="Y1795">
        <f t="shared" si="57"/>
        <v>9125.9</v>
      </c>
      <c r="Z1795" s="2">
        <f>IF(BoyCodeAfrica_Ecommerce_Datasets3[Marketing_Cost] = 0, "N/A", L1795/P1795)</f>
        <v>174.12750626566415</v>
      </c>
      <c r="AA1795" s="3">
        <f>BoyCodeAfrica_Ecommerce_Datasets3[Marketing_Cost]/BoyCodeAfrica_Ecommerce_Datasets3[Revenue]</f>
        <v>5.7429180572672565E-3</v>
      </c>
      <c r="AB1795">
        <f>IF(COUNTIFS($C$2:C1795,C1795, $O$2:O1795,O1795)= 1,1,0)</f>
        <v>0</v>
      </c>
      <c r="AC1795" s="6">
        <f>IF(COUNTIFS($A$2:A1795,A1795, $O$2:O1795,O1795)= 1,1,0)</f>
        <v>1</v>
      </c>
    </row>
    <row r="1796" spans="1:29" x14ac:dyDescent="0.25">
      <c r="A1796" t="s">
        <v>2447</v>
      </c>
      <c r="B1796" s="1">
        <v>45917</v>
      </c>
      <c r="C1796" t="s">
        <v>1618</v>
      </c>
      <c r="D1796" t="s">
        <v>97</v>
      </c>
      <c r="E1796" t="s">
        <v>46</v>
      </c>
      <c r="F1796" t="s">
        <v>53</v>
      </c>
      <c r="G1796" t="s">
        <v>151</v>
      </c>
      <c r="H1796">
        <v>2</v>
      </c>
      <c r="I1796">
        <v>17486</v>
      </c>
      <c r="J1796">
        <v>10</v>
      </c>
      <c r="K1796">
        <v>3497.2</v>
      </c>
      <c r="L1796">
        <v>31474.799999999999</v>
      </c>
      <c r="M1796">
        <v>17931.38</v>
      </c>
      <c r="N1796">
        <v>13543.42</v>
      </c>
      <c r="O1796" t="s">
        <v>29</v>
      </c>
      <c r="P1796">
        <v>1526.77</v>
      </c>
      <c r="Q1796" t="s">
        <v>83</v>
      </c>
      <c r="R1796" t="s">
        <v>31</v>
      </c>
      <c r="S1796">
        <v>5</v>
      </c>
      <c r="T1796">
        <v>3</v>
      </c>
      <c r="U1796" t="s">
        <v>32</v>
      </c>
      <c r="V1796" t="s">
        <v>50</v>
      </c>
      <c r="W1796">
        <v>5</v>
      </c>
      <c r="X1796">
        <f t="shared" si="56"/>
        <v>0</v>
      </c>
      <c r="Y1796">
        <f t="shared" si="57"/>
        <v>12016.65</v>
      </c>
      <c r="Z1796" s="2">
        <f>IF(BoyCodeAfrica_Ecommerce_Datasets3[Marketing_Cost] = 0, "N/A", L1796/P1796)</f>
        <v>20.615285864930538</v>
      </c>
      <c r="AA1796" s="3">
        <f>BoyCodeAfrica_Ecommerce_Datasets3[Marketing_Cost]/BoyCodeAfrica_Ecommerce_Datasets3[Revenue]</f>
        <v>4.8507695044924831E-2</v>
      </c>
      <c r="AB1796">
        <f>IF(COUNTIFS($C$2:C1796,C1796, $O$2:O1796,O1796)= 1,1,0)</f>
        <v>1</v>
      </c>
      <c r="AC1796" s="6">
        <f>IF(COUNTIFS($A$2:A1796,A1796, $O$2:O1796,O1796)= 1,1,0)</f>
        <v>1</v>
      </c>
    </row>
    <row r="1797" spans="1:29" x14ac:dyDescent="0.25">
      <c r="A1797" t="s">
        <v>2448</v>
      </c>
      <c r="B1797" s="1">
        <v>45854</v>
      </c>
      <c r="C1797" t="s">
        <v>2423</v>
      </c>
      <c r="D1797" t="s">
        <v>63</v>
      </c>
      <c r="E1797" t="s">
        <v>46</v>
      </c>
      <c r="F1797" t="s">
        <v>27</v>
      </c>
      <c r="G1797" t="s">
        <v>164</v>
      </c>
      <c r="H1797">
        <v>1</v>
      </c>
      <c r="I1797">
        <v>22588</v>
      </c>
      <c r="J1797">
        <v>5</v>
      </c>
      <c r="K1797">
        <v>1129.4000000000001</v>
      </c>
      <c r="L1797">
        <v>21458.6</v>
      </c>
      <c r="M1797">
        <v>12151.89</v>
      </c>
      <c r="N1797">
        <v>9306.7099999999991</v>
      </c>
      <c r="O1797" t="s">
        <v>60</v>
      </c>
      <c r="P1797">
        <v>2040.56</v>
      </c>
      <c r="Q1797" t="s">
        <v>68</v>
      </c>
      <c r="R1797" t="s">
        <v>41</v>
      </c>
      <c r="S1797">
        <v>2</v>
      </c>
      <c r="T1797">
        <v>2</v>
      </c>
      <c r="U1797" t="s">
        <v>32</v>
      </c>
      <c r="V1797" t="s">
        <v>42</v>
      </c>
      <c r="X1797">
        <f t="shared" si="56"/>
        <v>0</v>
      </c>
      <c r="Y1797">
        <f t="shared" si="57"/>
        <v>7266.15</v>
      </c>
      <c r="Z1797" s="2">
        <f>IF(BoyCodeAfrica_Ecommerce_Datasets3[Marketing_Cost] = 0, "N/A", L1797/P1797)</f>
        <v>10.516034813972635</v>
      </c>
      <c r="AA1797" s="3">
        <f>BoyCodeAfrica_Ecommerce_Datasets3[Marketing_Cost]/BoyCodeAfrica_Ecommerce_Datasets3[Revenue]</f>
        <v>9.5092876515709329E-2</v>
      </c>
      <c r="AB1797">
        <f>IF(COUNTIFS($C$2:C1797,C1797, $O$2:O1797,O1797)= 1,1,0)</f>
        <v>1</v>
      </c>
      <c r="AC1797" s="6">
        <f>IF(COUNTIFS($A$2:A1797,A1797, $O$2:O1797,O1797)= 1,1,0)</f>
        <v>1</v>
      </c>
    </row>
    <row r="1798" spans="1:29" x14ac:dyDescent="0.25">
      <c r="A1798" t="s">
        <v>2449</v>
      </c>
      <c r="B1798" s="1">
        <v>45894</v>
      </c>
      <c r="C1798" t="s">
        <v>691</v>
      </c>
      <c r="D1798" t="s">
        <v>97</v>
      </c>
      <c r="E1798" t="s">
        <v>36</v>
      </c>
      <c r="F1798" t="s">
        <v>86</v>
      </c>
      <c r="G1798" t="s">
        <v>127</v>
      </c>
      <c r="H1798">
        <v>2</v>
      </c>
      <c r="I1798">
        <v>37611</v>
      </c>
      <c r="J1798">
        <v>10</v>
      </c>
      <c r="K1798">
        <v>7522.2</v>
      </c>
      <c r="L1798">
        <v>67699.8</v>
      </c>
      <c r="M1798">
        <v>47463.199999999997</v>
      </c>
      <c r="N1798">
        <v>20236.599999999999</v>
      </c>
      <c r="O1798" t="s">
        <v>29</v>
      </c>
      <c r="P1798">
        <v>329.96</v>
      </c>
      <c r="Q1798" t="s">
        <v>40</v>
      </c>
      <c r="R1798" t="s">
        <v>41</v>
      </c>
      <c r="S1798">
        <v>2</v>
      </c>
      <c r="T1798">
        <v>3</v>
      </c>
      <c r="U1798" t="s">
        <v>32</v>
      </c>
      <c r="V1798" t="s">
        <v>50</v>
      </c>
      <c r="W1798">
        <v>1</v>
      </c>
      <c r="X1798">
        <f t="shared" si="56"/>
        <v>0</v>
      </c>
      <c r="Y1798">
        <f t="shared" si="57"/>
        <v>19906.64</v>
      </c>
      <c r="Z1798" s="2">
        <f>IF(BoyCodeAfrica_Ecommerce_Datasets3[Marketing_Cost] = 0, "N/A", L1798/P1798)</f>
        <v>205.1757788822888</v>
      </c>
      <c r="AA1798" s="3">
        <f>BoyCodeAfrica_Ecommerce_Datasets3[Marketing_Cost]/BoyCodeAfrica_Ecommerce_Datasets3[Revenue]</f>
        <v>4.8738696421555157E-3</v>
      </c>
      <c r="AB1798">
        <f>IF(COUNTIFS($C$2:C1798,C1798, $O$2:O1798,O1798)= 1,1,0)</f>
        <v>1</v>
      </c>
      <c r="AC1798" s="6">
        <f>IF(COUNTIFS($A$2:A1798,A1798, $O$2:O1798,O1798)= 1,1,0)</f>
        <v>1</v>
      </c>
    </row>
    <row r="1799" spans="1:29" x14ac:dyDescent="0.25">
      <c r="A1799" t="s">
        <v>2450</v>
      </c>
      <c r="B1799" s="1">
        <v>45955</v>
      </c>
      <c r="C1799" t="s">
        <v>1017</v>
      </c>
      <c r="D1799" t="s">
        <v>25</v>
      </c>
      <c r="E1799" t="s">
        <v>46</v>
      </c>
      <c r="F1799" t="s">
        <v>37</v>
      </c>
      <c r="G1799" t="s">
        <v>224</v>
      </c>
      <c r="H1799">
        <v>3</v>
      </c>
      <c r="I1799">
        <v>14710</v>
      </c>
      <c r="J1799">
        <v>0</v>
      </c>
      <c r="K1799">
        <v>0</v>
      </c>
      <c r="L1799">
        <v>44130</v>
      </c>
      <c r="M1799">
        <v>29111.16</v>
      </c>
      <c r="N1799">
        <v>15018.84</v>
      </c>
      <c r="O1799" t="s">
        <v>91</v>
      </c>
      <c r="P1799">
        <v>1140.93</v>
      </c>
      <c r="Q1799" t="s">
        <v>30</v>
      </c>
      <c r="R1799" t="s">
        <v>31</v>
      </c>
      <c r="S1799">
        <v>5</v>
      </c>
      <c r="T1799">
        <v>4</v>
      </c>
      <c r="U1799" t="s">
        <v>32</v>
      </c>
      <c r="V1799" t="s">
        <v>42</v>
      </c>
      <c r="X1799">
        <f t="shared" si="56"/>
        <v>0</v>
      </c>
      <c r="Y1799">
        <f t="shared" si="57"/>
        <v>13877.91</v>
      </c>
      <c r="Z1799" s="2">
        <f>IF(BoyCodeAfrica_Ecommerce_Datasets3[Marketing_Cost] = 0, "N/A", L1799/P1799)</f>
        <v>38.678972417238569</v>
      </c>
      <c r="AA1799" s="3">
        <f>BoyCodeAfrica_Ecommerce_Datasets3[Marketing_Cost]/BoyCodeAfrica_Ecommerce_Datasets3[Revenue]</f>
        <v>2.5853840924541131E-2</v>
      </c>
      <c r="AB1799">
        <f>IF(COUNTIFS($C$2:C1799,C1799, $O$2:O1799,O1799)= 1,1,0)</f>
        <v>1</v>
      </c>
      <c r="AC1799" s="6">
        <f>IF(COUNTIFS($A$2:A1799,A1799, $O$2:O1799,O1799)= 1,1,0)</f>
        <v>1</v>
      </c>
    </row>
    <row r="1800" spans="1:29" x14ac:dyDescent="0.25">
      <c r="A1800" t="s">
        <v>2451</v>
      </c>
      <c r="B1800" s="1">
        <v>45941</v>
      </c>
      <c r="C1800" t="s">
        <v>895</v>
      </c>
      <c r="D1800" t="s">
        <v>97</v>
      </c>
      <c r="E1800" t="s">
        <v>46</v>
      </c>
      <c r="F1800" t="s">
        <v>27</v>
      </c>
      <c r="G1800" t="s">
        <v>164</v>
      </c>
      <c r="H1800">
        <v>2</v>
      </c>
      <c r="I1800">
        <v>22213</v>
      </c>
      <c r="J1800">
        <v>20</v>
      </c>
      <c r="K1800">
        <v>8885.2000000000007</v>
      </c>
      <c r="L1800">
        <v>35540.800000000003</v>
      </c>
      <c r="M1800">
        <v>20153.689999999999</v>
      </c>
      <c r="N1800">
        <v>15387.11</v>
      </c>
      <c r="O1800" t="s">
        <v>60</v>
      </c>
      <c r="P1800">
        <v>2098.13</v>
      </c>
      <c r="Q1800" t="s">
        <v>40</v>
      </c>
      <c r="R1800" t="s">
        <v>41</v>
      </c>
      <c r="S1800">
        <v>2</v>
      </c>
      <c r="T1800">
        <v>4</v>
      </c>
      <c r="U1800" t="s">
        <v>56</v>
      </c>
      <c r="V1800" t="s">
        <v>33</v>
      </c>
      <c r="W1800">
        <v>5</v>
      </c>
      <c r="X1800">
        <f t="shared" si="56"/>
        <v>0</v>
      </c>
      <c r="Y1800">
        <f t="shared" si="57"/>
        <v>13288.98</v>
      </c>
      <c r="Z1800" s="2">
        <f>IF(BoyCodeAfrica_Ecommerce_Datasets3[Marketing_Cost] = 0, "N/A", L1800/P1800)</f>
        <v>16.93927449681383</v>
      </c>
      <c r="AA1800" s="3">
        <f>BoyCodeAfrica_Ecommerce_Datasets3[Marketing_Cost]/BoyCodeAfrica_Ecommerce_Datasets3[Revenue]</f>
        <v>5.903440552829424E-2</v>
      </c>
      <c r="AB1800">
        <f>IF(COUNTIFS($C$2:C1800,C1800, $O$2:O1800,O1800)= 1,1,0)</f>
        <v>0</v>
      </c>
      <c r="AC1800" s="6">
        <f>IF(COUNTIFS($A$2:A1800,A1800, $O$2:O1800,O1800)= 1,1,0)</f>
        <v>1</v>
      </c>
    </row>
    <row r="1801" spans="1:29" x14ac:dyDescent="0.25">
      <c r="A1801" t="s">
        <v>2452</v>
      </c>
      <c r="B1801" s="1">
        <v>45679</v>
      </c>
      <c r="C1801" t="s">
        <v>1492</v>
      </c>
      <c r="D1801" t="s">
        <v>90</v>
      </c>
      <c r="E1801" t="s">
        <v>26</v>
      </c>
      <c r="F1801" t="s">
        <v>47</v>
      </c>
      <c r="G1801" t="s">
        <v>138</v>
      </c>
      <c r="H1801">
        <v>2</v>
      </c>
      <c r="I1801">
        <v>45910</v>
      </c>
      <c r="J1801">
        <v>5</v>
      </c>
      <c r="K1801">
        <v>4591</v>
      </c>
      <c r="L1801">
        <v>87229</v>
      </c>
      <c r="M1801">
        <v>59455.54</v>
      </c>
      <c r="N1801">
        <v>27773.46</v>
      </c>
      <c r="O1801" t="s">
        <v>91</v>
      </c>
      <c r="P1801">
        <v>1821.61</v>
      </c>
      <c r="Q1801" t="s">
        <v>30</v>
      </c>
      <c r="R1801" t="s">
        <v>41</v>
      </c>
      <c r="S1801">
        <v>2</v>
      </c>
      <c r="T1801">
        <v>2</v>
      </c>
      <c r="U1801" t="s">
        <v>32</v>
      </c>
      <c r="V1801" t="s">
        <v>33</v>
      </c>
      <c r="W1801">
        <v>5</v>
      </c>
      <c r="X1801">
        <f t="shared" si="56"/>
        <v>0</v>
      </c>
      <c r="Y1801">
        <f t="shared" si="57"/>
        <v>25951.85</v>
      </c>
      <c r="Z1801" s="2">
        <f>IF(BoyCodeAfrica_Ecommerce_Datasets3[Marketing_Cost] = 0, "N/A", L1801/P1801)</f>
        <v>47.88566158508133</v>
      </c>
      <c r="AA1801" s="3">
        <f>BoyCodeAfrica_Ecommerce_Datasets3[Marketing_Cost]/BoyCodeAfrica_Ecommerce_Datasets3[Revenue]</f>
        <v>2.0883077875477191E-2</v>
      </c>
      <c r="AB1801">
        <f>IF(COUNTIFS($C$2:C1801,C1801, $O$2:O1801,O1801)= 1,1,0)</f>
        <v>1</v>
      </c>
      <c r="AC1801" s="6">
        <f>IF(COUNTIFS($A$2:A1801,A1801, $O$2:O1801,O1801)= 1,1,0)</f>
        <v>1</v>
      </c>
    </row>
    <row r="1802" spans="1:29" x14ac:dyDescent="0.25">
      <c r="A1802" t="s">
        <v>192</v>
      </c>
      <c r="B1802" s="1">
        <v>45843</v>
      </c>
      <c r="C1802" t="s">
        <v>193</v>
      </c>
      <c r="D1802" t="s">
        <v>25</v>
      </c>
      <c r="E1802" t="s">
        <v>36</v>
      </c>
      <c r="F1802" t="s">
        <v>53</v>
      </c>
      <c r="G1802" t="s">
        <v>54</v>
      </c>
      <c r="H1802">
        <v>4</v>
      </c>
      <c r="I1802">
        <v>78226</v>
      </c>
      <c r="J1802">
        <v>10</v>
      </c>
      <c r="K1802">
        <v>31290.400000000001</v>
      </c>
      <c r="L1802">
        <v>281613.59999999998</v>
      </c>
      <c r="M1802">
        <v>158427.85</v>
      </c>
      <c r="N1802">
        <v>123185.75</v>
      </c>
      <c r="O1802" t="s">
        <v>29</v>
      </c>
      <c r="P1802">
        <v>1496.07</v>
      </c>
      <c r="Q1802" t="s">
        <v>83</v>
      </c>
      <c r="R1802" t="s">
        <v>41</v>
      </c>
      <c r="S1802">
        <v>2</v>
      </c>
      <c r="T1802">
        <v>2</v>
      </c>
      <c r="U1802" t="s">
        <v>32</v>
      </c>
      <c r="V1802" t="s">
        <v>33</v>
      </c>
      <c r="W1802">
        <v>5</v>
      </c>
      <c r="X1802">
        <f t="shared" si="56"/>
        <v>0</v>
      </c>
      <c r="Y1802">
        <f t="shared" si="57"/>
        <v>121689.68</v>
      </c>
      <c r="Z1802" s="2">
        <f>IF(BoyCodeAfrica_Ecommerce_Datasets3[Marketing_Cost] = 0, "N/A", L1802/P1802)</f>
        <v>188.23557721229622</v>
      </c>
      <c r="AA1802" s="3">
        <f>BoyCodeAfrica_Ecommerce_Datasets3[Marketing_Cost]/BoyCodeAfrica_Ecommerce_Datasets3[Revenue]</f>
        <v>5.3124920103290469E-3</v>
      </c>
      <c r="AB1802">
        <f>IF(COUNTIFS($C$2:C1802,C1802, $O$2:O1802,O1802)= 1,1,0)</f>
        <v>0</v>
      </c>
      <c r="AC1802" s="6">
        <f>IF(COUNTIFS($A$2:A1802,A1802, $O$2:O1802,O1802)= 1,1,0)</f>
        <v>0</v>
      </c>
    </row>
    <row r="1803" spans="1:29" x14ac:dyDescent="0.25">
      <c r="A1803" t="s">
        <v>1548</v>
      </c>
      <c r="B1803" s="1">
        <v>45888</v>
      </c>
      <c r="C1803" t="s">
        <v>1549</v>
      </c>
      <c r="D1803" t="s">
        <v>124</v>
      </c>
      <c r="E1803" t="s">
        <v>36</v>
      </c>
      <c r="F1803" t="s">
        <v>47</v>
      </c>
      <c r="G1803" t="s">
        <v>48</v>
      </c>
      <c r="H1803">
        <v>3</v>
      </c>
      <c r="I1803">
        <v>42418</v>
      </c>
      <c r="J1803">
        <v>0</v>
      </c>
      <c r="K1803">
        <v>0</v>
      </c>
      <c r="L1803">
        <v>127254</v>
      </c>
      <c r="M1803">
        <v>79190.91</v>
      </c>
      <c r="N1803">
        <v>48063.09</v>
      </c>
      <c r="O1803" t="s">
        <v>55</v>
      </c>
      <c r="P1803">
        <v>1233.92</v>
      </c>
      <c r="Q1803" t="s">
        <v>40</v>
      </c>
      <c r="R1803" t="s">
        <v>31</v>
      </c>
      <c r="S1803">
        <v>5</v>
      </c>
      <c r="T1803">
        <v>1</v>
      </c>
      <c r="U1803" t="s">
        <v>32</v>
      </c>
      <c r="V1803" t="s">
        <v>33</v>
      </c>
      <c r="W1803">
        <v>5</v>
      </c>
      <c r="X1803">
        <f t="shared" si="56"/>
        <v>0</v>
      </c>
      <c r="Y1803">
        <f t="shared" si="57"/>
        <v>46829.17</v>
      </c>
      <c r="Z1803" s="2">
        <f>IF(BoyCodeAfrica_Ecommerce_Datasets3[Marketing_Cost] = 0, "N/A", L1803/P1803)</f>
        <v>103.12986255186722</v>
      </c>
      <c r="AA1803" s="3">
        <f>BoyCodeAfrica_Ecommerce_Datasets3[Marketing_Cost]/BoyCodeAfrica_Ecommerce_Datasets3[Revenue]</f>
        <v>9.6965124868373491E-3</v>
      </c>
      <c r="AB1803">
        <f>IF(COUNTIFS($C$2:C1803,C1803, $O$2:O1803,O1803)= 1,1,0)</f>
        <v>0</v>
      </c>
      <c r="AC1803" s="6">
        <f>IF(COUNTIFS($A$2:A1803,A1803, $O$2:O1803,O1803)= 1,1,0)</f>
        <v>0</v>
      </c>
    </row>
    <row r="1804" spans="1:29" x14ac:dyDescent="0.25">
      <c r="A1804" t="s">
        <v>2196</v>
      </c>
      <c r="B1804" s="1">
        <v>45692</v>
      </c>
      <c r="C1804" t="s">
        <v>620</v>
      </c>
      <c r="D1804" t="s">
        <v>124</v>
      </c>
      <c r="E1804" t="s">
        <v>36</v>
      </c>
      <c r="F1804" t="s">
        <v>86</v>
      </c>
      <c r="G1804" t="s">
        <v>94</v>
      </c>
      <c r="H1804">
        <v>2</v>
      </c>
      <c r="I1804">
        <v>81345</v>
      </c>
      <c r="J1804">
        <v>0</v>
      </c>
      <c r="K1804">
        <v>0</v>
      </c>
      <c r="L1804">
        <v>162690</v>
      </c>
      <c r="M1804">
        <v>92965.03</v>
      </c>
      <c r="N1804">
        <v>69724.97</v>
      </c>
      <c r="O1804" t="s">
        <v>60</v>
      </c>
      <c r="P1804">
        <v>2356.5500000000002</v>
      </c>
      <c r="Q1804" t="s">
        <v>73</v>
      </c>
      <c r="R1804" t="s">
        <v>31</v>
      </c>
      <c r="S1804">
        <v>5</v>
      </c>
      <c r="T1804">
        <v>3</v>
      </c>
      <c r="U1804" t="s">
        <v>32</v>
      </c>
      <c r="V1804" t="s">
        <v>33</v>
      </c>
      <c r="W1804">
        <v>1</v>
      </c>
      <c r="X1804">
        <f t="shared" si="56"/>
        <v>0</v>
      </c>
      <c r="Y1804">
        <f t="shared" si="57"/>
        <v>67368.42</v>
      </c>
      <c r="Z1804" s="2">
        <f>IF(BoyCodeAfrica_Ecommerce_Datasets3[Marketing_Cost] = 0, "N/A", L1804/P1804)</f>
        <v>69.037363943052341</v>
      </c>
      <c r="AA1804" s="3">
        <f>BoyCodeAfrica_Ecommerce_Datasets3[Marketing_Cost]/BoyCodeAfrica_Ecommerce_Datasets3[Revenue]</f>
        <v>1.4484909951441393E-2</v>
      </c>
      <c r="AB1804">
        <f>IF(COUNTIFS($C$2:C1804,C1804, $O$2:O1804,O1804)= 1,1,0)</f>
        <v>0</v>
      </c>
      <c r="AC1804" s="6">
        <f>IF(COUNTIFS($A$2:A1804,A1804, $O$2:O1804,O1804)= 1,1,0)</f>
        <v>0</v>
      </c>
    </row>
    <row r="1805" spans="1:29" x14ac:dyDescent="0.25">
      <c r="A1805" t="s">
        <v>1110</v>
      </c>
      <c r="B1805" s="1">
        <v>45901</v>
      </c>
      <c r="C1805" t="s">
        <v>770</v>
      </c>
      <c r="D1805" t="s">
        <v>154</v>
      </c>
      <c r="E1805" t="s">
        <v>26</v>
      </c>
      <c r="F1805" t="s">
        <v>27</v>
      </c>
      <c r="G1805" t="s">
        <v>113</v>
      </c>
      <c r="H1805">
        <v>2</v>
      </c>
      <c r="I1805">
        <v>28565</v>
      </c>
      <c r="J1805">
        <v>10</v>
      </c>
      <c r="K1805">
        <v>5713</v>
      </c>
      <c r="L1805">
        <v>51417</v>
      </c>
      <c r="M1805">
        <v>36004.17</v>
      </c>
      <c r="N1805">
        <v>15412.83</v>
      </c>
      <c r="O1805" t="s">
        <v>29</v>
      </c>
      <c r="P1805">
        <v>2318.71</v>
      </c>
      <c r="Q1805" t="s">
        <v>68</v>
      </c>
      <c r="R1805" t="s">
        <v>31</v>
      </c>
      <c r="S1805">
        <v>5</v>
      </c>
      <c r="T1805">
        <v>1</v>
      </c>
      <c r="U1805" t="s">
        <v>32</v>
      </c>
      <c r="V1805" t="s">
        <v>33</v>
      </c>
      <c r="W1805">
        <v>4</v>
      </c>
      <c r="X1805">
        <f t="shared" si="56"/>
        <v>0</v>
      </c>
      <c r="Y1805">
        <f t="shared" si="57"/>
        <v>13094.119999999999</v>
      </c>
      <c r="Z1805" s="2">
        <f>IF(BoyCodeAfrica_Ecommerce_Datasets3[Marketing_Cost] = 0, "N/A", L1805/P1805)</f>
        <v>22.174829970112693</v>
      </c>
      <c r="AA1805" s="3">
        <f>BoyCodeAfrica_Ecommerce_Datasets3[Marketing_Cost]/BoyCodeAfrica_Ecommerce_Datasets3[Revenue]</f>
        <v>4.5096174417021608E-2</v>
      </c>
      <c r="AB1805">
        <f>IF(COUNTIFS($C$2:C1805,C1805, $O$2:O1805,O1805)= 1,1,0)</f>
        <v>0</v>
      </c>
      <c r="AC1805" s="6">
        <f>IF(COUNTIFS($A$2:A1805,A1805, $O$2:O1805,O1805)= 1,1,0)</f>
        <v>0</v>
      </c>
    </row>
    <row r="1806" spans="1:29" x14ac:dyDescent="0.25">
      <c r="A1806" t="s">
        <v>733</v>
      </c>
      <c r="B1806" s="1">
        <v>45767</v>
      </c>
      <c r="C1806" t="s">
        <v>341</v>
      </c>
      <c r="D1806" t="s">
        <v>67</v>
      </c>
      <c r="E1806" t="s">
        <v>26</v>
      </c>
      <c r="F1806" t="s">
        <v>47</v>
      </c>
      <c r="G1806" t="s">
        <v>146</v>
      </c>
      <c r="H1806">
        <v>1</v>
      </c>
      <c r="I1806">
        <v>28313</v>
      </c>
      <c r="J1806">
        <v>15</v>
      </c>
      <c r="K1806">
        <v>4246.95</v>
      </c>
      <c r="L1806">
        <v>24066.05</v>
      </c>
      <c r="M1806">
        <v>14749.17</v>
      </c>
      <c r="N1806">
        <v>9316.8799999999992</v>
      </c>
      <c r="O1806" t="s">
        <v>60</v>
      </c>
      <c r="P1806">
        <v>305.39</v>
      </c>
      <c r="Q1806" t="s">
        <v>30</v>
      </c>
      <c r="R1806" t="s">
        <v>41</v>
      </c>
      <c r="S1806">
        <v>2</v>
      </c>
      <c r="T1806">
        <v>4</v>
      </c>
      <c r="U1806" t="s">
        <v>56</v>
      </c>
      <c r="V1806" t="s">
        <v>33</v>
      </c>
      <c r="W1806">
        <v>5</v>
      </c>
      <c r="X1806">
        <f t="shared" si="56"/>
        <v>0</v>
      </c>
      <c r="Y1806">
        <f t="shared" si="57"/>
        <v>9011.49</v>
      </c>
      <c r="Z1806" s="2">
        <f>IF(BoyCodeAfrica_Ecommerce_Datasets3[Marketing_Cost] = 0, "N/A", L1806/P1806)</f>
        <v>78.804315792920534</v>
      </c>
      <c r="AA1806" s="3">
        <f>BoyCodeAfrica_Ecommerce_Datasets3[Marketing_Cost]/BoyCodeAfrica_Ecommerce_Datasets3[Revenue]</f>
        <v>1.2689660330631741E-2</v>
      </c>
      <c r="AB1806">
        <f>IF(COUNTIFS($C$2:C1806,C1806, $O$2:O1806,O1806)= 1,1,0)</f>
        <v>0</v>
      </c>
      <c r="AC1806" s="6">
        <f>IF(COUNTIFS($A$2:A1806,A1806, $O$2:O1806,O1806)= 1,1,0)</f>
        <v>0</v>
      </c>
    </row>
    <row r="1807" spans="1:29" x14ac:dyDescent="0.25">
      <c r="A1807" t="s">
        <v>2321</v>
      </c>
      <c r="B1807" s="1">
        <v>45812</v>
      </c>
      <c r="C1807" t="s">
        <v>882</v>
      </c>
      <c r="D1807" t="s">
        <v>97</v>
      </c>
      <c r="E1807" t="s">
        <v>26</v>
      </c>
      <c r="F1807" t="s">
        <v>27</v>
      </c>
      <c r="G1807" t="s">
        <v>28</v>
      </c>
      <c r="H1807">
        <v>1</v>
      </c>
      <c r="I1807">
        <v>12140</v>
      </c>
      <c r="J1807">
        <v>25</v>
      </c>
      <c r="K1807">
        <v>3035</v>
      </c>
      <c r="L1807">
        <v>9105</v>
      </c>
      <c r="M1807">
        <v>5314.72</v>
      </c>
      <c r="N1807">
        <v>3790.28</v>
      </c>
      <c r="O1807" t="s">
        <v>60</v>
      </c>
      <c r="P1807">
        <v>1644.7</v>
      </c>
      <c r="Q1807" t="s">
        <v>30</v>
      </c>
      <c r="R1807" t="s">
        <v>41</v>
      </c>
      <c r="S1807">
        <v>2</v>
      </c>
      <c r="T1807">
        <v>5</v>
      </c>
      <c r="U1807" t="s">
        <v>32</v>
      </c>
      <c r="V1807" t="s">
        <v>50</v>
      </c>
      <c r="X1807">
        <f t="shared" si="56"/>
        <v>0</v>
      </c>
      <c r="Y1807">
        <f t="shared" si="57"/>
        <v>2145.58</v>
      </c>
      <c r="Z1807" s="2">
        <f>IF(BoyCodeAfrica_Ecommerce_Datasets3[Marketing_Cost] = 0, "N/A", L1807/P1807)</f>
        <v>5.5359640055937254</v>
      </c>
      <c r="AA1807" s="3">
        <f>BoyCodeAfrica_Ecommerce_Datasets3[Marketing_Cost]/BoyCodeAfrica_Ecommerce_Datasets3[Revenue]</f>
        <v>0.18063701263042284</v>
      </c>
      <c r="AB1807">
        <f>IF(COUNTIFS($C$2:C1807,C1807, $O$2:O1807,O1807)= 1,1,0)</f>
        <v>0</v>
      </c>
      <c r="AC1807" s="6">
        <f>IF(COUNTIFS($A$2:A1807,A1807, $O$2:O1807,O1807)= 1,1,0)</f>
        <v>0</v>
      </c>
    </row>
    <row r="1808" spans="1:29" x14ac:dyDescent="0.25">
      <c r="A1808" t="s">
        <v>1878</v>
      </c>
      <c r="B1808" s="1">
        <v>45738</v>
      </c>
      <c r="C1808" t="s">
        <v>107</v>
      </c>
      <c r="D1808" t="s">
        <v>79</v>
      </c>
      <c r="E1808" t="s">
        <v>46</v>
      </c>
      <c r="F1808" t="s">
        <v>37</v>
      </c>
      <c r="G1808" t="s">
        <v>38</v>
      </c>
      <c r="H1808">
        <v>1</v>
      </c>
      <c r="I1808">
        <v>27200</v>
      </c>
      <c r="J1808">
        <v>25</v>
      </c>
      <c r="K1808">
        <v>6800</v>
      </c>
      <c r="L1808">
        <v>20400</v>
      </c>
      <c r="M1808">
        <v>11228.02</v>
      </c>
      <c r="N1808">
        <v>9171.98</v>
      </c>
      <c r="O1808" t="s">
        <v>39</v>
      </c>
      <c r="P1808">
        <v>1894.19</v>
      </c>
      <c r="Q1808" t="s">
        <v>83</v>
      </c>
      <c r="R1808" t="s">
        <v>31</v>
      </c>
      <c r="S1808">
        <v>5</v>
      </c>
      <c r="T1808">
        <v>3</v>
      </c>
      <c r="U1808" t="s">
        <v>32</v>
      </c>
      <c r="V1808" t="s">
        <v>33</v>
      </c>
      <c r="W1808">
        <v>5</v>
      </c>
      <c r="X1808">
        <f t="shared" si="56"/>
        <v>0</v>
      </c>
      <c r="Y1808">
        <f t="shared" si="57"/>
        <v>7277.7899999999991</v>
      </c>
      <c r="Z1808" s="2">
        <f>IF(BoyCodeAfrica_Ecommerce_Datasets3[Marketing_Cost] = 0, "N/A", L1808/P1808)</f>
        <v>10.769774943379492</v>
      </c>
      <c r="AA1808" s="3">
        <f>BoyCodeAfrica_Ecommerce_Datasets3[Marketing_Cost]/BoyCodeAfrica_Ecommerce_Datasets3[Revenue]</f>
        <v>9.2852450980392159E-2</v>
      </c>
      <c r="AB1808">
        <f>IF(COUNTIFS($C$2:C1808,C1808, $O$2:O1808,O1808)= 1,1,0)</f>
        <v>0</v>
      </c>
      <c r="AC1808" s="6">
        <f>IF(COUNTIFS($A$2:A1808,A1808, $O$2:O1808,O1808)= 1,1,0)</f>
        <v>0</v>
      </c>
    </row>
    <row r="1809" spans="1:29" x14ac:dyDescent="0.25">
      <c r="A1809" t="s">
        <v>790</v>
      </c>
      <c r="B1809" s="1">
        <v>45916</v>
      </c>
      <c r="C1809" t="s">
        <v>158</v>
      </c>
      <c r="D1809" t="s">
        <v>67</v>
      </c>
      <c r="E1809" t="s">
        <v>46</v>
      </c>
      <c r="F1809" t="s">
        <v>37</v>
      </c>
      <c r="G1809" t="s">
        <v>161</v>
      </c>
      <c r="H1809">
        <v>4</v>
      </c>
      <c r="I1809">
        <v>20176</v>
      </c>
      <c r="J1809">
        <v>25</v>
      </c>
      <c r="K1809">
        <v>20176</v>
      </c>
      <c r="L1809">
        <v>60528</v>
      </c>
      <c r="M1809">
        <v>38665.33</v>
      </c>
      <c r="N1809">
        <v>21862.67</v>
      </c>
      <c r="O1809" t="s">
        <v>39</v>
      </c>
      <c r="P1809">
        <v>1264.2</v>
      </c>
      <c r="Q1809" t="s">
        <v>83</v>
      </c>
      <c r="R1809" t="s">
        <v>41</v>
      </c>
      <c r="S1809">
        <v>2</v>
      </c>
      <c r="T1809">
        <v>3</v>
      </c>
      <c r="U1809" t="s">
        <v>32</v>
      </c>
      <c r="V1809" t="s">
        <v>42</v>
      </c>
      <c r="X1809">
        <f t="shared" si="56"/>
        <v>0</v>
      </c>
      <c r="Y1809">
        <f t="shared" si="57"/>
        <v>20598.469999999998</v>
      </c>
      <c r="Z1809" s="2">
        <f>IF(BoyCodeAfrica_Ecommerce_Datasets3[Marketing_Cost] = 0, "N/A", L1809/P1809)</f>
        <v>47.878500237304223</v>
      </c>
      <c r="AA1809" s="3">
        <f>BoyCodeAfrica_Ecommerce_Datasets3[Marketing_Cost]/BoyCodeAfrica_Ecommerce_Datasets3[Revenue]</f>
        <v>2.0886201427438543E-2</v>
      </c>
      <c r="AB1809">
        <f>IF(COUNTIFS($C$2:C1809,C1809, $O$2:O1809,O1809)= 1,1,0)</f>
        <v>0</v>
      </c>
      <c r="AC1809" s="6">
        <f>IF(COUNTIFS($A$2:A1809,A1809, $O$2:O1809,O1809)= 1,1,0)</f>
        <v>0</v>
      </c>
    </row>
    <row r="1810" spans="1:29" x14ac:dyDescent="0.25">
      <c r="A1810" t="s">
        <v>1431</v>
      </c>
      <c r="B1810" s="1">
        <v>45719</v>
      </c>
      <c r="C1810" t="s">
        <v>538</v>
      </c>
      <c r="D1810" t="s">
        <v>90</v>
      </c>
      <c r="E1810" t="s">
        <v>26</v>
      </c>
      <c r="F1810" t="s">
        <v>47</v>
      </c>
      <c r="G1810" t="s">
        <v>105</v>
      </c>
      <c r="H1810">
        <v>1</v>
      </c>
      <c r="I1810">
        <v>32603</v>
      </c>
      <c r="J1810">
        <v>0</v>
      </c>
      <c r="K1810">
        <v>0</v>
      </c>
      <c r="L1810">
        <v>32603</v>
      </c>
      <c r="M1810">
        <v>25270.639999999999</v>
      </c>
      <c r="N1810">
        <v>7332.36</v>
      </c>
      <c r="O1810" t="s">
        <v>55</v>
      </c>
      <c r="P1810">
        <v>386.79</v>
      </c>
      <c r="Q1810" t="s">
        <v>68</v>
      </c>
      <c r="R1810" t="s">
        <v>31</v>
      </c>
      <c r="S1810">
        <v>5</v>
      </c>
      <c r="T1810">
        <v>4</v>
      </c>
      <c r="U1810" t="s">
        <v>32</v>
      </c>
      <c r="V1810" t="s">
        <v>33</v>
      </c>
      <c r="W1810">
        <v>1</v>
      </c>
      <c r="X1810">
        <f t="shared" si="56"/>
        <v>0</v>
      </c>
      <c r="Y1810">
        <f t="shared" si="57"/>
        <v>6945.57</v>
      </c>
      <c r="Z1810" s="2">
        <f>IF(BoyCodeAfrica_Ecommerce_Datasets3[Marketing_Cost] = 0, "N/A", L1810/P1810)</f>
        <v>84.291217456500945</v>
      </c>
      <c r="AA1810" s="3">
        <f>BoyCodeAfrica_Ecommerce_Datasets3[Marketing_Cost]/BoyCodeAfrica_Ecommerce_Datasets3[Revenue]</f>
        <v>1.186363218108763E-2</v>
      </c>
      <c r="AB1810">
        <f>IF(COUNTIFS($C$2:C1810,C1810, $O$2:O1810,O1810)= 1,1,0)</f>
        <v>0</v>
      </c>
      <c r="AC1810" s="6">
        <f>IF(COUNTIFS($A$2:A1810,A1810, $O$2:O1810,O1810)= 1,1,0)</f>
        <v>0</v>
      </c>
    </row>
    <row r="1811" spans="1:29" x14ac:dyDescent="0.25">
      <c r="A1811" t="s">
        <v>2282</v>
      </c>
      <c r="B1811" s="1">
        <v>45737</v>
      </c>
      <c r="C1811" t="s">
        <v>1363</v>
      </c>
      <c r="D1811" t="s">
        <v>79</v>
      </c>
      <c r="E1811" t="s">
        <v>26</v>
      </c>
      <c r="F1811" t="s">
        <v>37</v>
      </c>
      <c r="G1811" t="s">
        <v>38</v>
      </c>
      <c r="H1811">
        <v>1</v>
      </c>
      <c r="I1811">
        <v>19930</v>
      </c>
      <c r="J1811">
        <v>25</v>
      </c>
      <c r="K1811">
        <v>4982.5</v>
      </c>
      <c r="L1811">
        <v>14947.5</v>
      </c>
      <c r="M1811">
        <v>10331.870000000001</v>
      </c>
      <c r="N1811">
        <v>4615.63</v>
      </c>
      <c r="O1811" t="s">
        <v>29</v>
      </c>
      <c r="P1811">
        <v>1432.01</v>
      </c>
      <c r="Q1811" t="s">
        <v>73</v>
      </c>
      <c r="R1811" t="s">
        <v>41</v>
      </c>
      <c r="S1811">
        <v>2</v>
      </c>
      <c r="T1811">
        <v>2</v>
      </c>
      <c r="U1811" t="s">
        <v>32</v>
      </c>
      <c r="V1811" t="s">
        <v>33</v>
      </c>
      <c r="W1811">
        <v>5</v>
      </c>
      <c r="X1811">
        <f t="shared" si="56"/>
        <v>0</v>
      </c>
      <c r="Y1811">
        <f t="shared" si="57"/>
        <v>3183.62</v>
      </c>
      <c r="Z1811" s="2">
        <f>IF(BoyCodeAfrica_Ecommerce_Datasets3[Marketing_Cost] = 0, "N/A", L1811/P1811)</f>
        <v>10.438125432084972</v>
      </c>
      <c r="AA1811" s="3">
        <f>BoyCodeAfrica_Ecommerce_Datasets3[Marketing_Cost]/BoyCodeAfrica_Ecommerce_Datasets3[Revenue]</f>
        <v>9.580264258237163E-2</v>
      </c>
      <c r="AB1811">
        <f>IF(COUNTIFS($C$2:C1811,C1811, $O$2:O1811,O1811)= 1,1,0)</f>
        <v>0</v>
      </c>
      <c r="AC1811" s="6">
        <f>IF(COUNTIFS($A$2:A1811,A1811, $O$2:O1811,O1811)= 1,1,0)</f>
        <v>0</v>
      </c>
    </row>
    <row r="1812" spans="1:29" x14ac:dyDescent="0.25">
      <c r="A1812" t="s">
        <v>2409</v>
      </c>
      <c r="B1812" s="1">
        <v>45887</v>
      </c>
      <c r="C1812" t="s">
        <v>1230</v>
      </c>
      <c r="D1812" t="s">
        <v>25</v>
      </c>
      <c r="E1812" t="s">
        <v>46</v>
      </c>
      <c r="F1812" t="s">
        <v>86</v>
      </c>
      <c r="G1812" t="s">
        <v>94</v>
      </c>
      <c r="H1812">
        <v>2</v>
      </c>
      <c r="I1812">
        <v>50905</v>
      </c>
      <c r="J1812">
        <v>15</v>
      </c>
      <c r="K1812">
        <v>15271.5</v>
      </c>
      <c r="L1812">
        <v>86538.5</v>
      </c>
      <c r="M1812">
        <v>50727.23</v>
      </c>
      <c r="N1812">
        <v>35811.269999999997</v>
      </c>
      <c r="O1812" t="s">
        <v>29</v>
      </c>
      <c r="P1812">
        <v>890.83</v>
      </c>
      <c r="Q1812" t="s">
        <v>73</v>
      </c>
      <c r="R1812" t="s">
        <v>31</v>
      </c>
      <c r="S1812">
        <v>5</v>
      </c>
      <c r="T1812">
        <v>3</v>
      </c>
      <c r="U1812" t="s">
        <v>32</v>
      </c>
      <c r="V1812" t="s">
        <v>50</v>
      </c>
      <c r="W1812">
        <v>1</v>
      </c>
      <c r="X1812">
        <f t="shared" si="56"/>
        <v>0</v>
      </c>
      <c r="Y1812">
        <f t="shared" si="57"/>
        <v>34920.439999999995</v>
      </c>
      <c r="Z1812" s="2">
        <f>IF(BoyCodeAfrica_Ecommerce_Datasets3[Marketing_Cost] = 0, "N/A", L1812/P1812)</f>
        <v>97.143674999719352</v>
      </c>
      <c r="AA1812" s="3">
        <f>BoyCodeAfrica_Ecommerce_Datasets3[Marketing_Cost]/BoyCodeAfrica_Ecommerce_Datasets3[Revenue]</f>
        <v>1.0294030980430675E-2</v>
      </c>
      <c r="AB1812">
        <f>IF(COUNTIFS($C$2:C1812,C1812, $O$2:O1812,O1812)= 1,1,0)</f>
        <v>0</v>
      </c>
      <c r="AC1812" s="6">
        <f>IF(COUNTIFS($A$2:A1812,A1812, $O$2:O1812,O1812)= 1,1,0)</f>
        <v>0</v>
      </c>
    </row>
    <row r="1813" spans="1:29" x14ac:dyDescent="0.25">
      <c r="A1813" t="s">
        <v>2369</v>
      </c>
      <c r="B1813" s="1">
        <v>45782</v>
      </c>
      <c r="C1813" t="s">
        <v>514</v>
      </c>
      <c r="D1813" t="s">
        <v>90</v>
      </c>
      <c r="E1813" t="s">
        <v>26</v>
      </c>
      <c r="F1813" t="s">
        <v>86</v>
      </c>
      <c r="G1813" t="s">
        <v>180</v>
      </c>
      <c r="H1813">
        <v>1</v>
      </c>
      <c r="I1813">
        <v>67355</v>
      </c>
      <c r="J1813">
        <v>15</v>
      </c>
      <c r="K1813">
        <v>10103.25</v>
      </c>
      <c r="L1813">
        <v>57251.75</v>
      </c>
      <c r="M1813">
        <v>32824.199999999997</v>
      </c>
      <c r="N1813">
        <v>24427.55</v>
      </c>
      <c r="O1813" t="s">
        <v>49</v>
      </c>
      <c r="P1813">
        <v>295.58999999999997</v>
      </c>
      <c r="Q1813" t="s">
        <v>68</v>
      </c>
      <c r="R1813" t="s">
        <v>41</v>
      </c>
      <c r="S1813">
        <v>2</v>
      </c>
      <c r="T1813">
        <v>1</v>
      </c>
      <c r="U1813" t="s">
        <v>32</v>
      </c>
      <c r="V1813" t="s">
        <v>42</v>
      </c>
      <c r="X1813">
        <f t="shared" si="56"/>
        <v>0</v>
      </c>
      <c r="Y1813">
        <f t="shared" si="57"/>
        <v>24131.96</v>
      </c>
      <c r="Z1813" s="2">
        <f>IF(BoyCodeAfrica_Ecommerce_Datasets3[Marketing_Cost] = 0, "N/A", L1813/P1813)</f>
        <v>193.68635610135664</v>
      </c>
      <c r="AA1813" s="3">
        <f>BoyCodeAfrica_Ecommerce_Datasets3[Marketing_Cost]/BoyCodeAfrica_Ecommerce_Datasets3[Revenue]</f>
        <v>5.1629862842620527E-3</v>
      </c>
      <c r="AB1813">
        <f>IF(COUNTIFS($C$2:C1813,C1813, $O$2:O1813,O1813)= 1,1,0)</f>
        <v>0</v>
      </c>
      <c r="AC1813" s="6">
        <f>IF(COUNTIFS($A$2:A1813,A1813, $O$2:O1813,O1813)= 1,1,0)</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5" sqref="B5"/>
    </sheetView>
  </sheetViews>
  <sheetFormatPr defaultRowHeight="15" x14ac:dyDescent="0.25"/>
  <cols>
    <col min="1" max="1" width="26.7109375" customWidth="1"/>
    <col min="2" max="2" width="10.5703125" customWidth="1"/>
  </cols>
  <sheetData>
    <row r="1" spans="1:2" x14ac:dyDescent="0.25">
      <c r="A1" t="s">
        <v>2453</v>
      </c>
      <c r="B1" t="s">
        <v>2454</v>
      </c>
    </row>
    <row r="2" spans="1:2" x14ac:dyDescent="0.25">
      <c r="A2" t="s">
        <v>2455</v>
      </c>
      <c r="B2">
        <f>ROWS(BoyCodeAfrica_Ecommerce_Datasets[])</f>
        <v>1812</v>
      </c>
    </row>
    <row r="3" spans="1:2" x14ac:dyDescent="0.25">
      <c r="A3" t="s">
        <v>2456</v>
      </c>
      <c r="B3">
        <f>COLUMNS(BoyCodeAfrica_Ecommerce_Datasets[])</f>
        <v>23</v>
      </c>
    </row>
    <row r="4" spans="1:2" x14ac:dyDescent="0.25">
      <c r="A4" t="s">
        <v>2457</v>
      </c>
      <c r="B4">
        <f>COUNTIF(Duplicate_Flag, TRUE)</f>
        <v>24</v>
      </c>
    </row>
    <row r="5" spans="1:2" x14ac:dyDescent="0.25">
      <c r="A5" t="s">
        <v>2458</v>
      </c>
      <c r="B5">
        <f>COUNTBLANK(BoyCodeAfrica_Ecommerce_Datasets[Acquisition_Channel])</f>
        <v>7</v>
      </c>
    </row>
    <row r="6" spans="1:2" x14ac:dyDescent="0.25">
      <c r="A6" t="s">
        <v>2459</v>
      </c>
      <c r="B6">
        <f>COUNTBLANK(BoyCodeAfrica_Ecommerce_Datasets[Marketing_Cost])</f>
        <v>0</v>
      </c>
    </row>
    <row r="7" spans="1:2" x14ac:dyDescent="0.25">
      <c r="A7" t="s">
        <v>2460</v>
      </c>
      <c r="B7">
        <f ca="1">COUNTA(UNIQUE(BoyCodeAfrica_Ecommerce_Datasets[Acquisition_Channel]))</f>
        <v>1</v>
      </c>
    </row>
    <row r="8" spans="1:2" x14ac:dyDescent="0.25">
      <c r="A8" t="s">
        <v>2461</v>
      </c>
      <c r="B8">
        <f ca="1">COUNTA(UNIQUE(BoyCodeAfrica_Ecommerce_Datasets[Region]))</f>
        <v>1</v>
      </c>
    </row>
    <row r="9" spans="1:2" x14ac:dyDescent="0.25">
      <c r="A9" t="s">
        <v>2462</v>
      </c>
      <c r="B9">
        <f ca="1">COUNTA(UNIQUE(BoyCodeAfrica_Ecommerce_Datasets[Customer_ID]))</f>
        <v>1</v>
      </c>
    </row>
    <row r="10" spans="1:2" x14ac:dyDescent="0.25">
      <c r="A10" t="s">
        <v>2463</v>
      </c>
      <c r="B10">
        <f ca="1">COUNTA(UNIQUE(BoyCodeAfrica_Ecommerce_Datasets[Order_ID]))</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G13"/>
  <sheetViews>
    <sheetView workbookViewId="0">
      <selection activeCell="F20" sqref="F20"/>
    </sheetView>
  </sheetViews>
  <sheetFormatPr defaultRowHeight="15" x14ac:dyDescent="0.25"/>
  <cols>
    <col min="1" max="1" width="14.140625" customWidth="1"/>
    <col min="2" max="2" width="20.7109375" bestFit="1" customWidth="1"/>
    <col min="3" max="3" width="17.28515625" customWidth="1"/>
    <col min="4" max="4" width="15.5703125" customWidth="1"/>
    <col min="5" max="5" width="18.85546875" customWidth="1"/>
    <col min="6" max="6" width="22" customWidth="1"/>
    <col min="7" max="7" width="23" customWidth="1"/>
    <col min="8" max="9" width="33" customWidth="1"/>
    <col min="10" max="10" width="20.7109375" customWidth="1"/>
    <col min="11" max="11" width="17.28515625" customWidth="1"/>
    <col min="12" max="12" width="15.5703125" customWidth="1"/>
    <col min="13" max="13" width="18.85546875" customWidth="1"/>
    <col min="14" max="14" width="22" customWidth="1"/>
    <col min="15" max="15" width="23" customWidth="1"/>
    <col min="16" max="17" width="33" customWidth="1"/>
    <col min="18" max="18" width="20.7109375" customWidth="1"/>
    <col min="19" max="19" width="17.28515625" customWidth="1"/>
    <col min="20" max="20" width="15.5703125" customWidth="1"/>
    <col min="21" max="21" width="18.85546875" customWidth="1"/>
    <col min="22" max="22" width="22" customWidth="1"/>
    <col min="23" max="23" width="23" customWidth="1"/>
    <col min="24" max="25" width="33" customWidth="1"/>
    <col min="26" max="26" width="25.85546875" customWidth="1"/>
    <col min="27" max="27" width="22.28515625" customWidth="1"/>
    <col min="28" max="28" width="20.5703125" customWidth="1"/>
    <col min="29" max="29" width="23.85546875" customWidth="1"/>
    <col min="30" max="30" width="27" bestFit="1" customWidth="1"/>
    <col min="31" max="31" width="28" bestFit="1" customWidth="1"/>
    <col min="32" max="33" width="38.140625" bestFit="1" customWidth="1"/>
  </cols>
  <sheetData>
    <row r="3" spans="1:33" x14ac:dyDescent="0.25">
      <c r="B3" s="4" t="s">
        <v>2485</v>
      </c>
    </row>
    <row r="4" spans="1:33" x14ac:dyDescent="0.25">
      <c r="B4" t="s">
        <v>36</v>
      </c>
      <c r="J4" t="s">
        <v>46</v>
      </c>
      <c r="R4" t="s">
        <v>26</v>
      </c>
      <c r="Z4" t="s">
        <v>2495</v>
      </c>
      <c r="AA4" t="s">
        <v>2490</v>
      </c>
      <c r="AB4" t="s">
        <v>2487</v>
      </c>
      <c r="AC4" t="s">
        <v>2486</v>
      </c>
      <c r="AD4" t="s">
        <v>2488</v>
      </c>
      <c r="AE4" t="s">
        <v>2489</v>
      </c>
      <c r="AF4" t="s">
        <v>2497</v>
      </c>
      <c r="AG4" t="s">
        <v>2499</v>
      </c>
    </row>
    <row r="5" spans="1:33" x14ac:dyDescent="0.25">
      <c r="A5" s="4" t="s">
        <v>2469</v>
      </c>
      <c r="B5" t="s">
        <v>2494</v>
      </c>
      <c r="C5" t="s">
        <v>2491</v>
      </c>
      <c r="D5" t="s">
        <v>2471</v>
      </c>
      <c r="E5" t="s">
        <v>2474</v>
      </c>
      <c r="F5" t="s">
        <v>2473</v>
      </c>
      <c r="G5" t="s">
        <v>2475</v>
      </c>
      <c r="H5" s="2" t="s">
        <v>2498</v>
      </c>
      <c r="I5" s="2" t="s">
        <v>2500</v>
      </c>
      <c r="J5" t="s">
        <v>2494</v>
      </c>
      <c r="K5" t="s">
        <v>2491</v>
      </c>
      <c r="L5" t="s">
        <v>2471</v>
      </c>
      <c r="M5" t="s">
        <v>2474</v>
      </c>
      <c r="N5" t="s">
        <v>2473</v>
      </c>
      <c r="O5" t="s">
        <v>2475</v>
      </c>
      <c r="P5" s="2" t="s">
        <v>2498</v>
      </c>
      <c r="Q5" s="2" t="s">
        <v>2500</v>
      </c>
      <c r="R5" t="s">
        <v>2494</v>
      </c>
      <c r="S5" t="s">
        <v>2491</v>
      </c>
      <c r="T5" t="s">
        <v>2471</v>
      </c>
      <c r="U5" t="s">
        <v>2474</v>
      </c>
      <c r="V5" t="s">
        <v>2473</v>
      </c>
      <c r="W5" t="s">
        <v>2475</v>
      </c>
      <c r="X5" s="2" t="s">
        <v>2498</v>
      </c>
      <c r="Y5" s="2" t="s">
        <v>2500</v>
      </c>
    </row>
    <row r="6" spans="1:33" x14ac:dyDescent="0.25">
      <c r="A6" s="5" t="s">
        <v>39</v>
      </c>
      <c r="B6" s="6">
        <v>49</v>
      </c>
      <c r="C6" s="6">
        <v>49</v>
      </c>
      <c r="D6" s="6">
        <v>2812174.35</v>
      </c>
      <c r="E6" s="6">
        <v>890116.30999999982</v>
      </c>
      <c r="F6" s="6">
        <v>63609.669999999984</v>
      </c>
      <c r="G6" s="6">
        <v>826506.63999999978</v>
      </c>
      <c r="H6" s="2">
        <v>44.209855985733</v>
      </c>
      <c r="I6" s="2">
        <v>57391.313265306126</v>
      </c>
      <c r="J6" s="6">
        <v>135</v>
      </c>
      <c r="K6" s="6">
        <v>135</v>
      </c>
      <c r="L6" s="6">
        <v>6763585.2000000011</v>
      </c>
      <c r="M6" s="6">
        <v>2066505.8099999987</v>
      </c>
      <c r="N6" s="6">
        <v>177853.08</v>
      </c>
      <c r="O6" s="6">
        <v>1888652.7300000011</v>
      </c>
      <c r="P6" s="2">
        <v>38.029058591507109</v>
      </c>
      <c r="Q6" s="2">
        <v>50854.024060150383</v>
      </c>
      <c r="R6" s="6">
        <v>98</v>
      </c>
      <c r="S6" s="6">
        <v>98</v>
      </c>
      <c r="T6" s="6">
        <v>5056398.5000000047</v>
      </c>
      <c r="U6" s="6">
        <v>1707375.1800000002</v>
      </c>
      <c r="V6" s="6">
        <v>136760.53999999995</v>
      </c>
      <c r="W6" s="6">
        <v>1570614.6400000006</v>
      </c>
      <c r="X6" s="2">
        <v>36.972642108608277</v>
      </c>
      <c r="Y6" s="2">
        <v>51595.903061224541</v>
      </c>
      <c r="Z6" s="6">
        <v>282</v>
      </c>
      <c r="AA6" s="6">
        <v>282</v>
      </c>
      <c r="AB6" s="6">
        <v>14632158.049999993</v>
      </c>
      <c r="AC6" s="6">
        <v>4663997.2999999989</v>
      </c>
      <c r="AD6" s="6">
        <v>378223.29000000021</v>
      </c>
      <c r="AE6" s="6">
        <v>4285774.0099999988</v>
      </c>
      <c r="AF6" s="2">
        <v>38.686560126955655</v>
      </c>
      <c r="AG6" s="2">
        <v>52257.707321428548</v>
      </c>
    </row>
    <row r="7" spans="1:33" x14ac:dyDescent="0.25">
      <c r="A7" s="5" t="s">
        <v>91</v>
      </c>
      <c r="B7" s="6">
        <v>55</v>
      </c>
      <c r="C7" s="6">
        <v>55</v>
      </c>
      <c r="D7" s="6">
        <v>3145141.55</v>
      </c>
      <c r="E7" s="6">
        <v>979643.38000000012</v>
      </c>
      <c r="F7" s="6">
        <v>70134.310000000012</v>
      </c>
      <c r="G7" s="6">
        <v>909509.07000000007</v>
      </c>
      <c r="H7" s="2">
        <v>44.844549693295612</v>
      </c>
      <c r="I7" s="2">
        <v>57184.391818181815</v>
      </c>
      <c r="J7" s="6">
        <v>134</v>
      </c>
      <c r="K7" s="6">
        <v>134</v>
      </c>
      <c r="L7" s="6">
        <v>7067734</v>
      </c>
      <c r="M7" s="6">
        <v>2328729.9700000007</v>
      </c>
      <c r="N7" s="6">
        <v>160213.12999999998</v>
      </c>
      <c r="O7" s="6">
        <v>2168516.8400000008</v>
      </c>
      <c r="P7" s="2">
        <v>44.114574130097836</v>
      </c>
      <c r="Q7" s="2">
        <v>52744.283582089549</v>
      </c>
      <c r="R7" s="6">
        <v>115</v>
      </c>
      <c r="S7" s="6">
        <v>115</v>
      </c>
      <c r="T7" s="6">
        <v>6200344.2999999998</v>
      </c>
      <c r="U7" s="6">
        <v>2018155.639999999</v>
      </c>
      <c r="V7" s="6">
        <v>145636.6</v>
      </c>
      <c r="W7" s="6">
        <v>1872519.0399999998</v>
      </c>
      <c r="X7" s="2">
        <v>42.574080279270454</v>
      </c>
      <c r="Y7" s="2">
        <v>53916.037391304344</v>
      </c>
      <c r="Z7" s="6">
        <v>304</v>
      </c>
      <c r="AA7" s="6">
        <v>304</v>
      </c>
      <c r="AB7" s="6">
        <v>16413219.850000007</v>
      </c>
      <c r="AC7" s="6">
        <v>5326528.990000003</v>
      </c>
      <c r="AD7" s="6">
        <v>375984.0400000001</v>
      </c>
      <c r="AE7" s="6">
        <v>4950544.9499999983</v>
      </c>
      <c r="AF7" s="2">
        <v>43.654033426525238</v>
      </c>
      <c r="AG7" s="2">
        <v>53990.854769736863</v>
      </c>
    </row>
    <row r="8" spans="1:33" x14ac:dyDescent="0.25">
      <c r="A8" s="5" t="s">
        <v>55</v>
      </c>
      <c r="B8" s="6">
        <v>66</v>
      </c>
      <c r="C8" s="6">
        <v>66</v>
      </c>
      <c r="D8" s="6">
        <v>2962834.5</v>
      </c>
      <c r="E8" s="6">
        <v>920450.78000000014</v>
      </c>
      <c r="F8" s="6">
        <v>89004.299999999988</v>
      </c>
      <c r="G8" s="6">
        <v>831446.47999999975</v>
      </c>
      <c r="H8" s="2">
        <v>33.288666952046142</v>
      </c>
      <c r="I8" s="2">
        <v>45582.06923076923</v>
      </c>
      <c r="J8" s="6">
        <v>142</v>
      </c>
      <c r="K8" s="6">
        <v>142</v>
      </c>
      <c r="L8" s="6">
        <v>6560225.3999999994</v>
      </c>
      <c r="M8" s="6">
        <v>2111563.8199999998</v>
      </c>
      <c r="N8" s="6">
        <v>193577.11999999997</v>
      </c>
      <c r="O8" s="6">
        <v>1917986.7000000002</v>
      </c>
      <c r="P8" s="2">
        <v>33.889466895674452</v>
      </c>
      <c r="Q8" s="2">
        <v>46198.770422535206</v>
      </c>
      <c r="R8" s="6">
        <v>88</v>
      </c>
      <c r="S8" s="6">
        <v>88</v>
      </c>
      <c r="T8" s="6">
        <v>4419618.8499999996</v>
      </c>
      <c r="U8" s="6">
        <v>1330943.0100000002</v>
      </c>
      <c r="V8" s="6">
        <v>113639.73999999998</v>
      </c>
      <c r="W8" s="6">
        <v>1217303.2700000003</v>
      </c>
      <c r="X8" s="2">
        <v>38.891490336039141</v>
      </c>
      <c r="Y8" s="2">
        <v>50800.21666666666</v>
      </c>
      <c r="Z8" s="6">
        <v>296</v>
      </c>
      <c r="AA8" s="6">
        <v>296</v>
      </c>
      <c r="AB8" s="6">
        <v>13942678.749999983</v>
      </c>
      <c r="AC8" s="6">
        <v>4362957.6099999975</v>
      </c>
      <c r="AD8" s="6">
        <v>396221.15999999986</v>
      </c>
      <c r="AE8" s="6">
        <v>3966736.4499999993</v>
      </c>
      <c r="AF8" s="2">
        <v>35.189132125098993</v>
      </c>
      <c r="AG8" s="2">
        <v>47424.077380952323</v>
      </c>
    </row>
    <row r="9" spans="1:33" x14ac:dyDescent="0.25">
      <c r="A9" s="5" t="s">
        <v>49</v>
      </c>
      <c r="B9" s="6">
        <v>59</v>
      </c>
      <c r="C9" s="6">
        <v>59</v>
      </c>
      <c r="D9" s="6">
        <v>2537915.600000001</v>
      </c>
      <c r="E9" s="6">
        <v>766722.06000000017</v>
      </c>
      <c r="F9" s="6">
        <v>14649.8</v>
      </c>
      <c r="G9" s="6">
        <v>752072.26</v>
      </c>
      <c r="H9" s="2">
        <v>173.23892476347808</v>
      </c>
      <c r="I9" s="2">
        <v>43015.518644067815</v>
      </c>
      <c r="J9" s="6">
        <v>125</v>
      </c>
      <c r="K9" s="6">
        <v>125</v>
      </c>
      <c r="L9" s="6">
        <v>6495945.7499999972</v>
      </c>
      <c r="M9" s="6">
        <v>2039474.9799999988</v>
      </c>
      <c r="N9" s="6">
        <v>34313.30999999999</v>
      </c>
      <c r="O9" s="6">
        <v>2005161.6699999995</v>
      </c>
      <c r="P9" s="2">
        <v>189.31271130648716</v>
      </c>
      <c r="Q9" s="2">
        <v>51967.565999999977</v>
      </c>
      <c r="R9" s="6">
        <v>127</v>
      </c>
      <c r="S9" s="6">
        <v>127</v>
      </c>
      <c r="T9" s="6">
        <v>6213324.8500000015</v>
      </c>
      <c r="U9" s="6">
        <v>1958697.0500000003</v>
      </c>
      <c r="V9" s="6">
        <v>33708.74</v>
      </c>
      <c r="W9" s="6">
        <v>1924988.3099999998</v>
      </c>
      <c r="X9" s="2">
        <v>184.32385339825819</v>
      </c>
      <c r="Y9" s="2">
        <v>49312.101984126995</v>
      </c>
      <c r="Z9" s="6">
        <v>311</v>
      </c>
      <c r="AA9" s="6">
        <v>311</v>
      </c>
      <c r="AB9" s="6">
        <v>15247186.199999999</v>
      </c>
      <c r="AC9" s="6">
        <v>4764894.089999998</v>
      </c>
      <c r="AD9" s="6">
        <v>82671.850000000079</v>
      </c>
      <c r="AE9" s="6">
        <v>4682222.24</v>
      </c>
      <c r="AF9" s="2">
        <v>184.43020447709813</v>
      </c>
      <c r="AG9" s="2">
        <v>49184.471612903224</v>
      </c>
    </row>
    <row r="10" spans="1:33" x14ac:dyDescent="0.25">
      <c r="A10" s="5" t="s">
        <v>29</v>
      </c>
      <c r="B10" s="6">
        <v>45</v>
      </c>
      <c r="C10" s="6">
        <v>45</v>
      </c>
      <c r="D10" s="6">
        <v>2881623.4999999995</v>
      </c>
      <c r="E10" s="6">
        <v>966845.98999999987</v>
      </c>
      <c r="F10" s="6">
        <v>61957.540000000023</v>
      </c>
      <c r="G10" s="6">
        <v>904888.45000000042</v>
      </c>
      <c r="H10" s="2">
        <v>46.509649995787413</v>
      </c>
      <c r="I10" s="2">
        <v>65491.443181818169</v>
      </c>
      <c r="J10" s="6">
        <v>134</v>
      </c>
      <c r="K10" s="6">
        <v>134</v>
      </c>
      <c r="L10" s="6">
        <v>7321370.4000000013</v>
      </c>
      <c r="M10" s="6">
        <v>2376161.5499999993</v>
      </c>
      <c r="N10" s="6">
        <v>187160.67999999993</v>
      </c>
      <c r="O10" s="6">
        <v>2189000.8699999996</v>
      </c>
      <c r="P10" s="2">
        <v>39.11810108832691</v>
      </c>
      <c r="Q10" s="2">
        <v>55047.897744360911</v>
      </c>
      <c r="R10" s="6">
        <v>97</v>
      </c>
      <c r="S10" s="6">
        <v>97</v>
      </c>
      <c r="T10" s="6">
        <v>5857514.0500000007</v>
      </c>
      <c r="U10" s="6">
        <v>1747961.1700000002</v>
      </c>
      <c r="V10" s="6">
        <v>129154.59999999999</v>
      </c>
      <c r="W10" s="6">
        <v>1618806.5700000003</v>
      </c>
      <c r="X10" s="2">
        <v>45.352732693996195</v>
      </c>
      <c r="Y10" s="2">
        <v>61658.042631578952</v>
      </c>
      <c r="Z10" s="6">
        <v>276</v>
      </c>
      <c r="AA10" s="6">
        <v>276</v>
      </c>
      <c r="AB10" s="6">
        <v>16060507.949999994</v>
      </c>
      <c r="AC10" s="6">
        <v>5090968.7100000028</v>
      </c>
      <c r="AD10" s="6">
        <v>378272.81999999995</v>
      </c>
      <c r="AE10" s="6">
        <v>4712695.8899999997</v>
      </c>
      <c r="AF10" s="2">
        <v>42.457472757360669</v>
      </c>
      <c r="AG10" s="2">
        <v>59045.985110294096</v>
      </c>
    </row>
    <row r="11" spans="1:33" x14ac:dyDescent="0.25">
      <c r="A11" s="5" t="s">
        <v>60</v>
      </c>
      <c r="B11" s="6">
        <v>62</v>
      </c>
      <c r="C11" s="6">
        <v>62</v>
      </c>
      <c r="D11" s="6">
        <v>3548483.0500000003</v>
      </c>
      <c r="E11" s="6">
        <v>1198474.1100000001</v>
      </c>
      <c r="F11" s="6">
        <v>85444.579999999987</v>
      </c>
      <c r="G11" s="6">
        <v>1113029.5299999998</v>
      </c>
      <c r="H11" s="2">
        <v>41.529644712397214</v>
      </c>
      <c r="I11" s="2">
        <v>58171.853278688526</v>
      </c>
      <c r="J11" s="6">
        <v>149</v>
      </c>
      <c r="K11" s="6">
        <v>149</v>
      </c>
      <c r="L11" s="6">
        <v>7892310.700000003</v>
      </c>
      <c r="M11" s="6">
        <v>2545405.65</v>
      </c>
      <c r="N11" s="6">
        <v>205423.47</v>
      </c>
      <c r="O11" s="6">
        <v>2339982.1800000016</v>
      </c>
      <c r="P11" s="2">
        <v>38.419712703713955</v>
      </c>
      <c r="Q11" s="2">
        <v>52968.528187919481</v>
      </c>
      <c r="R11" s="6">
        <v>125</v>
      </c>
      <c r="S11" s="6">
        <v>125</v>
      </c>
      <c r="T11" s="6">
        <v>7839017.2000000011</v>
      </c>
      <c r="U11" s="6">
        <v>2515852.4999999986</v>
      </c>
      <c r="V11" s="6">
        <v>159593.97000000006</v>
      </c>
      <c r="W11" s="6">
        <v>2356258.5300000012</v>
      </c>
      <c r="X11" s="2">
        <v>49.118504915943866</v>
      </c>
      <c r="Y11" s="2">
        <v>63731.84715447155</v>
      </c>
      <c r="Z11" s="6">
        <v>336</v>
      </c>
      <c r="AA11" s="6">
        <v>336</v>
      </c>
      <c r="AB11" s="6">
        <v>19279810.949999992</v>
      </c>
      <c r="AC11" s="6">
        <v>6259732.2599999998</v>
      </c>
      <c r="AD11" s="6">
        <v>450462.02000000019</v>
      </c>
      <c r="AE11" s="6">
        <v>5809270.2399999956</v>
      </c>
      <c r="AF11" s="2">
        <v>42.800081014599151</v>
      </c>
      <c r="AG11" s="2">
        <v>57897.330180180157</v>
      </c>
    </row>
    <row r="12" spans="1:33" x14ac:dyDescent="0.25">
      <c r="A12" s="5" t="s">
        <v>2482</v>
      </c>
      <c r="B12" s="6">
        <v>2</v>
      </c>
      <c r="C12" s="6">
        <v>2</v>
      </c>
      <c r="D12" s="6">
        <v>89594.95</v>
      </c>
      <c r="E12" s="6">
        <v>23800.720000000001</v>
      </c>
      <c r="F12" s="6">
        <v>1464.84</v>
      </c>
      <c r="G12" s="6">
        <v>22335.88</v>
      </c>
      <c r="H12" s="2">
        <v>61.163642445591329</v>
      </c>
      <c r="I12" s="2">
        <v>44797.474999999999</v>
      </c>
      <c r="J12" s="6">
        <v>2</v>
      </c>
      <c r="K12" s="6">
        <v>2</v>
      </c>
      <c r="L12" s="6">
        <v>160861.20000000001</v>
      </c>
      <c r="M12" s="6">
        <v>46737.99</v>
      </c>
      <c r="N12" s="6">
        <v>1430.25</v>
      </c>
      <c r="O12" s="6">
        <v>45307.74</v>
      </c>
      <c r="P12" s="2">
        <v>112.47068694284216</v>
      </c>
      <c r="Q12" s="2">
        <v>80430.600000000006</v>
      </c>
      <c r="R12" s="6">
        <v>3</v>
      </c>
      <c r="S12" s="6">
        <v>3</v>
      </c>
      <c r="T12" s="6">
        <v>68539.100000000006</v>
      </c>
      <c r="U12" s="6">
        <v>23591.809999999998</v>
      </c>
      <c r="V12" s="6">
        <v>3988.7999999999993</v>
      </c>
      <c r="W12" s="6">
        <v>19603.009999999998</v>
      </c>
      <c r="X12" s="2">
        <v>17.182887083834743</v>
      </c>
      <c r="Y12" s="2">
        <v>22846.366666666669</v>
      </c>
      <c r="Z12" s="6">
        <v>7</v>
      </c>
      <c r="AA12" s="6">
        <v>7</v>
      </c>
      <c r="AB12" s="6">
        <v>318995.25</v>
      </c>
      <c r="AC12" s="6">
        <v>94130.51999999999</v>
      </c>
      <c r="AD12" s="6">
        <v>6883.89</v>
      </c>
      <c r="AE12" s="6">
        <v>87246.63</v>
      </c>
      <c r="AF12" s="2">
        <v>46.339388049489457</v>
      </c>
      <c r="AG12" s="2">
        <v>45570.75</v>
      </c>
    </row>
    <row r="13" spans="1:33" x14ac:dyDescent="0.25">
      <c r="A13" s="5" t="s">
        <v>2470</v>
      </c>
      <c r="B13" s="6">
        <v>338</v>
      </c>
      <c r="C13" s="6">
        <v>338</v>
      </c>
      <c r="D13" s="6">
        <v>17977767.499999993</v>
      </c>
      <c r="E13" s="6">
        <v>5746053.3500000043</v>
      </c>
      <c r="F13" s="6">
        <v>386265.03999999975</v>
      </c>
      <c r="G13" s="6">
        <v>5359788.3100000024</v>
      </c>
      <c r="H13" s="2">
        <v>46.542569578649946</v>
      </c>
      <c r="I13" s="2">
        <v>53664.977611940274</v>
      </c>
      <c r="J13" s="6">
        <v>821</v>
      </c>
      <c r="K13" s="6">
        <v>821</v>
      </c>
      <c r="L13" s="6">
        <v>42262032.650000036</v>
      </c>
      <c r="M13" s="6">
        <v>13514579.770000016</v>
      </c>
      <c r="N13" s="6">
        <v>959971.0399999998</v>
      </c>
      <c r="O13" s="6">
        <v>12554608.730000008</v>
      </c>
      <c r="P13" s="2">
        <v>44.024278742825452</v>
      </c>
      <c r="Q13" s="2">
        <v>51665.076589242097</v>
      </c>
      <c r="R13" s="6">
        <v>653</v>
      </c>
      <c r="S13" s="6">
        <v>653</v>
      </c>
      <c r="T13" s="6">
        <v>35654756.849999979</v>
      </c>
      <c r="U13" s="6">
        <v>11302576.359999999</v>
      </c>
      <c r="V13" s="6">
        <v>722482.98999999894</v>
      </c>
      <c r="W13" s="6">
        <v>10580093.370000005</v>
      </c>
      <c r="X13" s="2">
        <v>49.350306295792556</v>
      </c>
      <c r="Y13" s="2">
        <v>55107.815842349271</v>
      </c>
      <c r="Z13" s="6">
        <v>1812</v>
      </c>
      <c r="AA13" s="6">
        <v>1812</v>
      </c>
      <c r="AB13" s="6">
        <v>95894556.999999955</v>
      </c>
      <c r="AC13" s="6">
        <v>30563209.48</v>
      </c>
      <c r="AD13" s="6">
        <v>2068719.0700000003</v>
      </c>
      <c r="AE13" s="6">
        <v>28494490.409999993</v>
      </c>
      <c r="AF13" s="2">
        <v>46.354557460525534</v>
      </c>
      <c r="AG13" s="2">
        <v>53274.753888888867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17"/>
  <sheetViews>
    <sheetView zoomScale="90" zoomScaleNormal="90" workbookViewId="0">
      <selection activeCell="D29" sqref="D29"/>
    </sheetView>
  </sheetViews>
  <sheetFormatPr defaultRowHeight="15" x14ac:dyDescent="0.25"/>
  <cols>
    <col min="1" max="1" width="14.5703125" customWidth="1"/>
    <col min="2" max="2" width="24.42578125" customWidth="1"/>
    <col min="3" max="3" width="20.85546875" customWidth="1"/>
    <col min="4" max="4" width="18.42578125" customWidth="1"/>
    <col min="5" max="5" width="16.5703125" customWidth="1"/>
    <col min="6" max="6" width="18.85546875" customWidth="1"/>
    <col min="7" max="7" width="22" customWidth="1"/>
    <col min="8" max="8" width="23" customWidth="1"/>
    <col min="9" max="9" width="23.42578125" bestFit="1" customWidth="1"/>
    <col min="10" max="10" width="18.7109375" customWidth="1"/>
    <col min="11" max="11" width="15.28515625" customWidth="1"/>
    <col min="12" max="13" width="12.85546875" customWidth="1"/>
    <col min="14" max="14" width="15.28515625" customWidth="1"/>
    <col min="15" max="15" width="16.140625" customWidth="1"/>
    <col min="16" max="16" width="12.140625" customWidth="1"/>
    <col min="17" max="17" width="15.7109375" customWidth="1"/>
    <col min="18" max="18" width="9.140625" customWidth="1"/>
    <col min="19" max="19" width="9.28515625" customWidth="1"/>
  </cols>
  <sheetData>
    <row r="3" spans="1:15" x14ac:dyDescent="0.25">
      <c r="A3" s="4" t="s">
        <v>2469</v>
      </c>
      <c r="B3" t="s">
        <v>2476</v>
      </c>
      <c r="C3" t="s">
        <v>2477</v>
      </c>
      <c r="D3" s="7" t="s">
        <v>2471</v>
      </c>
      <c r="E3" t="s">
        <v>2472</v>
      </c>
      <c r="F3" t="s">
        <v>2474</v>
      </c>
      <c r="G3" t="s">
        <v>2473</v>
      </c>
      <c r="H3" s="7" t="s">
        <v>2475</v>
      </c>
      <c r="I3" s="2" t="s">
        <v>2467</v>
      </c>
      <c r="J3" t="s">
        <v>2468</v>
      </c>
      <c r="K3" t="s">
        <v>2478</v>
      </c>
      <c r="L3" t="s">
        <v>2479</v>
      </c>
      <c r="M3" t="s">
        <v>2480</v>
      </c>
      <c r="N3" t="s">
        <v>2481</v>
      </c>
      <c r="O3" t="s">
        <v>2484</v>
      </c>
    </row>
    <row r="4" spans="1:15" x14ac:dyDescent="0.25">
      <c r="A4" s="5" t="s">
        <v>60</v>
      </c>
      <c r="B4" s="6">
        <v>252</v>
      </c>
      <c r="C4" s="6">
        <v>333</v>
      </c>
      <c r="D4" s="7">
        <v>19279810.949999981</v>
      </c>
      <c r="E4" s="3">
        <v>0.20105219267033045</v>
      </c>
      <c r="F4" s="6">
        <v>6259732.2600000016</v>
      </c>
      <c r="G4" s="6">
        <v>450462.01999999996</v>
      </c>
      <c r="H4" s="7">
        <v>5809270.2399999974</v>
      </c>
      <c r="I4" s="2">
        <f>D4/G4</f>
        <v>42.800081014599151</v>
      </c>
      <c r="J4" s="3">
        <f>G4/D4</f>
        <v>2.3364441755586843E-2</v>
      </c>
      <c r="K4">
        <f>RANK(D4,$D$4:$D$10, 0)</f>
        <v>1</v>
      </c>
      <c r="L4">
        <f>RANK(F4,$F$4:$F$10, 0)</f>
        <v>1</v>
      </c>
      <c r="M4">
        <f>RANK(I4,$I$4:$I$10, 0)</f>
        <v>4</v>
      </c>
      <c r="N4">
        <f>RANK(D4,$D$4:$D$10, 0)</f>
        <v>1</v>
      </c>
      <c r="O4" s="7">
        <f t="shared" ref="O4:O10" si="0">D4/C4</f>
        <v>57897.330180180121</v>
      </c>
    </row>
    <row r="5" spans="1:15" x14ac:dyDescent="0.25">
      <c r="A5" s="5" t="s">
        <v>91</v>
      </c>
      <c r="B5" s="6">
        <v>230</v>
      </c>
      <c r="C5" s="6">
        <v>304</v>
      </c>
      <c r="D5" s="7">
        <v>16413219.850000009</v>
      </c>
      <c r="E5" s="3">
        <v>0.17115903512646724</v>
      </c>
      <c r="F5" s="6">
        <v>5326528.99</v>
      </c>
      <c r="G5" s="6">
        <v>375984.04000000015</v>
      </c>
      <c r="H5" s="7">
        <v>4950544.95</v>
      </c>
      <c r="I5" s="2">
        <f t="shared" ref="I5:I11" si="1">D5/G5</f>
        <v>43.654033426525238</v>
      </c>
      <c r="J5" s="3">
        <f t="shared" ref="J5:J10" si="2">G5/D5</f>
        <v>2.2907390715295874E-2</v>
      </c>
      <c r="K5">
        <f t="shared" ref="K5:K10" si="3">RANK(D5,$D$4:$D$10, 0)</f>
        <v>2</v>
      </c>
      <c r="L5">
        <f t="shared" ref="L5:L10" si="4">RANK(F5,$F$4:$F$10, 0)</f>
        <v>2</v>
      </c>
      <c r="M5">
        <f t="shared" ref="M5:M10" si="5">RANK(I5,$I$4:$I$10, 0)</f>
        <v>3</v>
      </c>
      <c r="N5">
        <f t="shared" ref="N5:N10" si="6">RANK(D5,$D$4:$D$10, 0)</f>
        <v>2</v>
      </c>
      <c r="O5" s="7">
        <f t="shared" si="0"/>
        <v>53990.85476973687</v>
      </c>
    </row>
    <row r="6" spans="1:15" x14ac:dyDescent="0.25">
      <c r="A6" s="5" t="s">
        <v>29</v>
      </c>
      <c r="B6" s="6">
        <v>221</v>
      </c>
      <c r="C6" s="6">
        <v>272</v>
      </c>
      <c r="D6" s="7">
        <v>16060507.950000001</v>
      </c>
      <c r="E6" s="3">
        <v>0.16748091291563091</v>
      </c>
      <c r="F6" s="6">
        <v>5090968.7100000037</v>
      </c>
      <c r="G6" s="6">
        <v>378272.81999999995</v>
      </c>
      <c r="H6" s="7">
        <v>4712695.8900000015</v>
      </c>
      <c r="I6" s="2">
        <f t="shared" si="1"/>
        <v>42.457472757360691</v>
      </c>
      <c r="J6" s="3">
        <f t="shared" si="2"/>
        <v>2.355297984208525E-2</v>
      </c>
      <c r="K6">
        <f t="shared" si="3"/>
        <v>3</v>
      </c>
      <c r="L6">
        <f t="shared" si="4"/>
        <v>3</v>
      </c>
      <c r="M6">
        <f t="shared" si="5"/>
        <v>5</v>
      </c>
      <c r="N6">
        <f t="shared" si="6"/>
        <v>3</v>
      </c>
      <c r="O6" s="7">
        <f t="shared" si="0"/>
        <v>59045.985110294125</v>
      </c>
    </row>
    <row r="7" spans="1:15" x14ac:dyDescent="0.25">
      <c r="A7" s="5" t="s">
        <v>49</v>
      </c>
      <c r="B7" s="6">
        <v>247</v>
      </c>
      <c r="C7" s="6">
        <v>310</v>
      </c>
      <c r="D7" s="7">
        <v>15247186.199999999</v>
      </c>
      <c r="E7" s="3">
        <v>0.15899949566480612</v>
      </c>
      <c r="F7" s="6">
        <v>4764894.0899999952</v>
      </c>
      <c r="G7" s="6">
        <v>82671.85000000002</v>
      </c>
      <c r="H7" s="7">
        <v>4682222.2399999993</v>
      </c>
      <c r="I7" s="2">
        <f t="shared" si="1"/>
        <v>184.43020447709824</v>
      </c>
      <c r="J7" s="3">
        <f t="shared" si="2"/>
        <v>5.4221053586923484E-3</v>
      </c>
      <c r="K7">
        <f t="shared" si="3"/>
        <v>4</v>
      </c>
      <c r="L7">
        <f t="shared" si="4"/>
        <v>4</v>
      </c>
      <c r="M7">
        <f t="shared" si="5"/>
        <v>1</v>
      </c>
      <c r="N7">
        <f t="shared" si="6"/>
        <v>4</v>
      </c>
      <c r="O7" s="7">
        <f t="shared" si="0"/>
        <v>49184.471612903224</v>
      </c>
    </row>
    <row r="8" spans="1:15" x14ac:dyDescent="0.25">
      <c r="A8" s="5" t="s">
        <v>39</v>
      </c>
      <c r="B8" s="6">
        <v>216</v>
      </c>
      <c r="C8" s="6">
        <v>280</v>
      </c>
      <c r="D8" s="7">
        <v>14632158.04999999</v>
      </c>
      <c r="E8" s="3">
        <v>0.15258590797807214</v>
      </c>
      <c r="F8" s="6">
        <v>4663997.3000000007</v>
      </c>
      <c r="G8" s="6">
        <v>378223.29000000015</v>
      </c>
      <c r="H8" s="7">
        <v>4285774.009999997</v>
      </c>
      <c r="I8" s="2">
        <f t="shared" si="1"/>
        <v>38.686560126955648</v>
      </c>
      <c r="J8" s="3">
        <f t="shared" si="2"/>
        <v>2.5848770134081517E-2</v>
      </c>
      <c r="K8">
        <f t="shared" si="3"/>
        <v>5</v>
      </c>
      <c r="L8">
        <f t="shared" si="4"/>
        <v>5</v>
      </c>
      <c r="M8">
        <f t="shared" si="5"/>
        <v>6</v>
      </c>
      <c r="N8">
        <f t="shared" si="6"/>
        <v>5</v>
      </c>
      <c r="O8" s="7">
        <f t="shared" si="0"/>
        <v>52257.707321428534</v>
      </c>
    </row>
    <row r="9" spans="1:15" x14ac:dyDescent="0.25">
      <c r="A9" s="5" t="s">
        <v>55</v>
      </c>
      <c r="B9" s="6">
        <v>234</v>
      </c>
      <c r="C9" s="6">
        <v>294</v>
      </c>
      <c r="D9" s="7">
        <v>13942678.749999996</v>
      </c>
      <c r="E9" s="3">
        <v>0.14539593472442863</v>
      </c>
      <c r="F9" s="6">
        <v>4362957.6099999957</v>
      </c>
      <c r="G9" s="6">
        <v>396221.15999999992</v>
      </c>
      <c r="H9" s="7">
        <v>3966736.45</v>
      </c>
      <c r="I9" s="2">
        <f t="shared" si="1"/>
        <v>35.189132125099022</v>
      </c>
      <c r="J9" s="3">
        <f t="shared" si="2"/>
        <v>2.841786482385962E-2</v>
      </c>
      <c r="K9">
        <f t="shared" si="3"/>
        <v>6</v>
      </c>
      <c r="L9">
        <f t="shared" si="4"/>
        <v>6</v>
      </c>
      <c r="M9">
        <f t="shared" si="5"/>
        <v>7</v>
      </c>
      <c r="N9">
        <f t="shared" si="6"/>
        <v>6</v>
      </c>
      <c r="O9" s="7">
        <f t="shared" si="0"/>
        <v>47424.077380952367</v>
      </c>
    </row>
    <row r="10" spans="1:15" x14ac:dyDescent="0.25">
      <c r="A10" s="5" t="s">
        <v>2496</v>
      </c>
      <c r="B10" s="6">
        <v>7</v>
      </c>
      <c r="C10" s="6">
        <v>7</v>
      </c>
      <c r="D10" s="7">
        <v>318995.25</v>
      </c>
      <c r="E10" s="3">
        <v>3.3265209202645368E-3</v>
      </c>
      <c r="F10" s="6">
        <v>94130.52</v>
      </c>
      <c r="G10" s="6">
        <v>6883.8899999999994</v>
      </c>
      <c r="H10" s="7">
        <v>87246.63</v>
      </c>
      <c r="I10" s="2">
        <f t="shared" si="1"/>
        <v>46.339388049489465</v>
      </c>
      <c r="J10" s="3">
        <f t="shared" si="2"/>
        <v>2.1579913807493998E-2</v>
      </c>
      <c r="K10">
        <f t="shared" si="3"/>
        <v>7</v>
      </c>
      <c r="L10">
        <f t="shared" si="4"/>
        <v>7</v>
      </c>
      <c r="M10">
        <f t="shared" si="5"/>
        <v>2</v>
      </c>
      <c r="N10">
        <f t="shared" si="6"/>
        <v>7</v>
      </c>
      <c r="O10" s="7">
        <f t="shared" si="0"/>
        <v>45570.75</v>
      </c>
    </row>
    <row r="11" spans="1:15" x14ac:dyDescent="0.25">
      <c r="A11" s="5" t="s">
        <v>2470</v>
      </c>
      <c r="B11" s="6">
        <v>1407</v>
      </c>
      <c r="C11" s="6">
        <v>1800</v>
      </c>
      <c r="D11" s="7">
        <v>95894556.99999997</v>
      </c>
      <c r="E11" s="3">
        <v>1</v>
      </c>
      <c r="F11" s="6">
        <v>30563209.479999997</v>
      </c>
      <c r="G11" s="6">
        <v>2068719.07</v>
      </c>
      <c r="H11" s="7">
        <v>28494490.409999993</v>
      </c>
      <c r="I11" s="2">
        <f t="shared" si="1"/>
        <v>46.354557460525548</v>
      </c>
    </row>
    <row r="17" spans="19:24" x14ac:dyDescent="0.25">
      <c r="S17" s="29" t="s">
        <v>2483</v>
      </c>
      <c r="T17" s="29"/>
      <c r="U17" s="29"/>
      <c r="V17" s="29"/>
      <c r="W17" s="29"/>
      <c r="X17" s="29"/>
    </row>
  </sheetData>
  <mergeCells count="1">
    <mergeCell ref="S17:X17"/>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W17"/>
  <sheetViews>
    <sheetView topLeftCell="J1" workbookViewId="0">
      <selection activeCell="F22" sqref="F22"/>
    </sheetView>
  </sheetViews>
  <sheetFormatPr defaultRowHeight="15" x14ac:dyDescent="0.25"/>
  <cols>
    <col min="1" max="1" width="13.140625" customWidth="1"/>
    <col min="2" max="2" width="18.85546875" bestFit="1" customWidth="1"/>
    <col min="3" max="3" width="15.5703125" customWidth="1"/>
    <col min="4" max="4" width="22" customWidth="1"/>
    <col min="5" max="5" width="23" customWidth="1"/>
    <col min="6" max="6" width="17.28515625" customWidth="1"/>
    <col min="7" max="7" width="22" customWidth="1"/>
    <col min="8" max="8" width="18.85546875" customWidth="1"/>
    <col min="9" max="9" width="15.5703125" customWidth="1"/>
    <col min="10" max="10" width="22" customWidth="1"/>
    <col min="11" max="11" width="23" customWidth="1"/>
    <col min="12" max="12" width="17.28515625" customWidth="1"/>
    <col min="13" max="13" width="22" customWidth="1"/>
    <col min="14" max="14" width="18.85546875" customWidth="1"/>
    <col min="15" max="15" width="15.5703125" customWidth="1"/>
    <col min="16" max="16" width="22" customWidth="1"/>
    <col min="17" max="17" width="23" customWidth="1"/>
    <col min="18" max="18" width="17.28515625" customWidth="1"/>
    <col min="19" max="19" width="22" customWidth="1"/>
    <col min="20" max="20" width="18.85546875" customWidth="1"/>
    <col min="21" max="21" width="15.5703125" customWidth="1"/>
    <col min="22" max="22" width="22" customWidth="1"/>
    <col min="23" max="23" width="23" customWidth="1"/>
    <col min="24" max="24" width="17.28515625" customWidth="1"/>
    <col min="25" max="25" width="22" customWidth="1"/>
    <col min="26" max="26" width="18.85546875" customWidth="1"/>
    <col min="27" max="27" width="15.5703125" customWidth="1"/>
    <col min="28" max="28" width="22" customWidth="1"/>
    <col min="29" max="29" width="23" customWidth="1"/>
    <col min="30" max="30" width="17.28515625" customWidth="1"/>
    <col min="31" max="31" width="22" customWidth="1"/>
    <col min="32" max="32" width="18.85546875" customWidth="1"/>
    <col min="33" max="33" width="15.5703125" customWidth="1"/>
    <col min="34" max="34" width="22" bestFit="1" customWidth="1"/>
    <col min="35" max="35" width="23" bestFit="1" customWidth="1"/>
    <col min="36" max="36" width="17.28515625" bestFit="1" customWidth="1"/>
    <col min="37" max="37" width="22" customWidth="1"/>
    <col min="38" max="38" width="18.85546875" customWidth="1"/>
    <col min="39" max="39" width="15.5703125" customWidth="1"/>
    <col min="40" max="40" width="22" customWidth="1"/>
    <col min="41" max="41" width="23" bestFit="1" customWidth="1"/>
    <col min="42" max="42" width="17.28515625" bestFit="1" customWidth="1"/>
    <col min="43" max="43" width="22" bestFit="1" customWidth="1"/>
    <col min="44" max="44" width="23.85546875" bestFit="1" customWidth="1"/>
    <col min="45" max="45" width="20.5703125" bestFit="1" customWidth="1"/>
    <col min="46" max="46" width="27" bestFit="1" customWidth="1"/>
    <col min="47" max="47" width="28" bestFit="1" customWidth="1"/>
    <col min="48" max="48" width="22.28515625" bestFit="1" customWidth="1"/>
    <col min="49" max="49" width="27" bestFit="1" customWidth="1"/>
  </cols>
  <sheetData>
    <row r="3" spans="1:49" x14ac:dyDescent="0.25">
      <c r="B3" s="4" t="s">
        <v>2485</v>
      </c>
    </row>
    <row r="4" spans="1:49" x14ac:dyDescent="0.25">
      <c r="B4" t="s">
        <v>39</v>
      </c>
      <c r="H4" t="s">
        <v>91</v>
      </c>
      <c r="N4" t="s">
        <v>55</v>
      </c>
      <c r="T4" t="s">
        <v>49</v>
      </c>
      <c r="Z4" t="s">
        <v>29</v>
      </c>
      <c r="AF4" t="s">
        <v>60</v>
      </c>
      <c r="AL4" t="s">
        <v>2482</v>
      </c>
      <c r="AR4" t="s">
        <v>2486</v>
      </c>
      <c r="AS4" t="s">
        <v>2487</v>
      </c>
      <c r="AT4" t="s">
        <v>2488</v>
      </c>
      <c r="AU4" t="s">
        <v>2489</v>
      </c>
      <c r="AV4" t="s">
        <v>2490</v>
      </c>
      <c r="AW4" t="s">
        <v>2492</v>
      </c>
    </row>
    <row r="5" spans="1:49" x14ac:dyDescent="0.25">
      <c r="A5" s="4" t="s">
        <v>2469</v>
      </c>
      <c r="B5" t="s">
        <v>2474</v>
      </c>
      <c r="C5" t="s">
        <v>2471</v>
      </c>
      <c r="D5" t="s">
        <v>2473</v>
      </c>
      <c r="E5" t="s">
        <v>2475</v>
      </c>
      <c r="F5" t="s">
        <v>2491</v>
      </c>
      <c r="G5" s="2" t="s">
        <v>2493</v>
      </c>
      <c r="H5" t="s">
        <v>2474</v>
      </c>
      <c r="I5" t="s">
        <v>2471</v>
      </c>
      <c r="J5" t="s">
        <v>2473</v>
      </c>
      <c r="K5" t="s">
        <v>2475</v>
      </c>
      <c r="L5" t="s">
        <v>2491</v>
      </c>
      <c r="M5" s="2" t="s">
        <v>2493</v>
      </c>
      <c r="N5" t="s">
        <v>2474</v>
      </c>
      <c r="O5" t="s">
        <v>2471</v>
      </c>
      <c r="P5" t="s">
        <v>2473</v>
      </c>
      <c r="Q5" t="s">
        <v>2475</v>
      </c>
      <c r="R5" t="s">
        <v>2491</v>
      </c>
      <c r="S5" s="2" t="s">
        <v>2493</v>
      </c>
      <c r="T5" t="s">
        <v>2474</v>
      </c>
      <c r="U5" t="s">
        <v>2471</v>
      </c>
      <c r="V5" t="s">
        <v>2473</v>
      </c>
      <c r="W5" t="s">
        <v>2475</v>
      </c>
      <c r="X5" t="s">
        <v>2491</v>
      </c>
      <c r="Y5" s="2" t="s">
        <v>2493</v>
      </c>
      <c r="Z5" t="s">
        <v>2474</v>
      </c>
      <c r="AA5" t="s">
        <v>2471</v>
      </c>
      <c r="AB5" t="s">
        <v>2473</v>
      </c>
      <c r="AC5" t="s">
        <v>2475</v>
      </c>
      <c r="AD5" t="s">
        <v>2491</v>
      </c>
      <c r="AE5" s="2" t="s">
        <v>2493</v>
      </c>
      <c r="AF5" t="s">
        <v>2474</v>
      </c>
      <c r="AG5" t="s">
        <v>2471</v>
      </c>
      <c r="AH5" t="s">
        <v>2473</v>
      </c>
      <c r="AI5" t="s">
        <v>2475</v>
      </c>
      <c r="AJ5" t="s">
        <v>2491</v>
      </c>
      <c r="AK5" s="2" t="s">
        <v>2493</v>
      </c>
      <c r="AL5" t="s">
        <v>2474</v>
      </c>
      <c r="AM5" t="s">
        <v>2471</v>
      </c>
      <c r="AN5" t="s">
        <v>2473</v>
      </c>
      <c r="AO5" t="s">
        <v>2475</v>
      </c>
      <c r="AP5" t="s">
        <v>2491</v>
      </c>
      <c r="AQ5" s="2" t="s">
        <v>2493</v>
      </c>
    </row>
    <row r="6" spans="1:49" x14ac:dyDescent="0.25">
      <c r="A6" s="5" t="s">
        <v>79</v>
      </c>
      <c r="B6" s="6">
        <v>480164.86999999994</v>
      </c>
      <c r="C6" s="6">
        <v>1486999.75</v>
      </c>
      <c r="D6" s="6">
        <v>44874.910000000011</v>
      </c>
      <c r="E6" s="6">
        <v>435289.95999999996</v>
      </c>
      <c r="F6" s="6">
        <v>29</v>
      </c>
      <c r="G6" s="2">
        <v>33.136551137372749</v>
      </c>
      <c r="H6" s="6">
        <v>610251.09</v>
      </c>
      <c r="I6" s="6">
        <v>2006608.3499999999</v>
      </c>
      <c r="J6" s="6">
        <v>47586.12999999999</v>
      </c>
      <c r="K6" s="6">
        <v>562664.95999999996</v>
      </c>
      <c r="L6" s="6">
        <v>39</v>
      </c>
      <c r="M6" s="2">
        <v>42.167924771356702</v>
      </c>
      <c r="N6" s="6">
        <v>462551.35000000009</v>
      </c>
      <c r="O6" s="6">
        <v>1532040.6500000004</v>
      </c>
      <c r="P6" s="6">
        <v>46183.209999999985</v>
      </c>
      <c r="Q6" s="6">
        <v>416368.14</v>
      </c>
      <c r="R6" s="6">
        <v>31</v>
      </c>
      <c r="S6" s="2">
        <v>33.173108798630516</v>
      </c>
      <c r="T6" s="6">
        <v>559277.74</v>
      </c>
      <c r="U6" s="6">
        <v>1598365.6</v>
      </c>
      <c r="V6" s="6">
        <v>6891.62</v>
      </c>
      <c r="W6" s="6">
        <v>552386.12</v>
      </c>
      <c r="X6" s="6">
        <v>27</v>
      </c>
      <c r="Y6" s="2">
        <v>231.92886433088304</v>
      </c>
      <c r="Z6" s="6">
        <v>590794.66999999993</v>
      </c>
      <c r="AA6" s="6">
        <v>1867274.95</v>
      </c>
      <c r="AB6" s="6">
        <v>43884.600000000013</v>
      </c>
      <c r="AC6" s="6">
        <v>546910.06999999995</v>
      </c>
      <c r="AD6" s="6">
        <v>34</v>
      </c>
      <c r="AE6" s="2">
        <v>42.549663207594449</v>
      </c>
      <c r="AF6" s="6">
        <v>307583.34000000003</v>
      </c>
      <c r="AG6" s="6">
        <v>1076162.5</v>
      </c>
      <c r="AH6" s="6">
        <v>30675.260000000002</v>
      </c>
      <c r="AI6" s="6">
        <v>276908.07999999996</v>
      </c>
      <c r="AJ6" s="6">
        <v>23</v>
      </c>
      <c r="AK6" s="2">
        <v>35.082424729244345</v>
      </c>
      <c r="AL6" s="6"/>
      <c r="AM6" s="6"/>
      <c r="AN6" s="6"/>
      <c r="AO6" s="6"/>
      <c r="AP6" s="6"/>
      <c r="AQ6" s="2" t="e">
        <v>#DIV/0!</v>
      </c>
      <c r="AR6" s="6">
        <v>3010623.0600000005</v>
      </c>
      <c r="AS6" s="6">
        <v>9567451.799999997</v>
      </c>
      <c r="AT6" s="6">
        <v>220095.72999999992</v>
      </c>
      <c r="AU6" s="6">
        <v>2790527.330000001</v>
      </c>
      <c r="AV6" s="6">
        <v>183</v>
      </c>
      <c r="AW6" s="2">
        <v>43.469502111649327</v>
      </c>
    </row>
    <row r="7" spans="1:49" x14ac:dyDescent="0.25">
      <c r="A7" s="5" t="s">
        <v>97</v>
      </c>
      <c r="B7" s="6">
        <v>483131.29999999987</v>
      </c>
      <c r="C7" s="6">
        <v>1524074.1500000001</v>
      </c>
      <c r="D7" s="6">
        <v>39757.090000000004</v>
      </c>
      <c r="E7" s="6">
        <v>443374.20999999996</v>
      </c>
      <c r="F7" s="6">
        <v>28</v>
      </c>
      <c r="G7" s="2">
        <v>38.334650498816686</v>
      </c>
      <c r="H7" s="6">
        <v>523733.64999999997</v>
      </c>
      <c r="I7" s="6">
        <v>1774292.15</v>
      </c>
      <c r="J7" s="6">
        <v>44412.30999999999</v>
      </c>
      <c r="K7" s="6">
        <v>479321.33999999985</v>
      </c>
      <c r="L7" s="6">
        <v>34</v>
      </c>
      <c r="M7" s="2">
        <v>39.950458555296947</v>
      </c>
      <c r="N7" s="6">
        <v>363052.46</v>
      </c>
      <c r="O7" s="6">
        <v>1048312</v>
      </c>
      <c r="P7" s="6">
        <v>25151.839999999997</v>
      </c>
      <c r="Q7" s="6">
        <v>337900.62</v>
      </c>
      <c r="R7" s="6">
        <v>20</v>
      </c>
      <c r="S7" s="2">
        <v>41.679336382546971</v>
      </c>
      <c r="T7" s="6">
        <v>190880.67</v>
      </c>
      <c r="U7" s="6">
        <v>632743.65</v>
      </c>
      <c r="V7" s="6">
        <v>4816.1000000000004</v>
      </c>
      <c r="W7" s="6">
        <v>186064.56999999998</v>
      </c>
      <c r="X7" s="6">
        <v>19</v>
      </c>
      <c r="Y7" s="2">
        <v>131.38092024667262</v>
      </c>
      <c r="Z7" s="6">
        <v>496043.54</v>
      </c>
      <c r="AA7" s="6">
        <v>1541045.4500000002</v>
      </c>
      <c r="AB7" s="6">
        <v>38512.86</v>
      </c>
      <c r="AC7" s="6">
        <v>457530.68000000005</v>
      </c>
      <c r="AD7" s="6">
        <v>26</v>
      </c>
      <c r="AE7" s="2">
        <v>40.013788900642545</v>
      </c>
      <c r="AF7" s="6">
        <v>701567.45</v>
      </c>
      <c r="AG7" s="6">
        <v>2026092.0999999999</v>
      </c>
      <c r="AH7" s="6">
        <v>50850.619999999988</v>
      </c>
      <c r="AI7" s="6">
        <v>650716.82999999996</v>
      </c>
      <c r="AJ7" s="6">
        <v>38</v>
      </c>
      <c r="AK7" s="2">
        <v>39.843999935497351</v>
      </c>
      <c r="AL7" s="6">
        <v>13933.27</v>
      </c>
      <c r="AM7" s="6">
        <v>64106.95</v>
      </c>
      <c r="AN7" s="6">
        <v>765.31</v>
      </c>
      <c r="AO7" s="6">
        <v>13167.960000000001</v>
      </c>
      <c r="AP7" s="6">
        <v>1</v>
      </c>
      <c r="AQ7" s="2">
        <v>83.765990252316058</v>
      </c>
      <c r="AR7" s="6">
        <v>2772342.3399999994</v>
      </c>
      <c r="AS7" s="6">
        <v>8610666.4499999993</v>
      </c>
      <c r="AT7" s="6">
        <v>204266.12999999998</v>
      </c>
      <c r="AU7" s="6">
        <v>2568076.21</v>
      </c>
      <c r="AV7" s="6">
        <v>166</v>
      </c>
      <c r="AW7" s="2">
        <v>42.15415668765057</v>
      </c>
    </row>
    <row r="8" spans="1:49" x14ac:dyDescent="0.25">
      <c r="A8" s="5" t="s">
        <v>45</v>
      </c>
      <c r="B8" s="6">
        <v>455346.79000000004</v>
      </c>
      <c r="C8" s="6">
        <v>1430216.4</v>
      </c>
      <c r="D8" s="6">
        <v>40455.240000000005</v>
      </c>
      <c r="E8" s="6">
        <v>414891.55000000005</v>
      </c>
      <c r="F8" s="6">
        <v>29</v>
      </c>
      <c r="G8" s="2">
        <v>35.353056859877725</v>
      </c>
      <c r="H8" s="6">
        <v>691949.51000000013</v>
      </c>
      <c r="I8" s="6">
        <v>2095465.6000000003</v>
      </c>
      <c r="J8" s="6">
        <v>32874.32</v>
      </c>
      <c r="K8" s="6">
        <v>659075.18999999983</v>
      </c>
      <c r="L8" s="6">
        <v>29</v>
      </c>
      <c r="M8" s="2">
        <v>63.741716938935937</v>
      </c>
      <c r="N8" s="6">
        <v>412315.51000000007</v>
      </c>
      <c r="O8" s="6">
        <v>1330237.7000000002</v>
      </c>
      <c r="P8" s="6">
        <v>32299.78</v>
      </c>
      <c r="Q8" s="6">
        <v>380015.73</v>
      </c>
      <c r="R8" s="6">
        <v>22</v>
      </c>
      <c r="S8" s="2">
        <v>41.184110232329765</v>
      </c>
      <c r="T8" s="6">
        <v>594230.55000000005</v>
      </c>
      <c r="U8" s="6">
        <v>1937939.45</v>
      </c>
      <c r="V8" s="6">
        <v>6484.11</v>
      </c>
      <c r="W8" s="6">
        <v>587746.43999999994</v>
      </c>
      <c r="X8" s="6">
        <v>28</v>
      </c>
      <c r="Y8" s="2">
        <v>298.87516559712901</v>
      </c>
      <c r="Z8" s="6">
        <v>369144.14999999997</v>
      </c>
      <c r="AA8" s="6">
        <v>1233134.3</v>
      </c>
      <c r="AB8" s="6">
        <v>34082.879999999997</v>
      </c>
      <c r="AC8" s="6">
        <v>335061.2699999999</v>
      </c>
      <c r="AD8" s="6">
        <v>21</v>
      </c>
      <c r="AE8" s="2">
        <v>36.180460688768086</v>
      </c>
      <c r="AF8" s="6">
        <v>644096.61999999988</v>
      </c>
      <c r="AG8" s="6">
        <v>2062297.2999999998</v>
      </c>
      <c r="AH8" s="6">
        <v>44279.72</v>
      </c>
      <c r="AI8" s="6">
        <v>599816.89999999979</v>
      </c>
      <c r="AJ8" s="6">
        <v>32</v>
      </c>
      <c r="AK8" s="2">
        <v>46.574307606281153</v>
      </c>
      <c r="AL8" s="6">
        <v>30049.82</v>
      </c>
      <c r="AM8" s="6">
        <v>75019.199999999997</v>
      </c>
      <c r="AN8" s="6">
        <v>179.07</v>
      </c>
      <c r="AO8" s="6">
        <v>29870.75</v>
      </c>
      <c r="AP8" s="6">
        <v>1</v>
      </c>
      <c r="AQ8" s="2">
        <v>418.93784553526552</v>
      </c>
      <c r="AR8" s="6">
        <v>3197132.9500000011</v>
      </c>
      <c r="AS8" s="6">
        <v>10164309.949999997</v>
      </c>
      <c r="AT8" s="6">
        <v>190655.12000000002</v>
      </c>
      <c r="AU8" s="6">
        <v>3006477.8299999996</v>
      </c>
      <c r="AV8" s="6">
        <v>162</v>
      </c>
      <c r="AW8" s="2">
        <v>53.312546497571091</v>
      </c>
    </row>
    <row r="9" spans="1:49" x14ac:dyDescent="0.25">
      <c r="A9" s="5" t="s">
        <v>71</v>
      </c>
      <c r="B9" s="6">
        <v>529953.23</v>
      </c>
      <c r="C9" s="6">
        <v>1698084.75</v>
      </c>
      <c r="D9" s="6">
        <v>36787.74</v>
      </c>
      <c r="E9" s="6">
        <v>493165.48999999987</v>
      </c>
      <c r="F9" s="6">
        <v>32</v>
      </c>
      <c r="G9" s="2">
        <v>46.158985303255925</v>
      </c>
      <c r="H9" s="6">
        <v>479477.01999999996</v>
      </c>
      <c r="I9" s="6">
        <v>1561480.8499999999</v>
      </c>
      <c r="J9" s="6">
        <v>28905.589999999997</v>
      </c>
      <c r="K9" s="6">
        <v>450571.43</v>
      </c>
      <c r="L9" s="6">
        <v>27</v>
      </c>
      <c r="M9" s="2">
        <v>54.020030381666665</v>
      </c>
      <c r="N9" s="6">
        <v>548657.31000000006</v>
      </c>
      <c r="O9" s="6">
        <v>1679811.2000000004</v>
      </c>
      <c r="P9" s="6">
        <v>48219.7</v>
      </c>
      <c r="Q9" s="6">
        <v>500437.60999999993</v>
      </c>
      <c r="R9" s="6">
        <v>36</v>
      </c>
      <c r="S9" s="2">
        <v>34.836616569576343</v>
      </c>
      <c r="T9" s="6">
        <v>472211.90999999992</v>
      </c>
      <c r="U9" s="6">
        <v>1554669.8</v>
      </c>
      <c r="V9" s="6">
        <v>9598.7299999999977</v>
      </c>
      <c r="W9" s="6">
        <v>462613.18</v>
      </c>
      <c r="X9" s="6">
        <v>35</v>
      </c>
      <c r="Y9" s="2">
        <v>161.96619761155907</v>
      </c>
      <c r="Z9" s="6">
        <v>485939.18999999994</v>
      </c>
      <c r="AA9" s="6">
        <v>1547782.35</v>
      </c>
      <c r="AB9" s="6">
        <v>46134.440000000017</v>
      </c>
      <c r="AC9" s="6">
        <v>439804.75000000012</v>
      </c>
      <c r="AD9" s="6">
        <v>34</v>
      </c>
      <c r="AE9" s="2">
        <v>33.549390650455486</v>
      </c>
      <c r="AF9" s="6">
        <v>768841.9700000002</v>
      </c>
      <c r="AG9" s="6">
        <v>2255905.1</v>
      </c>
      <c r="AH9" s="6">
        <v>51431.579999999994</v>
      </c>
      <c r="AI9" s="6">
        <v>717410.39</v>
      </c>
      <c r="AJ9" s="6">
        <v>37</v>
      </c>
      <c r="AK9" s="2">
        <v>43.862255446945248</v>
      </c>
      <c r="AL9" s="6">
        <v>5936.08</v>
      </c>
      <c r="AM9" s="6">
        <v>22199</v>
      </c>
      <c r="AN9" s="6">
        <v>1477.11</v>
      </c>
      <c r="AO9" s="6">
        <v>4458.97</v>
      </c>
      <c r="AP9" s="6">
        <v>1</v>
      </c>
      <c r="AQ9" s="2">
        <v>15.02867085051215</v>
      </c>
      <c r="AR9" s="6">
        <v>3291016.7100000004</v>
      </c>
      <c r="AS9" s="6">
        <v>10319933.049999997</v>
      </c>
      <c r="AT9" s="6">
        <v>222554.88999999993</v>
      </c>
      <c r="AU9" s="6">
        <v>3068461.82</v>
      </c>
      <c r="AV9" s="6">
        <v>202</v>
      </c>
      <c r="AW9" s="2">
        <v>46.370282180724047</v>
      </c>
    </row>
    <row r="10" spans="1:49" x14ac:dyDescent="0.25">
      <c r="A10" s="5" t="s">
        <v>25</v>
      </c>
      <c r="B10" s="6">
        <v>256716.96999999997</v>
      </c>
      <c r="C10" s="6">
        <v>912222</v>
      </c>
      <c r="D10" s="6">
        <v>24175.649999999998</v>
      </c>
      <c r="E10" s="6">
        <v>232541.32</v>
      </c>
      <c r="F10" s="6">
        <v>18</v>
      </c>
      <c r="G10" s="2">
        <v>37.733090940677918</v>
      </c>
      <c r="H10" s="6">
        <v>551013.43999999994</v>
      </c>
      <c r="I10" s="6">
        <v>1686593.1</v>
      </c>
      <c r="J10" s="6">
        <v>44213.969999999994</v>
      </c>
      <c r="K10" s="6">
        <v>506799.46999999991</v>
      </c>
      <c r="L10" s="6">
        <v>33</v>
      </c>
      <c r="M10" s="2">
        <v>38.146158329595835</v>
      </c>
      <c r="N10" s="6">
        <v>437526.13000000006</v>
      </c>
      <c r="O10" s="6">
        <v>1212696.75</v>
      </c>
      <c r="P10" s="6">
        <v>23320.730000000003</v>
      </c>
      <c r="Q10" s="6">
        <v>414205.4</v>
      </c>
      <c r="R10" s="6">
        <v>19</v>
      </c>
      <c r="S10" s="2">
        <v>52.000805720918677</v>
      </c>
      <c r="T10" s="6">
        <v>379736.79</v>
      </c>
      <c r="U10" s="6">
        <v>1342220.7499999998</v>
      </c>
      <c r="V10" s="6">
        <v>7756.5200000000013</v>
      </c>
      <c r="W10" s="6">
        <v>371980.26999999996</v>
      </c>
      <c r="X10" s="6">
        <v>26</v>
      </c>
      <c r="Y10" s="2">
        <v>173.04419378793577</v>
      </c>
      <c r="Z10" s="6">
        <v>862458.32000000007</v>
      </c>
      <c r="AA10" s="6">
        <v>2531947.25</v>
      </c>
      <c r="AB10" s="6">
        <v>50815.590000000011</v>
      </c>
      <c r="AC10" s="6">
        <v>811642.72999999975</v>
      </c>
      <c r="AD10" s="6">
        <v>35</v>
      </c>
      <c r="AE10" s="2">
        <v>49.826190151486962</v>
      </c>
      <c r="AF10" s="6">
        <v>684801.14000000036</v>
      </c>
      <c r="AG10" s="6">
        <v>2101992.2000000002</v>
      </c>
      <c r="AH10" s="6">
        <v>64285.299999999996</v>
      </c>
      <c r="AI10" s="6">
        <v>620515.83999999997</v>
      </c>
      <c r="AJ10" s="6">
        <v>44</v>
      </c>
      <c r="AK10" s="2">
        <v>32.697867164032843</v>
      </c>
      <c r="AL10" s="6"/>
      <c r="AM10" s="6"/>
      <c r="AN10" s="6"/>
      <c r="AO10" s="6"/>
      <c r="AP10" s="6"/>
      <c r="AQ10" s="2" t="e">
        <v>#DIV/0!</v>
      </c>
      <c r="AR10" s="6">
        <v>3172252.7900000014</v>
      </c>
      <c r="AS10" s="6">
        <v>9787672.049999997</v>
      </c>
      <c r="AT10" s="6">
        <v>214567.75999999978</v>
      </c>
      <c r="AU10" s="6">
        <v>2957685.0300000003</v>
      </c>
      <c r="AV10" s="6">
        <v>175</v>
      </c>
      <c r="AW10" s="2">
        <v>45.615762824759912</v>
      </c>
    </row>
    <row r="11" spans="1:49" x14ac:dyDescent="0.25">
      <c r="A11" s="5" t="s">
        <v>63</v>
      </c>
      <c r="B11" s="6">
        <v>560629.08999999985</v>
      </c>
      <c r="C11" s="6">
        <v>1671979.8499999999</v>
      </c>
      <c r="D11" s="6">
        <v>35700.58</v>
      </c>
      <c r="E11" s="6">
        <v>524928.51</v>
      </c>
      <c r="F11" s="6">
        <v>32</v>
      </c>
      <c r="G11" s="2">
        <v>46.833408588880062</v>
      </c>
      <c r="H11" s="6">
        <v>295928.57000000007</v>
      </c>
      <c r="I11" s="6">
        <v>862776.35000000009</v>
      </c>
      <c r="J11" s="6">
        <v>27257.769999999997</v>
      </c>
      <c r="K11" s="6">
        <v>268670.8</v>
      </c>
      <c r="L11" s="6">
        <v>21</v>
      </c>
      <c r="M11" s="2">
        <v>31.652492115092329</v>
      </c>
      <c r="N11" s="6">
        <v>294000.96999999997</v>
      </c>
      <c r="O11" s="6">
        <v>1017589.6</v>
      </c>
      <c r="P11" s="6">
        <v>42799.26</v>
      </c>
      <c r="Q11" s="6">
        <v>251201.71</v>
      </c>
      <c r="R11" s="6">
        <v>29</v>
      </c>
      <c r="S11" s="2">
        <v>23.775869022034492</v>
      </c>
      <c r="T11" s="6">
        <v>677615.93000000017</v>
      </c>
      <c r="U11" s="6">
        <v>1953992.7499999998</v>
      </c>
      <c r="V11" s="6">
        <v>7887.37</v>
      </c>
      <c r="W11" s="6">
        <v>669728.55999999994</v>
      </c>
      <c r="X11" s="6">
        <v>36</v>
      </c>
      <c r="Y11" s="2">
        <v>247.73691991119978</v>
      </c>
      <c r="Z11" s="6">
        <v>397146.77000000014</v>
      </c>
      <c r="AA11" s="6">
        <v>1109458.2000000002</v>
      </c>
      <c r="AB11" s="6">
        <v>28593.059999999998</v>
      </c>
      <c r="AC11" s="6">
        <v>368553.71</v>
      </c>
      <c r="AD11" s="6">
        <v>23</v>
      </c>
      <c r="AE11" s="2">
        <v>38.801660263014881</v>
      </c>
      <c r="AF11" s="6">
        <v>554689.57000000007</v>
      </c>
      <c r="AG11" s="6">
        <v>1731796.75</v>
      </c>
      <c r="AH11" s="6">
        <v>38424.1</v>
      </c>
      <c r="AI11" s="6">
        <v>516265.47000000015</v>
      </c>
      <c r="AJ11" s="6">
        <v>32</v>
      </c>
      <c r="AK11" s="2">
        <v>45.070587209589817</v>
      </c>
      <c r="AL11" s="6"/>
      <c r="AM11" s="6"/>
      <c r="AN11" s="6"/>
      <c r="AO11" s="6"/>
      <c r="AP11" s="6"/>
      <c r="AQ11" s="2" t="e">
        <v>#DIV/0!</v>
      </c>
      <c r="AR11" s="6">
        <v>2780010.9000000004</v>
      </c>
      <c r="AS11" s="6">
        <v>8347593.5000000019</v>
      </c>
      <c r="AT11" s="6">
        <v>180662.1400000001</v>
      </c>
      <c r="AU11" s="6">
        <v>2599348.7599999993</v>
      </c>
      <c r="AV11" s="6">
        <v>173</v>
      </c>
      <c r="AW11" s="2">
        <v>46.205549762667466</v>
      </c>
    </row>
    <row r="12" spans="1:49" x14ac:dyDescent="0.25">
      <c r="A12" s="5" t="s">
        <v>90</v>
      </c>
      <c r="B12" s="6">
        <v>463858.61000000004</v>
      </c>
      <c r="C12" s="6">
        <v>1429562.4</v>
      </c>
      <c r="D12" s="6">
        <v>47730.67</v>
      </c>
      <c r="E12" s="6">
        <v>416127.94</v>
      </c>
      <c r="F12" s="6">
        <v>32</v>
      </c>
      <c r="G12" s="2">
        <v>29.950604087476666</v>
      </c>
      <c r="H12" s="6">
        <v>608239.25000000012</v>
      </c>
      <c r="I12" s="6">
        <v>1842013.3000000003</v>
      </c>
      <c r="J12" s="6">
        <v>41728.419999999991</v>
      </c>
      <c r="K12" s="6">
        <v>566510.82999999996</v>
      </c>
      <c r="L12" s="6">
        <v>34</v>
      </c>
      <c r="M12" s="2">
        <v>44.142895896849211</v>
      </c>
      <c r="N12" s="6">
        <v>506980.23</v>
      </c>
      <c r="O12" s="6">
        <v>1705772.8499999999</v>
      </c>
      <c r="P12" s="6">
        <v>49612.149999999994</v>
      </c>
      <c r="Q12" s="6">
        <v>457368.08000000007</v>
      </c>
      <c r="R12" s="6">
        <v>41</v>
      </c>
      <c r="S12" s="2">
        <v>34.382159410547622</v>
      </c>
      <c r="T12" s="6">
        <v>531822.4800000001</v>
      </c>
      <c r="U12" s="6">
        <v>1775321.1499999997</v>
      </c>
      <c r="V12" s="6">
        <v>10573.85</v>
      </c>
      <c r="W12" s="6">
        <v>521248.63</v>
      </c>
      <c r="X12" s="6">
        <v>37</v>
      </c>
      <c r="Y12" s="2">
        <v>167.89732689606905</v>
      </c>
      <c r="Z12" s="6">
        <v>631846.66999999993</v>
      </c>
      <c r="AA12" s="6">
        <v>2036393.3</v>
      </c>
      <c r="AB12" s="6">
        <v>35325.629999999997</v>
      </c>
      <c r="AC12" s="6">
        <v>596521.03999999992</v>
      </c>
      <c r="AD12" s="6">
        <v>26</v>
      </c>
      <c r="AE12" s="2">
        <v>57.646340631433894</v>
      </c>
      <c r="AF12" s="6">
        <v>647445.62999999989</v>
      </c>
      <c r="AG12" s="6">
        <v>1870555.65</v>
      </c>
      <c r="AH12" s="6">
        <v>36245.279999999999</v>
      </c>
      <c r="AI12" s="6">
        <v>611200.35</v>
      </c>
      <c r="AJ12" s="6">
        <v>26</v>
      </c>
      <c r="AK12" s="2">
        <v>51.608254923123781</v>
      </c>
      <c r="AL12" s="6"/>
      <c r="AM12" s="6"/>
      <c r="AN12" s="6"/>
      <c r="AO12" s="6"/>
      <c r="AP12" s="6"/>
      <c r="AQ12" s="2" t="e">
        <v>#DIV/0!</v>
      </c>
      <c r="AR12" s="6">
        <v>3390192.870000002</v>
      </c>
      <c r="AS12" s="6">
        <v>10659618.649999999</v>
      </c>
      <c r="AT12" s="6">
        <v>221216.00000000006</v>
      </c>
      <c r="AU12" s="6">
        <v>3168976.87</v>
      </c>
      <c r="AV12" s="6">
        <v>196</v>
      </c>
      <c r="AW12" s="2">
        <v>48.186472271445083</v>
      </c>
    </row>
    <row r="13" spans="1:49" x14ac:dyDescent="0.25">
      <c r="A13" s="5" t="s">
        <v>67</v>
      </c>
      <c r="B13" s="6">
        <v>485889.73000000004</v>
      </c>
      <c r="C13" s="6">
        <v>1499858.7000000002</v>
      </c>
      <c r="D13" s="6">
        <v>38939.57</v>
      </c>
      <c r="E13" s="6">
        <v>446950.15999999986</v>
      </c>
      <c r="F13" s="6">
        <v>29</v>
      </c>
      <c r="G13" s="2">
        <v>38.517597908759655</v>
      </c>
      <c r="H13" s="6">
        <v>420036.15999999992</v>
      </c>
      <c r="I13" s="6">
        <v>1299375.1000000001</v>
      </c>
      <c r="J13" s="6">
        <v>25962.010000000002</v>
      </c>
      <c r="K13" s="6">
        <v>394074.15</v>
      </c>
      <c r="L13" s="6">
        <v>22</v>
      </c>
      <c r="M13" s="2">
        <v>50.049094811996454</v>
      </c>
      <c r="N13" s="6">
        <v>375527.64</v>
      </c>
      <c r="O13" s="6">
        <v>1199627.1000000003</v>
      </c>
      <c r="P13" s="6">
        <v>40619.619999999995</v>
      </c>
      <c r="Q13" s="6">
        <v>334908.01999999996</v>
      </c>
      <c r="R13" s="6">
        <v>33</v>
      </c>
      <c r="S13" s="2">
        <v>29.533193565080136</v>
      </c>
      <c r="T13" s="6">
        <v>460003.11000000004</v>
      </c>
      <c r="U13" s="6">
        <v>1413980.6500000001</v>
      </c>
      <c r="V13" s="6">
        <v>12404.129999999994</v>
      </c>
      <c r="W13" s="6">
        <v>447598.98</v>
      </c>
      <c r="X13" s="6">
        <v>41</v>
      </c>
      <c r="Y13" s="2">
        <v>113.99273064697007</v>
      </c>
      <c r="Z13" s="6">
        <v>510086.4200000001</v>
      </c>
      <c r="AA13" s="6">
        <v>1700081.9</v>
      </c>
      <c r="AB13" s="6">
        <v>28543.760000000002</v>
      </c>
      <c r="AC13" s="6">
        <v>481542.66000000003</v>
      </c>
      <c r="AD13" s="6">
        <v>23</v>
      </c>
      <c r="AE13" s="2">
        <v>59.56054493171186</v>
      </c>
      <c r="AF13" s="6">
        <v>702212.67999999993</v>
      </c>
      <c r="AG13" s="6">
        <v>2220545.8499999996</v>
      </c>
      <c r="AH13" s="6">
        <v>47732.020000000004</v>
      </c>
      <c r="AI13" s="6">
        <v>654480.66000000015</v>
      </c>
      <c r="AJ13" s="6">
        <v>39</v>
      </c>
      <c r="AK13" s="2">
        <v>46.521095273152056</v>
      </c>
      <c r="AL13" s="6">
        <v>6303.77</v>
      </c>
      <c r="AM13" s="6">
        <v>21042.400000000001</v>
      </c>
      <c r="AN13" s="6">
        <v>1112.8399999999999</v>
      </c>
      <c r="AO13" s="6">
        <v>5190.93</v>
      </c>
      <c r="AP13" s="6">
        <v>1</v>
      </c>
      <c r="AQ13" s="2">
        <v>18.908738003666297</v>
      </c>
      <c r="AR13" s="6">
        <v>2960059.5099999988</v>
      </c>
      <c r="AS13" s="6">
        <v>9354511.6999999974</v>
      </c>
      <c r="AT13" s="6">
        <v>195313.94999999998</v>
      </c>
      <c r="AU13" s="6">
        <v>2764745.5599999996</v>
      </c>
      <c r="AV13" s="6">
        <v>188</v>
      </c>
      <c r="AW13" s="2">
        <v>47.89474433341806</v>
      </c>
    </row>
    <row r="14" spans="1:49" x14ac:dyDescent="0.25">
      <c r="A14" s="5" t="s">
        <v>124</v>
      </c>
      <c r="B14" s="6">
        <v>387679.51</v>
      </c>
      <c r="C14" s="6">
        <v>1290217.1000000001</v>
      </c>
      <c r="D14" s="6">
        <v>35003.01</v>
      </c>
      <c r="E14" s="6">
        <v>352676.5</v>
      </c>
      <c r="F14" s="6">
        <v>27</v>
      </c>
      <c r="G14" s="2">
        <v>36.860175739172149</v>
      </c>
      <c r="H14" s="6">
        <v>551216.39000000013</v>
      </c>
      <c r="I14" s="6">
        <v>1558278.0000000002</v>
      </c>
      <c r="J14" s="6">
        <v>28058.289999999997</v>
      </c>
      <c r="K14" s="6">
        <v>523158.1</v>
      </c>
      <c r="L14" s="6">
        <v>24</v>
      </c>
      <c r="M14" s="2">
        <v>55.537169228773401</v>
      </c>
      <c r="N14" s="6">
        <v>507024.94999999995</v>
      </c>
      <c r="O14" s="6">
        <v>1739915.4999999998</v>
      </c>
      <c r="P14" s="6">
        <v>47558.559999999998</v>
      </c>
      <c r="Q14" s="6">
        <v>459466.38999999996</v>
      </c>
      <c r="R14" s="6">
        <v>34</v>
      </c>
      <c r="S14" s="2">
        <v>36.584696845320799</v>
      </c>
      <c r="T14" s="6">
        <v>381724.56000000006</v>
      </c>
      <c r="U14" s="6">
        <v>1375333.55</v>
      </c>
      <c r="V14" s="6">
        <v>6375.4899999999989</v>
      </c>
      <c r="W14" s="6">
        <v>375349.07000000007</v>
      </c>
      <c r="X14" s="6">
        <v>24</v>
      </c>
      <c r="Y14" s="2">
        <v>215.72201509217336</v>
      </c>
      <c r="Z14" s="6">
        <v>353824.95999999996</v>
      </c>
      <c r="AA14" s="6">
        <v>1227726.5999999996</v>
      </c>
      <c r="AB14" s="6">
        <v>29771.039999999997</v>
      </c>
      <c r="AC14" s="6">
        <v>324053.91999999993</v>
      </c>
      <c r="AD14" s="6">
        <v>24</v>
      </c>
      <c r="AE14" s="2">
        <v>41.238955709978548</v>
      </c>
      <c r="AF14" s="6">
        <v>559836.54999999993</v>
      </c>
      <c r="AG14" s="6">
        <v>1597881</v>
      </c>
      <c r="AH14" s="6">
        <v>48383.24</v>
      </c>
      <c r="AI14" s="6">
        <v>511453.31</v>
      </c>
      <c r="AJ14" s="6">
        <v>30</v>
      </c>
      <c r="AK14" s="2">
        <v>33.02550635302638</v>
      </c>
      <c r="AL14" s="6">
        <v>28040.129999999997</v>
      </c>
      <c r="AM14" s="6">
        <v>111139.7</v>
      </c>
      <c r="AN14" s="6">
        <v>2650.0299999999997</v>
      </c>
      <c r="AO14" s="6">
        <v>25390.1</v>
      </c>
      <c r="AP14" s="6">
        <v>2</v>
      </c>
      <c r="AQ14" s="2">
        <v>41.939034652437897</v>
      </c>
      <c r="AR14" s="6">
        <v>2769347.0500000017</v>
      </c>
      <c r="AS14" s="6">
        <v>8900491.4500000011</v>
      </c>
      <c r="AT14" s="6">
        <v>197799.66000000018</v>
      </c>
      <c r="AU14" s="6">
        <v>2571547.3899999987</v>
      </c>
      <c r="AV14" s="6">
        <v>165</v>
      </c>
      <c r="AW14" s="2">
        <v>44.997506315228215</v>
      </c>
    </row>
    <row r="15" spans="1:49" x14ac:dyDescent="0.25">
      <c r="A15" s="5" t="s">
        <v>154</v>
      </c>
      <c r="B15" s="6">
        <v>560627.19999999995</v>
      </c>
      <c r="C15" s="6">
        <v>1688942.9499999997</v>
      </c>
      <c r="D15" s="6">
        <v>34798.829999999994</v>
      </c>
      <c r="E15" s="6">
        <v>525828.37</v>
      </c>
      <c r="F15" s="6">
        <v>26</v>
      </c>
      <c r="G15" s="2">
        <v>48.534475153331307</v>
      </c>
      <c r="H15" s="6">
        <v>530336.9</v>
      </c>
      <c r="I15" s="6">
        <v>1558244.0499999998</v>
      </c>
      <c r="J15" s="6">
        <v>51715.26999999999</v>
      </c>
      <c r="K15" s="6">
        <v>478621.63000000018</v>
      </c>
      <c r="L15" s="6">
        <v>38</v>
      </c>
      <c r="M15" s="2">
        <v>30.131217530141488</v>
      </c>
      <c r="N15" s="6">
        <v>432904.89999999997</v>
      </c>
      <c r="O15" s="6">
        <v>1402189.45</v>
      </c>
      <c r="P15" s="6">
        <v>38179.659999999996</v>
      </c>
      <c r="Q15" s="6">
        <v>394725.24</v>
      </c>
      <c r="R15" s="6">
        <v>29</v>
      </c>
      <c r="S15" s="2">
        <v>36.726085303012127</v>
      </c>
      <c r="T15" s="6">
        <v>467637.89999999991</v>
      </c>
      <c r="U15" s="6">
        <v>1499752.1</v>
      </c>
      <c r="V15" s="6">
        <v>8503.4700000000012</v>
      </c>
      <c r="W15" s="6">
        <v>459134.42999999993</v>
      </c>
      <c r="X15" s="6">
        <v>34</v>
      </c>
      <c r="Y15" s="2">
        <v>176.36942330601505</v>
      </c>
      <c r="Z15" s="6">
        <v>388934.27</v>
      </c>
      <c r="AA15" s="6">
        <v>1245539.0500000003</v>
      </c>
      <c r="AB15" s="6">
        <v>42070.229999999996</v>
      </c>
      <c r="AC15" s="6">
        <v>346864.04</v>
      </c>
      <c r="AD15" s="6">
        <v>29</v>
      </c>
      <c r="AE15" s="2">
        <v>29.60618589439612</v>
      </c>
      <c r="AF15" s="6">
        <v>688657.31</v>
      </c>
      <c r="AG15" s="6">
        <v>2336582.5000000005</v>
      </c>
      <c r="AH15" s="6">
        <v>38154.900000000009</v>
      </c>
      <c r="AI15" s="6">
        <v>650502.40999999992</v>
      </c>
      <c r="AJ15" s="6">
        <v>35</v>
      </c>
      <c r="AK15" s="2">
        <v>61.239382097712216</v>
      </c>
      <c r="AL15" s="6">
        <v>9867.4500000000007</v>
      </c>
      <c r="AM15" s="6">
        <v>25488</v>
      </c>
      <c r="AN15" s="6">
        <v>699.53</v>
      </c>
      <c r="AO15" s="6">
        <v>9167.92</v>
      </c>
      <c r="AP15" s="6">
        <v>1</v>
      </c>
      <c r="AQ15" s="2">
        <v>36.435892670793251</v>
      </c>
      <c r="AR15" s="6">
        <v>3078965.9299999983</v>
      </c>
      <c r="AS15" s="6">
        <v>9756738.0999999996</v>
      </c>
      <c r="AT15" s="6">
        <v>214121.88999999975</v>
      </c>
      <c r="AU15" s="6">
        <v>2864844.0399999996</v>
      </c>
      <c r="AV15" s="6">
        <v>192</v>
      </c>
      <c r="AW15" s="2">
        <v>45.566280495656052</v>
      </c>
    </row>
    <row r="16" spans="1:49" x14ac:dyDescent="0.25">
      <c r="A16" s="5" t="s">
        <v>2482</v>
      </c>
      <c r="B16" s="6"/>
      <c r="C16" s="6"/>
      <c r="D16" s="6"/>
      <c r="E16" s="6"/>
      <c r="F16" s="6"/>
      <c r="G16" s="2" t="e">
        <v>#DIV/0!</v>
      </c>
      <c r="H16" s="6">
        <v>64347.009999999995</v>
      </c>
      <c r="I16" s="6">
        <v>168093</v>
      </c>
      <c r="J16" s="6">
        <v>3269.96</v>
      </c>
      <c r="K16" s="6">
        <v>61077.05</v>
      </c>
      <c r="L16" s="6">
        <v>3</v>
      </c>
      <c r="M16" s="2">
        <v>51.405215965944535</v>
      </c>
      <c r="N16" s="6">
        <v>22416.16</v>
      </c>
      <c r="O16" s="6">
        <v>74485.95</v>
      </c>
      <c r="P16" s="6">
        <v>2276.65</v>
      </c>
      <c r="Q16" s="6">
        <v>20139.509999999998</v>
      </c>
      <c r="R16" s="6">
        <v>2</v>
      </c>
      <c r="S16" s="2">
        <v>32.717347857597787</v>
      </c>
      <c r="T16" s="6">
        <v>49752.45</v>
      </c>
      <c r="U16" s="6">
        <v>162866.75</v>
      </c>
      <c r="V16" s="6">
        <v>1380.46</v>
      </c>
      <c r="W16" s="6">
        <v>48371.990000000005</v>
      </c>
      <c r="X16" s="6">
        <v>4</v>
      </c>
      <c r="Y16" s="2">
        <v>117.98005737218028</v>
      </c>
      <c r="Z16" s="6">
        <v>4749.75</v>
      </c>
      <c r="AA16" s="6">
        <v>20124.599999999999</v>
      </c>
      <c r="AB16" s="6">
        <v>538.73</v>
      </c>
      <c r="AC16" s="6">
        <v>4211.0200000000004</v>
      </c>
      <c r="AD16" s="6">
        <v>1</v>
      </c>
      <c r="AE16" s="2">
        <v>37.355632691700848</v>
      </c>
      <c r="AF16" s="6"/>
      <c r="AG16" s="6"/>
      <c r="AH16" s="6"/>
      <c r="AI16" s="6"/>
      <c r="AJ16" s="6"/>
      <c r="AK16" s="2" t="e">
        <v>#DIV/0!</v>
      </c>
      <c r="AL16" s="6"/>
      <c r="AM16" s="6"/>
      <c r="AN16" s="6"/>
      <c r="AO16" s="6"/>
      <c r="AP16" s="6"/>
      <c r="AQ16" s="2" t="e">
        <v>#DIV/0!</v>
      </c>
      <c r="AR16" s="6">
        <v>141265.37</v>
      </c>
      <c r="AS16" s="6">
        <v>425570.3</v>
      </c>
      <c r="AT16" s="6">
        <v>7465.7999999999993</v>
      </c>
      <c r="AU16" s="6">
        <v>133799.57</v>
      </c>
      <c r="AV16" s="6">
        <v>10</v>
      </c>
      <c r="AW16" s="2">
        <v>57.002638699134728</v>
      </c>
    </row>
    <row r="17" spans="1:49" x14ac:dyDescent="0.25">
      <c r="A17" s="5" t="s">
        <v>2470</v>
      </c>
      <c r="B17" s="6">
        <v>4663997.3000000007</v>
      </c>
      <c r="C17" s="6">
        <v>14632158.049999997</v>
      </c>
      <c r="D17" s="6">
        <v>378223.29000000004</v>
      </c>
      <c r="E17" s="6">
        <v>4285774.0100000007</v>
      </c>
      <c r="F17" s="6">
        <v>282</v>
      </c>
      <c r="G17" s="2">
        <v>38.686560126955683</v>
      </c>
      <c r="H17" s="6">
        <v>5326528.9900000012</v>
      </c>
      <c r="I17" s="6">
        <v>16413219.850000007</v>
      </c>
      <c r="J17" s="6">
        <v>375984.0399999998</v>
      </c>
      <c r="K17" s="6">
        <v>4950544.9500000011</v>
      </c>
      <c r="L17" s="6">
        <v>304</v>
      </c>
      <c r="M17" s="2">
        <v>43.654033426525274</v>
      </c>
      <c r="N17" s="6">
        <v>4362957.6099999985</v>
      </c>
      <c r="O17" s="6">
        <v>13942678.749999996</v>
      </c>
      <c r="P17" s="6">
        <v>396221.15999999992</v>
      </c>
      <c r="Q17" s="6">
        <v>3966736.4500000016</v>
      </c>
      <c r="R17" s="6">
        <v>296</v>
      </c>
      <c r="S17" s="2">
        <v>35.189132125099022</v>
      </c>
      <c r="T17" s="6">
        <v>4764894.09</v>
      </c>
      <c r="U17" s="6">
        <v>15247186.199999994</v>
      </c>
      <c r="V17" s="6">
        <v>82671.849999999948</v>
      </c>
      <c r="W17" s="6">
        <v>4682222.2400000039</v>
      </c>
      <c r="X17" s="6">
        <v>311</v>
      </c>
      <c r="Y17" s="2">
        <v>184.43020447709836</v>
      </c>
      <c r="Z17" s="6">
        <v>5090968.7100000037</v>
      </c>
      <c r="AA17" s="6">
        <v>16060507.949999994</v>
      </c>
      <c r="AB17" s="6">
        <v>378272.82000000007</v>
      </c>
      <c r="AC17" s="6">
        <v>4712695.8899999997</v>
      </c>
      <c r="AD17" s="6">
        <v>276</v>
      </c>
      <c r="AE17" s="2">
        <v>42.457472757360655</v>
      </c>
      <c r="AF17" s="6">
        <v>6259732.2600000044</v>
      </c>
      <c r="AG17" s="6">
        <v>19279810.949999996</v>
      </c>
      <c r="AH17" s="6">
        <v>450462.01999999984</v>
      </c>
      <c r="AI17" s="6">
        <v>5809270.2400000002</v>
      </c>
      <c r="AJ17" s="6">
        <v>336</v>
      </c>
      <c r="AK17" s="2">
        <v>42.800081014599193</v>
      </c>
      <c r="AL17" s="6">
        <v>94130.51999999999</v>
      </c>
      <c r="AM17" s="6">
        <v>318995.25</v>
      </c>
      <c r="AN17" s="6">
        <v>6883.89</v>
      </c>
      <c r="AO17" s="6">
        <v>87246.62999999999</v>
      </c>
      <c r="AP17" s="6">
        <v>7</v>
      </c>
      <c r="AQ17" s="2">
        <v>46.339388049489457</v>
      </c>
      <c r="AR17" s="6">
        <v>30563209.480000004</v>
      </c>
      <c r="AS17" s="6">
        <v>95894556.999999985</v>
      </c>
      <c r="AT17" s="6">
        <v>2068719.0699999994</v>
      </c>
      <c r="AU17" s="6">
        <v>28494490.409999996</v>
      </c>
      <c r="AV17" s="6">
        <v>1812</v>
      </c>
      <c r="AW17" s="2">
        <v>46.354557460525569</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42"/>
  <sheetViews>
    <sheetView zoomScale="80" zoomScaleNormal="80" workbookViewId="0">
      <selection activeCell="H4" sqref="H4"/>
    </sheetView>
  </sheetViews>
  <sheetFormatPr defaultRowHeight="15" x14ac:dyDescent="0.25"/>
  <cols>
    <col min="1" max="1" width="15.7109375" customWidth="1"/>
    <col min="2" max="2" width="15.85546875" customWidth="1"/>
    <col min="3" max="3" width="22.28515625" customWidth="1"/>
    <col min="4" max="4" width="15.7109375" customWidth="1"/>
    <col min="5" max="5" width="15.85546875" customWidth="1"/>
    <col min="6" max="6" width="22.28515625" customWidth="1"/>
    <col min="7" max="7" width="17.28515625" customWidth="1"/>
    <col min="8" max="8" width="15.7109375" customWidth="1"/>
    <col min="9" max="9" width="23.7109375" customWidth="1"/>
    <col min="10" max="10" width="9.5703125" customWidth="1"/>
    <col min="11" max="11" width="10.28515625" customWidth="1"/>
    <col min="12" max="12" width="11.5703125" customWidth="1"/>
  </cols>
  <sheetData>
    <row r="3" spans="1:14" x14ac:dyDescent="0.25">
      <c r="A3" t="s">
        <v>2471</v>
      </c>
      <c r="C3" t="s">
        <v>2473</v>
      </c>
      <c r="E3" t="s">
        <v>2474</v>
      </c>
      <c r="G3" t="s">
        <v>2491</v>
      </c>
      <c r="H3" t="s">
        <v>2512</v>
      </c>
    </row>
    <row r="4" spans="1:14" x14ac:dyDescent="0.25">
      <c r="A4" s="12">
        <v>95894557.000000134</v>
      </c>
      <c r="C4" s="12">
        <v>2068719.0700000003</v>
      </c>
      <c r="E4" s="12">
        <v>30563209.479999978</v>
      </c>
      <c r="G4" s="17">
        <v>1812</v>
      </c>
      <c r="H4" s="16">
        <v>46.354557460525619</v>
      </c>
      <c r="I4" s="9"/>
      <c r="N4" t="s">
        <v>2501</v>
      </c>
    </row>
    <row r="5" spans="1:14" x14ac:dyDescent="0.25">
      <c r="N5" t="s">
        <v>2502</v>
      </c>
    </row>
    <row r="6" spans="1:14" x14ac:dyDescent="0.25">
      <c r="N6" t="s">
        <v>2503</v>
      </c>
    </row>
    <row r="7" spans="1:14" x14ac:dyDescent="0.25">
      <c r="A7" s="4" t="s">
        <v>2469</v>
      </c>
      <c r="B7" s="12" t="s">
        <v>2471</v>
      </c>
      <c r="D7" s="4" t="s">
        <v>2469</v>
      </c>
      <c r="E7" t="s">
        <v>2471</v>
      </c>
      <c r="F7" t="s">
        <v>2473</v>
      </c>
      <c r="H7" s="4" t="s">
        <v>2469</v>
      </c>
      <c r="I7" t="s">
        <v>2513</v>
      </c>
      <c r="N7" t="s">
        <v>2504</v>
      </c>
    </row>
    <row r="8" spans="1:14" x14ac:dyDescent="0.25">
      <c r="A8" s="5" t="s">
        <v>2482</v>
      </c>
      <c r="B8" s="12">
        <v>318995.25</v>
      </c>
      <c r="D8" s="5" t="s">
        <v>39</v>
      </c>
      <c r="E8" s="12">
        <v>14632158.04999999</v>
      </c>
      <c r="F8" s="12">
        <v>378223.29000000015</v>
      </c>
      <c r="H8" s="5" t="s">
        <v>55</v>
      </c>
      <c r="I8" s="9">
        <v>35.189132125099022</v>
      </c>
      <c r="N8" t="s">
        <v>2505</v>
      </c>
    </row>
    <row r="9" spans="1:14" x14ac:dyDescent="0.25">
      <c r="A9" s="5" t="s">
        <v>55</v>
      </c>
      <c r="B9" s="12">
        <v>13942678.749999996</v>
      </c>
      <c r="D9" s="5" t="s">
        <v>91</v>
      </c>
      <c r="E9" s="12">
        <v>16413219.850000009</v>
      </c>
      <c r="F9" s="12">
        <v>375984.04000000015</v>
      </c>
      <c r="H9" s="5" t="s">
        <v>39</v>
      </c>
      <c r="I9" s="9">
        <v>38.686560126955648</v>
      </c>
      <c r="N9" t="s">
        <v>2506</v>
      </c>
    </row>
    <row r="10" spans="1:14" x14ac:dyDescent="0.25">
      <c r="A10" s="5" t="s">
        <v>39</v>
      </c>
      <c r="B10" s="12">
        <v>14632158.04999999</v>
      </c>
      <c r="D10" s="5" t="s">
        <v>55</v>
      </c>
      <c r="E10" s="12">
        <v>13942678.749999996</v>
      </c>
      <c r="F10" s="12">
        <v>396221.15999999992</v>
      </c>
      <c r="H10" s="5" t="s">
        <v>29</v>
      </c>
      <c r="I10" s="9">
        <v>42.457472757360691</v>
      </c>
      <c r="N10" t="s">
        <v>2507</v>
      </c>
    </row>
    <row r="11" spans="1:14" x14ac:dyDescent="0.25">
      <c r="A11" s="5" t="s">
        <v>49</v>
      </c>
      <c r="B11" s="12">
        <v>15247186.199999999</v>
      </c>
      <c r="D11" s="5" t="s">
        <v>49</v>
      </c>
      <c r="E11" s="12">
        <v>15247186.199999999</v>
      </c>
      <c r="F11" s="12">
        <v>82671.85000000002</v>
      </c>
      <c r="H11" s="5" t="s">
        <v>60</v>
      </c>
      <c r="I11" s="9">
        <v>42.800081014599151</v>
      </c>
      <c r="N11" t="s">
        <v>2508</v>
      </c>
    </row>
    <row r="12" spans="1:14" x14ac:dyDescent="0.25">
      <c r="A12" s="5" t="s">
        <v>29</v>
      </c>
      <c r="B12" s="12">
        <v>16060507.950000001</v>
      </c>
      <c r="D12" s="5" t="s">
        <v>29</v>
      </c>
      <c r="E12" s="12">
        <v>16060507.950000001</v>
      </c>
      <c r="F12" s="12">
        <v>378272.81999999995</v>
      </c>
      <c r="H12" s="5" t="s">
        <v>91</v>
      </c>
      <c r="I12" s="9">
        <v>43.654033426525238</v>
      </c>
      <c r="N12" t="s">
        <v>2509</v>
      </c>
    </row>
    <row r="13" spans="1:14" x14ac:dyDescent="0.25">
      <c r="A13" s="5" t="s">
        <v>91</v>
      </c>
      <c r="B13" s="12">
        <v>16413219.850000009</v>
      </c>
      <c r="D13" s="5" t="s">
        <v>2482</v>
      </c>
      <c r="E13" s="12">
        <v>318995.25</v>
      </c>
      <c r="F13" s="12">
        <v>6883.8899999999994</v>
      </c>
      <c r="H13" s="5" t="s">
        <v>2482</v>
      </c>
      <c r="I13" s="9">
        <v>46.339388049489465</v>
      </c>
      <c r="N13" t="s">
        <v>2510</v>
      </c>
    </row>
    <row r="14" spans="1:14" x14ac:dyDescent="0.25">
      <c r="A14" s="5" t="s">
        <v>60</v>
      </c>
      <c r="B14" s="12">
        <v>19279810.949999981</v>
      </c>
      <c r="D14" s="5" t="s">
        <v>60</v>
      </c>
      <c r="E14" s="12">
        <v>19279810.949999981</v>
      </c>
      <c r="F14" s="12">
        <v>450462.01999999996</v>
      </c>
      <c r="H14" s="5" t="s">
        <v>49</v>
      </c>
      <c r="I14" s="9">
        <v>184.43020447709824</v>
      </c>
      <c r="N14" t="s">
        <v>2511</v>
      </c>
    </row>
    <row r="15" spans="1:14" x14ac:dyDescent="0.25">
      <c r="A15" s="5" t="s">
        <v>2470</v>
      </c>
      <c r="B15" s="12">
        <v>95894556.99999997</v>
      </c>
      <c r="D15" s="5" t="s">
        <v>2470</v>
      </c>
      <c r="E15" s="12">
        <v>95894556.99999997</v>
      </c>
      <c r="F15" s="12">
        <v>2068719.07</v>
      </c>
      <c r="H15" s="5" t="s">
        <v>2470</v>
      </c>
      <c r="I15" s="9">
        <v>46.354557460525548</v>
      </c>
    </row>
    <row r="19" spans="1:12" x14ac:dyDescent="0.25">
      <c r="A19" s="4" t="s">
        <v>2469</v>
      </c>
      <c r="B19" t="s">
        <v>2475</v>
      </c>
      <c r="D19" s="4" t="s">
        <v>2514</v>
      </c>
      <c r="E19" s="4" t="s">
        <v>2485</v>
      </c>
    </row>
    <row r="20" spans="1:12" x14ac:dyDescent="0.25">
      <c r="A20" s="5" t="s">
        <v>39</v>
      </c>
      <c r="B20" s="12">
        <v>4285774.009999997</v>
      </c>
      <c r="D20" s="4" t="s">
        <v>2469</v>
      </c>
      <c r="E20" t="s">
        <v>39</v>
      </c>
      <c r="F20" t="s">
        <v>91</v>
      </c>
      <c r="G20" t="s">
        <v>55</v>
      </c>
      <c r="H20" t="s">
        <v>49</v>
      </c>
      <c r="I20" t="s">
        <v>29</v>
      </c>
      <c r="J20" t="s">
        <v>2482</v>
      </c>
      <c r="K20" t="s">
        <v>60</v>
      </c>
      <c r="L20" t="s">
        <v>2470</v>
      </c>
    </row>
    <row r="21" spans="1:12" x14ac:dyDescent="0.25">
      <c r="A21" s="5" t="s">
        <v>91</v>
      </c>
      <c r="B21" s="12">
        <v>4950544.95</v>
      </c>
      <c r="D21" s="5" t="s">
        <v>79</v>
      </c>
      <c r="E21" s="9">
        <v>33.136551137372749</v>
      </c>
      <c r="F21" s="9">
        <v>42.167924771356702</v>
      </c>
      <c r="G21" s="9">
        <v>33.173108798630516</v>
      </c>
      <c r="H21" s="9">
        <v>231.92886433088304</v>
      </c>
      <c r="I21" s="9">
        <v>42.549663207594449</v>
      </c>
      <c r="J21" s="9" t="e">
        <v>#DIV/0!</v>
      </c>
      <c r="K21" s="9">
        <v>35.082424729244345</v>
      </c>
      <c r="L21" s="9">
        <v>43.469502111649327</v>
      </c>
    </row>
    <row r="22" spans="1:12" x14ac:dyDescent="0.25">
      <c r="A22" s="5" t="s">
        <v>55</v>
      </c>
      <c r="B22" s="12">
        <v>3966736.45</v>
      </c>
      <c r="D22" s="5" t="s">
        <v>97</v>
      </c>
      <c r="E22" s="9">
        <v>38.334650498816686</v>
      </c>
      <c r="F22" s="9">
        <v>39.950458555296947</v>
      </c>
      <c r="G22" s="9">
        <v>41.679336382546971</v>
      </c>
      <c r="H22" s="9">
        <v>131.38092024667262</v>
      </c>
      <c r="I22" s="9">
        <v>40.013788900642545</v>
      </c>
      <c r="J22" s="9">
        <v>83.765990252316058</v>
      </c>
      <c r="K22" s="9">
        <v>39.843999935497351</v>
      </c>
      <c r="L22" s="9">
        <v>42.15415668765057</v>
      </c>
    </row>
    <row r="23" spans="1:12" x14ac:dyDescent="0.25">
      <c r="A23" s="5" t="s">
        <v>49</v>
      </c>
      <c r="B23" s="12">
        <v>4682222.2399999993</v>
      </c>
      <c r="D23" s="5" t="s">
        <v>45</v>
      </c>
      <c r="E23" s="9">
        <v>35.353056859877725</v>
      </c>
      <c r="F23" s="9">
        <v>63.741716938935937</v>
      </c>
      <c r="G23" s="9">
        <v>41.184110232329765</v>
      </c>
      <c r="H23" s="9">
        <v>298.87516559712901</v>
      </c>
      <c r="I23" s="9">
        <v>36.180460688768086</v>
      </c>
      <c r="J23" s="9">
        <v>418.93784553526552</v>
      </c>
      <c r="K23" s="9">
        <v>46.574307606281153</v>
      </c>
      <c r="L23" s="9">
        <v>53.312546497571098</v>
      </c>
    </row>
    <row r="24" spans="1:12" x14ac:dyDescent="0.25">
      <c r="A24" s="5" t="s">
        <v>29</v>
      </c>
      <c r="B24" s="12">
        <v>4712695.8900000015</v>
      </c>
      <c r="D24" s="5" t="s">
        <v>71</v>
      </c>
      <c r="E24" s="9">
        <v>46.158985303255925</v>
      </c>
      <c r="F24" s="9">
        <v>54.020030381666665</v>
      </c>
      <c r="G24" s="9">
        <v>34.836616569576343</v>
      </c>
      <c r="H24" s="9">
        <v>161.96619761155907</v>
      </c>
      <c r="I24" s="9">
        <v>33.549390650455486</v>
      </c>
      <c r="J24" s="9">
        <v>15.02867085051215</v>
      </c>
      <c r="K24" s="9">
        <v>43.862255446945248</v>
      </c>
      <c r="L24" s="9">
        <v>46.370282180724047</v>
      </c>
    </row>
    <row r="25" spans="1:12" x14ac:dyDescent="0.25">
      <c r="A25" s="5" t="s">
        <v>2482</v>
      </c>
      <c r="B25" s="12">
        <v>87246.63</v>
      </c>
      <c r="D25" s="5" t="s">
        <v>25</v>
      </c>
      <c r="E25" s="9">
        <v>37.733090940677918</v>
      </c>
      <c r="F25" s="9">
        <v>38.146158329595835</v>
      </c>
      <c r="G25" s="9">
        <v>52.000805720918677</v>
      </c>
      <c r="H25" s="9">
        <v>173.04419378793577</v>
      </c>
      <c r="I25" s="9">
        <v>49.826190151486962</v>
      </c>
      <c r="J25" s="9" t="e">
        <v>#DIV/0!</v>
      </c>
      <c r="K25" s="9">
        <v>32.697867164032843</v>
      </c>
      <c r="L25" s="9">
        <v>45.615762824759912</v>
      </c>
    </row>
    <row r="26" spans="1:12" x14ac:dyDescent="0.25">
      <c r="A26" s="5" t="s">
        <v>60</v>
      </c>
      <c r="B26" s="12">
        <v>5809270.2399999974</v>
      </c>
      <c r="D26" s="5" t="s">
        <v>63</v>
      </c>
      <c r="E26" s="9">
        <v>46.833408588880062</v>
      </c>
      <c r="F26" s="9">
        <v>31.652492115092329</v>
      </c>
      <c r="G26" s="9">
        <v>23.775869022034492</v>
      </c>
      <c r="H26" s="9">
        <v>247.73691991119978</v>
      </c>
      <c r="I26" s="9">
        <v>38.801660263014881</v>
      </c>
      <c r="J26" s="9" t="e">
        <v>#DIV/0!</v>
      </c>
      <c r="K26" s="9">
        <v>45.070587209589817</v>
      </c>
      <c r="L26" s="9">
        <v>46.205549762667466</v>
      </c>
    </row>
    <row r="27" spans="1:12" x14ac:dyDescent="0.25">
      <c r="A27" s="5" t="s">
        <v>2470</v>
      </c>
      <c r="B27" s="12">
        <v>28494490.409999993</v>
      </c>
      <c r="D27" s="5" t="s">
        <v>90</v>
      </c>
      <c r="E27" s="9">
        <v>29.950604087476666</v>
      </c>
      <c r="F27" s="9">
        <v>44.142895896849211</v>
      </c>
      <c r="G27" s="9">
        <v>34.382159410547622</v>
      </c>
      <c r="H27" s="9">
        <v>167.89732689606905</v>
      </c>
      <c r="I27" s="9">
        <v>57.646340631433894</v>
      </c>
      <c r="J27" s="9" t="e">
        <v>#DIV/0!</v>
      </c>
      <c r="K27" s="9">
        <v>51.608254923123781</v>
      </c>
      <c r="L27" s="9">
        <v>48.186472271445083</v>
      </c>
    </row>
    <row r="28" spans="1:12" x14ac:dyDescent="0.25">
      <c r="D28" s="5" t="s">
        <v>67</v>
      </c>
      <c r="E28" s="9">
        <v>38.517597908759655</v>
      </c>
      <c r="F28" s="9">
        <v>50.049094811996454</v>
      </c>
      <c r="G28" s="9">
        <v>29.533193565080136</v>
      </c>
      <c r="H28" s="9">
        <v>113.99273064697007</v>
      </c>
      <c r="I28" s="9">
        <v>59.56054493171186</v>
      </c>
      <c r="J28" s="9">
        <v>18.908738003666297</v>
      </c>
      <c r="K28" s="9">
        <v>46.521095273152056</v>
      </c>
      <c r="L28" s="9">
        <v>47.894744333418068</v>
      </c>
    </row>
    <row r="29" spans="1:12" x14ac:dyDescent="0.25">
      <c r="D29" s="5" t="s">
        <v>124</v>
      </c>
      <c r="E29" s="9">
        <v>36.860175739172149</v>
      </c>
      <c r="F29" s="9">
        <v>55.537169228773401</v>
      </c>
      <c r="G29" s="9">
        <v>36.584696845320799</v>
      </c>
      <c r="H29" s="9">
        <v>215.72201509217336</v>
      </c>
      <c r="I29" s="9">
        <v>41.238955709978548</v>
      </c>
      <c r="J29" s="9">
        <v>41.939034652437897</v>
      </c>
      <c r="K29" s="9">
        <v>33.02550635302638</v>
      </c>
      <c r="L29" s="9">
        <v>44.997506315228222</v>
      </c>
    </row>
    <row r="30" spans="1:12" x14ac:dyDescent="0.25">
      <c r="D30" s="5" t="s">
        <v>154</v>
      </c>
      <c r="E30" s="9">
        <v>48.534475153331307</v>
      </c>
      <c r="F30" s="9">
        <v>30.131217530141488</v>
      </c>
      <c r="G30" s="9">
        <v>36.726085303012127</v>
      </c>
      <c r="H30" s="9">
        <v>176.36942330601505</v>
      </c>
      <c r="I30" s="9">
        <v>29.60618589439612</v>
      </c>
      <c r="J30" s="9">
        <v>36.435892670793251</v>
      </c>
      <c r="K30" s="9">
        <v>61.239382097712216</v>
      </c>
      <c r="L30" s="9">
        <v>45.566280495656052</v>
      </c>
    </row>
    <row r="31" spans="1:12" x14ac:dyDescent="0.25">
      <c r="D31" s="5" t="s">
        <v>2482</v>
      </c>
      <c r="E31" s="9" t="e">
        <v>#DIV/0!</v>
      </c>
      <c r="F31" s="9">
        <v>51.405215965944535</v>
      </c>
      <c r="G31" s="9">
        <v>32.717347857597787</v>
      </c>
      <c r="H31" s="9">
        <v>117.98005737218028</v>
      </c>
      <c r="I31" s="9">
        <v>37.355632691700848</v>
      </c>
      <c r="J31" s="9" t="e">
        <v>#DIV/0!</v>
      </c>
      <c r="K31" s="9" t="e">
        <v>#DIV/0!</v>
      </c>
      <c r="L31" s="9">
        <v>57.002638699134728</v>
      </c>
    </row>
    <row r="32" spans="1:12" x14ac:dyDescent="0.25">
      <c r="D32" s="5" t="s">
        <v>2470</v>
      </c>
      <c r="E32" s="9">
        <v>38.686560126955683</v>
      </c>
      <c r="F32" s="9">
        <v>43.654033426525274</v>
      </c>
      <c r="G32" s="9">
        <v>35.189132125099022</v>
      </c>
      <c r="H32" s="9">
        <v>184.43020447709836</v>
      </c>
      <c r="I32" s="9">
        <v>42.457472757360655</v>
      </c>
      <c r="J32" s="9">
        <v>46.339388049489457</v>
      </c>
      <c r="K32" s="9">
        <v>42.800081014599193</v>
      </c>
      <c r="L32" s="9">
        <v>46.354557460525569</v>
      </c>
    </row>
    <row r="34" spans="1:7" x14ac:dyDescent="0.25">
      <c r="A34" s="4" t="s">
        <v>2469</v>
      </c>
      <c r="B34" t="s">
        <v>2471</v>
      </c>
      <c r="C34" t="s">
        <v>2475</v>
      </c>
      <c r="E34" t="s">
        <v>2515</v>
      </c>
      <c r="F34" t="s">
        <v>2516</v>
      </c>
      <c r="G34" t="s">
        <v>2517</v>
      </c>
    </row>
    <row r="35" spans="1:7" x14ac:dyDescent="0.25">
      <c r="A35" s="5" t="s">
        <v>39</v>
      </c>
      <c r="B35" s="12">
        <v>14632158.04999999</v>
      </c>
      <c r="C35" s="12">
        <v>4285774.009999997</v>
      </c>
      <c r="E35" t="str">
        <f>A35</f>
        <v>Facebook</v>
      </c>
      <c r="F35" s="12">
        <f t="shared" ref="F35:G35" si="0">B35</f>
        <v>14632158.04999999</v>
      </c>
      <c r="G35" s="12">
        <f t="shared" si="0"/>
        <v>4285774.009999997</v>
      </c>
    </row>
    <row r="36" spans="1:7" x14ac:dyDescent="0.25">
      <c r="A36" s="5" t="s">
        <v>91</v>
      </c>
      <c r="B36" s="12">
        <v>16413219.850000009</v>
      </c>
      <c r="C36" s="12">
        <v>4950544.95</v>
      </c>
      <c r="E36" t="str">
        <f t="shared" ref="E36:E41" si="1">A36</f>
        <v>Google</v>
      </c>
      <c r="F36" s="12">
        <f t="shared" ref="F36:F41" si="2">B36</f>
        <v>16413219.850000009</v>
      </c>
      <c r="G36" s="12">
        <f t="shared" ref="G36:G41" si="3">C36</f>
        <v>4950544.95</v>
      </c>
    </row>
    <row r="37" spans="1:7" x14ac:dyDescent="0.25">
      <c r="A37" s="5" t="s">
        <v>55</v>
      </c>
      <c r="B37" s="12">
        <v>13942678.749999996</v>
      </c>
      <c r="C37" s="12">
        <v>3966736.45</v>
      </c>
      <c r="E37" t="str">
        <f t="shared" si="1"/>
        <v>Instagram</v>
      </c>
      <c r="F37" s="12">
        <f t="shared" si="2"/>
        <v>13942678.749999996</v>
      </c>
      <c r="G37" s="12">
        <f t="shared" si="3"/>
        <v>3966736.45</v>
      </c>
    </row>
    <row r="38" spans="1:7" x14ac:dyDescent="0.25">
      <c r="A38" s="5" t="s">
        <v>49</v>
      </c>
      <c r="B38" s="12">
        <v>15247186.199999999</v>
      </c>
      <c r="C38" s="12">
        <v>4682222.2399999993</v>
      </c>
      <c r="E38" t="str">
        <f t="shared" si="1"/>
        <v>Organic Search</v>
      </c>
      <c r="F38" s="12">
        <f t="shared" si="2"/>
        <v>15247186.199999999</v>
      </c>
      <c r="G38" s="12">
        <f t="shared" si="3"/>
        <v>4682222.2399999993</v>
      </c>
    </row>
    <row r="39" spans="1:7" x14ac:dyDescent="0.25">
      <c r="A39" s="5" t="s">
        <v>29</v>
      </c>
      <c r="B39" s="12">
        <v>16060507.950000001</v>
      </c>
      <c r="C39" s="12">
        <v>4712695.8900000015</v>
      </c>
      <c r="E39" t="str">
        <f t="shared" si="1"/>
        <v>Referral</v>
      </c>
      <c r="F39" s="12">
        <f t="shared" si="2"/>
        <v>16060507.950000001</v>
      </c>
      <c r="G39" s="12">
        <f t="shared" si="3"/>
        <v>4712695.8900000015</v>
      </c>
    </row>
    <row r="40" spans="1:7" x14ac:dyDescent="0.25">
      <c r="A40" s="5" t="s">
        <v>2482</v>
      </c>
      <c r="B40" s="12">
        <v>318995.25</v>
      </c>
      <c r="C40" s="12">
        <v>87246.63</v>
      </c>
      <c r="E40" t="str">
        <f t="shared" si="1"/>
        <v>Unknown</v>
      </c>
      <c r="F40" s="12">
        <f t="shared" si="2"/>
        <v>318995.25</v>
      </c>
      <c r="G40" s="12">
        <f t="shared" si="3"/>
        <v>87246.63</v>
      </c>
    </row>
    <row r="41" spans="1:7" x14ac:dyDescent="0.25">
      <c r="A41" s="5" t="s">
        <v>60</v>
      </c>
      <c r="B41" s="12">
        <v>19279810.949999981</v>
      </c>
      <c r="C41" s="12">
        <v>5809270.2399999974</v>
      </c>
      <c r="E41" t="str">
        <f t="shared" si="1"/>
        <v>WhatsApp</v>
      </c>
      <c r="F41" s="12">
        <f t="shared" si="2"/>
        <v>19279810.949999981</v>
      </c>
      <c r="G41" s="12">
        <f t="shared" si="3"/>
        <v>5809270.2399999974</v>
      </c>
    </row>
    <row r="42" spans="1:7" x14ac:dyDescent="0.25">
      <c r="A42" s="5" t="s">
        <v>2470</v>
      </c>
      <c r="B42" s="12">
        <v>95894556.99999997</v>
      </c>
      <c r="C42" s="12">
        <v>28494490.409999993</v>
      </c>
    </row>
  </sheetData>
  <pageMargins left="0.7" right="0.7" top="0.75" bottom="0.75" header="0.3" footer="0.3"/>
  <pageSetup orientation="portrait" r:id="rId11"/>
  <tableParts count="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showRowColHeaders="0" zoomScale="70" zoomScaleNormal="70" workbookViewId="0">
      <selection activeCell="E1" sqref="E1:V3"/>
    </sheetView>
  </sheetViews>
  <sheetFormatPr defaultRowHeight="15" x14ac:dyDescent="0.25"/>
  <cols>
    <col min="5" max="5" width="11.42578125" customWidth="1"/>
    <col min="6" max="6" width="12.42578125" customWidth="1"/>
    <col min="8" max="8" width="12.85546875" customWidth="1"/>
    <col min="9" max="9" width="19.28515625" customWidth="1"/>
    <col min="10" max="10" width="10.7109375" customWidth="1"/>
    <col min="11" max="11" width="11.85546875" customWidth="1"/>
    <col min="12" max="12" width="12.7109375" customWidth="1"/>
    <col min="13" max="13" width="14.85546875" customWidth="1"/>
  </cols>
  <sheetData>
    <row r="1" spans="1:26" x14ac:dyDescent="0.25">
      <c r="A1" s="10"/>
      <c r="B1" s="10"/>
      <c r="C1" s="10"/>
      <c r="D1" s="10"/>
      <c r="E1" s="30" t="s">
        <v>2519</v>
      </c>
      <c r="F1" s="31"/>
      <c r="G1" s="31"/>
      <c r="H1" s="31"/>
      <c r="I1" s="31"/>
      <c r="J1" s="31"/>
      <c r="K1" s="31"/>
      <c r="L1" s="31"/>
      <c r="M1" s="31"/>
      <c r="N1" s="31"/>
      <c r="O1" s="31"/>
      <c r="P1" s="31"/>
      <c r="Q1" s="31"/>
      <c r="R1" s="31"/>
      <c r="S1" s="31"/>
      <c r="T1" s="31"/>
      <c r="U1" s="31"/>
      <c r="V1" s="31"/>
      <c r="W1" s="10"/>
      <c r="X1" s="10"/>
      <c r="Y1" s="10"/>
      <c r="Z1" s="10"/>
    </row>
    <row r="2" spans="1:26" x14ac:dyDescent="0.25">
      <c r="A2" s="10"/>
      <c r="B2" s="10"/>
      <c r="C2" s="10"/>
      <c r="D2" s="10"/>
      <c r="E2" s="31"/>
      <c r="F2" s="31"/>
      <c r="G2" s="31"/>
      <c r="H2" s="31"/>
      <c r="I2" s="31"/>
      <c r="J2" s="31"/>
      <c r="K2" s="31"/>
      <c r="L2" s="31"/>
      <c r="M2" s="31"/>
      <c r="N2" s="31"/>
      <c r="O2" s="31"/>
      <c r="P2" s="31"/>
      <c r="Q2" s="31"/>
      <c r="R2" s="31"/>
      <c r="S2" s="31"/>
      <c r="T2" s="31"/>
      <c r="U2" s="31"/>
      <c r="V2" s="31"/>
      <c r="W2" s="10"/>
      <c r="X2" s="10"/>
      <c r="Y2" s="10"/>
      <c r="Z2" s="10"/>
    </row>
    <row r="3" spans="1:26" x14ac:dyDescent="0.25">
      <c r="A3" s="10"/>
      <c r="B3" s="10"/>
      <c r="C3" s="10"/>
      <c r="D3" s="10"/>
      <c r="E3" s="31"/>
      <c r="F3" s="31"/>
      <c r="G3" s="31"/>
      <c r="H3" s="31"/>
      <c r="I3" s="31"/>
      <c r="J3" s="31"/>
      <c r="K3" s="31"/>
      <c r="L3" s="31"/>
      <c r="M3" s="31"/>
      <c r="N3" s="31"/>
      <c r="O3" s="31"/>
      <c r="P3" s="31"/>
      <c r="Q3" s="31"/>
      <c r="R3" s="31"/>
      <c r="S3" s="31"/>
      <c r="T3" s="31"/>
      <c r="U3" s="31"/>
      <c r="V3" s="31"/>
      <c r="W3" s="10"/>
      <c r="X3" s="10"/>
      <c r="Y3" s="10"/>
      <c r="Z3" s="10"/>
    </row>
    <row r="4" spans="1:26" x14ac:dyDescent="0.25">
      <c r="A4" s="32" t="s">
        <v>2518</v>
      </c>
      <c r="B4" s="33"/>
      <c r="C4" s="33"/>
      <c r="D4" s="33"/>
      <c r="E4" s="33"/>
    </row>
    <row r="5" spans="1:26" x14ac:dyDescent="0.25">
      <c r="A5" s="33"/>
      <c r="B5" s="33"/>
      <c r="C5" s="33"/>
      <c r="D5" s="33"/>
      <c r="E5" s="33"/>
      <c r="I5" s="8"/>
    </row>
    <row r="6" spans="1:26" x14ac:dyDescent="0.25">
      <c r="A6" s="33"/>
      <c r="B6" s="33"/>
      <c r="C6" s="33"/>
      <c r="D6" s="33"/>
      <c r="E6" s="33"/>
    </row>
    <row r="14" spans="1:26" x14ac:dyDescent="0.25">
      <c r="H14" s="11"/>
    </row>
    <row r="20" spans="1:13" x14ac:dyDescent="0.25">
      <c r="C20" s="15"/>
      <c r="E20" s="14"/>
      <c r="F20" s="14"/>
      <c r="G20" s="14"/>
      <c r="H20" s="14"/>
      <c r="I20" s="14"/>
      <c r="J20" s="14"/>
      <c r="K20" s="14"/>
      <c r="L20" s="14"/>
      <c r="M20" s="14"/>
    </row>
    <row r="21" spans="1:13" x14ac:dyDescent="0.25">
      <c r="A21" s="15"/>
      <c r="B21" s="15"/>
      <c r="F21" s="13"/>
      <c r="G21" s="13"/>
      <c r="H21" s="13"/>
      <c r="I21" s="13"/>
      <c r="J21" s="13"/>
      <c r="K21" s="13"/>
      <c r="L21" s="13"/>
      <c r="M21" s="13"/>
    </row>
    <row r="22" spans="1:13" x14ac:dyDescent="0.25">
      <c r="F22" s="13"/>
      <c r="G22" s="13"/>
      <c r="H22" s="13"/>
      <c r="I22" s="13"/>
      <c r="J22" s="13"/>
      <c r="K22" s="13"/>
      <c r="L22" s="13"/>
      <c r="M22" s="13"/>
    </row>
    <row r="23" spans="1:13" x14ac:dyDescent="0.25">
      <c r="F23" s="13"/>
      <c r="G23" s="13"/>
      <c r="H23" s="13"/>
      <c r="I23" s="13"/>
      <c r="J23" s="13"/>
      <c r="K23" s="13"/>
      <c r="L23" s="13"/>
      <c r="M23" s="13"/>
    </row>
    <row r="24" spans="1:13" x14ac:dyDescent="0.25">
      <c r="F24" s="13"/>
      <c r="G24" s="13"/>
      <c r="H24" s="13"/>
      <c r="I24" s="13"/>
      <c r="J24" s="13"/>
      <c r="K24" s="13"/>
      <c r="L24" s="13"/>
      <c r="M24" s="13"/>
    </row>
    <row r="25" spans="1:13" x14ac:dyDescent="0.25">
      <c r="F25" s="13"/>
      <c r="G25" s="13"/>
      <c r="H25" s="13"/>
      <c r="I25" s="13"/>
      <c r="J25" s="13"/>
      <c r="K25" s="13"/>
      <c r="L25" s="13"/>
      <c r="M25" s="13"/>
    </row>
    <row r="26" spans="1:13" x14ac:dyDescent="0.25">
      <c r="F26" s="13"/>
      <c r="G26" s="13"/>
      <c r="H26" s="13"/>
      <c r="I26" s="13"/>
      <c r="J26" s="13"/>
      <c r="K26" s="13"/>
      <c r="L26" s="13"/>
      <c r="M26" s="13"/>
    </row>
    <row r="27" spans="1:13" x14ac:dyDescent="0.25">
      <c r="F27" s="13"/>
      <c r="G27" s="13"/>
      <c r="H27" s="13"/>
      <c r="I27" s="13"/>
      <c r="J27" s="13"/>
      <c r="K27" s="13"/>
      <c r="L27" s="13"/>
      <c r="M27" s="13"/>
    </row>
    <row r="28" spans="1:13" x14ac:dyDescent="0.25">
      <c r="F28" s="13"/>
      <c r="G28" s="13"/>
      <c r="H28" s="13"/>
      <c r="I28" s="13"/>
      <c r="J28" s="13"/>
      <c r="K28" s="13"/>
      <c r="L28" s="13"/>
      <c r="M28" s="13"/>
    </row>
    <row r="29" spans="1:13" x14ac:dyDescent="0.25">
      <c r="F29" s="13"/>
      <c r="G29" s="13"/>
      <c r="H29" s="13"/>
      <c r="I29" s="13"/>
      <c r="J29" s="13"/>
      <c r="K29" s="13"/>
      <c r="L29" s="13"/>
      <c r="M29" s="13"/>
    </row>
    <row r="30" spans="1:13" x14ac:dyDescent="0.25">
      <c r="F30" s="13"/>
      <c r="G30" s="13"/>
      <c r="H30" s="13"/>
      <c r="I30" s="13"/>
      <c r="J30" s="13"/>
      <c r="K30" s="13"/>
      <c r="L30" s="13"/>
      <c r="M30" s="13"/>
    </row>
    <row r="31" spans="1:13" x14ac:dyDescent="0.25">
      <c r="F31" s="13"/>
      <c r="G31" s="13"/>
      <c r="H31" s="13"/>
      <c r="I31" s="13"/>
      <c r="J31" s="13"/>
      <c r="K31" s="13"/>
      <c r="L31" s="13"/>
      <c r="M31" s="13"/>
    </row>
    <row r="32" spans="1:13" x14ac:dyDescent="0.25">
      <c r="F32" s="13"/>
      <c r="G32" s="13"/>
      <c r="H32" s="13"/>
      <c r="I32" s="13"/>
      <c r="J32" s="13"/>
      <c r="K32" s="13"/>
      <c r="L32" s="13"/>
      <c r="M32" s="13"/>
    </row>
  </sheetData>
  <mergeCells count="2">
    <mergeCell ref="E1:V3"/>
    <mergeCell ref="A4:E6"/>
  </mergeCells>
  <conditionalFormatting sqref="F21:F32">
    <cfRule type="colorScale" priority="9">
      <colorScale>
        <cfvo type="min"/>
        <cfvo type="max"/>
        <color rgb="FFFF7128"/>
        <color rgb="FFFFEF9C"/>
      </colorScale>
    </cfRule>
    <cfRule type="colorScale" priority="10">
      <colorScale>
        <cfvo type="min"/>
        <cfvo type="max"/>
        <color rgb="FFFCFCFF"/>
        <color rgb="FF63BE7B"/>
      </colorScale>
    </cfRule>
  </conditionalFormatting>
  <conditionalFormatting sqref="F20:F32">
    <cfRule type="colorScale" priority="8">
      <colorScale>
        <cfvo type="min"/>
        <cfvo type="max"/>
        <color rgb="FFFCFCFF"/>
        <color rgb="FF63BE7B"/>
      </colorScale>
    </cfRule>
  </conditionalFormatting>
  <conditionalFormatting sqref="G21:G32">
    <cfRule type="colorScale" priority="7">
      <colorScale>
        <cfvo type="min"/>
        <cfvo type="max"/>
        <color rgb="FFFCFCFF"/>
        <color rgb="FF63BE7B"/>
      </colorScale>
    </cfRule>
  </conditionalFormatting>
  <conditionalFormatting sqref="M21:M32">
    <cfRule type="colorScale" priority="6">
      <colorScale>
        <cfvo type="min"/>
        <cfvo type="max"/>
        <color rgb="FFFCFCFF"/>
        <color rgb="FF63BE7B"/>
      </colorScale>
    </cfRule>
  </conditionalFormatting>
  <conditionalFormatting sqref="L21:L32">
    <cfRule type="colorScale" priority="5">
      <colorScale>
        <cfvo type="min"/>
        <cfvo type="max"/>
        <color rgb="FFFCFCFF"/>
        <color rgb="FF63BE7B"/>
      </colorScale>
    </cfRule>
  </conditionalFormatting>
  <conditionalFormatting sqref="K21:K32">
    <cfRule type="colorScale" priority="4">
      <colorScale>
        <cfvo type="min"/>
        <cfvo type="max"/>
        <color rgb="FFFCFCFF"/>
        <color rgb="FF63BE7B"/>
      </colorScale>
    </cfRule>
  </conditionalFormatting>
  <conditionalFormatting sqref="J21:J32">
    <cfRule type="colorScale" priority="3">
      <colorScale>
        <cfvo type="min"/>
        <cfvo type="max"/>
        <color rgb="FFFCFCFF"/>
        <color rgb="FF63BE7B"/>
      </colorScale>
    </cfRule>
  </conditionalFormatting>
  <conditionalFormatting sqref="I21:I32">
    <cfRule type="colorScale" priority="2">
      <colorScale>
        <cfvo type="min"/>
        <cfvo type="max"/>
        <color rgb="FFFCFCFF"/>
        <color rgb="FF63BE7B"/>
      </colorScale>
    </cfRule>
  </conditionalFormatting>
  <conditionalFormatting sqref="H21:H32">
    <cfRule type="colorScale" priority="1">
      <colorScale>
        <cfvo type="min"/>
        <cfvo type="max"/>
        <color rgb="FFFCFCFF"/>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topLeftCell="A69" zoomScale="80" zoomScaleNormal="80" workbookViewId="0">
      <selection activeCell="I84" sqref="I84"/>
    </sheetView>
  </sheetViews>
  <sheetFormatPr defaultRowHeight="15" x14ac:dyDescent="0.25"/>
  <cols>
    <col min="1" max="1" width="23.5703125" customWidth="1"/>
    <col min="2" max="2" width="32.28515625" customWidth="1"/>
    <col min="3" max="3" width="35.28515625" customWidth="1"/>
    <col min="4" max="4" width="34" customWidth="1"/>
    <col min="5" max="5" width="34.140625" customWidth="1"/>
    <col min="6" max="6" width="11.85546875" customWidth="1"/>
    <col min="7" max="7" width="12.7109375" customWidth="1"/>
    <col min="8" max="8" width="14.140625" customWidth="1"/>
    <col min="9" max="9" width="16.5703125" customWidth="1"/>
    <col min="10" max="10" width="22.28515625" customWidth="1"/>
    <col min="11" max="11" width="30.42578125" customWidth="1"/>
    <col min="12" max="12" width="22.28515625" customWidth="1"/>
    <col min="13" max="13" width="30.42578125" bestFit="1" customWidth="1"/>
    <col min="14" max="14" width="22.28515625" customWidth="1"/>
    <col min="15" max="15" width="30.42578125" bestFit="1" customWidth="1"/>
    <col min="16" max="16" width="29.7109375" customWidth="1"/>
    <col min="17" max="17" width="38" bestFit="1" customWidth="1"/>
    <col min="18" max="18" width="22.28515625" bestFit="1" customWidth="1"/>
    <col min="19" max="19" width="30.42578125" bestFit="1" customWidth="1"/>
    <col min="20" max="20" width="31.85546875" bestFit="1" customWidth="1"/>
    <col min="21" max="21" width="22.28515625" bestFit="1" customWidth="1"/>
    <col min="22" max="22" width="30.42578125" bestFit="1" customWidth="1"/>
    <col min="23" max="23" width="39.140625" bestFit="1" customWidth="1"/>
    <col min="24" max="24" width="29.7109375" bestFit="1" customWidth="1"/>
    <col min="25" max="25" width="38" bestFit="1" customWidth="1"/>
  </cols>
  <sheetData>
    <row r="1" spans="1:8" x14ac:dyDescent="0.25">
      <c r="A1" s="45" t="s">
        <v>2520</v>
      </c>
      <c r="B1" s="45"/>
      <c r="C1" s="45"/>
      <c r="D1" s="45"/>
      <c r="E1" s="45"/>
      <c r="F1" s="45"/>
      <c r="G1" s="45"/>
      <c r="H1" s="45"/>
    </row>
    <row r="2" spans="1:8" x14ac:dyDescent="0.25">
      <c r="A2" s="45"/>
      <c r="B2" s="45"/>
      <c r="C2" s="45"/>
      <c r="D2" s="45"/>
      <c r="E2" s="45"/>
      <c r="F2" s="45"/>
      <c r="G2" s="45"/>
      <c r="H2" s="45"/>
    </row>
    <row r="3" spans="1:8" ht="18.75" x14ac:dyDescent="0.3">
      <c r="A3" s="46" t="s">
        <v>2521</v>
      </c>
      <c r="B3" s="46"/>
      <c r="C3" s="46"/>
      <c r="D3" s="46"/>
      <c r="E3" s="46"/>
      <c r="F3" s="46"/>
      <c r="G3" s="46"/>
      <c r="H3" s="46"/>
    </row>
    <row r="5" spans="1:8" ht="18.75" x14ac:dyDescent="0.3">
      <c r="A5" s="34" t="s">
        <v>2522</v>
      </c>
      <c r="B5" s="34"/>
      <c r="C5" s="34"/>
      <c r="D5" s="34"/>
      <c r="E5" s="34"/>
      <c r="F5" s="34"/>
      <c r="G5" s="34"/>
      <c r="H5" s="34"/>
    </row>
    <row r="6" spans="1:8" x14ac:dyDescent="0.25">
      <c r="A6" s="47" t="s">
        <v>2544</v>
      </c>
      <c r="B6" s="47"/>
      <c r="C6" s="47"/>
      <c r="D6" s="47"/>
      <c r="E6" s="47"/>
      <c r="F6" s="47"/>
      <c r="G6" s="47"/>
      <c r="H6" s="47"/>
    </row>
    <row r="7" spans="1:8" ht="21.75" customHeight="1" x14ac:dyDescent="0.25">
      <c r="A7" s="47"/>
      <c r="B7" s="47"/>
      <c r="C7" s="47"/>
      <c r="D7" s="47"/>
      <c r="E7" s="47"/>
      <c r="F7" s="47"/>
      <c r="G7" s="47"/>
      <c r="H7" s="47"/>
    </row>
    <row r="8" spans="1:8" ht="23.25" customHeight="1" x14ac:dyDescent="0.25">
      <c r="A8" s="47"/>
      <c r="B8" s="47"/>
      <c r="C8" s="47"/>
      <c r="D8" s="47"/>
      <c r="E8" s="47"/>
      <c r="F8" s="47"/>
      <c r="G8" s="47"/>
      <c r="H8" s="47"/>
    </row>
    <row r="9" spans="1:8" ht="18.75" x14ac:dyDescent="0.3">
      <c r="A9" s="34" t="s">
        <v>2548</v>
      </c>
      <c r="B9" s="34"/>
      <c r="C9" s="34"/>
      <c r="D9" s="34"/>
      <c r="E9" s="34"/>
      <c r="F9" s="34"/>
      <c r="G9" s="34"/>
      <c r="H9" s="34"/>
    </row>
    <row r="10" spans="1:8" x14ac:dyDescent="0.25">
      <c r="A10" s="20" t="s">
        <v>5</v>
      </c>
      <c r="B10" s="20" t="s">
        <v>2523</v>
      </c>
      <c r="C10" s="20" t="s">
        <v>2524</v>
      </c>
      <c r="D10" s="20" t="s">
        <v>2525</v>
      </c>
      <c r="E10" s="20" t="s">
        <v>2526</v>
      </c>
    </row>
    <row r="11" spans="1:8" ht="75" x14ac:dyDescent="0.25">
      <c r="A11" s="26" t="s">
        <v>2527</v>
      </c>
      <c r="B11" s="21" t="s">
        <v>2528</v>
      </c>
      <c r="C11" s="20" t="s">
        <v>2529</v>
      </c>
      <c r="D11" s="22" t="s">
        <v>2530</v>
      </c>
      <c r="E11" s="22" t="s">
        <v>2531</v>
      </c>
    </row>
    <row r="12" spans="1:8" ht="120" x14ac:dyDescent="0.25">
      <c r="A12" s="25" t="s">
        <v>2532</v>
      </c>
      <c r="B12" s="20" t="s">
        <v>2533</v>
      </c>
      <c r="C12" s="20"/>
      <c r="D12" s="22" t="s">
        <v>2547</v>
      </c>
      <c r="E12" s="22" t="s">
        <v>2534</v>
      </c>
    </row>
    <row r="13" spans="1:8" ht="105" x14ac:dyDescent="0.25">
      <c r="A13" s="24" t="s">
        <v>2535</v>
      </c>
      <c r="B13" s="20" t="s">
        <v>2537</v>
      </c>
      <c r="C13" s="20" t="s">
        <v>2538</v>
      </c>
      <c r="D13" s="22" t="s">
        <v>2546</v>
      </c>
      <c r="E13" s="22" t="s">
        <v>2545</v>
      </c>
    </row>
    <row r="14" spans="1:8" ht="105" x14ac:dyDescent="0.25">
      <c r="A14" s="23" t="s">
        <v>2536</v>
      </c>
      <c r="B14" s="20" t="s">
        <v>2539</v>
      </c>
      <c r="C14" s="20" t="s">
        <v>2540</v>
      </c>
      <c r="D14" s="22" t="s">
        <v>2542</v>
      </c>
      <c r="E14" s="22" t="s">
        <v>2541</v>
      </c>
    </row>
    <row r="17" spans="1:9" x14ac:dyDescent="0.25">
      <c r="A17" s="29" t="s">
        <v>2543</v>
      </c>
      <c r="B17" s="29"/>
      <c r="C17" s="29"/>
      <c r="D17" s="29"/>
      <c r="E17" s="29"/>
      <c r="F17" s="29"/>
      <c r="G17" s="29"/>
      <c r="H17" s="29"/>
    </row>
    <row r="18" spans="1:9" x14ac:dyDescent="0.25">
      <c r="A18" t="s">
        <v>5</v>
      </c>
      <c r="B18" t="s">
        <v>2549</v>
      </c>
      <c r="C18" t="s">
        <v>2550</v>
      </c>
    </row>
    <row r="19" spans="1:9" ht="75" x14ac:dyDescent="0.25">
      <c r="A19" t="s">
        <v>2551</v>
      </c>
      <c r="B19" t="s">
        <v>2558</v>
      </c>
      <c r="C19" s="18" t="s">
        <v>2559</v>
      </c>
    </row>
    <row r="20" spans="1:9" ht="45" x14ac:dyDescent="0.25">
      <c r="A20" t="s">
        <v>2552</v>
      </c>
      <c r="B20" t="s">
        <v>2557</v>
      </c>
      <c r="C20" s="19" t="s">
        <v>2560</v>
      </c>
    </row>
    <row r="21" spans="1:9" ht="45" x14ac:dyDescent="0.25">
      <c r="A21" t="s">
        <v>2553</v>
      </c>
      <c r="B21" t="s">
        <v>2556</v>
      </c>
      <c r="C21" s="19" t="s">
        <v>2561</v>
      </c>
    </row>
    <row r="22" spans="1:9" ht="60" x14ac:dyDescent="0.25">
      <c r="A22" t="s">
        <v>2554</v>
      </c>
      <c r="B22" t="s">
        <v>2555</v>
      </c>
      <c r="C22" s="19" t="s">
        <v>2562</v>
      </c>
    </row>
    <row r="23" spans="1:9" ht="18.75" x14ac:dyDescent="0.3">
      <c r="A23" s="34" t="s">
        <v>2576</v>
      </c>
      <c r="B23" s="34"/>
      <c r="C23" s="34"/>
      <c r="D23" s="34"/>
      <c r="E23" s="34"/>
      <c r="F23" s="34"/>
      <c r="G23" s="34"/>
      <c r="H23" s="34"/>
    </row>
    <row r="24" spans="1:9" x14ac:dyDescent="0.25">
      <c r="A24" s="4" t="s">
        <v>2575</v>
      </c>
      <c r="B24" s="4" t="s">
        <v>2485</v>
      </c>
    </row>
    <row r="25" spans="1:9" x14ac:dyDescent="0.25">
      <c r="A25" s="4" t="s">
        <v>2469</v>
      </c>
      <c r="B25" t="s">
        <v>39</v>
      </c>
      <c r="C25" t="s">
        <v>91</v>
      </c>
      <c r="D25" t="s">
        <v>55</v>
      </c>
      <c r="E25" t="s">
        <v>49</v>
      </c>
      <c r="F25" t="s">
        <v>29</v>
      </c>
      <c r="G25" t="s">
        <v>2482</v>
      </c>
      <c r="H25" t="s">
        <v>60</v>
      </c>
      <c r="I25" t="s">
        <v>2470</v>
      </c>
    </row>
    <row r="26" spans="1:9" x14ac:dyDescent="0.25">
      <c r="A26" s="27" t="s">
        <v>2563</v>
      </c>
      <c r="B26" s="16">
        <v>36.552230253709297</v>
      </c>
      <c r="C26" s="16">
        <v>41.923441694347353</v>
      </c>
      <c r="D26" s="16">
        <v>29.735797761353542</v>
      </c>
      <c r="E26" s="16">
        <v>204.94318490556387</v>
      </c>
      <c r="F26" s="16">
        <v>35.027413383261475</v>
      </c>
      <c r="G26" s="16">
        <v>18.908738003666297</v>
      </c>
      <c r="H26" s="16">
        <v>65.376366397332347</v>
      </c>
      <c r="I26" s="16">
        <v>48.370352661694831</v>
      </c>
    </row>
    <row r="27" spans="1:9" x14ac:dyDescent="0.25">
      <c r="A27" s="27" t="s">
        <v>2564</v>
      </c>
      <c r="B27" s="16">
        <v>31.575726879255875</v>
      </c>
      <c r="C27" s="16">
        <v>47.225825733219416</v>
      </c>
      <c r="D27" s="16">
        <v>30.32847795597786</v>
      </c>
      <c r="E27" s="16">
        <v>226.1328397808021</v>
      </c>
      <c r="F27" s="16">
        <v>54.97137521598934</v>
      </c>
      <c r="G27" s="16" t="e">
        <v>#DIV/0!</v>
      </c>
      <c r="H27" s="16">
        <v>41.538333872631981</v>
      </c>
      <c r="I27" s="16">
        <v>45.602602460578566</v>
      </c>
    </row>
    <row r="28" spans="1:9" x14ac:dyDescent="0.25">
      <c r="A28" s="27" t="s">
        <v>2565</v>
      </c>
      <c r="B28" s="16">
        <v>32.669403774022108</v>
      </c>
      <c r="C28" s="16">
        <v>35.325835932797027</v>
      </c>
      <c r="D28" s="16">
        <v>26.8875886903887</v>
      </c>
      <c r="E28" s="16">
        <v>236.90612710191445</v>
      </c>
      <c r="F28" s="16">
        <v>39.722235602226519</v>
      </c>
      <c r="G28" s="16">
        <v>36.435892670793251</v>
      </c>
      <c r="H28" s="16">
        <v>46.368607124356991</v>
      </c>
      <c r="I28" s="16">
        <v>44.596305399825923</v>
      </c>
    </row>
    <row r="29" spans="1:9" x14ac:dyDescent="0.25">
      <c r="A29" s="27" t="s">
        <v>2566</v>
      </c>
      <c r="B29" s="16">
        <v>50.846159380159719</v>
      </c>
      <c r="C29" s="16">
        <v>49.935550472976971</v>
      </c>
      <c r="D29" s="16">
        <v>35.171026318877843</v>
      </c>
      <c r="E29" s="16">
        <v>143.70758744990991</v>
      </c>
      <c r="F29" s="16">
        <v>49.389979181272778</v>
      </c>
      <c r="G29" s="16" t="e">
        <v>#DIV/0!</v>
      </c>
      <c r="H29" s="16">
        <v>46.857647078077349</v>
      </c>
      <c r="I29" s="16">
        <v>50.350775458118115</v>
      </c>
    </row>
    <row r="30" spans="1:9" x14ac:dyDescent="0.25">
      <c r="A30" s="27" t="s">
        <v>2567</v>
      </c>
      <c r="B30" s="16">
        <v>38.197275175434264</v>
      </c>
      <c r="C30" s="16">
        <v>50.374593945760395</v>
      </c>
      <c r="D30" s="16">
        <v>28.136391877602467</v>
      </c>
      <c r="E30" s="16">
        <v>203.11927063034841</v>
      </c>
      <c r="F30" s="16">
        <v>33.605353396564198</v>
      </c>
      <c r="G30" s="16" t="e">
        <v>#DIV/0!</v>
      </c>
      <c r="H30" s="16">
        <v>46.374154971530757</v>
      </c>
      <c r="I30" s="16">
        <v>43.802909145360424</v>
      </c>
    </row>
    <row r="31" spans="1:9" x14ac:dyDescent="0.25">
      <c r="A31" s="27" t="s">
        <v>2568</v>
      </c>
      <c r="B31" s="16">
        <v>38.690721077689666</v>
      </c>
      <c r="C31" s="16">
        <v>48.693136304381767</v>
      </c>
      <c r="D31" s="16">
        <v>29.86139708430802</v>
      </c>
      <c r="E31" s="16">
        <v>191.3904569232711</v>
      </c>
      <c r="F31" s="16">
        <v>34.70082244626871</v>
      </c>
      <c r="G31" s="16">
        <v>83.765990252316058</v>
      </c>
      <c r="H31" s="16">
        <v>29.151995144028042</v>
      </c>
      <c r="I31" s="16">
        <v>43.14655161717581</v>
      </c>
    </row>
    <row r="32" spans="1:9" x14ac:dyDescent="0.25">
      <c r="A32" s="27" t="s">
        <v>2569</v>
      </c>
      <c r="B32" s="16">
        <v>42.017029059683793</v>
      </c>
      <c r="C32" s="16">
        <v>35.460436599297431</v>
      </c>
      <c r="D32" s="16">
        <v>44.857599704296121</v>
      </c>
      <c r="E32" s="16">
        <v>207.41277571733801</v>
      </c>
      <c r="F32" s="16">
        <v>70.121927663849533</v>
      </c>
      <c r="G32" s="16">
        <v>16.515076704822039</v>
      </c>
      <c r="H32" s="16">
        <v>32.000628028725153</v>
      </c>
      <c r="I32" s="16">
        <v>50.829948732361146</v>
      </c>
    </row>
    <row r="33" spans="1:9" x14ac:dyDescent="0.25">
      <c r="A33" s="27" t="s">
        <v>2570</v>
      </c>
      <c r="B33" s="16">
        <v>33.291892435048531</v>
      </c>
      <c r="C33" s="16">
        <v>38.236519815837042</v>
      </c>
      <c r="D33" s="16">
        <v>48.033627453362506</v>
      </c>
      <c r="E33" s="16">
        <v>144.74109905809172</v>
      </c>
      <c r="F33" s="16">
        <v>53.842142629560776</v>
      </c>
      <c r="G33" s="16" t="e">
        <v>#DIV/0!</v>
      </c>
      <c r="H33" s="16">
        <v>44.699555897192454</v>
      </c>
      <c r="I33" s="16">
        <v>46.691987125193869</v>
      </c>
    </row>
    <row r="34" spans="1:9" x14ac:dyDescent="0.25">
      <c r="A34" s="27" t="s">
        <v>2571</v>
      </c>
      <c r="B34" s="16">
        <v>39.578609504382086</v>
      </c>
      <c r="C34" s="16">
        <v>37.681949786145687</v>
      </c>
      <c r="D34" s="16">
        <v>36.486691615710988</v>
      </c>
      <c r="E34" s="16">
        <v>130.36639650333518</v>
      </c>
      <c r="F34" s="16">
        <v>37.021151645823949</v>
      </c>
      <c r="G34" s="16" t="e">
        <v>#DIV/0!</v>
      </c>
      <c r="H34" s="16">
        <v>34.645776062334974</v>
      </c>
      <c r="I34" s="16">
        <v>42.796039576024533</v>
      </c>
    </row>
    <row r="35" spans="1:9" x14ac:dyDescent="0.25">
      <c r="A35" s="27" t="s">
        <v>2572</v>
      </c>
      <c r="B35" s="16">
        <v>42.290071379230952</v>
      </c>
      <c r="C35" s="16">
        <v>36.012772144225977</v>
      </c>
      <c r="D35" s="16">
        <v>39.872358948610767</v>
      </c>
      <c r="E35" s="16">
        <v>190.55341829664147</v>
      </c>
      <c r="F35" s="16">
        <v>45.937322566203129</v>
      </c>
      <c r="G35" s="16">
        <v>68.60883326140123</v>
      </c>
      <c r="H35" s="16">
        <v>36.306896893781051</v>
      </c>
      <c r="I35" s="16">
        <v>46.728639034634483</v>
      </c>
    </row>
    <row r="36" spans="1:9" x14ac:dyDescent="0.25">
      <c r="A36" s="27" t="s">
        <v>2573</v>
      </c>
      <c r="B36" s="16">
        <v>49.949092116449194</v>
      </c>
      <c r="C36" s="16">
        <v>57.09726453401165</v>
      </c>
      <c r="D36" s="16">
        <v>34.430582264214046</v>
      </c>
      <c r="E36" s="16">
        <v>230.21820962239741</v>
      </c>
      <c r="F36" s="16">
        <v>31.322899739613071</v>
      </c>
      <c r="G36" s="16">
        <v>418.93784553526552</v>
      </c>
      <c r="H36" s="16">
        <v>44.663581080486942</v>
      </c>
      <c r="I36" s="16">
        <v>48.446208865717288</v>
      </c>
    </row>
    <row r="37" spans="1:9" x14ac:dyDescent="0.25">
      <c r="A37" s="27" t="s">
        <v>2574</v>
      </c>
      <c r="B37" s="16">
        <v>37.058425706054216</v>
      </c>
      <c r="C37" s="16">
        <v>47.533578374438243</v>
      </c>
      <c r="D37" s="16">
        <v>35.82147565544367</v>
      </c>
      <c r="E37" s="16">
        <v>146.45821146202289</v>
      </c>
      <c r="F37" s="16">
        <v>36.219202346085211</v>
      </c>
      <c r="G37" s="16" t="e">
        <v>#DIV/0!</v>
      </c>
      <c r="H37" s="16">
        <v>48.212630665413116</v>
      </c>
      <c r="I37" s="16">
        <v>45.743974148117054</v>
      </c>
    </row>
    <row r="38" spans="1:9" x14ac:dyDescent="0.25">
      <c r="A38" s="27" t="s">
        <v>2470</v>
      </c>
      <c r="B38" s="16">
        <v>38.686560126955705</v>
      </c>
      <c r="C38" s="16">
        <v>43.654033426525274</v>
      </c>
      <c r="D38" s="16">
        <v>35.189132125099029</v>
      </c>
      <c r="E38" s="16">
        <v>184.43020447709816</v>
      </c>
      <c r="F38" s="16">
        <v>42.457472757360662</v>
      </c>
      <c r="G38" s="16">
        <v>46.339388049489465</v>
      </c>
      <c r="H38" s="16">
        <v>42.800081014599186</v>
      </c>
      <c r="I38" s="16">
        <v>46.354557460525555</v>
      </c>
    </row>
    <row r="59" spans="1:8" ht="18.75" x14ac:dyDescent="0.3">
      <c r="A59" s="34" t="s">
        <v>2582</v>
      </c>
      <c r="B59" s="34"/>
      <c r="C59" s="34"/>
      <c r="D59" s="34"/>
      <c r="E59" s="34"/>
      <c r="F59" s="34"/>
      <c r="G59" s="34"/>
      <c r="H59" s="34"/>
    </row>
    <row r="60" spans="1:8" x14ac:dyDescent="0.25">
      <c r="A60" s="20" t="s">
        <v>2577</v>
      </c>
      <c r="B60" s="20" t="s">
        <v>2578</v>
      </c>
      <c r="C60" s="20" t="s">
        <v>2579</v>
      </c>
      <c r="D60" s="20" t="s">
        <v>2580</v>
      </c>
      <c r="E60" s="20" t="s">
        <v>2581</v>
      </c>
    </row>
    <row r="61" spans="1:8" ht="30" x14ac:dyDescent="0.25">
      <c r="A61" s="20" t="s">
        <v>49</v>
      </c>
      <c r="B61" s="21" t="s">
        <v>2583</v>
      </c>
      <c r="C61" s="20" t="s">
        <v>2535</v>
      </c>
      <c r="D61" s="20" t="s">
        <v>2589</v>
      </c>
      <c r="E61" s="21" t="s">
        <v>2584</v>
      </c>
    </row>
    <row r="62" spans="1:8" ht="45" x14ac:dyDescent="0.25">
      <c r="A62" s="20" t="s">
        <v>2590</v>
      </c>
      <c r="B62" s="21" t="s">
        <v>2586</v>
      </c>
      <c r="C62" s="20" t="s">
        <v>2587</v>
      </c>
      <c r="D62" s="20" t="s">
        <v>2588</v>
      </c>
      <c r="E62" s="21" t="s">
        <v>2585</v>
      </c>
    </row>
    <row r="63" spans="1:8" ht="60" x14ac:dyDescent="0.25">
      <c r="A63" s="20" t="s">
        <v>39</v>
      </c>
      <c r="B63" s="21" t="s">
        <v>2608</v>
      </c>
      <c r="C63" s="20" t="s">
        <v>2591</v>
      </c>
      <c r="D63" s="20" t="s">
        <v>2592</v>
      </c>
      <c r="E63" s="21" t="s">
        <v>2593</v>
      </c>
    </row>
    <row r="64" spans="1:8" ht="45" x14ac:dyDescent="0.25">
      <c r="A64" s="20" t="s">
        <v>91</v>
      </c>
      <c r="B64" s="21" t="s">
        <v>2596</v>
      </c>
      <c r="C64" s="20" t="s">
        <v>2594</v>
      </c>
      <c r="D64" s="20" t="s">
        <v>2592</v>
      </c>
      <c r="E64" s="21" t="s">
        <v>2595</v>
      </c>
    </row>
    <row r="65" spans="1:8" ht="30" x14ac:dyDescent="0.25">
      <c r="A65" s="20" t="s">
        <v>55</v>
      </c>
      <c r="B65" s="21" t="s">
        <v>2597</v>
      </c>
      <c r="C65" s="20" t="s">
        <v>2591</v>
      </c>
      <c r="D65" s="20" t="s">
        <v>2598</v>
      </c>
      <c r="E65" s="21" t="s">
        <v>2599</v>
      </c>
    </row>
    <row r="66" spans="1:8" ht="30" x14ac:dyDescent="0.25">
      <c r="A66" s="20" t="s">
        <v>29</v>
      </c>
      <c r="B66" s="21" t="s">
        <v>2600</v>
      </c>
      <c r="C66" s="20" t="s">
        <v>2601</v>
      </c>
      <c r="D66" s="20" t="s">
        <v>2602</v>
      </c>
      <c r="E66" s="21" t="s">
        <v>2603</v>
      </c>
    </row>
    <row r="67" spans="1:8" ht="30" x14ac:dyDescent="0.25">
      <c r="A67" s="20" t="s">
        <v>2482</v>
      </c>
      <c r="B67" s="21" t="s">
        <v>2604</v>
      </c>
      <c r="C67" s="20" t="s">
        <v>2605</v>
      </c>
      <c r="D67" s="20" t="s">
        <v>2606</v>
      </c>
      <c r="E67" s="21" t="s">
        <v>2607</v>
      </c>
    </row>
    <row r="69" spans="1:8" ht="23.25" x14ac:dyDescent="0.35">
      <c r="A69" s="35" t="s">
        <v>2609</v>
      </c>
      <c r="B69" s="35"/>
      <c r="C69" s="35"/>
      <c r="D69" s="35"/>
      <c r="E69" s="35"/>
      <c r="F69" s="35"/>
      <c r="G69" s="35"/>
      <c r="H69" s="35"/>
    </row>
    <row r="70" spans="1:8" x14ac:dyDescent="0.25">
      <c r="A70" s="36" t="s">
        <v>2610</v>
      </c>
      <c r="B70" s="37"/>
      <c r="C70" s="37"/>
      <c r="D70" s="37"/>
      <c r="E70" s="37"/>
      <c r="F70" s="37"/>
      <c r="G70" s="37"/>
      <c r="H70" s="38"/>
    </row>
    <row r="71" spans="1:8" x14ac:dyDescent="0.25">
      <c r="A71" s="39"/>
      <c r="B71" s="40"/>
      <c r="C71" s="40"/>
      <c r="D71" s="40"/>
      <c r="E71" s="40"/>
      <c r="F71" s="40"/>
      <c r="G71" s="40"/>
      <c r="H71" s="41"/>
    </row>
    <row r="72" spans="1:8" x14ac:dyDescent="0.25">
      <c r="A72" s="39"/>
      <c r="B72" s="40"/>
      <c r="C72" s="40"/>
      <c r="D72" s="40"/>
      <c r="E72" s="40"/>
      <c r="F72" s="40"/>
      <c r="G72" s="40"/>
      <c r="H72" s="41"/>
    </row>
    <row r="73" spans="1:8" x14ac:dyDescent="0.25">
      <c r="A73" s="39"/>
      <c r="B73" s="40"/>
      <c r="C73" s="40"/>
      <c r="D73" s="40"/>
      <c r="E73" s="40"/>
      <c r="F73" s="40"/>
      <c r="G73" s="40"/>
      <c r="H73" s="41"/>
    </row>
    <row r="74" spans="1:8" x14ac:dyDescent="0.25">
      <c r="A74" s="39"/>
      <c r="B74" s="40"/>
      <c r="C74" s="40"/>
      <c r="D74" s="40"/>
      <c r="E74" s="40"/>
      <c r="F74" s="40"/>
      <c r="G74" s="40"/>
      <c r="H74" s="41"/>
    </row>
    <row r="75" spans="1:8" x14ac:dyDescent="0.25">
      <c r="A75" s="42"/>
      <c r="B75" s="43"/>
      <c r="C75" s="43"/>
      <c r="D75" s="43"/>
      <c r="E75" s="43"/>
      <c r="F75" s="43"/>
      <c r="G75" s="43"/>
      <c r="H75" s="44"/>
    </row>
    <row r="77" spans="1:8" ht="18.75" x14ac:dyDescent="0.3">
      <c r="A77" s="28" t="s">
        <v>2611</v>
      </c>
    </row>
    <row r="78" spans="1:8" x14ac:dyDescent="0.25">
      <c r="A78" t="s">
        <v>2612</v>
      </c>
    </row>
    <row r="79" spans="1:8" x14ac:dyDescent="0.25">
      <c r="A79" t="s">
        <v>2613</v>
      </c>
    </row>
    <row r="80" spans="1:8" x14ac:dyDescent="0.25">
      <c r="A80" t="s">
        <v>2616</v>
      </c>
    </row>
    <row r="81" spans="1:1" x14ac:dyDescent="0.25">
      <c r="A81" t="s">
        <v>2614</v>
      </c>
    </row>
    <row r="82" spans="1:1" x14ac:dyDescent="0.25">
      <c r="A82" t="s">
        <v>2615</v>
      </c>
    </row>
  </sheetData>
  <mergeCells count="10">
    <mergeCell ref="A23:H23"/>
    <mergeCell ref="A59:H59"/>
    <mergeCell ref="A69:H69"/>
    <mergeCell ref="A70:H75"/>
    <mergeCell ref="A1:H2"/>
    <mergeCell ref="A3:H3"/>
    <mergeCell ref="A5:H5"/>
    <mergeCell ref="A6:H8"/>
    <mergeCell ref="A17:H17"/>
    <mergeCell ref="A9:H9"/>
  </mergeCell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26</vt:i4>
      </vt:variant>
    </vt:vector>
  </HeadingPairs>
  <TitlesOfParts>
    <vt:vector size="35" baseType="lpstr">
      <vt:lpstr>Raw_Data</vt:lpstr>
      <vt:lpstr>Clean_Data</vt:lpstr>
      <vt:lpstr>Data_Profile</vt:lpstr>
      <vt:lpstr>Customer Analysis</vt:lpstr>
      <vt:lpstr>Channel_Analysis</vt:lpstr>
      <vt:lpstr>Region_Analysis</vt:lpstr>
      <vt:lpstr>Supporting_Pivot_Table</vt:lpstr>
      <vt:lpstr>Dashboard</vt:lpstr>
      <vt:lpstr>Recommendations</vt:lpstr>
      <vt:lpstr>Clean_Data!_11_24_2025</vt:lpstr>
      <vt:lpstr>_11_24_2025</vt:lpstr>
      <vt:lpstr>Clean_Data!Beauty</vt:lpstr>
      <vt:lpstr>Beauty</vt:lpstr>
      <vt:lpstr>BoyCodeAfrica_Ecommerce_Dataset</vt:lpstr>
      <vt:lpstr>Clean_Data!Cash_on_Delivery</vt:lpstr>
      <vt:lpstr>Cash_on_Delivery</vt:lpstr>
      <vt:lpstr>Clean_Data!CUST0193</vt:lpstr>
      <vt:lpstr>CUST0193</vt:lpstr>
      <vt:lpstr>Clean_Data!Delivered</vt:lpstr>
      <vt:lpstr>Delivered</vt:lpstr>
      <vt:lpstr>Duplicate_Flag</vt:lpstr>
      <vt:lpstr>Clean_Data!Kaduna</vt:lpstr>
      <vt:lpstr>Kaduna</vt:lpstr>
      <vt:lpstr>Clean_Data!Lip_Gloss</vt:lpstr>
      <vt:lpstr>Lip_Gloss</vt:lpstr>
      <vt:lpstr>Clean_Data!No</vt:lpstr>
      <vt:lpstr>No</vt:lpstr>
      <vt:lpstr>Clean_Data!ORD00001_</vt:lpstr>
      <vt:lpstr>ORD00001_</vt:lpstr>
      <vt:lpstr>Clean_Data!Referral</vt:lpstr>
      <vt:lpstr>Referral</vt:lpstr>
      <vt:lpstr>Clean_Data!Returning</vt:lpstr>
      <vt:lpstr>Returning</vt:lpstr>
      <vt:lpstr>Clean_Data!Standard</vt:lpstr>
      <vt:lpstr>Standard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2026-08-30T13:28:13Z</dcterms:created>
  <dcterms:modified xsi:type="dcterms:W3CDTF">2026-09-06T00:05:32Z</dcterms:modified>
</cp:coreProperties>
</file>