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ong_\git\jyborg\"/>
    </mc:Choice>
  </mc:AlternateContent>
  <bookViews>
    <workbookView xWindow="0" yWindow="0" windowWidth="24315" windowHeight="10395" activeTab="4"/>
  </bookViews>
  <sheets>
    <sheet name="d0" sheetId="6" r:id="rId1"/>
    <sheet name="d1" sheetId="7" r:id="rId2"/>
    <sheet name="d2" sheetId="8" r:id="rId3"/>
    <sheet name="mirror" sheetId="5" r:id="rId4"/>
    <sheet name="fold" sheetId="3" r:id="rId5"/>
    <sheet name="cyborg" sheetId="1" r:id="rId6"/>
    <sheet name="intersection" sheetId="4" r:id="rId7"/>
  </sheets>
  <definedNames>
    <definedName name="M_U" localSheetId="3">mirror!$E$99:$F$100</definedName>
    <definedName name="SIGMA">{0,-1;1,0}</definedName>
    <definedName name="V_N" localSheetId="4">fold!$E$89:$F$89</definedName>
    <definedName name="V_N" localSheetId="3">mirror!$E$96:$F$96</definedName>
    <definedName name="V_NN" localSheetId="3">mirror!$E$101:$F$101</definedName>
    <definedName name="V_S" localSheetId="4">fold!$E$86:$F$86</definedName>
    <definedName name="V_S" localSheetId="3">mirror!$E$93:$F$93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7" i="3" l="1" a="1"/>
  <c r="E177" i="3" s="1"/>
  <c r="E173" i="3" a="1"/>
  <c r="E173" i="3" s="1"/>
  <c r="E169" i="3" a="1"/>
  <c r="E170" i="3" s="1"/>
  <c r="I149" i="3" a="1"/>
  <c r="I149" i="3" s="1"/>
  <c r="I153" i="3" a="1"/>
  <c r="I153" i="3" s="1"/>
  <c r="I157" i="3" a="1"/>
  <c r="I157" i="3" s="1"/>
  <c r="I161" i="3" a="1"/>
  <c r="I161" i="3" s="1"/>
  <c r="E178" i="3" l="1"/>
  <c r="E174" i="3"/>
  <c r="E169" i="3"/>
  <c r="I150" i="3"/>
  <c r="I154" i="3"/>
  <c r="I158" i="3"/>
  <c r="I162" i="3"/>
  <c r="D72" i="1"/>
  <c r="D74" i="1"/>
  <c r="D75" i="1" s="1"/>
  <c r="C21" i="1"/>
  <c r="C13" i="1"/>
  <c r="C14" i="1"/>
  <c r="C15" i="1" s="1"/>
  <c r="C16" i="1"/>
  <c r="C17" i="1" s="1"/>
  <c r="C18" i="1" s="1"/>
  <c r="C20" i="1"/>
  <c r="C19" i="1"/>
  <c r="E73" i="1"/>
  <c r="F73" i="1" s="1"/>
  <c r="E72" i="1"/>
  <c r="F72" i="1" s="1"/>
  <c r="F74" i="1" s="1"/>
  <c r="F81" i="1" s="1"/>
  <c r="F65" i="1" a="1"/>
  <c r="F66" i="1" s="1"/>
  <c r="F63" i="1" a="1"/>
  <c r="F64" i="1" s="1"/>
  <c r="O61" i="1" a="1"/>
  <c r="O62" i="1" s="1"/>
  <c r="N61" i="1" a="1"/>
  <c r="F61" i="1" a="1"/>
  <c r="F62" i="1" s="1"/>
  <c r="F59" i="1" a="1"/>
  <c r="F60" i="1" s="1"/>
  <c r="F57" i="1" a="1"/>
  <c r="F58" i="1" s="1"/>
  <c r="O55" i="1" a="1"/>
  <c r="O56" i="1" s="1"/>
  <c r="N55" i="1" a="1"/>
  <c r="N55" i="1" s="1"/>
  <c r="F55" i="1" a="1"/>
  <c r="F56" i="1" s="1"/>
  <c r="F53" i="1" a="1"/>
  <c r="F54" i="1" s="1"/>
  <c r="F51" i="1" a="1"/>
  <c r="F52" i="1" s="1"/>
  <c r="O49" i="1" a="1"/>
  <c r="O49" i="1" s="1"/>
  <c r="N49" i="1" a="1"/>
  <c r="N49" i="1" s="1"/>
  <c r="F49" i="1" a="1"/>
  <c r="F50" i="1" s="1"/>
  <c r="F47" i="1" a="1"/>
  <c r="F48" i="1" s="1"/>
  <c r="F45" i="1" a="1"/>
  <c r="F46" i="1" s="1"/>
  <c r="O43" i="1" a="1"/>
  <c r="O44" i="1" s="1"/>
  <c r="N43" i="1" a="1"/>
  <c r="N44" i="1" s="1"/>
  <c r="F43" i="1" a="1"/>
  <c r="F43" i="1" s="1"/>
  <c r="O35" i="1" a="1"/>
  <c r="O35" i="1" s="1"/>
  <c r="N35" i="1" a="1"/>
  <c r="N35" i="1" s="1"/>
  <c r="F41" i="1" a="1"/>
  <c r="F42" i="1" s="1"/>
  <c r="F39" i="1" a="1"/>
  <c r="F40" i="1" s="1"/>
  <c r="F37" i="1" a="1"/>
  <c r="F38" i="1" s="1"/>
  <c r="F35" i="1" a="1"/>
  <c r="F35" i="1" s="1"/>
  <c r="G41" i="1" a="1"/>
  <c r="G41" i="1" s="1"/>
  <c r="F83" i="1" l="1"/>
  <c r="D83" i="1"/>
  <c r="F77" i="1"/>
  <c r="D77" i="1"/>
  <c r="D81" i="1"/>
  <c r="D82" i="1"/>
  <c r="D84" i="1"/>
  <c r="F84" i="1"/>
  <c r="F82" i="1"/>
  <c r="F78" i="1"/>
  <c r="D78" i="1"/>
  <c r="F76" i="1"/>
  <c r="D76" i="1"/>
  <c r="F75" i="1"/>
  <c r="E74" i="1"/>
  <c r="O36" i="1"/>
  <c r="F63" i="1"/>
  <c r="F65" i="1"/>
  <c r="O61" i="1"/>
  <c r="F61" i="1"/>
  <c r="F57" i="1"/>
  <c r="F59" i="1"/>
  <c r="O55" i="1"/>
  <c r="N56" i="1"/>
  <c r="F55" i="1"/>
  <c r="F51" i="1"/>
  <c r="F53" i="1"/>
  <c r="O50" i="1"/>
  <c r="F49" i="1"/>
  <c r="N50" i="1"/>
  <c r="F44" i="1"/>
  <c r="F45" i="1"/>
  <c r="F47" i="1"/>
  <c r="O43" i="1"/>
  <c r="N43" i="1"/>
  <c r="N36" i="1"/>
  <c r="F41" i="1"/>
  <c r="F39" i="1"/>
  <c r="F37" i="1"/>
  <c r="F36" i="1"/>
  <c r="G42" i="1"/>
  <c r="E77" i="1" l="1"/>
  <c r="E83" i="1"/>
  <c r="E81" i="1"/>
  <c r="E82" i="1"/>
  <c r="E84" i="1"/>
  <c r="E75" i="1"/>
  <c r="E76" i="1"/>
  <c r="E78" i="1"/>
  <c r="G65" i="1" a="1"/>
  <c r="G65" i="1" s="1"/>
  <c r="L55" i="1" a="1"/>
  <c r="L55" i="1" s="1"/>
  <c r="G57" i="1" a="1"/>
  <c r="G58" i="1" s="1"/>
  <c r="M61" i="1" a="1"/>
  <c r="M62" i="1" s="1"/>
  <c r="G43" i="1" a="1"/>
  <c r="G44" i="1" s="1"/>
  <c r="G51" i="1" a="1"/>
  <c r="G52" i="1" s="1"/>
  <c r="G59" i="1" a="1"/>
  <c r="G60" i="1" s="1"/>
  <c r="L61" i="1" a="1"/>
  <c r="L61" i="1" s="1"/>
  <c r="G49" i="1" a="1"/>
  <c r="G49" i="1" s="1"/>
  <c r="G63" i="1" a="1"/>
  <c r="G64" i="1" s="1"/>
  <c r="G55" i="1" a="1"/>
  <c r="G56" i="1" s="1"/>
  <c r="G61" i="1" a="1"/>
  <c r="G53" i="1" a="1"/>
  <c r="G54" i="1" s="1"/>
  <c r="M55" i="1" a="1"/>
  <c r="M56" i="1" s="1"/>
  <c r="G45" i="1" a="1"/>
  <c r="G45" i="1" s="1"/>
  <c r="M43" i="1" a="1"/>
  <c r="M44" i="1" s="1"/>
  <c r="L43" i="1" a="1"/>
  <c r="L44" i="1" s="1"/>
  <c r="M49" i="1" a="1"/>
  <c r="M49" i="1" s="1"/>
  <c r="L49" i="1" a="1"/>
  <c r="L50" i="1" s="1"/>
  <c r="G47" i="1" a="1"/>
  <c r="G47" i="1" s="1"/>
  <c r="M35" i="1" a="1"/>
  <c r="M35" i="1" s="1"/>
  <c r="L35" i="1" a="1"/>
  <c r="L35" i="1" s="1"/>
  <c r="G37" i="1" a="1"/>
  <c r="G37" i="1" s="1"/>
  <c r="G39" i="1" a="1"/>
  <c r="G40" i="1" s="1"/>
  <c r="G35" i="1" a="1"/>
  <c r="G36" i="1" s="1"/>
  <c r="C192" i="3" a="1"/>
  <c r="C192" i="3" s="1"/>
  <c r="D192" i="3" a="1"/>
  <c r="D192" i="3" s="1"/>
  <c r="E154" i="3"/>
  <c r="F153" i="3" s="1"/>
  <c r="E161" i="3"/>
  <c r="F162" i="3" s="1"/>
  <c r="E162" i="3"/>
  <c r="F161" i="3" s="1"/>
  <c r="E157" i="3"/>
  <c r="F158" i="3" s="1"/>
  <c r="E158" i="3"/>
  <c r="F157" i="3" s="1"/>
  <c r="E153" i="3"/>
  <c r="F154" i="3" s="1"/>
  <c r="E150" i="3"/>
  <c r="F149" i="3" s="1"/>
  <c r="E149" i="3"/>
  <c r="F150" i="3" s="1"/>
  <c r="E95" i="5"/>
  <c r="F95" i="5"/>
  <c r="E96" i="5"/>
  <c r="F96" i="5"/>
  <c r="E99" i="5" a="1"/>
  <c r="E99" i="5" s="1"/>
  <c r="E101" i="5" a="1"/>
  <c r="F101" i="5" s="1"/>
  <c r="E106" i="5"/>
  <c r="F106" i="5"/>
  <c r="E107" i="5"/>
  <c r="F107" i="5"/>
  <c r="E108" i="5"/>
  <c r="F108" i="5"/>
  <c r="E109" i="5"/>
  <c r="F109" i="5"/>
  <c r="G66" i="1" l="1"/>
  <c r="H65" i="1" s="1" a="1"/>
  <c r="H65" i="1" s="1"/>
  <c r="L56" i="1"/>
  <c r="G43" i="1"/>
  <c r="H43" i="1" s="1" a="1"/>
  <c r="H43" i="1" s="1"/>
  <c r="G50" i="1"/>
  <c r="H49" i="1" s="1" a="1"/>
  <c r="H49" i="1" s="1"/>
  <c r="G57" i="1"/>
  <c r="H57" i="1" s="1" a="1"/>
  <c r="H58" i="1" s="1"/>
  <c r="G51" i="1"/>
  <c r="M61" i="1"/>
  <c r="L62" i="1"/>
  <c r="G59" i="1"/>
  <c r="H59" i="1" s="1" a="1"/>
  <c r="G53" i="1"/>
  <c r="H53" i="1" s="1" a="1"/>
  <c r="H54" i="1" s="1"/>
  <c r="G55" i="1"/>
  <c r="H55" i="1" s="1" a="1"/>
  <c r="H56" i="1" s="1"/>
  <c r="G63" i="1"/>
  <c r="H63" i="1" s="1" a="1"/>
  <c r="G46" i="1"/>
  <c r="H45" i="1" s="1" a="1"/>
  <c r="H45" i="1" s="1"/>
  <c r="M55" i="1"/>
  <c r="G62" i="1"/>
  <c r="G61" i="1"/>
  <c r="M43" i="1"/>
  <c r="M50" i="1"/>
  <c r="L43" i="1"/>
  <c r="G48" i="1"/>
  <c r="H47" i="1" s="1" a="1"/>
  <c r="L49" i="1"/>
  <c r="H51" i="1" a="1"/>
  <c r="H51" i="1" s="1"/>
  <c r="M36" i="1"/>
  <c r="L36" i="1"/>
  <c r="G38" i="1"/>
  <c r="H37" i="1" s="1" a="1"/>
  <c r="G39" i="1"/>
  <c r="H39" i="1" s="1" a="1"/>
  <c r="H40" i="1" s="1"/>
  <c r="H41" i="1" a="1"/>
  <c r="G35" i="1"/>
  <c r="H35" i="1" s="1" a="1"/>
  <c r="C193" i="3"/>
  <c r="D193" i="3"/>
  <c r="G161" i="3" a="1"/>
  <c r="H161" i="3" s="1"/>
  <c r="G153" i="3" a="1"/>
  <c r="H154" i="3" s="1"/>
  <c r="G157" i="3" a="1"/>
  <c r="G158" i="3" s="1"/>
  <c r="G149" i="3" a="1"/>
  <c r="H149" i="3" s="1"/>
  <c r="E101" i="5"/>
  <c r="F100" i="5"/>
  <c r="F99" i="5"/>
  <c r="E100" i="5"/>
  <c r="G107" i="5" l="1" a="1"/>
  <c r="G107" i="5" s="1"/>
  <c r="G109" i="5" a="1"/>
  <c r="G109" i="5" s="1"/>
  <c r="P55" i="1" a="1"/>
  <c r="P55" i="1" s="1"/>
  <c r="H57" i="1"/>
  <c r="I57" i="1" s="1" a="1"/>
  <c r="J58" i="1" s="1"/>
  <c r="H61" i="1" a="1"/>
  <c r="H61" i="1" s="1"/>
  <c r="H50" i="1"/>
  <c r="K49" i="1" s="1" a="1"/>
  <c r="H59" i="1"/>
  <c r="H60" i="1"/>
  <c r="P49" i="1" a="1"/>
  <c r="Q50" i="1" s="1"/>
  <c r="H66" i="1"/>
  <c r="K65" i="1" s="1" a="1"/>
  <c r="H64" i="1"/>
  <c r="H63" i="1"/>
  <c r="H55" i="1"/>
  <c r="K55" i="1" s="1" a="1"/>
  <c r="P43" i="1" a="1"/>
  <c r="P43" i="1" s="1"/>
  <c r="I65" i="1" a="1"/>
  <c r="H44" i="1"/>
  <c r="K43" i="1" s="1" a="1"/>
  <c r="H53" i="1"/>
  <c r="K53" i="1" s="1" a="1"/>
  <c r="H48" i="1"/>
  <c r="H47" i="1"/>
  <c r="H52" i="1"/>
  <c r="I51" i="1" s="1" a="1"/>
  <c r="P35" i="1" a="1"/>
  <c r="P35" i="1" s="1"/>
  <c r="H46" i="1"/>
  <c r="I45" i="1" s="1" a="1"/>
  <c r="H39" i="1"/>
  <c r="H42" i="1"/>
  <c r="H41" i="1"/>
  <c r="K41" i="1" s="1" a="1"/>
  <c r="H38" i="1"/>
  <c r="H37" i="1"/>
  <c r="H35" i="1"/>
  <c r="H36" i="1"/>
  <c r="G162" i="3"/>
  <c r="H162" i="3"/>
  <c r="G161" i="3"/>
  <c r="G153" i="3"/>
  <c r="H153" i="3"/>
  <c r="G154" i="3"/>
  <c r="G157" i="3"/>
  <c r="H157" i="3"/>
  <c r="H158" i="3"/>
  <c r="G149" i="3"/>
  <c r="G150" i="3"/>
  <c r="H150" i="3"/>
  <c r="G108" i="5" a="1"/>
  <c r="G108" i="5" s="1"/>
  <c r="G106" i="5" a="1"/>
  <c r="H107" i="5" l="1"/>
  <c r="H109" i="5"/>
  <c r="Q56" i="1"/>
  <c r="Q55" i="1"/>
  <c r="P56" i="1"/>
  <c r="K57" i="1" a="1"/>
  <c r="K57" i="1" s="1"/>
  <c r="K63" i="1" a="1"/>
  <c r="K64" i="1" s="1"/>
  <c r="I49" i="1" a="1"/>
  <c r="I49" i="1" s="1"/>
  <c r="K42" i="1"/>
  <c r="K41" i="1"/>
  <c r="I53" i="1" a="1"/>
  <c r="I54" i="1" s="1"/>
  <c r="K66" i="1"/>
  <c r="K65" i="1"/>
  <c r="I57" i="1"/>
  <c r="J57" i="1"/>
  <c r="K59" i="1" a="1"/>
  <c r="K60" i="1" s="1"/>
  <c r="I58" i="1"/>
  <c r="K47" i="1" a="1"/>
  <c r="K47" i="1" s="1"/>
  <c r="K56" i="1"/>
  <c r="K55" i="1"/>
  <c r="K54" i="1"/>
  <c r="K53" i="1"/>
  <c r="K51" i="1" a="1"/>
  <c r="K50" i="1"/>
  <c r="K49" i="1"/>
  <c r="H62" i="1"/>
  <c r="K61" i="1" s="1" a="1"/>
  <c r="K45" i="1" a="1"/>
  <c r="K44" i="1"/>
  <c r="K43" i="1"/>
  <c r="I39" i="1" a="1"/>
  <c r="J40" i="1" s="1"/>
  <c r="K39" i="1" a="1"/>
  <c r="K37" i="1" a="1"/>
  <c r="K38" i="1" s="1"/>
  <c r="K35" i="1" a="1"/>
  <c r="K35" i="1" s="1"/>
  <c r="I43" i="1" a="1"/>
  <c r="I43" i="1" s="1"/>
  <c r="I55" i="1" a="1"/>
  <c r="J56" i="1" s="1"/>
  <c r="I47" i="1" a="1"/>
  <c r="I48" i="1" s="1"/>
  <c r="I59" i="1" a="1"/>
  <c r="I59" i="1" s="1"/>
  <c r="P50" i="1"/>
  <c r="P49" i="1"/>
  <c r="Q49" i="1"/>
  <c r="P44" i="1"/>
  <c r="I63" i="1" a="1"/>
  <c r="Q43" i="1"/>
  <c r="Q44" i="1"/>
  <c r="J66" i="1"/>
  <c r="I66" i="1"/>
  <c r="J65" i="1"/>
  <c r="I65" i="1"/>
  <c r="Q36" i="1"/>
  <c r="P36" i="1"/>
  <c r="Q35" i="1"/>
  <c r="J52" i="1"/>
  <c r="I52" i="1"/>
  <c r="J51" i="1"/>
  <c r="I51" i="1"/>
  <c r="J46" i="1"/>
  <c r="I46" i="1"/>
  <c r="I45" i="1"/>
  <c r="J45" i="1"/>
  <c r="I41" i="1" a="1"/>
  <c r="I37" i="1" a="1"/>
  <c r="I35" i="1" a="1"/>
  <c r="J36" i="1" s="1"/>
  <c r="K149" i="3" a="1"/>
  <c r="L150" i="3" s="1"/>
  <c r="K161" i="3" a="1"/>
  <c r="L162" i="3" s="1"/>
  <c r="K157" i="3" a="1"/>
  <c r="L158" i="3" s="1"/>
  <c r="K153" i="3" a="1"/>
  <c r="L153" i="3" s="1"/>
  <c r="C165" i="3" a="1"/>
  <c r="D166" i="3" s="1"/>
  <c r="E165" i="3" a="1"/>
  <c r="E165" i="3" s="1"/>
  <c r="H108" i="5"/>
  <c r="H106" i="5"/>
  <c r="G106" i="5"/>
  <c r="R55" i="1" l="1" a="1"/>
  <c r="R55" i="1" s="1"/>
  <c r="K58" i="1"/>
  <c r="J49" i="1"/>
  <c r="I50" i="1"/>
  <c r="K63" i="1"/>
  <c r="J50" i="1"/>
  <c r="I53" i="1"/>
  <c r="J53" i="1"/>
  <c r="J54" i="1"/>
  <c r="K59" i="1"/>
  <c r="K48" i="1"/>
  <c r="K62" i="1"/>
  <c r="K61" i="1"/>
  <c r="I61" i="1" a="1"/>
  <c r="I61" i="1" s="1"/>
  <c r="J39" i="1"/>
  <c r="I39" i="1"/>
  <c r="I40" i="1"/>
  <c r="K52" i="1"/>
  <c r="K51" i="1"/>
  <c r="K46" i="1"/>
  <c r="K45" i="1"/>
  <c r="K36" i="1"/>
  <c r="K37" i="1"/>
  <c r="I47" i="1"/>
  <c r="I44" i="1"/>
  <c r="K40" i="1"/>
  <c r="K39" i="1"/>
  <c r="J43" i="1"/>
  <c r="R49" i="1" a="1"/>
  <c r="R50" i="1" s="1"/>
  <c r="J44" i="1"/>
  <c r="I55" i="1"/>
  <c r="J60" i="1"/>
  <c r="I60" i="1"/>
  <c r="J59" i="1"/>
  <c r="J55" i="1"/>
  <c r="I56" i="1"/>
  <c r="J47" i="1"/>
  <c r="J48" i="1"/>
  <c r="R43" i="1" a="1"/>
  <c r="R43" i="1" s="1"/>
  <c r="J64" i="1"/>
  <c r="I64" i="1"/>
  <c r="J63" i="1"/>
  <c r="I63" i="1"/>
  <c r="R35" i="1" a="1"/>
  <c r="R35" i="1" s="1"/>
  <c r="J42" i="1"/>
  <c r="I42" i="1"/>
  <c r="J41" i="1"/>
  <c r="I41" i="1"/>
  <c r="J37" i="1"/>
  <c r="I37" i="1"/>
  <c r="I38" i="1"/>
  <c r="J38" i="1"/>
  <c r="J35" i="1"/>
  <c r="I36" i="1"/>
  <c r="I35" i="1"/>
  <c r="K149" i="3"/>
  <c r="K150" i="3"/>
  <c r="L149" i="3"/>
  <c r="L161" i="3"/>
  <c r="K162" i="3"/>
  <c r="K161" i="3"/>
  <c r="K157" i="3"/>
  <c r="L157" i="3"/>
  <c r="K158" i="3"/>
  <c r="L154" i="3"/>
  <c r="C165" i="3"/>
  <c r="D165" i="3"/>
  <c r="C166" i="3"/>
  <c r="K154" i="3"/>
  <c r="K153" i="3"/>
  <c r="E166" i="3"/>
  <c r="R56" i="1" l="1"/>
  <c r="J62" i="1"/>
  <c r="J61" i="1"/>
  <c r="I62" i="1"/>
  <c r="R49" i="1"/>
  <c r="N62" i="1"/>
  <c r="R44" i="1"/>
  <c r="R36" i="1"/>
  <c r="C169" i="3" a="1"/>
  <c r="K165" i="3" a="1"/>
  <c r="N61" i="1" l="1"/>
  <c r="P61" i="1" s="1" a="1"/>
  <c r="P62" i="1" s="1"/>
  <c r="C169" i="3"/>
  <c r="D169" i="3"/>
  <c r="C170" i="3"/>
  <c r="D170" i="3"/>
  <c r="K165" i="3"/>
  <c r="L165" i="3"/>
  <c r="K166" i="3"/>
  <c r="L166" i="3"/>
  <c r="Q61" i="1" l="1"/>
  <c r="P61" i="1"/>
  <c r="Q62" i="1"/>
  <c r="C173" i="3" a="1"/>
  <c r="D174" i="3" s="1"/>
  <c r="K169" i="3" a="1"/>
  <c r="R61" i="1" l="1" a="1"/>
  <c r="C173" i="3"/>
  <c r="D173" i="3"/>
  <c r="C174" i="3"/>
  <c r="L170" i="3"/>
  <c r="K170" i="3"/>
  <c r="L169" i="3"/>
  <c r="K169" i="3"/>
  <c r="R61" i="1" l="1"/>
  <c r="R62" i="1"/>
  <c r="K173" i="3" a="1"/>
  <c r="C177" i="3" a="1"/>
  <c r="D178" i="3" s="1"/>
  <c r="L174" i="3" l="1"/>
  <c r="K174" i="3"/>
  <c r="L173" i="3"/>
  <c r="K173" i="3"/>
  <c r="D177" i="3"/>
  <c r="C178" i="3"/>
  <c r="C177" i="3"/>
  <c r="K177" i="3" l="1" a="1"/>
  <c r="L178" i="3" s="1"/>
  <c r="K177" i="3" l="1"/>
  <c r="L177" i="3"/>
  <c r="K178" i="3"/>
  <c r="C187" i="3" l="1" a="1"/>
  <c r="C187" i="3" s="1"/>
  <c r="D187" i="3" a="1"/>
  <c r="E187" i="3" a="1"/>
  <c r="C188" i="3" l="1"/>
  <c r="E187" i="3"/>
  <c r="E188" i="3"/>
  <c r="D187" i="3"/>
  <c r="D188" i="3"/>
  <c r="D196" i="3" l="1" a="1"/>
  <c r="D197" i="3" s="1"/>
  <c r="F196" i="3" s="1"/>
  <c r="C196" i="3" a="1"/>
  <c r="C196" i="3" s="1"/>
  <c r="E197" i="3" s="1"/>
  <c r="D196" i="3" l="1"/>
  <c r="F197" i="3" s="1"/>
  <c r="C197" i="3"/>
  <c r="E196" i="3" s="1"/>
  <c r="C200" i="3" l="1" a="1"/>
  <c r="C200" i="3" s="1"/>
  <c r="D201" i="3" l="1"/>
  <c r="C201" i="3"/>
  <c r="D200" i="3"/>
  <c r="C204" i="3" l="1" a="1"/>
  <c r="C204" i="3" s="1"/>
  <c r="E200" i="3" a="1"/>
  <c r="E200" i="3" s="1"/>
  <c r="D205" i="3" l="1"/>
  <c r="C205" i="3"/>
  <c r="D204" i="3"/>
  <c r="E201" i="3"/>
  <c r="E204" i="3" s="1" a="1"/>
  <c r="E204" i="3" s="1"/>
  <c r="E205" i="3" l="1"/>
</calcChain>
</file>

<file path=xl/sharedStrings.xml><?xml version="1.0" encoding="utf-8"?>
<sst xmlns="http://schemas.openxmlformats.org/spreadsheetml/2006/main" count="283" uniqueCount="204">
  <si>
    <t>Cyborg</t>
    <phoneticPr fontId="2"/>
  </si>
  <si>
    <t>Diagram Element Library</t>
    <phoneticPr fontId="2"/>
  </si>
  <si>
    <t>Incidentally,</t>
    <phoneticPr fontId="2"/>
  </si>
  <si>
    <t>* ~ 3 vertices are not aligned.</t>
    <phoneticPr fontId="2"/>
  </si>
  <si>
    <t xml:space="preserve">if </t>
    <phoneticPr fontId="2"/>
  </si>
  <si>
    <t>, where</t>
    <phoneticPr fontId="2"/>
  </si>
  <si>
    <t>Thus, U can be obtained as</t>
    <phoneticPr fontId="2"/>
  </si>
  <si>
    <t>to obtain</t>
    <phoneticPr fontId="2"/>
  </si>
  <si>
    <t>define the directions</t>
    <phoneticPr fontId="2"/>
  </si>
  <si>
    <t>~ folded</t>
    <phoneticPr fontId="2"/>
  </si>
  <si>
    <t>Post</t>
    <phoneticPr fontId="2"/>
  </si>
  <si>
    <t>~ CP</t>
    <phoneticPr fontId="2"/>
  </si>
  <si>
    <t>Pre</t>
    <phoneticPr fontId="2"/>
  </si>
  <si>
    <t>* it means they are on the same "face" in the crease pattern in terms of origami terminology.</t>
    <phoneticPr fontId="2"/>
  </si>
  <si>
    <t>Here, consider 3 vertices, to be transformed by the same fold transformation F</t>
    <phoneticPr fontId="2"/>
  </si>
  <si>
    <t>it is sufficient to give 3-pre-post pairs of vertices to make 6 equations.</t>
    <phoneticPr fontId="2"/>
  </si>
  <si>
    <t>More simply, since F has 6-real (4 for the unitary matrix, 2 for w) parameters,</t>
    <phoneticPr fontId="2"/>
  </si>
  <si>
    <t>Inverse Problem</t>
    <phoneticPr fontId="2"/>
  </si>
  <si>
    <t>, which is specified by n segments.</t>
    <phoneticPr fontId="2"/>
  </si>
  <si>
    <t>basically, F can be obtained by a composition of multiple image transformations:</t>
    <phoneticPr fontId="2"/>
  </si>
  <si>
    <t>Composition</t>
    <phoneticPr fontId="2"/>
  </si>
  <si>
    <t>Specification</t>
    <phoneticPr fontId="2"/>
  </si>
  <si>
    <t>thus</t>
    <phoneticPr fontId="2"/>
  </si>
  <si>
    <t>Inverse</t>
    <phoneticPr fontId="2"/>
  </si>
  <si>
    <t>let us denote a member of the group of mirror image transformations as</t>
    <phoneticPr fontId="2"/>
  </si>
  <si>
    <t>Fold Transformation</t>
    <phoneticPr fontId="2"/>
  </si>
  <si>
    <t>thus U belongs to rather SU(2), rotation group in 2D.</t>
    <phoneticPr fontId="2"/>
  </si>
  <si>
    <t>but the determinant is not negative unit,</t>
    <phoneticPr fontId="2"/>
  </si>
  <si>
    <t>and U is unitary:</t>
    <phoneticPr fontId="2"/>
  </si>
  <si>
    <t>, again is an affine transformation</t>
    <phoneticPr fontId="2"/>
  </si>
  <si>
    <t>and let them composed;</t>
    <phoneticPr fontId="2"/>
  </si>
  <si>
    <t>consider different mirrors given by different segments, 1 and 2;</t>
    <phoneticPr fontId="2"/>
  </si>
  <si>
    <t>Group of mirror image transformations:</t>
    <phoneticPr fontId="2"/>
  </si>
  <si>
    <t>Fold</t>
    <phoneticPr fontId="2"/>
  </si>
  <si>
    <t>1&lt;</t>
    <phoneticPr fontId="2"/>
  </si>
  <si>
    <t>connected</t>
    <phoneticPr fontId="2"/>
  </si>
  <si>
    <t>T</t>
    <phoneticPr fontId="2"/>
  </si>
  <si>
    <t>Intersect</t>
    <phoneticPr fontId="2"/>
  </si>
  <si>
    <t>&lt;0</t>
    <phoneticPr fontId="2"/>
  </si>
  <si>
    <t>&lt;0</t>
    <phoneticPr fontId="2"/>
  </si>
  <si>
    <t>the table becomes as follows;</t>
    <phoneticPr fontId="2"/>
  </si>
  <si>
    <t>consider both were segments,</t>
    <phoneticPr fontId="2"/>
  </si>
  <si>
    <t>2 segments</t>
    <phoneticPr fontId="2"/>
  </si>
  <si>
    <t>Intersect</t>
    <phoneticPr fontId="2"/>
  </si>
  <si>
    <t>T</t>
    <phoneticPr fontId="2"/>
  </si>
  <si>
    <t>the intersection is valid by the conditions as follows;</t>
    <phoneticPr fontId="2"/>
  </si>
  <si>
    <t>consider the other one were a segment,</t>
    <phoneticPr fontId="2"/>
  </si>
  <si>
    <t>a segment and a line</t>
    <phoneticPr fontId="2"/>
  </si>
  <si>
    <t>thus the intersection is given as</t>
    <phoneticPr fontId="2"/>
  </si>
  <si>
    <t>otherwise,</t>
    <phoneticPr fontId="2"/>
  </si>
  <si>
    <t>two segments are pararel, no intersection by any means.</t>
    <phoneticPr fontId="2"/>
  </si>
  <si>
    <t xml:space="preserve">if </t>
    <phoneticPr fontId="2"/>
  </si>
  <si>
    <t xml:space="preserve">define </t>
    <phoneticPr fontId="2"/>
  </si>
  <si>
    <t>The equation for the intersection is given by</t>
    <phoneticPr fontId="2"/>
  </si>
  <si>
    <t>2 lines</t>
    <phoneticPr fontId="2"/>
  </si>
  <si>
    <t>Intersection</t>
    <phoneticPr fontId="2"/>
  </si>
  <si>
    <t>, which is manifest with "the mirror of the mirror returns it back"</t>
    <phoneticPr fontId="2"/>
  </si>
  <si>
    <t>Composes into Identity</t>
    <phoneticPr fontId="2"/>
  </si>
  <si>
    <t>thus U can be decomposed into to 2 separable terms;</t>
    <phoneticPr fontId="2"/>
  </si>
  <si>
    <t>Eigenvalue decomposition</t>
    <phoneticPr fontId="2"/>
  </si>
  <si>
    <t>thus d is also an eigenvector but with eigenvalue 1</t>
    <phoneticPr fontId="2"/>
  </si>
  <si>
    <t>note that the trace of a matrix is equal to the sum of the eigenvalues,</t>
    <phoneticPr fontId="2"/>
  </si>
  <si>
    <t>eigen value</t>
    <phoneticPr fontId="2"/>
  </si>
  <si>
    <t>must be orthogonal to n, which is nothing but</t>
    <phoneticPr fontId="2"/>
  </si>
  <si>
    <t>eigen vector</t>
    <phoneticPr fontId="2"/>
  </si>
  <si>
    <t>hence U is a 2 x 2 matrix, it must have another eigen value and vector</t>
    <phoneticPr fontId="2"/>
  </si>
  <si>
    <t>, which means n is the eigenvector of U with eigenvalue -1</t>
    <phoneticPr fontId="2"/>
  </si>
  <si>
    <t>eigen vectors</t>
    <phoneticPr fontId="2"/>
  </si>
  <si>
    <t>*thus U belongs to the unitary group U(2)</t>
    <phoneticPr fontId="2"/>
  </si>
  <si>
    <t>Unitarity</t>
    <phoneticPr fontId="2"/>
  </si>
  <si>
    <t>*Properties</t>
    <phoneticPr fontId="2"/>
  </si>
  <si>
    <t>Vertices</t>
    <phoneticPr fontId="2"/>
  </si>
  <si>
    <t>y'</t>
    <phoneticPr fontId="2"/>
  </si>
  <si>
    <t>x'</t>
    <phoneticPr fontId="2"/>
  </si>
  <si>
    <t>y</t>
    <phoneticPr fontId="2"/>
  </si>
  <si>
    <t>x</t>
    <phoneticPr fontId="2"/>
  </si>
  <si>
    <t>v'</t>
    <phoneticPr fontId="2"/>
  </si>
  <si>
    <t>v</t>
    <phoneticPr fontId="2"/>
  </si>
  <si>
    <t>n'</t>
    <phoneticPr fontId="2"/>
  </si>
  <si>
    <t>U</t>
    <phoneticPr fontId="2"/>
  </si>
  <si>
    <t>Affine Transform</t>
    <phoneticPr fontId="2"/>
  </si>
  <si>
    <t>x</t>
    <phoneticPr fontId="2"/>
  </si>
  <si>
    <t>n</t>
    <phoneticPr fontId="2"/>
  </si>
  <si>
    <t>d</t>
    <phoneticPr fontId="2"/>
  </si>
  <si>
    <t>e</t>
    <phoneticPr fontId="2"/>
  </si>
  <si>
    <t>s</t>
    <phoneticPr fontId="2"/>
  </si>
  <si>
    <t>Segment</t>
    <phoneticPr fontId="2"/>
  </si>
  <si>
    <t>vectors</t>
    <phoneticPr fontId="2"/>
  </si>
  <si>
    <t>components</t>
    <phoneticPr fontId="2"/>
  </si>
  <si>
    <t>Test Cases</t>
    <phoneticPr fontId="2"/>
  </si>
  <si>
    <t>thus</t>
    <phoneticPr fontId="2"/>
  </si>
  <si>
    <t>this is equivalent to</t>
    <phoneticPr fontId="2"/>
  </si>
  <si>
    <t>taking inner products,</t>
    <phoneticPr fontId="2"/>
  </si>
  <si>
    <t>, which sums up to</t>
    <phoneticPr fontId="2"/>
  </si>
  <si>
    <t>which satisfies "mirror" properties;</t>
    <phoneticPr fontId="2"/>
  </si>
  <si>
    <t>MI transformation as an Affine Transform</t>
    <phoneticPr fontId="2"/>
  </si>
  <si>
    <t>such that</t>
    <phoneticPr fontId="2"/>
  </si>
  <si>
    <t xml:space="preserve">norm vector </t>
    <phoneticPr fontId="2"/>
  </si>
  <si>
    <t>* Diracc's bra-ket notation</t>
    <phoneticPr fontId="2"/>
  </si>
  <si>
    <t>, where the direction vector, start point vector and end point vector is denoted as</t>
    <phoneticPr fontId="2"/>
  </si>
  <si>
    <t>with the direction vector;</t>
    <phoneticPr fontId="2"/>
  </si>
  <si>
    <t>segment</t>
    <phoneticPr fontId="2"/>
  </si>
  <si>
    <t>A mirror image transformation, specified by</t>
    <phoneticPr fontId="2"/>
  </si>
  <si>
    <t>Mirror</t>
    <phoneticPr fontId="2"/>
  </si>
  <si>
    <t>Here, the inverse matrix is given as</t>
    <phoneticPr fontId="2"/>
  </si>
  <si>
    <t>* can be verified eazily</t>
    <phoneticPr fontId="2"/>
  </si>
  <si>
    <t>Thus,</t>
    <phoneticPr fontId="2"/>
  </si>
  <si>
    <t>x</t>
    <phoneticPr fontId="2"/>
  </si>
  <si>
    <t>y</t>
    <phoneticPr fontId="2"/>
  </si>
  <si>
    <t>s</t>
    <phoneticPr fontId="2"/>
  </si>
  <si>
    <t>e</t>
    <phoneticPr fontId="2"/>
  </si>
  <si>
    <t>d</t>
    <phoneticPr fontId="2"/>
  </si>
  <si>
    <t>n</t>
    <phoneticPr fontId="2"/>
  </si>
  <si>
    <t>U</t>
    <phoneticPr fontId="2"/>
  </si>
  <si>
    <t>n'</t>
    <phoneticPr fontId="2"/>
  </si>
  <si>
    <t>M1</t>
    <phoneticPr fontId="2"/>
  </si>
  <si>
    <t>M2</t>
    <phoneticPr fontId="2"/>
  </si>
  <si>
    <t>M3</t>
    <phoneticPr fontId="2"/>
  </si>
  <si>
    <t>M4</t>
    <phoneticPr fontId="2"/>
  </si>
  <si>
    <t>F1</t>
    <phoneticPr fontId="2"/>
  </si>
  <si>
    <t>w</t>
    <phoneticPr fontId="2"/>
  </si>
  <si>
    <t>F2</t>
    <phoneticPr fontId="2"/>
  </si>
  <si>
    <t>U^2</t>
    <phoneticPr fontId="2"/>
  </si>
  <si>
    <t>U^TU</t>
    <phoneticPr fontId="2"/>
  </si>
  <si>
    <t>F3</t>
    <phoneticPr fontId="2"/>
  </si>
  <si>
    <t>F4</t>
    <phoneticPr fontId="2"/>
  </si>
  <si>
    <t>Composition</t>
    <phoneticPr fontId="2"/>
  </si>
  <si>
    <t>Inverse Problem</t>
    <phoneticPr fontId="2"/>
  </si>
  <si>
    <t>x</t>
    <phoneticPr fontId="2"/>
  </si>
  <si>
    <t>y</t>
    <phoneticPr fontId="2"/>
  </si>
  <si>
    <t>v2</t>
    <phoneticPr fontId="2"/>
  </si>
  <si>
    <t>v1</t>
    <phoneticPr fontId="2"/>
  </si>
  <si>
    <t>v0</t>
    <phoneticPr fontId="2"/>
  </si>
  <si>
    <t>v'0</t>
    <phoneticPr fontId="2"/>
  </si>
  <si>
    <t>v'1</t>
    <phoneticPr fontId="2"/>
  </si>
  <si>
    <t>v'2</t>
    <phoneticPr fontId="2"/>
  </si>
  <si>
    <t>y</t>
    <phoneticPr fontId="2"/>
  </si>
  <si>
    <t>d1</t>
    <phoneticPr fontId="2"/>
  </si>
  <si>
    <t>d2</t>
    <phoneticPr fontId="2"/>
  </si>
  <si>
    <t>d'2</t>
    <phoneticPr fontId="2"/>
  </si>
  <si>
    <t>d'1</t>
    <phoneticPr fontId="2"/>
  </si>
  <si>
    <t>n'1</t>
    <phoneticPr fontId="2"/>
  </si>
  <si>
    <t>n'2</t>
    <phoneticPr fontId="2"/>
  </si>
  <si>
    <t>F</t>
    <phoneticPr fontId="2"/>
  </si>
  <si>
    <t>y</t>
    <phoneticPr fontId="2"/>
  </si>
  <si>
    <t>U</t>
    <phoneticPr fontId="2"/>
  </si>
  <si>
    <t>U</t>
    <phoneticPr fontId="2"/>
  </si>
  <si>
    <t>w</t>
    <phoneticPr fontId="2"/>
  </si>
  <si>
    <t>F</t>
    <phoneticPr fontId="2"/>
  </si>
  <si>
    <t>v</t>
    <phoneticPr fontId="2"/>
  </si>
  <si>
    <t>d</t>
    <phoneticPr fontId="2"/>
  </si>
  <si>
    <t>n</t>
    <phoneticPr fontId="2"/>
  </si>
  <si>
    <t>U</t>
    <phoneticPr fontId="2"/>
  </si>
  <si>
    <t>n'</t>
    <phoneticPr fontId="2"/>
  </si>
  <si>
    <t>Step#</t>
    <phoneticPr fontId="2"/>
  </si>
  <si>
    <t>Face#</t>
    <phoneticPr fontId="2"/>
  </si>
  <si>
    <t>v#</t>
    <phoneticPr fontId="2"/>
  </si>
  <si>
    <t>v'#</t>
    <phoneticPr fontId="2"/>
  </si>
  <si>
    <t>M</t>
    <phoneticPr fontId="2"/>
  </si>
  <si>
    <t>v#</t>
    <phoneticPr fontId="2"/>
  </si>
  <si>
    <t>y</t>
    <phoneticPr fontId="2"/>
  </si>
  <si>
    <t>d1</t>
    <phoneticPr fontId="2"/>
  </si>
  <si>
    <t>d2</t>
    <phoneticPr fontId="2"/>
  </si>
  <si>
    <t>d1'</t>
    <phoneticPr fontId="2"/>
  </si>
  <si>
    <t>d2'</t>
    <phoneticPr fontId="2"/>
  </si>
  <si>
    <t>face</t>
    <phoneticPr fontId="2"/>
  </si>
  <si>
    <t>x</t>
    <phoneticPr fontId="2"/>
  </si>
  <si>
    <t>Face#</t>
    <phoneticPr fontId="2"/>
  </si>
  <si>
    <t>Face</t>
    <phoneticPr fontId="2"/>
  </si>
  <si>
    <t>Graphics</t>
    <phoneticPr fontId="2"/>
  </si>
  <si>
    <t>Vertices Table</t>
    <phoneticPr fontId="2"/>
  </si>
  <si>
    <t>Faces Table</t>
    <phoneticPr fontId="2"/>
  </si>
  <si>
    <t>Step Table</t>
    <phoneticPr fontId="2"/>
  </si>
  <si>
    <t>Step#</t>
    <phoneticPr fontId="2"/>
  </si>
  <si>
    <t>v#</t>
    <phoneticPr fontId="2"/>
  </si>
  <si>
    <t>y</t>
    <phoneticPr fontId="2"/>
  </si>
  <si>
    <t>0-dim Elements</t>
    <phoneticPr fontId="2"/>
  </si>
  <si>
    <t>~ Points on the CP</t>
    <phoneticPr fontId="2"/>
  </si>
  <si>
    <t>~ Vertices on the folded model</t>
    <phoneticPr fontId="2"/>
  </si>
  <si>
    <t>D0Point</t>
    <phoneticPr fontId="2"/>
  </si>
  <si>
    <t>D0Vertex</t>
    <phoneticPr fontId="2"/>
  </si>
  <si>
    <t>~ "directions" on D0V / D0P</t>
    <phoneticPr fontId="2"/>
  </si>
  <si>
    <t>1-dim elements</t>
    <phoneticPr fontId="2"/>
  </si>
  <si>
    <t>Line</t>
    <phoneticPr fontId="2"/>
  </si>
  <si>
    <t>p, q stands for two extreme points of the segment</t>
    <phoneticPr fontId="2"/>
  </si>
  <si>
    <t>d stands for one direction vector of the line</t>
    <phoneticPr fontId="2"/>
  </si>
  <si>
    <t>p stands for one possible d0 element the line is passing through</t>
    <phoneticPr fontId="2"/>
  </si>
  <si>
    <t>2-dim elements</t>
    <phoneticPr fontId="2"/>
  </si>
  <si>
    <t xml:space="preserve">~ a set of vertices in order </t>
    <phoneticPr fontId="2"/>
  </si>
  <si>
    <t>(either clockwise / anti-clockwise way)</t>
    <phoneticPr fontId="2"/>
  </si>
  <si>
    <t>~ able to provide interfaces like</t>
    <phoneticPr fontId="2"/>
  </si>
  <si>
    <t>if</t>
    <phoneticPr fontId="2"/>
  </si>
  <si>
    <t>next</t>
    <phoneticPr fontId="2"/>
  </si>
  <si>
    <t>prev</t>
    <phoneticPr fontId="2"/>
  </si>
  <si>
    <t>can provide the corresponding D0Point,</t>
    <phoneticPr fontId="2"/>
  </si>
  <si>
    <t>~ basically 2 componets of F</t>
    <phoneticPr fontId="2"/>
  </si>
  <si>
    <t>* not nesessarily a Vector</t>
    <phoneticPr fontId="2"/>
  </si>
  <si>
    <t xml:space="preserve">namely, not additve </t>
    <phoneticPr fontId="2"/>
  </si>
  <si>
    <t>but must be substractive</t>
    <phoneticPr fontId="2"/>
  </si>
  <si>
    <t>must form an Metric Vector Space</t>
    <phoneticPr fontId="2"/>
  </si>
  <si>
    <t>Dir</t>
    <phoneticPr fontId="2"/>
  </si>
  <si>
    <t xml:space="preserve"> *alternatively,</t>
    <phoneticPr fontId="2"/>
  </si>
  <si>
    <t>, where U is an unitary matrix;</t>
    <phoneticPr fontId="2"/>
  </si>
  <si>
    <t>F4 vs 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</si>
</sst>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E+00"/>
    <numFmt numFmtId="177" formatCode="0.000"/>
  </numFmts>
  <fonts count="9" x14ac:knownFonts="1">
    <font>
      <sz val="11"/>
      <color theme="1"/>
      <name val="游ゴシック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游ゴシック"/>
      <family val="2"/>
      <charset val="128"/>
    </font>
    <font>
      <b/>
      <sz val="14"/>
      <color theme="1"/>
      <name val="游ゴシック"/>
      <family val="3"/>
      <charset val="128"/>
    </font>
    <font>
      <b/>
      <sz val="14"/>
      <color indexed="8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sz val="11"/>
      <color theme="0"/>
      <name val="游ゴシック"/>
      <family val="2"/>
      <charset val="128"/>
    </font>
    <font>
      <sz val="11"/>
      <color theme="0"/>
      <name val="游ゴシック"/>
      <family val="3"/>
      <charset val="128"/>
    </font>
    <font>
      <sz val="14"/>
      <color theme="1"/>
      <name val="游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4" xfId="0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>
      <alignment vertical="center"/>
    </xf>
    <xf numFmtId="0" fontId="0" fillId="0" borderId="15" xfId="0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18" xfId="0" applyBorder="1">
      <alignment vertical="center"/>
    </xf>
    <xf numFmtId="0" fontId="0" fillId="0" borderId="3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 applyBorder="1">
      <alignment vertical="center"/>
    </xf>
    <xf numFmtId="176" fontId="0" fillId="0" borderId="15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5" xfId="0" applyFill="1" applyBorder="1">
      <alignment vertical="center"/>
    </xf>
    <xf numFmtId="0" fontId="0" fillId="0" borderId="19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7" xfId="0" applyFill="1" applyBorder="1">
      <alignment vertical="center"/>
    </xf>
    <xf numFmtId="0" fontId="6" fillId="6" borderId="2" xfId="0" applyFont="1" applyFill="1" applyBorder="1">
      <alignment vertical="center"/>
    </xf>
    <xf numFmtId="0" fontId="7" fillId="6" borderId="2" xfId="0" applyFont="1" applyFill="1" applyBorder="1">
      <alignment vertical="center"/>
    </xf>
    <xf numFmtId="0" fontId="6" fillId="6" borderId="6" xfId="0" applyFont="1" applyFill="1" applyBorder="1">
      <alignment vertical="center"/>
    </xf>
    <xf numFmtId="0" fontId="7" fillId="6" borderId="3" xfId="0" applyFont="1" applyFill="1" applyBorder="1">
      <alignment vertical="center"/>
    </xf>
    <xf numFmtId="0" fontId="7" fillId="6" borderId="6" xfId="0" applyFont="1" applyFill="1" applyBorder="1">
      <alignment vertical="center"/>
    </xf>
    <xf numFmtId="0" fontId="7" fillId="6" borderId="16" xfId="0" applyFont="1" applyFill="1" applyBorder="1">
      <alignment vertical="center"/>
    </xf>
    <xf numFmtId="0" fontId="7" fillId="6" borderId="15" xfId="0" applyFont="1" applyFill="1" applyBorder="1">
      <alignment vertical="center"/>
    </xf>
    <xf numFmtId="0" fontId="6" fillId="6" borderId="4" xfId="0" applyFont="1" applyFill="1" applyBorder="1">
      <alignment vertical="center"/>
    </xf>
    <xf numFmtId="0" fontId="6" fillId="6" borderId="20" xfId="0" applyFont="1" applyFill="1" applyBorder="1">
      <alignment vertical="center"/>
    </xf>
    <xf numFmtId="0" fontId="7" fillId="6" borderId="0" xfId="0" applyFont="1" applyFill="1" applyBorder="1">
      <alignment vertical="center"/>
    </xf>
    <xf numFmtId="0" fontId="0" fillId="0" borderId="21" xfId="0" applyFill="1" applyBorder="1">
      <alignment vertical="center"/>
    </xf>
    <xf numFmtId="0" fontId="0" fillId="0" borderId="3" xfId="0" applyBorder="1">
      <alignment vertical="center"/>
    </xf>
    <xf numFmtId="0" fontId="7" fillId="6" borderId="4" xfId="0" applyFont="1" applyFill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177" fontId="0" fillId="0" borderId="0" xfId="0" applyNumberFormat="1" applyBorder="1">
      <alignment vertical="center"/>
    </xf>
    <xf numFmtId="0" fontId="0" fillId="0" borderId="15" xfId="0" applyNumberForma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Mirror</a:t>
            </a:r>
            <a:r>
              <a:rPr lang="en-US" altLang="ja-JP" baseline="0"/>
              <a:t> transform Test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mirror!$E$104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mirror!$E$106:$E$109</c:f>
              <c:numCache>
                <c:formatCode>General</c:formatCode>
                <c:ptCount val="4"/>
                <c:pt idx="0">
                  <c:v>2.0889778458011876</c:v>
                </c:pt>
                <c:pt idx="1">
                  <c:v>1.9705871649346041</c:v>
                </c:pt>
                <c:pt idx="2">
                  <c:v>8.0226259239104625</c:v>
                </c:pt>
                <c:pt idx="3">
                  <c:v>4.8865644968208333</c:v>
                </c:pt>
              </c:numCache>
            </c:numRef>
          </c:xVal>
          <c:yVal>
            <c:numRef>
              <c:f>mirror!$F$106:$F$109</c:f>
              <c:numCache>
                <c:formatCode>General</c:formatCode>
                <c:ptCount val="4"/>
                <c:pt idx="0">
                  <c:v>5.7877612467890316</c:v>
                </c:pt>
                <c:pt idx="1">
                  <c:v>9.6263577248062244</c:v>
                </c:pt>
                <c:pt idx="2">
                  <c:v>4.0406923545963487</c:v>
                </c:pt>
                <c:pt idx="3">
                  <c:v>2.1618380439278209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mirror!$G$104</c:f>
              <c:strCache>
                <c:ptCount val="1"/>
                <c:pt idx="0">
                  <c:v>v'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mirror!$G$106:$G$109</c:f>
              <c:numCache>
                <c:formatCode>General</c:formatCode>
                <c:ptCount val="4"/>
                <c:pt idx="0">
                  <c:v>-0.14866299990686294</c:v>
                </c:pt>
                <c:pt idx="1">
                  <c:v>3.5695390096322859</c:v>
                </c:pt>
                <c:pt idx="2">
                  <c:v>-3.4872705982824352</c:v>
                </c:pt>
                <c:pt idx="3">
                  <c:v>-4.4128735369391254</c:v>
                </c:pt>
              </c:numCache>
            </c:numRef>
          </c:xVal>
          <c:yVal>
            <c:numRef>
              <c:f>mirror!$H$106:$H$109</c:f>
              <c:numCache>
                <c:formatCode>General</c:formatCode>
                <c:ptCount val="4"/>
                <c:pt idx="0">
                  <c:v>7.4659918810700692</c:v>
                </c:pt>
                <c:pt idx="1">
                  <c:v>8.4271438412829625</c:v>
                </c:pt>
                <c:pt idx="2">
                  <c:v>12.673114746241021</c:v>
                </c:pt>
                <c:pt idx="3">
                  <c:v>9.136416569247789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mirror!$C$93</c:f>
              <c:strCache>
                <c:ptCount val="1"/>
                <c:pt idx="0">
                  <c:v>Segment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mirror!$E$93:$E$94</c:f>
              <c:numCache>
                <c:formatCode>General</c:formatCode>
                <c:ptCount val="2"/>
                <c:pt idx="0">
                  <c:v>-1</c:v>
                </c:pt>
                <c:pt idx="1">
                  <c:v>5</c:v>
                </c:pt>
              </c:numCache>
            </c:numRef>
          </c:xVal>
          <c:yVal>
            <c:numRef>
              <c:f>mirror!$F$93:$F$94</c:f>
              <c:numCache>
                <c:formatCode>General</c:formatCode>
                <c:ptCount val="2"/>
                <c:pt idx="0">
                  <c:v>4</c:v>
                </c:pt>
                <c:pt idx="1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49920256"/>
        <c:axId val="-1549918624"/>
      </c:scatterChart>
      <c:valAx>
        <c:axId val="-154992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549918624"/>
        <c:crosses val="autoZero"/>
        <c:crossBetween val="midCat"/>
      </c:valAx>
      <c:valAx>
        <c:axId val="-15499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549920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fold!$B$181</c:f>
          <c:strCache>
            <c:ptCount val="1"/>
            <c:pt idx="0">
              <c:v>Inverse Problem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fold!$C$183:$E$183</c:f>
              <c:numCache>
                <c:formatCode>General</c:formatCode>
                <c:ptCount val="3"/>
                <c:pt idx="0">
                  <c:v>-1</c:v>
                </c:pt>
                <c:pt idx="1">
                  <c:v>-1</c:v>
                </c:pt>
                <c:pt idx="2">
                  <c:v>1</c:v>
                </c:pt>
              </c:numCache>
            </c:numRef>
          </c:xVal>
          <c:yVal>
            <c:numRef>
              <c:f>fold!$C$184:$E$184</c:f>
              <c:numCache>
                <c:formatCode>General</c:formatCode>
                <c:ptCount val="3"/>
                <c:pt idx="0">
                  <c:v>-1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v>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fold!$C$187:$E$187</c:f>
              <c:numCache>
                <c:formatCode>General</c:formatCode>
                <c:ptCount val="3"/>
                <c:pt idx="0">
                  <c:v>-1.1999999999999997</c:v>
                </c:pt>
                <c:pt idx="1">
                  <c:v>1.1102230246251565E-16</c:v>
                </c:pt>
                <c:pt idx="2">
                  <c:v>1.6</c:v>
                </c:pt>
              </c:numCache>
            </c:numRef>
          </c:xVal>
          <c:yVal>
            <c:numRef>
              <c:f>fold!$C$188:$E$188</c:f>
              <c:numCache>
                <c:formatCode>General</c:formatCode>
                <c:ptCount val="3"/>
                <c:pt idx="0">
                  <c:v>-1.2</c:v>
                </c:pt>
                <c:pt idx="1">
                  <c:v>0.40000000000000013</c:v>
                </c:pt>
                <c:pt idx="2">
                  <c:v>-0.8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-1549916992"/>
        <c:axId val="-1549915904"/>
      </c:scatterChart>
      <c:valAx>
        <c:axId val="-1549916992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549915904"/>
        <c:crosses val="autoZero"/>
        <c:crossBetween val="midCat"/>
      </c:valAx>
      <c:valAx>
        <c:axId val="-1549915904"/>
        <c:scaling>
          <c:orientation val="minMax"/>
          <c:max val="3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549916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cyborg!$D$73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cyborg!$D$75:$D$78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cyborg!$D$81:$D$84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cyborg!$E$74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cyborg!$E$75:$E$78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cyborg!$E$81:$E$84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cyborg!$F$74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cyborg!$F$75:$F$78</c:f>
              <c:numCache>
                <c:formatCode>General</c:formatCode>
                <c:ptCount val="4"/>
                <c:pt idx="0">
                  <c:v>1</c:v>
                </c:pt>
                <c:pt idx="1">
                  <c:v>-0.19999999999999996</c:v>
                </c:pt>
                <c:pt idx="2">
                  <c:v>-1</c:v>
                </c:pt>
                <c:pt idx="3">
                  <c:v>1</c:v>
                </c:pt>
              </c:numCache>
            </c:numRef>
          </c:xVal>
          <c:yVal>
            <c:numRef>
              <c:f>cyborg!$F$81:$F$84</c:f>
              <c:numCache>
                <c:formatCode>General</c:formatCode>
                <c:ptCount val="4"/>
                <c:pt idx="0">
                  <c:v>1</c:v>
                </c:pt>
                <c:pt idx="1">
                  <c:v>-0.60000000000000009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50576848"/>
        <c:axId val="-1315009536"/>
      </c:scatterChart>
      <c:valAx>
        <c:axId val="-155057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315009536"/>
        <c:crosses val="autoZero"/>
        <c:crossBetween val="midCat"/>
      </c:valAx>
      <c:valAx>
        <c:axId val="-131500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5505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293656</xdr:colOff>
      <xdr:row>29</xdr:row>
      <xdr:rowOff>32226</xdr:rowOff>
    </xdr:from>
    <xdr:ext cx="1614416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614416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,+,⋅, </m:t>
                        </m:r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/>
                          <m:e/>
                        </m:d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979456" y="7023576"/>
              <a:ext cx="1614416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𝑉_𝐷=(𝐹,+,⋅, 〈│〉)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371475</xdr:colOff>
      <xdr:row>25</xdr:row>
      <xdr:rowOff>38100</xdr:rowOff>
    </xdr:from>
    <xdr:ext cx="1049518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𝑊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057275" y="6076950"/>
              <a:ext cx="1049518" cy="6574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|𝑣〉∈𝑉_𝐷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=|𝑢_1 〉−|𝑢_2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|𝑢_𝑖 〉∈𝑃, 𝑊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66172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685800" y="2466975"/>
              <a:ext cx="6617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𝑊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685800" y="2466975"/>
              <a:ext cx="66172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|𝑣〉∈𝑊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647700</xdr:colOff>
      <xdr:row>11</xdr:row>
      <xdr:rowOff>28575</xdr:rowOff>
    </xdr:from>
    <xdr:ext cx="59214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647700" y="2733675"/>
              <a:ext cx="59214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304800</xdr:colOff>
      <xdr:row>21</xdr:row>
      <xdr:rowOff>104775</xdr:rowOff>
    </xdr:from>
    <xdr:ext cx="107208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990600" y="5191125"/>
              <a:ext cx="107208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↦|𝑝〉∈𝑃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76200</xdr:colOff>
      <xdr:row>4</xdr:row>
      <xdr:rowOff>209550</xdr:rowOff>
    </xdr:from>
    <xdr:ext cx="1108059" cy="3946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∈</m:t>
                              </m:r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𝐹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62000" y="1247775"/>
              <a:ext cx="1108059" cy="3946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|𝑣〉=(■8(𝑥∈𝐹@𝑦∈𝐹))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5</xdr:row>
      <xdr:rowOff>66675</xdr:rowOff>
    </xdr:from>
    <xdr:ext cx="1557029" cy="2231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𝑞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47675" y="1343025"/>
              <a:ext cx="1557029" cy="2231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(├|𝑝〉, ├|𝑞〉)∈𝑃^2,𝑊^2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504825</xdr:colOff>
      <xdr:row>9</xdr:row>
      <xdr:rowOff>209550</xdr:rowOff>
    </xdr:from>
    <xdr:ext cx="1508811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508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 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𝑊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504825" y="2438400"/>
              <a:ext cx="1508811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(├|𝑝〉, ├|𝑑〉)∈𝑊×𝑉_𝐷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4</xdr:row>
      <xdr:rowOff>180975</xdr:rowOff>
    </xdr:from>
    <xdr:ext cx="1826334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428625" y="1219200"/>
              <a:ext cx="1826334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,…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sSubSup>
                      <m:sSub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Sup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𝑉</m:t>
                        </m:r>
                      </m:sub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sup>
                    </m:sSubSup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428625" y="1219200"/>
              <a:ext cx="1826334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(├|𝑣_1 〉,├|𝑣_2 〉,…)∈𝑉_𝑃^𝑛, 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𝑉_𝑉^𝑛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628650</xdr:colOff>
      <xdr:row>14</xdr:row>
      <xdr:rowOff>57150</xdr:rowOff>
    </xdr:from>
    <xdr:ext cx="1096647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314450" y="347662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314450" y="347662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↦|𝑣_(𝑖+1)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295275</xdr:colOff>
      <xdr:row>10</xdr:row>
      <xdr:rowOff>0</xdr:rowOff>
    </xdr:from>
    <xdr:ext cx="1798569" cy="2481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981075" y="2466975"/>
              <a:ext cx="1798569" cy="248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d>
                      <m:dPr>
                        <m:begChr m:val="{"/>
                        <m:endChr m:val="}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=1,2,…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981075" y="2466975"/>
              <a:ext cx="1798569" cy="2481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|𝑣〉=|𝑣_𝑖 〉∈{├|𝑣_(𝑗=1,2,…) 〉}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666750</xdr:colOff>
      <xdr:row>17</xdr:row>
      <xdr:rowOff>114300</xdr:rowOff>
    </xdr:from>
    <xdr:ext cx="1096647" cy="219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352550" y="425767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↦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d>
                  </m:oMath>
                </m:oMathPara>
              </a14:m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352550" y="4257675"/>
              <a:ext cx="1096647" cy="219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kumimoji="1" lang="en-US" altLang="ja-JP" sz="1400" b="0" i="0">
                  <a:latin typeface="Cambria Math" panose="02040503050406030204" pitchFamily="18" charset="0"/>
                </a:rPr>
                <a:t>|𝑣〉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↦|𝑣_(𝑖−1)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7327</xdr:colOff>
      <xdr:row>30</xdr:row>
      <xdr:rowOff>4396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693127" y="7148146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676275</xdr:colOff>
      <xdr:row>13</xdr:row>
      <xdr:rowOff>142875</xdr:rowOff>
    </xdr:from>
    <xdr:ext cx="1256049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,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362075" y="3238500"/>
              <a:ext cx="1256049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|𝑑〉, |𝑠〉,|𝑒〉∈𝐹^2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200025</xdr:colOff>
      <xdr:row>9</xdr:row>
      <xdr:rowOff>180975</xdr:rowOff>
    </xdr:from>
    <xdr:ext cx="2197974" cy="2904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885825" y="2324100"/>
              <a:ext cx="2197974" cy="2904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|𝑑〉≔(𝑑_𝑥,𝑑_𝑦 )^𝑇≔|𝑒〉−|𝑠〉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276225</xdr:colOff>
      <xdr:row>18</xdr:row>
      <xdr:rowOff>76200</xdr:rowOff>
    </xdr:from>
    <xdr:ext cx="2808589" cy="4338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sub>
                              </m:sSub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𝑑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𝑦</m:t>
                                  </m:r>
                                </m:sub>
                              </m:sSub>
                            </m:e>
                          </m:mr>
                        </m:m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962025" y="4362450"/>
              <a:ext cx="2808589" cy="4338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|𝑛〉≔𝜎 ̂_𝑦 |𝑑〉≔(■8(0&amp;−1@1&amp;0))(■8(𝑑_𝑥@𝑑_𝑦 ))∈𝐹^2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295275</xdr:colOff>
      <xdr:row>22</xdr:row>
      <xdr:rowOff>9525</xdr:rowOff>
    </xdr:from>
    <xdr:ext cx="77553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1666875" y="5248275"/>
              <a:ext cx="77553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〈𝑛│𝑑〉=0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504825</xdr:colOff>
      <xdr:row>35</xdr:row>
      <xdr:rowOff>9525</xdr:rowOff>
    </xdr:from>
    <xdr:ext cx="2028569" cy="9710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f>
                              <m:f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=∃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f>
                              <m:f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</m:e>
                                </m:d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d>
                                  <m:dPr>
                                    <m:begChr m:val="|"/>
                                    <m:endChr m:val="〉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𝑣</m:t>
                                    </m:r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+∃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190625" y="8343900"/>
              <a:ext cx="2028569" cy="9710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(├|𝑣〉−├|𝑣′〉)/2=∃𝛼|𝑛〉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(├|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𝑣〉+├|𝑣′〉)/2=|𝑠〉+∃𝛽|𝑑〉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133350</xdr:colOff>
      <xdr:row>41</xdr:row>
      <xdr:rowOff>200025</xdr:rowOff>
    </xdr:from>
    <xdr:ext cx="187545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504950" y="9963150"/>
              <a:ext cx="187545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|𝑣〉=|𝑠〉+𝛼|𝑛〉+𝛽|𝑑〉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45</xdr:row>
      <xdr:rowOff>0</xdr:rowOff>
    </xdr:from>
    <xdr:ext cx="1789464" cy="5595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m:rPr>
                                <m:nor/>
                              </m:rPr>
                              <a:rPr kumimoji="1" lang="ja-JP" altLang="en-US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</m:e>
                          <m:e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𝑠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eqAr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1371600" y="10715625"/>
              <a:ext cx="1789464" cy="55957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{█(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〈𝑣│𝑛〉=〈𝑠│𝑛〉+𝛼|𝑛|^2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@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𝑣│𝑑〉=〈𝑠│𝑑〉+𝛽|𝑑|^2 )┤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0</xdr:colOff>
      <xdr:row>51</xdr:row>
      <xdr:rowOff>0</xdr:rowOff>
    </xdr:from>
    <xdr:ext cx="1082861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371600" y="12144375"/>
              <a:ext cx="1082861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𝛼=〈𝑛│𝑣−𝑠〉/|𝑛|^2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9525</xdr:colOff>
      <xdr:row>53</xdr:row>
      <xdr:rowOff>85725</xdr:rowOff>
    </xdr:from>
    <xdr:ext cx="1087734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1381125" y="12706350"/>
              <a:ext cx="1087734" cy="4458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𝛽=〈𝑑│𝑣−𝑠〉/|𝑑|^2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581025</xdr:colOff>
      <xdr:row>58</xdr:row>
      <xdr:rowOff>171450</xdr:rowOff>
    </xdr:from>
    <xdr:ext cx="1803571" cy="10760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num>
                      <m:den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1266825" y="13982700"/>
              <a:ext cx="1803571" cy="1076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|𝑣−𝑣′〉/2=𝛼|𝑛〉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⇔|𝑣′〉=|𝑣〉−2𝛼|𝑛〉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=|𝑣〉−2 〈𝑛│𝑣−𝑠〉/|𝑛|^2 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419100</xdr:colOff>
      <xdr:row>64</xdr:row>
      <xdr:rowOff>85725</xdr:rowOff>
    </xdr:from>
    <xdr:ext cx="2925544" cy="4335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+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d>
                      <m:dPr>
                        <m:begChr m:val="〈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104900" y="15325725"/>
              <a:ext cx="2925544" cy="4335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̂|𝑣〉−2/|𝑛|^2  |𝑛〉〈𝑛│𝑣〉  +2/|𝑛|^2  |𝑛〉〈𝑛│𝑠〉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466725</xdr:colOff>
      <xdr:row>67</xdr:row>
      <xdr:rowOff>228600</xdr:rowOff>
    </xdr:from>
    <xdr:ext cx="2577244" cy="4840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𝕀</m:t>
                            </m:r>
                          </m:e>
                        </m:acc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−2</m:t>
                        </m:r>
                        <m:f>
                          <m:f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d>
                              <m:dPr>
                                <m:begChr m:val="|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+2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1152525" y="16182975"/>
              <a:ext cx="2577244" cy="484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=(𝕀 ̂−2 |𝑛〉〈𝑛┤|/|𝑛|^2 )|𝑣〉+2 〈𝑛│𝑠〉/(|𝑛|^2  ) 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165588</xdr:colOff>
      <xdr:row>73</xdr:row>
      <xdr:rowOff>122360</xdr:rowOff>
    </xdr:from>
    <xdr:ext cx="1314206" cy="15862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∝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ja-JP" altLang="en-US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ja-JP" altLang="en-US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 </m:t>
                            </m:r>
                          </m:den>
                        </m:f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ja-JP" altLang="en-US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851388" y="17505485"/>
              <a:ext cx="1314206" cy="158620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 |𝑛〉〈𝑛┤|/|𝑛|^2 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∝|𝑛〉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2 〈𝑛│𝑠〉/(|𝑛|^2  )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(=2 〈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𝑛│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𝑒〉/(|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|^2  ) ├|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𝑛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1</xdr:col>
      <xdr:colOff>647700</xdr:colOff>
      <xdr:row>110</xdr:row>
      <xdr:rowOff>180975</xdr:rowOff>
    </xdr:from>
    <xdr:to>
      <xdr:col>8</xdr:col>
      <xdr:colOff>419100</xdr:colOff>
      <xdr:row>130</xdr:row>
      <xdr:rowOff>9526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381000</xdr:colOff>
      <xdr:row>134</xdr:row>
      <xdr:rowOff>180975</xdr:rowOff>
    </xdr:from>
    <xdr:ext cx="11474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1066800" y="30422850"/>
              <a:ext cx="11474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̂=𝑈 ̂^2=𝕀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333375</xdr:colOff>
      <xdr:row>139</xdr:row>
      <xdr:rowOff>161925</xdr:rowOff>
    </xdr:from>
    <xdr:ext cx="1956561" cy="665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𝕀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−2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1704975" y="31594425"/>
              <a:ext cx="1956561" cy="66550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̂|𝑛〉=𝕀|𝑛〉−2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〈𝑛│𝑛〉/|𝑛|^2  |𝑛〉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=−|𝑛〉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266700</xdr:colOff>
      <xdr:row>148</xdr:row>
      <xdr:rowOff>161925</xdr:rowOff>
    </xdr:from>
    <xdr:ext cx="2716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009900" y="33737550"/>
              <a:ext cx="2716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514350</xdr:colOff>
      <xdr:row>152</xdr:row>
      <xdr:rowOff>152400</xdr:rowOff>
    </xdr:from>
    <xdr:ext cx="2929392" cy="15756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m:rPr>
                        <m:sty m:val="p"/>
                      </m:rPr>
                      <a:rPr kumimoji="1" lang="en-US" altLang="ja-JP" sz="1400" b="0" i="0">
                        <a:latin typeface="Cambria Math" panose="02040503050406030204" pitchFamily="18" charset="0"/>
                      </a:rPr>
                      <m:t>Tr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</m:t>
                    </m:r>
                    <m:f>
                      <m:f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𝑛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  <m:d>
                              <m:dPr>
                                <m:begChr m:val="〈"/>
                                <m:endChr m:val="〉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num>
                          <m:den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 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=2−2−0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⇒0−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571750" y="34680525"/>
              <a:ext cx="2929392" cy="15756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Tr(𝑈 ̂ )=Tr(𝕀)−2/|𝑛|^2  Tr(├|𝑛〉〈𝑛┤|)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=2−2/|𝑛|^2 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(〈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𝑛│𝑛〉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〈𝑛│𝑛〉)/|𝑛|^2 +(〈𝑑│𝑛〉〈𝑛│𝑑〉)/|𝑑|^2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 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=2−2−0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⇒0−(−1)=1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466725</xdr:colOff>
      <xdr:row>163</xdr:row>
      <xdr:rowOff>171450</xdr:rowOff>
    </xdr:from>
    <xdr:ext cx="1572097" cy="4458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1838325" y="37318950"/>
              <a:ext cx="1572097" cy="44582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(├|𝑑〉〈𝑑┤|  )/|𝑑|^2 −|𝑛〉〈𝑛┤|/|𝑛|^2 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314325</xdr:colOff>
      <xdr:row>167</xdr:row>
      <xdr:rowOff>180974</xdr:rowOff>
    </xdr:from>
    <xdr:ext cx="1832681" cy="13137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 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1000125" y="38280974"/>
              <a:ext cx="1832681" cy="1313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̂𝑀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̂(𝑈 ̂├|𝑣〉+├|𝑛′〉)+|𝑛′〉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̂^2 |𝑣〉+𝑈 ̂|𝑛′〉+|𝑛〉   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=𝕀 ̂|𝑣〉−|𝑛^′ 〉+|𝑛^′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=|𝑣〉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263769</xdr:colOff>
      <xdr:row>6</xdr:row>
      <xdr:rowOff>65942</xdr:rowOff>
    </xdr:from>
    <xdr:ext cx="71814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〉,|</m:t>
                        </m:r>
                        <m:r>
                          <a:rPr kumimoji="1" lang="ja-JP" altLang="en-US" sz="1400" b="0" i="1">
                            <a:latin typeface="Cambria Math" panose="02040503050406030204" pitchFamily="18" charset="0"/>
                          </a:rPr>
                          <m:t>𝑒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〉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949569" y="1494692"/>
              <a:ext cx="71814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 (|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𝑠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〉,|</a:t>
              </a:r>
              <a:r>
                <a:rPr kumimoji="1" lang="ja-JP" altLang="en-US" sz="1400" b="0" i="0">
                  <a:latin typeface="Cambria Math" panose="02040503050406030204" pitchFamily="18" charset="0"/>
                </a:rPr>
                <a:t>𝑒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593481</xdr:colOff>
      <xdr:row>26</xdr:row>
      <xdr:rowOff>161192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593481" y="6352442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366345</xdr:colOff>
      <xdr:row>83</xdr:row>
      <xdr:rowOff>21981</xdr:rowOff>
    </xdr:from>
    <xdr:ext cx="2121158" cy="1307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1055076" y="20171019"/>
              <a:ext cx="2121158" cy="130779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</m:e>
                        </m:d>
                      </m:num>
                      <m:den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 </m:t>
                        </m:r>
                      </m:den>
                    </m:f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𝑛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=2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𝑃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=−2</m:t>
                    </m:r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𝑃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𝑛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1055076" y="20171019"/>
              <a:ext cx="2121158" cy="1307794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𝕀 ̂−2𝑃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𝑃≔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|𝑛〉〈𝑛┤|/(|𝑛|^2  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(⇒├|𝑛′〉=2𝑃├|𝑠〉)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|𝑣′〉−|𝑣〉=−2𝑃(├|𝑣〉−├|𝑠〉)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=−2𝑃|𝑣〉+|𝑛′〉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6</xdr:row>
      <xdr:rowOff>0</xdr:rowOff>
    </xdr:from>
    <xdr:ext cx="174932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" name="テキスト ボックス 1"/>
            <xdr:cNvSpPr txBox="1"/>
          </xdr:nvSpPr>
          <xdr:spPr>
            <a:xfrm>
              <a:off x="1209675" y="1428750"/>
              <a:ext cx="174932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̂_1 |𝑣〉≔𝑈 ̂_1 |𝑣〉+|𝑛_1^′〉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514350</xdr:colOff>
      <xdr:row>7</xdr:row>
      <xdr:rowOff>180975</xdr:rowOff>
    </xdr:from>
    <xdr:ext cx="1761829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+|</m:t>
                    </m:r>
                    <m:sSubSup>
                      <m:sSub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〉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" name="テキスト ボックス 2"/>
            <xdr:cNvSpPr txBox="1"/>
          </xdr:nvSpPr>
          <xdr:spPr>
            <a:xfrm>
              <a:off x="1200150" y="1847850"/>
              <a:ext cx="1761829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 |𝑣〉≔𝑈 ̂_2 |𝑣〉+|𝑛_2^′〉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495300</xdr:colOff>
      <xdr:row>10</xdr:row>
      <xdr:rowOff>209550</xdr:rowOff>
    </xdr:from>
    <xdr:ext cx="3052631" cy="7159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m:rPr>
                            <m:nor/>
                          </m:rPr>
                          <a:rPr kumimoji="1" lang="ja-JP" altLang="en-US" sz="14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=: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4" name="テキスト ボックス 3"/>
            <xdr:cNvSpPr txBox="1"/>
          </xdr:nvSpPr>
          <xdr:spPr>
            <a:xfrm>
              <a:off x="1181100" y="2590800"/>
              <a:ext cx="3052631" cy="7159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𝑀 ̂_2∘𝑀 ̂_1 |𝑣〉≔𝑈 ̂_2 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̂_1 ├|𝑣〉+├|𝑛_1^′ 〉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 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+|𝑛_2^′ 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=𝑈 ̂_2 𝑈 ̂_1 |𝑣〉+(𝑈 ̂_2 ├|𝑛_1^′ 〉+├|𝑛_2^′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=:𝑈 ̂|𝑣〉+|𝑛′〉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638175</xdr:colOff>
      <xdr:row>14</xdr:row>
      <xdr:rowOff>209550</xdr:rowOff>
    </xdr:from>
    <xdr:ext cx="1599797" cy="459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1323975" y="3543300"/>
              <a:ext cx="1599797" cy="459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̂≔𝑈 ̂_2 𝑈 ̂_1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|𝑛′〉≔𝑈 ̂_2 |𝑛_1^′ 〉+|𝑛_2^′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102577</xdr:colOff>
      <xdr:row>21</xdr:row>
      <xdr:rowOff>139212</xdr:rowOff>
    </xdr:from>
    <xdr:ext cx="699935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2159977" y="5139837"/>
              <a:ext cx="699935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615461</xdr:colOff>
      <xdr:row>25</xdr:row>
      <xdr:rowOff>212481</xdr:rowOff>
    </xdr:from>
    <xdr:ext cx="2047163" cy="6819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  <m:func>
                          <m:func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>
                                <a:latin typeface="Cambria Math" panose="02040503050406030204" pitchFamily="18" charset="0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  <m:sub>
                                    <m:r>
                                      <a:rPr kumimoji="1" lang="en-US" altLang="ja-JP" sz="1400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</m:func>
                      </m:e>
                    </m:fun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=−1⋅−1</m:t>
                    </m:r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987061" y="6165606"/>
              <a:ext cx="2047163" cy="681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det⁡〖(𝑈 ̂ )=det⁡(𝑈 ̂_2 )  det⁡(𝑈 ̂_1 ) 〗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=−1⋅−1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14654</xdr:colOff>
      <xdr:row>34</xdr:row>
      <xdr:rowOff>168519</xdr:rowOff>
    </xdr:from>
    <xdr:ext cx="1951688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: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⟼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∈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700454" y="8264769"/>
              <a:ext cx="1951688" cy="229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̂:|𝑣〉∈𝐹^2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⟼|𝑣^′ 〉∈𝐹^2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249115</xdr:colOff>
      <xdr:row>36</xdr:row>
      <xdr:rowOff>161192</xdr:rowOff>
    </xdr:from>
    <xdr:ext cx="1094339" cy="4508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9" name="テキスト ボックス 8"/>
            <xdr:cNvSpPr txBox="1"/>
          </xdr:nvSpPr>
          <xdr:spPr>
            <a:xfrm>
              <a:off x="934915" y="8733692"/>
              <a:ext cx="1094339" cy="45089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|𝑣′〉≔𝐹 ̂|𝑣〉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≔𝑈 ̂|𝑣〉+|𝑤〉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168519</xdr:colOff>
      <xdr:row>40</xdr:row>
      <xdr:rowOff>139211</xdr:rowOff>
    </xdr:from>
    <xdr:ext cx="2694840" cy="546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/>
            <xdr:cNvSpPr txBox="1"/>
          </xdr:nvSpPr>
          <xdr:spPr>
            <a:xfrm>
              <a:off x="1545981" y="9891346"/>
              <a:ext cx="2694840" cy="546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𝕀</m:t>
                        </m:r>
                      </m:e>
                    </m:acc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sSup>
                              <m:s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acc>
                                      <m:accPr>
                                        <m:chr m:val="̂"/>
                                        <m:ctrl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𝑈</m:t>
                                        </m:r>
                                      </m:e>
                                    </m:acc>
                                  </m:e>
                                </m:d>
                              </m:e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=1⇔</m:t>
                        </m:r>
                        <m:func>
                          <m:func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kumimoji="1" lang="en-US" altLang="ja-JP" sz="1400" b="0" i="0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det</m:t>
                            </m:r>
                          </m:fName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prstClr val="black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𝑈</m:t>
                                    </m:r>
                                  </m:e>
                                </m:acc>
                              </m:e>
                            </m:d>
                          </m:e>
                        </m:func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=±1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0" name="テキスト ボックス 9"/>
            <xdr:cNvSpPr txBox="1"/>
          </xdr:nvSpPr>
          <xdr:spPr>
            <a:xfrm>
              <a:off x="1545981" y="9891346"/>
              <a:ext cx="2694840" cy="54656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𝑈 ̂=𝕀 ̂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⇔det⁡〖(𝑈 ̂ )^2 〗=1⇔det⁡(𝑈 ̂ )=±1)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46</xdr:row>
      <xdr:rowOff>0</xdr:rowOff>
    </xdr:from>
    <xdr:ext cx="1708736" cy="9080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⇔</m:t>
                    </m:r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′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685800" y="10953750"/>
              <a:ext cx="1708736" cy="9080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|𝑣′〉=𝑈 ̂|𝑣〉+|𝑤〉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𝑈 ̂^𝑇 |𝑣′〉=|𝑣〉+𝑈 ̂^𝑇 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⇔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|𝑣〉=𝑈 ̂^𝑇 |𝑣′〉−𝑈 ̂^𝑇 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2465483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sSup>
                          <m:s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𝑈</m:t>
                                </m:r>
                              </m:e>
                            </m:acc>
                          </m:e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685800" y="12382500"/>
              <a:ext cx="2465483" cy="243143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 ̂^(−1) |𝑣〉≔𝑈 ̂^(−1) |𝑣〉+(−𝑈 ̂^(−1) ├|𝑤〉)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219808</xdr:colOff>
      <xdr:row>60</xdr:row>
      <xdr:rowOff>190500</xdr:rowOff>
    </xdr:from>
    <xdr:ext cx="2177584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−1 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∘⋯∘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𝑀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∘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𝕀</m:t>
                        </m:r>
                      </m:e>
                    </m:acc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597270" y="14778404"/>
              <a:ext cx="2177584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𝐹≔𝑀 ̂_𝑛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∘𝑀 ̂_(𝑛−1 )∘⋯∘𝑀 ̂_1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∘𝕀 ̂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3</xdr:col>
      <xdr:colOff>0</xdr:colOff>
      <xdr:row>79</xdr:row>
      <xdr:rowOff>227133</xdr:rowOff>
    </xdr:from>
    <xdr:to>
      <xdr:col>4</xdr:col>
      <xdr:colOff>608134</xdr:colOff>
      <xdr:row>82</xdr:row>
      <xdr:rowOff>87923</xdr:rowOff>
    </xdr:to>
    <xdr:grpSp>
      <xdr:nvGrpSpPr>
        <xdr:cNvPr id="14" name="グループ化 13"/>
        <xdr:cNvGrpSpPr/>
      </xdr:nvGrpSpPr>
      <xdr:grpSpPr>
        <a:xfrm>
          <a:off x="2623038" y="19423671"/>
          <a:ext cx="1714500" cy="586156"/>
          <a:chOff x="1069731" y="18441865"/>
          <a:chExt cx="1296865" cy="586154"/>
        </a:xfrm>
      </xdr:grpSpPr>
      <xdr:cxnSp macro="">
        <xdr:nvCxnSpPr>
          <xdr:cNvPr id="15" name="直線矢印コネクタ 14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diamond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405179</xdr:colOff>
      <xdr:row>78</xdr:row>
      <xdr:rowOff>126755</xdr:rowOff>
    </xdr:from>
    <xdr:to>
      <xdr:col>7</xdr:col>
      <xdr:colOff>302602</xdr:colOff>
      <xdr:row>83</xdr:row>
      <xdr:rowOff>214678</xdr:rowOff>
    </xdr:to>
    <xdr:grpSp>
      <xdr:nvGrpSpPr>
        <xdr:cNvPr id="17" name="グループ化 16"/>
        <xdr:cNvGrpSpPr/>
      </xdr:nvGrpSpPr>
      <xdr:grpSpPr>
        <a:xfrm rot="5771715">
          <a:off x="5574323" y="19436861"/>
          <a:ext cx="1296865" cy="586154"/>
          <a:chOff x="1069731" y="18441865"/>
          <a:chExt cx="1296865" cy="586154"/>
        </a:xfrm>
      </xdr:grpSpPr>
      <xdr:cxnSp macro="">
        <xdr:nvCxnSpPr>
          <xdr:cNvPr id="18" name="直線矢印コネクタ 17"/>
          <xdr:cNvCxnSpPr/>
        </xdr:nvCxnSpPr>
        <xdr:spPr>
          <a:xfrm flipV="1">
            <a:off x="1069731" y="18441865"/>
            <a:ext cx="1296865" cy="37367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/>
        </xdr:nvCxnSpPr>
        <xdr:spPr>
          <a:xfrm>
            <a:off x="1077058" y="18822866"/>
            <a:ext cx="549519" cy="205153"/>
          </a:xfrm>
          <a:prstGeom prst="straightConnector1">
            <a:avLst/>
          </a:prstGeom>
          <a:ln>
            <a:headEnd type="oval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666750</xdr:colOff>
      <xdr:row>80</xdr:row>
      <xdr:rowOff>102577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2038350" y="19152577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4</xdr:col>
      <xdr:colOff>320919</xdr:colOff>
      <xdr:row>78</xdr:row>
      <xdr:rowOff>240324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064119" y="18814074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549518</xdr:colOff>
      <xdr:row>82</xdr:row>
      <xdr:rowOff>87923</xdr:rowOff>
    </xdr:from>
    <xdr:ext cx="34111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2" name="テキスト ボックス 21"/>
            <xdr:cNvSpPr txBox="1"/>
          </xdr:nvSpPr>
          <xdr:spPr>
            <a:xfrm>
              <a:off x="2606918" y="19614173"/>
              <a:ext cx="34111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|𝑣_2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108439</xdr:colOff>
      <xdr:row>78</xdr:row>
      <xdr:rowOff>35169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3" name="テキスト ボックス 22"/>
            <xdr:cNvSpPr txBox="1"/>
          </xdr:nvSpPr>
          <xdr:spPr>
            <a:xfrm>
              <a:off x="4909039" y="18608919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|〖𝑣′〗_0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6</xdr:col>
      <xdr:colOff>114299</xdr:colOff>
      <xdr:row>80</xdr:row>
      <xdr:rowOff>180243</xdr:rowOff>
    </xdr:from>
    <xdr:ext cx="3850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4" name="テキスト ボックス 23"/>
            <xdr:cNvSpPr txBox="1"/>
          </xdr:nvSpPr>
          <xdr:spPr>
            <a:xfrm>
              <a:off x="4229099" y="19230243"/>
              <a:ext cx="3850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7</xdr:col>
      <xdr:colOff>313591</xdr:colOff>
      <xdr:row>83</xdr:row>
      <xdr:rowOff>225668</xdr:rowOff>
    </xdr:from>
    <xdr:ext cx="389209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5" name="テキスト ボックス 24"/>
            <xdr:cNvSpPr txBox="1"/>
          </xdr:nvSpPr>
          <xdr:spPr>
            <a:xfrm>
              <a:off x="5114191" y="19990043"/>
              <a:ext cx="389209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3</xdr:col>
      <xdr:colOff>175846</xdr:colOff>
      <xdr:row>86</xdr:row>
      <xdr:rowOff>36635</xdr:rowOff>
    </xdr:from>
    <xdr:ext cx="2132635" cy="47474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bSup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6" name="テキスト ボックス 25"/>
            <xdr:cNvSpPr txBox="1"/>
          </xdr:nvSpPr>
          <xdr:spPr>
            <a:xfrm>
              <a:off x="2233246" y="20515385"/>
              <a:ext cx="2132635" cy="47474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|〖𝑣′〗_𝑖 〉≔𝐹|𝑣_𝑖 〉=𝑈 ̂|𝑣_𝑖 〉+|𝑤〉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⇒|𝑤〉=|𝑣_𝑖^′ 〉−𝑈 ̂|𝑣_𝑖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526073</xdr:colOff>
      <xdr:row>89</xdr:row>
      <xdr:rowOff>86458</xdr:rowOff>
    </xdr:from>
    <xdr:ext cx="1574405" cy="8766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≔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𝑣</m:t>
                            </m:r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7" name="テキスト ボックス 26"/>
            <xdr:cNvSpPr txBox="1"/>
          </xdr:nvSpPr>
          <xdr:spPr>
            <a:xfrm>
              <a:off x="1897673" y="21279583"/>
              <a:ext cx="1574405" cy="876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〉≔|𝑣_1 〉−|𝑣_0 〉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|𝑑_2 〉≔|𝑣_2 〉−|𝑣_0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|〖𝑑′〗_1 〉≔|〖𝑣′〗_1 〉−|〖𝑣′〗_0 〉</a:t>
              </a:r>
              <a: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  <a:t/>
              </a:r>
              <a:br>
                <a:rPr kumimoji="1" lang="en-US" altLang="ja-JP" sz="1400" b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|〖𝑑′〗_2 〉≔|〖𝑣′〗_2 〉−|〖𝑣′〗_0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454269</xdr:colOff>
      <xdr:row>95</xdr:row>
      <xdr:rowOff>168520</xdr:rowOff>
    </xdr:from>
    <xdr:ext cx="2602251" cy="6987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1" i="1">
                        <a:latin typeface="Cambria Math" panose="02040503050406030204" pitchFamily="18" charset="0"/>
                      </a:rPr>
                      <m:t>𝟎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𝑈</m:t>
                            </m:r>
                          </m:e>
                        </m:acc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テキスト ボックス 27"/>
            <xdr:cNvSpPr txBox="1"/>
          </xdr:nvSpPr>
          <xdr:spPr>
            <a:xfrm>
              <a:off x="1825869" y="22790395"/>
              <a:ext cx="2602251" cy="6987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1" i="0">
                  <a:latin typeface="Cambria Math" panose="02040503050406030204" pitchFamily="18" charset="0"/>
                </a:rPr>
                <a:t>𝟎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=|𝑤〉−|𝑤〉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=(├|𝑣_𝑖^′ 〉−𝑈 ̂├|𝑣_𝑖 〉)−(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├|𝑣_0^′ 〉−𝑈 ̂├|𝑣_0 〉)</a:t>
              </a:r>
              <a:r>
                <a:rPr kumimoji="1" lang="en-US" altLang="ja-JP" sz="1400" b="0" i="1">
                  <a:latin typeface="Cambria Math" panose="02040503050406030204" pitchFamily="18" charset="0"/>
                </a:rPr>
                <a:t/>
              </a:r>
              <a:br>
                <a:rPr kumimoji="1" lang="en-US" altLang="ja-JP" sz="1400" b="0" i="1">
                  <a:latin typeface="Cambria Math" panose="02040503050406030204" pitchFamily="18" charset="0"/>
                </a:rPr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=|〖𝑑′〗_𝑖 〉−𝑈 ̂|𝑑_𝑖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212481</xdr:colOff>
      <xdr:row>101</xdr:row>
      <xdr:rowOff>161192</xdr:rowOff>
    </xdr:from>
    <xdr:ext cx="1047210" cy="2852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</m:e>
                      <m:sup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</m:ac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テキスト ボックス 28"/>
            <xdr:cNvSpPr txBox="1"/>
          </xdr:nvSpPr>
          <xdr:spPr>
            <a:xfrm>
              <a:off x="1584081" y="24211817"/>
              <a:ext cx="1047210" cy="2852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𝑈 ̂=(𝐷 ̂′)^(−1) 𝐷 ̂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29308</xdr:colOff>
      <xdr:row>105</xdr:row>
      <xdr:rowOff>153865</xdr:rowOff>
    </xdr:from>
    <xdr:ext cx="2137701" cy="8052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≔</m:t>
                              </m:r>
                              <m:d>
                                <m:d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>
                                            <a:latin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acc>
                                <m:accPr>
                                  <m:chr m:val="̂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𝐷</m:t>
                                  </m:r>
                                </m:e>
                              </m:acc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′≔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m:rPr>
                                            <m:brk m:alnAt="7"/>
                                          </m:rP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d>
                                <m:d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0</m:t>
                                        </m:r>
                                      </m:e>
                                    </m:mr>
                                    <m:mr>
                                      <m:e>
                                        <m:r>
                                          <a:rPr kumimoji="1" lang="en-US" altLang="ja-JP" sz="1400" b="0" i="1" u="none" strike="noStrike" kern="0" cap="none" spc="0" normalizeH="0" baseline="0" noProof="0">
                                            <a:ln>
                                              <a:noFill/>
                                            </a:ln>
                                            <a:solidFill>
                                              <a:prstClr val="black"/>
                                            </a:solidFill>
                                            <a:effectLst/>
                                            <a:uLnTx/>
                                            <a:uFillTx/>
                                            <a:latin typeface="Cambria Math" panose="02040503050406030204" pitchFamily="18" charset="0"/>
                                            <a:cs typeface="+mn-cs"/>
                                          </a:rPr>
                                          <m:t>1</m:t>
                                        </m:r>
                                      </m:e>
                                    </m:mr>
                                  </m:m>
                                </m:e>
                              </m:d>
                              <m:d>
                                <m:dPr>
                                  <m:begChr m:val="〈"/>
                                  <m:endChr m:val="|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′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テキスト ボックス 29"/>
            <xdr:cNvSpPr txBox="1"/>
          </xdr:nvSpPr>
          <xdr:spPr>
            <a:xfrm>
              <a:off x="2086708" y="25156990"/>
              <a:ext cx="2137701" cy="8052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{■8(𝐷 ̂≔(■8(1@0))〈𝑑_1 ┤|+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(■8(0@1))〈𝑑_2 ┤|@𝐷 ̂′≔(■8(1@0))〈〖𝑑′〗_1 ┤|+(■8(0@1))〈〖𝑑′〗_2 ┤| )┤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278423</xdr:colOff>
      <xdr:row>111</xdr:row>
      <xdr:rowOff>227135</xdr:rowOff>
    </xdr:from>
    <xdr:ext cx="2055050" cy="2431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1400" b="0" i="0">
                            <a:latin typeface="Cambria Math" panose="02040503050406030204" pitchFamily="18" charset="0"/>
                          </a:rPr>
                          <m:t>det</m:t>
                        </m:r>
                      </m:fName>
                      <m:e>
                        <m:d>
                          <m:d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</m:acc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=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⨂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𝑑</m:t>
                                </m:r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′</m:t>
                                </m:r>
                              </m:e>
                              <m:sub>
                                <m:r>
                                  <a:rPr kumimoji="1" lang="en-US" altLang="ja-JP" sz="1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≠0</m:t>
                        </m:r>
                      </m:e>
                    </m:func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テキスト ボックス 30"/>
            <xdr:cNvSpPr txBox="1"/>
          </xdr:nvSpPr>
          <xdr:spPr>
            <a:xfrm>
              <a:off x="2335823" y="26659010"/>
              <a:ext cx="2055050" cy="2431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det⁡〖(𝐷 ̂′)=|〖𝑑′〗_1 〉</a:t>
              </a:r>
              <a:r>
                <a:rPr kumimoji="1" lang="en-US" altLang="ja-JP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⨂|〖𝑑′〗_2 〉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≠0〗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256442</xdr:colOff>
      <xdr:row>133</xdr:row>
      <xdr:rowOff>212481</xdr:rowOff>
    </xdr:from>
    <xdr:ext cx="1524007" cy="229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2" name="テキスト ボックス 31"/>
            <xdr:cNvSpPr txBox="1"/>
          </xdr:nvSpPr>
          <xdr:spPr>
            <a:xfrm>
              <a:off x="1633904" y="32472923"/>
              <a:ext cx="1524007" cy="22961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>
                  <a:latin typeface="Cambria Math" panose="02040503050406030204" pitchFamily="18" charset="0"/>
                </a:rPr>
                <a:t>|𝑤〉=|〖𝑣′〗_0 〉−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|𝑣_0 〉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285749</xdr:colOff>
      <xdr:row>80</xdr:row>
      <xdr:rowOff>43961</xdr:rowOff>
    </xdr:from>
    <xdr:ext cx="359020" cy="464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→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33" name="テキスト ボックス 32"/>
            <xdr:cNvSpPr txBox="1"/>
          </xdr:nvSpPr>
          <xdr:spPr>
            <a:xfrm>
              <a:off x="3714749" y="19093961"/>
              <a:ext cx="359020" cy="464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ctr"/>
              <a:r>
                <a:rPr kumimoji="1" lang="en-US" altLang="ja-JP" sz="1400" b="0" i="0">
                  <a:latin typeface="Cambria Math" panose="02040503050406030204" pitchFamily="18" charset="0"/>
                </a:rPr>
                <a:t>𝐹 ̂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→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637442</xdr:colOff>
      <xdr:row>117</xdr:row>
      <xdr:rowOff>190500</xdr:rowOff>
    </xdr:from>
    <xdr:ext cx="3787191" cy="488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𝐷</m:t>
                            </m:r>
                          </m:e>
                        </m:acc>
                      </m:e>
                      <m: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′−1</m:t>
                        </m:r>
                      </m:sup>
                    </m:sSup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lang="en-US" altLang="ja-JP" b="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 xmlns="">
        <xdr:sp macro="" textlink="">
          <xdr:nvSpPr>
            <xdr:cNvPr id="35" name="テキスト ボックス 34"/>
            <xdr:cNvSpPr txBox="1"/>
          </xdr:nvSpPr>
          <xdr:spPr>
            <a:xfrm>
              <a:off x="2014904" y="28582327"/>
              <a:ext cx="3787191" cy="488339"/>
            </a:xfrm>
            <a:prstGeom prst="rect">
              <a:avLst/>
            </a:prstGeom>
            <a:noFill/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𝐷 ̂^(′−1)=1/(〈〖𝑑^′〗_2 ┤| 𝜎 ̂_𝑦 ├|〖𝑑^′〗_1 〉 ) 𝜎 ̂_𝑦 (├|〖𝑑^′〗_1 〉 (█(0</a:t>
              </a:r>
              <a:r>
                <a:rPr kumimoji="1" lang="ja-JP" altLang="en-US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@</a:t>
              </a:r>
              <a:r>
                <a:rPr lang="en-US" altLang="ja-JP" b="0" i="0">
                  <a:latin typeface="Cambria Math" panose="02040503050406030204" pitchFamily="18" charset="0"/>
                </a:rPr>
                <a:t>1</a:t>
              </a:r>
              <a:r>
                <a:rPr lang="ja-JP" altLang="en-US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)^𝑇−├|〖𝑑^′〗_2 〉 (█(1@0</a:t>
              </a:r>
              <a:r>
                <a:rPr kumimoji="0" lang="en-US" altLang="ja-JP" sz="11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 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139210</xdr:colOff>
      <xdr:row>124</xdr:row>
      <xdr:rowOff>0</xdr:rowOff>
    </xdr:from>
    <xdr:ext cx="5216043" cy="97571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acc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𝑈</m:t>
                        </m:r>
                      </m:e>
                    </m:acc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1</m:t>
                        </m:r>
                      </m:num>
                      <m:den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𝑦</m:t>
                        </m:r>
                      </m:sub>
                    </m:sSub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  <m:e>
                                    <m:r>
                                      <a:rPr kumimoji="0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𝑑</m:t>
                                    </m:r>
                                  </m:e>
                                  <m:sup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sSup>
                          <m:sSup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eqArr>
                                  <m:eqArrPr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eqArr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e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0</m:t>
                                    </m:r>
                                  </m:e>
                                </m:eqArr>
                              </m:e>
                            </m:d>
                          </m:e>
                          <m:sup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d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m:rPr>
                                      <m:brk m:alnAt="7"/>
                                    </m:r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+</m:t>
                        </m:r>
                        <m:d>
                          <m:d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m>
                              <m:mPr>
                                <m:mcs>
                                  <m:mc>
                                    <m:mcPr>
                                      <m:count m:val="1"/>
                                      <m:mcJc m:val="center"/>
                                    </m:mcPr>
                                  </m:mc>
                                </m:mcs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mP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0</m:t>
                                  </m:r>
                                </m:e>
                              </m:mr>
                              <m:m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e>
                              </m:mr>
                            </m:m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sysClr val="windowText" lastClr="000000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𝜎</m:t>
                                </m:r>
                              </m:e>
                            </m:acc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𝑦</m:t>
                            </m:r>
                          </m:sub>
                        </m:sSub>
                      </m:num>
                      <m:den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acc>
                                  <m:accPr>
                                    <m:chr m:val="̂"/>
                                    <m:ctrlP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1400" b="0" i="1" u="none" strike="noStrike" kern="0" cap="none" spc="0" normalizeH="0" baseline="0" noProof="0">
                                        <a:ln>
                                          <a:noFill/>
                                        </a:ln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uLnTx/>
                                        <a:uFillTx/>
                                        <a:latin typeface="Cambria Math" panose="02040503050406030204" pitchFamily="18" charset="0"/>
                                        <a:cs typeface="+mn-cs"/>
                                      </a:rPr>
                                      <m:t>𝜎</m:t>
                                    </m:r>
                                  </m:e>
                                </m:acc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𝑦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|</m:t>
                            </m:r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</m:den>
                    </m:f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ysClr val="windowText" lastClr="000000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−</m:t>
                        </m:r>
                        <m:d>
                          <m:dPr>
                            <m:begChr m:val="|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Sup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  <m:sup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′</m:t>
                                </m:r>
                              </m:sup>
                            </m:sSubSup>
                          </m:e>
                        </m:d>
                        <m:d>
                          <m:dPr>
                            <m:begChr m:val="〈"/>
                            <m:endChr m:val="|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sysClr val="windowText" lastClr="000000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sysClr val="windowText" lastClr="000000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Choice>
      <mc:Fallback>
        <xdr:sp macro="" textlink="">
          <xdr:nvSpPr>
            <xdr:cNvPr id="37" name="テキスト ボックス 36"/>
            <xdr:cNvSpPr txBox="1"/>
          </xdr:nvSpPr>
          <xdr:spPr>
            <a:xfrm>
              <a:off x="1516672" y="30084346"/>
              <a:ext cx="5216043" cy="97571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xdr:spPr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𝑈 ̂=1/(〈〖𝑑^′〗_2 ┤| 𝜎 ̂_𝑦 ├|〖𝑑^′〗_1 〉 ) 𝜎 ̂_𝑦 (├|〖𝑑^′〗_1 〉 (█(0@</a:t>
              </a:r>
              <a:r>
                <a:rPr kumimoji="0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</a:rPr>
                <a:t>1))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^𝑇−├|〖𝑑^′〗_2 〉 (█(1@0))^𝑇 )(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(■8(1@0))〈𝑑_1 ┤|+(■8(0@1))〈𝑑_2 ┤|)</a:t>
              </a:r>
              <a: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/>
              </a:r>
              <a:br>
                <a:rPr kumimoji="1" lang="en-US" altLang="ja-JP" sz="1400" b="0" i="1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=𝜎 ̂_𝑦/〈𝑑_2^′│𝜎 ̂_𝑦 |𝑑_1^′ 〉  (├|𝑑_1^′ 〉〈𝑑_2 ┤|−├|𝑑_2^′ 〉〈𝑑_1 ┤|)</a:t>
              </a:r>
              <a:endParaRPr kumimoji="1" lang="ja-JP" altLang="en-US" sz="14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5</xdr:col>
      <xdr:colOff>293078</xdr:colOff>
      <xdr:row>180</xdr:row>
      <xdr:rowOff>175846</xdr:rowOff>
    </xdr:from>
    <xdr:to>
      <xdr:col>10</xdr:col>
      <xdr:colOff>805962</xdr:colOff>
      <xdr:row>194</xdr:row>
      <xdr:rowOff>219808</xdr:rowOff>
    </xdr:to>
    <xdr:graphicFrame macro="">
      <xdr:nvGraphicFramePr>
        <xdr:cNvPr id="34" name="グラフ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603432</xdr:colOff>
      <xdr:row>135</xdr:row>
      <xdr:rowOff>153863</xdr:rowOff>
    </xdr:from>
    <xdr:to>
      <xdr:col>5</xdr:col>
      <xdr:colOff>149468</xdr:colOff>
      <xdr:row>148</xdr:row>
      <xdr:rowOff>33702</xdr:rowOff>
    </xdr:to>
    <xdr:pic>
      <xdr:nvPicPr>
        <xdr:cNvPr id="39" name="図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0894" y="32897882"/>
          <a:ext cx="3004343" cy="302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29137</xdr:colOff>
      <xdr:row>139</xdr:row>
      <xdr:rowOff>102577</xdr:rowOff>
    </xdr:from>
    <xdr:to>
      <xdr:col>9</xdr:col>
      <xdr:colOff>614729</xdr:colOff>
      <xdr:row>147</xdr:row>
      <xdr:rowOff>21248</xdr:rowOff>
    </xdr:to>
    <xdr:pic>
      <xdr:nvPicPr>
        <xdr:cNvPr id="41" name="図 4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637" y="33813750"/>
          <a:ext cx="2651784" cy="18529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4</xdr:row>
      <xdr:rowOff>200025</xdr:rowOff>
    </xdr:from>
    <xdr:to>
      <xdr:col>2</xdr:col>
      <xdr:colOff>542801</xdr:colOff>
      <xdr:row>9</xdr:row>
      <xdr:rowOff>9401</xdr:rowOff>
    </xdr:to>
    <xdr:sp macro="" textlink="">
      <xdr:nvSpPr>
        <xdr:cNvPr id="10" name="フリーフォーム 9"/>
        <xdr:cNvSpPr/>
      </xdr:nvSpPr>
      <xdr:spPr>
        <a:xfrm flipV="1">
          <a:off x="914400" y="1247775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lnTo>
                <a:pt x="100000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</xdr:row>
      <xdr:rowOff>228600</xdr:rowOff>
    </xdr:from>
    <xdr:to>
      <xdr:col>5</xdr:col>
      <xdr:colOff>342776</xdr:colOff>
      <xdr:row>9</xdr:row>
      <xdr:rowOff>37976</xdr:rowOff>
    </xdr:to>
    <xdr:sp macro="" textlink="">
      <xdr:nvSpPr>
        <xdr:cNvPr id="11" name="フリーフォーム 10"/>
        <xdr:cNvSpPr/>
      </xdr:nvSpPr>
      <xdr:spPr>
        <a:xfrm flipV="1">
          <a:off x="2800350" y="1276350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28575</xdr:colOff>
      <xdr:row>4</xdr:row>
      <xdr:rowOff>228600</xdr:rowOff>
    </xdr:from>
    <xdr:to>
      <xdr:col>5</xdr:col>
      <xdr:colOff>342776</xdr:colOff>
      <xdr:row>9</xdr:row>
      <xdr:rowOff>37976</xdr:rowOff>
    </xdr:to>
    <xdr:sp macro="" textlink="">
      <xdr:nvSpPr>
        <xdr:cNvPr id="12" name="フリーフォーム 11"/>
        <xdr:cNvSpPr/>
      </xdr:nvSpPr>
      <xdr:spPr>
        <a:xfrm flipV="1">
          <a:off x="2800350" y="1276350"/>
          <a:ext cx="1000001" cy="1009526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0" y="0"/>
              </a:moveTo>
              <a:lnTo>
                <a:pt x="0" y="1000000"/>
              </a:lnTo>
              <a:lnTo>
                <a:pt x="1000000" y="1000000"/>
              </a:lnTo>
              <a:close/>
            </a:path>
          </a:pathLst>
        </a:cu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304800</xdr:colOff>
      <xdr:row>4</xdr:row>
      <xdr:rowOff>190500</xdr:rowOff>
    </xdr:from>
    <xdr:to>
      <xdr:col>7</xdr:col>
      <xdr:colOff>619001</xdr:colOff>
      <xdr:row>8</xdr:row>
      <xdr:rowOff>238001</xdr:rowOff>
    </xdr:to>
    <xdr:sp macro="" textlink="">
      <xdr:nvSpPr>
        <xdr:cNvPr id="13" name="フリーフォーム 12"/>
        <xdr:cNvSpPr/>
      </xdr:nvSpPr>
      <xdr:spPr>
        <a:xfrm flipV="1">
          <a:off x="4448175" y="1238250"/>
          <a:ext cx="1000001" cy="1000001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1000000" y="1000000"/>
              </a:moveTo>
              <a:lnTo>
                <a:pt x="0" y="1000000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4</xdr:row>
      <xdr:rowOff>190500</xdr:rowOff>
    </xdr:from>
    <xdr:to>
      <xdr:col>7</xdr:col>
      <xdr:colOff>628526</xdr:colOff>
      <xdr:row>8</xdr:row>
      <xdr:rowOff>238001</xdr:rowOff>
    </xdr:to>
    <xdr:sp macro="" textlink="">
      <xdr:nvSpPr>
        <xdr:cNvPr id="14" name="フリーフォーム 13"/>
        <xdr:cNvSpPr/>
      </xdr:nvSpPr>
      <xdr:spPr>
        <a:xfrm flipV="1">
          <a:off x="4457700" y="1238250"/>
          <a:ext cx="1000001" cy="1000001"/>
        </a:xfrm>
        <a:custGeom>
          <a:avLst/>
          <a:gdLst/>
          <a:ahLst/>
          <a:cxnLst/>
          <a:rect l="0" t="0" r="0" b="0"/>
          <a:pathLst>
            <a:path w="1000001" h="1000001">
              <a:moveTo>
                <a:pt x="0" y="0"/>
              </a:moveTo>
              <a:lnTo>
                <a:pt x="0" y="500000"/>
              </a:lnTo>
              <a:lnTo>
                <a:pt x="1000000" y="1000000"/>
              </a:lnTo>
              <a:close/>
            </a:path>
          </a:pathLst>
        </a:cu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314325</xdr:colOff>
      <xdr:row>4</xdr:row>
      <xdr:rowOff>180975</xdr:rowOff>
    </xdr:from>
    <xdr:to>
      <xdr:col>7</xdr:col>
      <xdr:colOff>628526</xdr:colOff>
      <xdr:row>8</xdr:row>
      <xdr:rowOff>38001</xdr:rowOff>
    </xdr:to>
    <xdr:sp macro="" textlink="">
      <xdr:nvSpPr>
        <xdr:cNvPr id="18" name="フリーフォーム 17"/>
        <xdr:cNvSpPr/>
      </xdr:nvSpPr>
      <xdr:spPr>
        <a:xfrm flipV="1">
          <a:off x="4457700" y="1228725"/>
          <a:ext cx="1000001" cy="809526"/>
        </a:xfrm>
        <a:custGeom>
          <a:avLst/>
          <a:gdLst/>
          <a:ahLst/>
          <a:cxnLst/>
          <a:rect l="0" t="0" r="0" b="0"/>
          <a:pathLst>
            <a:path w="1000001" h="800001">
              <a:moveTo>
                <a:pt x="400000" y="0"/>
              </a:moveTo>
              <a:lnTo>
                <a:pt x="1000000" y="800000"/>
              </a:lnTo>
              <a:lnTo>
                <a:pt x="0" y="30000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593035</xdr:colOff>
      <xdr:row>67</xdr:row>
      <xdr:rowOff>98149</xdr:rowOff>
    </xdr:from>
    <xdr:to>
      <xdr:col>14</xdr:col>
      <xdr:colOff>335860</xdr:colOff>
      <xdr:row>87</xdr:row>
      <xdr:rowOff>74336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4</xdr:row>
      <xdr:rowOff>161914</xdr:rowOff>
    </xdr:from>
    <xdr:to>
      <xdr:col>2</xdr:col>
      <xdr:colOff>619125</xdr:colOff>
      <xdr:row>9</xdr:row>
      <xdr:rowOff>66673</xdr:rowOff>
    </xdr:to>
    <xdr:grpSp>
      <xdr:nvGrpSpPr>
        <xdr:cNvPr id="2" name="グループ化 1"/>
        <xdr:cNvGrpSpPr/>
      </xdr:nvGrpSpPr>
      <xdr:grpSpPr>
        <a:xfrm>
          <a:off x="581025" y="1209664"/>
          <a:ext cx="1415562" cy="1113701"/>
          <a:chOff x="964956" y="18127541"/>
          <a:chExt cx="1409700" cy="1095381"/>
        </a:xfrm>
      </xdr:grpSpPr>
      <xdr:cxnSp macro="">
        <xdr:nvCxnSpPr>
          <xdr:cNvPr id="3" name="直線矢印コネクタ 2"/>
          <xdr:cNvCxnSpPr/>
        </xdr:nvCxnSpPr>
        <xdr:spPr>
          <a:xfrm flipV="1">
            <a:off x="964956" y="18127541"/>
            <a:ext cx="1333500" cy="97449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直線矢印コネクタ 3"/>
          <xdr:cNvCxnSpPr/>
        </xdr:nvCxnSpPr>
        <xdr:spPr>
          <a:xfrm flipV="1">
            <a:off x="1164981" y="18375191"/>
            <a:ext cx="1209675" cy="847731"/>
          </a:xfrm>
          <a:prstGeom prst="straightConnector1">
            <a:avLst/>
          </a:prstGeom>
          <a:ln>
            <a:headEnd type="none" w="med" len="me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438150</xdr:colOff>
      <xdr:row>4</xdr:row>
      <xdr:rowOff>9525</xdr:rowOff>
    </xdr:from>
    <xdr:ext cx="31957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5" name="テキスト ボックス 4"/>
            <xdr:cNvSpPr txBox="1"/>
          </xdr:nvSpPr>
          <xdr:spPr>
            <a:xfrm>
              <a:off x="438150" y="962025"/>
              <a:ext cx="31957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0</xdr:col>
      <xdr:colOff>600075</xdr:colOff>
      <xdr:row>7</xdr:row>
      <xdr:rowOff>228600</xdr:rowOff>
    </xdr:from>
    <xdr:ext cx="32374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6" name="テキスト ボックス 5"/>
            <xdr:cNvSpPr txBox="1"/>
          </xdr:nvSpPr>
          <xdr:spPr>
            <a:xfrm>
              <a:off x="600075" y="1895475"/>
              <a:ext cx="32374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333375</xdr:colOff>
      <xdr:row>3</xdr:row>
      <xdr:rowOff>152400</xdr:rowOff>
    </xdr:from>
    <xdr:ext cx="3450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7" name="テキスト ボックス 6"/>
            <xdr:cNvSpPr txBox="1"/>
          </xdr:nvSpPr>
          <xdr:spPr>
            <a:xfrm>
              <a:off x="1019175" y="866775"/>
              <a:ext cx="3450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352425</xdr:colOff>
      <xdr:row>6</xdr:row>
      <xdr:rowOff>161925</xdr:rowOff>
    </xdr:from>
    <xdr:ext cx="34926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8" name="テキスト ボックス 7"/>
            <xdr:cNvSpPr txBox="1"/>
          </xdr:nvSpPr>
          <xdr:spPr>
            <a:xfrm>
              <a:off x="1038225" y="1590675"/>
              <a:ext cx="34926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twoCellAnchor>
    <xdr:from>
      <xdr:col>2</xdr:col>
      <xdr:colOff>504825</xdr:colOff>
      <xdr:row>4</xdr:row>
      <xdr:rowOff>114300</xdr:rowOff>
    </xdr:from>
    <xdr:to>
      <xdr:col>3</xdr:col>
      <xdr:colOff>561975</xdr:colOff>
      <xdr:row>4</xdr:row>
      <xdr:rowOff>171451</xdr:rowOff>
    </xdr:to>
    <xdr:cxnSp macro="">
      <xdr:nvCxnSpPr>
        <xdr:cNvPr id="9" name="直線矢印コネクタ 8"/>
        <xdr:cNvCxnSpPr/>
      </xdr:nvCxnSpPr>
      <xdr:spPr>
        <a:xfrm flipV="1">
          <a:off x="1876425" y="1066800"/>
          <a:ext cx="742950" cy="57151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619125</xdr:colOff>
      <xdr:row>3</xdr:row>
      <xdr:rowOff>219076</xdr:rowOff>
    </xdr:from>
    <xdr:to>
      <xdr:col>3</xdr:col>
      <xdr:colOff>514350</xdr:colOff>
      <xdr:row>5</xdr:row>
      <xdr:rowOff>171450</xdr:rowOff>
    </xdr:to>
    <xdr:cxnSp macro="">
      <xdr:nvCxnSpPr>
        <xdr:cNvPr id="10" name="直線矢印コネクタ 9"/>
        <xdr:cNvCxnSpPr/>
      </xdr:nvCxnSpPr>
      <xdr:spPr>
        <a:xfrm flipV="1">
          <a:off x="1990725" y="933451"/>
          <a:ext cx="581025" cy="428624"/>
        </a:xfrm>
        <a:prstGeom prst="straightConnector1">
          <a:avLst/>
        </a:prstGeom>
        <a:ln>
          <a:prstDash val="sysDot"/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123825</xdr:colOff>
      <xdr:row>3</xdr:row>
      <xdr:rowOff>47625</xdr:rowOff>
    </xdr:from>
    <xdr:ext cx="29982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1" name="テキスト ボックス 10"/>
            <xdr:cNvSpPr txBox="1"/>
          </xdr:nvSpPr>
          <xdr:spPr>
            <a:xfrm>
              <a:off x="2181225" y="762000"/>
              <a:ext cx="29982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142875</xdr:colOff>
      <xdr:row>11</xdr:row>
      <xdr:rowOff>228600</xdr:rowOff>
    </xdr:from>
    <xdr:ext cx="295920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∃</m:t>
                        </m:r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∃</m:t>
                        </m:r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2" name="テキスト ボックス 11"/>
            <xdr:cNvSpPr txBox="1"/>
          </xdr:nvSpPr>
          <xdr:spPr>
            <a:xfrm>
              <a:off x="828675" y="2847975"/>
              <a:ext cx="295920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|𝑠_1 〉+〖∃𝛼〗_1 |𝑑_1 〉=|𝑤〉=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|𝑠_2 〉+〖∃𝛼〗_2 |𝑑_2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2</xdr:col>
      <xdr:colOff>352425</xdr:colOff>
      <xdr:row>13</xdr:row>
      <xdr:rowOff>228600</xdr:rowOff>
    </xdr:from>
    <xdr:ext cx="55149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∈</m:t>
                    </m:r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𝐹</m:t>
                    </m:r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3" name="テキスト ボックス 12"/>
            <xdr:cNvSpPr txBox="1"/>
          </xdr:nvSpPr>
          <xdr:spPr>
            <a:xfrm>
              <a:off x="1724025" y="3324225"/>
              <a:ext cx="55149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𝛼_𝑖∈𝐹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19</xdr:row>
      <xdr:rowOff>0</xdr:rowOff>
    </xdr:from>
    <xdr:ext cx="2675412" cy="4805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⇒</m:t>
                    </m:r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2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  <m:mr>
                            <m:e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𝑠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  <m:r>
                                <m:rPr>
                                  <m:brk m:alnAt="7"/>
                                </m:rP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+</m:t>
                              </m:r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1</m:t>
                                  </m:r>
                                </m:sub>
                              </m:sSub>
                              <m:d>
                                <m:dPr>
                                  <m:begChr m:val="⟨"/>
                                  <m:endChr m:val="⟩"/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2</m:t>
                                      </m:r>
                                    </m:sub>
                                  </m:sSub>
                                </m:e>
                                <m:e>
                                  <m:sSub>
                                    <m:sSubPr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𝑑</m:t>
                                      </m:r>
                                    </m:e>
                                    <m: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1</m:t>
                                      </m:r>
                                    </m:sub>
                                  </m:sSub>
                                </m:e>
                              </m:d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4" name="テキスト ボックス 13"/>
            <xdr:cNvSpPr txBox="1"/>
          </xdr:nvSpPr>
          <xdr:spPr>
            <a:xfrm>
              <a:off x="685800" y="4524375"/>
              <a:ext cx="2675412" cy="4805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⇒{■8(⟨𝑛_1│𝑠_1 ⟩=⟨𝑛_1│𝑠_2 ⟩+𝛼_2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 ⟨𝑛_1│𝑑_2 ⟩@⟨𝑛_2│𝑠_2 ⟩=⟨𝑛_2│𝑠_1 ⟩+𝛼_1 ⟨𝑛_2│𝑑_1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373673</xdr:colOff>
      <xdr:row>16</xdr:row>
      <xdr:rowOff>117230</xdr:rowOff>
    </xdr:from>
    <xdr:ext cx="2372701" cy="3592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≔</m:t>
                    </m:r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𝜎</m:t>
                            </m:r>
                          </m:e>
                        </m:acc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sub>
                    </m:sSub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−1</m:t>
                              </m:r>
                            </m:e>
                          </m:mr>
                          <m:mr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e>
                            <m:e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0</m:t>
                              </m:r>
                            </m:e>
                          </m:mr>
                        </m:m>
                      </m:e>
                    </m:d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5" name="テキスト ボックス 14"/>
            <xdr:cNvSpPr txBox="1"/>
          </xdr:nvSpPr>
          <xdr:spPr>
            <a:xfrm>
              <a:off x="1059473" y="3927230"/>
              <a:ext cx="2372701" cy="359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|𝑛_𝑖 〉≔𝜎 ̂_𝑦 |𝑑_𝑖 〉=(■8(0&amp;−1@1&amp;0))|𝑑_𝑖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212481</xdr:colOff>
      <xdr:row>22</xdr:row>
      <xdr:rowOff>190500</xdr:rowOff>
    </xdr:from>
    <xdr:ext cx="968470" cy="6574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テキスト ボックス 15"/>
            <xdr:cNvSpPr txBox="1"/>
          </xdr:nvSpPr>
          <xdr:spPr>
            <a:xfrm>
              <a:off x="898281" y="5429250"/>
              <a:ext cx="968470" cy="65748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=0</m:t>
                    </m:r>
                  </m:oMath>
                  <m:oMath xmlns:m="http://schemas.openxmlformats.org/officeDocument/2006/math">
                    <m:d>
                      <m:d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  <m:t>= </m:t>
                        </m:r>
                        <m:d>
                          <m:dPr>
                            <m:begChr m:val="〈"/>
                            <m:endChr m:val="〉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6" name="テキスト ボックス 15"/>
            <xdr:cNvSpPr txBox="1"/>
          </xdr:nvSpPr>
          <xdr:spPr>
            <a:xfrm>
              <a:off x="898281" y="5429250"/>
              <a:ext cx="968470" cy="657488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⟨𝑛_1│𝑑_2 ⟩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>
                  <a:latin typeface="Cambria Math" panose="02040503050406030204" pitchFamily="18" charset="0"/>
                </a:rPr>
                <a:t>=0</a:t>
              </a:r>
              <a:r>
                <a:rPr kumimoji="1" lang="en-US" altLang="ja-JP" sz="1400" b="0"/>
                <a:t/>
              </a:r>
              <a:br>
                <a:rPr kumimoji="1" lang="en-US" altLang="ja-JP" sz="1400" b="0"/>
              </a:b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(= 〈𝑛_2│𝑑_1 〉)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0</xdr:rowOff>
    </xdr:from>
    <xdr:ext cx="1489703" cy="9910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テキスト ボックス 16"/>
            <xdr:cNvSpPr txBox="1"/>
          </xdr:nvSpPr>
          <xdr:spPr>
            <a:xfrm>
              <a:off x="685800" y="7143750"/>
              <a:ext cx="1489703" cy="99104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  <m:t>1</m:t>
                                  </m:r>
                                </m:sub>
                              </m:sSub>
                              <m:r>
                                <a:rPr kumimoji="1" lang="en-US" altLang="ja-JP" sz="1400" b="0" i="1">
                                  <a:latin typeface="Cambria Math" panose="02040503050406030204" pitchFamily="18" charset="0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>
                                          <a:latin typeface="Cambria Math" panose="02040503050406030204" pitchFamily="18" charset="0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>
                                              <a:latin typeface="Cambria Math" panose="02040503050406030204" pitchFamily="18" charset="0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  <m:mr>
                            <m:e>
                              <m:sSub>
                                <m:sSub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𝛼</m:t>
                                  </m:r>
                                </m:e>
                                <m:sub>
                                  <m: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  <m:t>2</m:t>
                                  </m:r>
                                </m:sub>
                              </m:sSub>
                              <m:r>
                                <a:rPr kumimoji="1" lang="en-US" altLang="ja-JP" sz="14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cs typeface="+mn-cs"/>
                                </a:rPr>
                                <m:t>=</m:t>
                              </m:r>
                              <m:f>
                                <m:fPr>
                                  <m:ctrlPr>
                                    <a:rPr kumimoji="1" lang="en-US" altLang="ja-JP" sz="1400" b="0" i="1" u="none" strike="noStrike" kern="0" cap="none" spc="0" normalizeH="0" baseline="0" noProof="0">
                                      <a:ln>
                                        <a:noFill/>
                                      </a:ln>
                                      <a:solidFill>
                                        <a:prstClr val="black"/>
                                      </a:solidFill>
                                      <a:effectLst/>
                                      <a:uLnTx/>
                                      <a:uFillTx/>
                                      <a:latin typeface="Cambria Math" panose="02040503050406030204" pitchFamily="18" charset="0"/>
                                      <a:cs typeface="+mn-cs"/>
                                    </a:rPr>
                                  </m:ctrlPr>
                                </m:fPr>
                                <m:num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  <m: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  <m:t>−</m:t>
                                      </m:r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𝑠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num>
                                <m:den>
                                  <m:d>
                                    <m:dPr>
                                      <m:begChr m:val="⟨"/>
                                      <m:endChr m:val="⟩"/>
                                      <m:ctrlPr>
                                        <a:rPr kumimoji="1" lang="en-US" altLang="ja-JP" sz="1400" b="0" i="1" u="none" strike="noStrike" kern="0" cap="none" spc="0" normalizeH="0" baseline="0" noProof="0">
                                          <a:ln>
                                            <a:noFill/>
                                          </a:ln>
                                          <a:solidFill>
                                            <a:prstClr val="black"/>
                                          </a:solidFill>
                                          <a:effectLst/>
                                          <a:uLnTx/>
                                          <a:uFillTx/>
                                          <a:latin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1</m:t>
                                          </m:r>
                                        </m:sub>
                                      </m:sSub>
                                    </m:e>
                                    <m:e>
                                      <m:sSub>
                                        <m:sSubPr>
                                          <m:ctrlP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𝑑</m:t>
                                          </m:r>
                                        </m:e>
                                        <m:sub>
                                          <m:r>
                                            <a:rPr kumimoji="1" lang="en-US" altLang="ja-JP" sz="1400" b="0" i="1" u="none" strike="noStrike" kern="0" cap="none" spc="0" normalizeH="0" baseline="0" noProof="0">
                                              <a:ln>
                                                <a:noFill/>
                                              </a:ln>
                                              <a:solidFill>
                                                <a:prstClr val="black"/>
                                              </a:solidFill>
                                              <a:effectLst/>
                                              <a:uLnTx/>
                                              <a:uFillTx/>
                                              <a:latin typeface="Cambria Math" panose="02040503050406030204" pitchFamily="18" charset="0"/>
                                              <a:cs typeface="+mn-cs"/>
                                            </a:rPr>
                                            <m:t>2</m:t>
                                          </m:r>
                                        </m:sub>
                                      </m:sSub>
                                    </m:e>
                                  </m:d>
                                </m:den>
                              </m:f>
                            </m:e>
                          </m:mr>
                        </m:m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7" name="テキスト ボックス 16"/>
            <xdr:cNvSpPr txBox="1"/>
          </xdr:nvSpPr>
          <xdr:spPr>
            <a:xfrm>
              <a:off x="685800" y="7143750"/>
              <a:ext cx="1489703" cy="991041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{■8(𝛼_1=⟨𝑛_2│𝑠_2−𝑠_1 ⟩/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⟨𝑛_2│𝑑_1 ⟩ @𝛼_2=⟨𝑛_1│𝑠_1−𝑠_2 ⟩/⟨𝑛_1│𝑑_2 ⟩ )┤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219808</xdr:colOff>
      <xdr:row>37</xdr:row>
      <xdr:rowOff>21981</xdr:rowOff>
    </xdr:from>
    <xdr:ext cx="226658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テキスト ボックス 17"/>
            <xdr:cNvSpPr txBox="1"/>
          </xdr:nvSpPr>
          <xdr:spPr>
            <a:xfrm>
              <a:off x="905608" y="8832606"/>
              <a:ext cx="2266583" cy="4521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kumimoji="1" lang="en-US" altLang="ja-JP" sz="14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kumimoji="1" lang="en-US" altLang="ja-JP" sz="14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begChr m:val="⟨"/>
                            <m:endChr m:val="⟩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𝑠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d>
                          <m:dPr>
                            <m:begChr m:val="⟨"/>
                            <m:endChr m:val="⟩"/>
                            <m:ctrlPr>
                              <a:rPr kumimoji="1" lang="en-US" altLang="ja-JP" sz="14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𝑛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  <m:e>
                            <m:sSub>
                              <m:sSubPr>
                                <m:ctrlP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𝑑</m:t>
                                </m:r>
                              </m:e>
                              <m:sub>
                                <m:r>
                                  <a:rPr kumimoji="1" lang="en-US" altLang="ja-JP" sz="1400" b="0" i="1" u="none" strike="noStrike" kern="0" cap="none" spc="0" normalizeH="0" baseline="0" noProof="0">
                                    <a:ln>
                                      <a:noFill/>
                                    </a:ln>
                                    <a:solidFill>
                                      <a:prstClr val="black"/>
                                    </a:solidFill>
                                    <a:effectLst/>
                                    <a:uLnTx/>
                                    <a:uFillTx/>
                                    <a:latin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den>
                    </m:f>
                    <m:d>
                      <m:dPr>
                        <m:begChr m:val="|"/>
                        <m:endChr m:val="〉"/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kumimoji="1" lang="en-US" altLang="ja-JP" sz="14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8" name="テキスト ボックス 17"/>
            <xdr:cNvSpPr txBox="1"/>
          </xdr:nvSpPr>
          <xdr:spPr>
            <a:xfrm>
              <a:off x="905608" y="8832606"/>
              <a:ext cx="2266583" cy="452175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|𝑤〉=|𝑠_1 〉+</a:t>
              </a:r>
              <a:r>
                <a:rPr kumimoji="1" lang="en-US" altLang="ja-JP" sz="14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cs typeface="+mn-cs"/>
                </a:rPr>
                <a:t>⟨𝑛_2│𝑠_2−𝑠_1 ⟩/⟨𝑛_2│𝑑_1 ⟩  </a:t>
              </a:r>
              <a:r>
                <a:rPr kumimoji="1" lang="en-US" altLang="ja-JP" sz="1400" b="0" i="0">
                  <a:latin typeface="Cambria Math" panose="02040503050406030204" pitchFamily="18" charset="0"/>
                </a:rPr>
                <a:t>|𝑑_1 〉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278424</xdr:colOff>
      <xdr:row>52</xdr:row>
      <xdr:rowOff>219809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テキスト ボックス 18"/>
            <xdr:cNvSpPr txBox="1"/>
          </xdr:nvSpPr>
          <xdr:spPr>
            <a:xfrm>
              <a:off x="3707424" y="12602309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19" name="テキスト ボックス 18"/>
            <xdr:cNvSpPr txBox="1"/>
          </xdr:nvSpPr>
          <xdr:spPr>
            <a:xfrm>
              <a:off x="3707424" y="12602309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1</xdr:col>
      <xdr:colOff>271096</xdr:colOff>
      <xdr:row>56</xdr:row>
      <xdr:rowOff>227134</xdr:rowOff>
    </xdr:from>
    <xdr:ext cx="23153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0" name="テキスト ボックス 19"/>
            <xdr:cNvSpPr txBox="1"/>
          </xdr:nvSpPr>
          <xdr:spPr>
            <a:xfrm>
              <a:off x="956896" y="13562134"/>
              <a:ext cx="23153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𝛼_2</a:t>
              </a:r>
              <a:endParaRPr kumimoji="1" lang="ja-JP" altLang="en-US" sz="1400"/>
            </a:p>
          </xdr:txBody>
        </xdr:sp>
      </mc:Fallback>
    </mc:AlternateContent>
    <xdr:clientData/>
  </xdr:oneCellAnchor>
  <xdr:oneCellAnchor>
    <xdr:from>
      <xdr:col>5</xdr:col>
      <xdr:colOff>344366</xdr:colOff>
      <xdr:row>45</xdr:row>
      <xdr:rowOff>227136</xdr:rowOff>
    </xdr:from>
    <xdr:ext cx="22737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テキスト ボックス 20"/>
            <xdr:cNvSpPr txBox="1"/>
          </xdr:nvSpPr>
          <xdr:spPr>
            <a:xfrm>
              <a:off x="3773366" y="10942761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400"/>
            </a:p>
          </xdr:txBody>
        </xdr:sp>
      </mc:Choice>
      <mc:Fallback xmlns="">
        <xdr:sp macro="" textlink="">
          <xdr:nvSpPr>
            <xdr:cNvPr id="21" name="テキスト ボックス 20"/>
            <xdr:cNvSpPr txBox="1"/>
          </xdr:nvSpPr>
          <xdr:spPr>
            <a:xfrm>
              <a:off x="3773366" y="10942761"/>
              <a:ext cx="22737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400" b="0" i="0">
                  <a:latin typeface="Cambria Math" panose="02040503050406030204" pitchFamily="18" charset="0"/>
                </a:rPr>
                <a:t>𝛼_1</a:t>
              </a:r>
              <a:endParaRPr kumimoji="1" lang="ja-JP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D35" sqref="D35"/>
    </sheetView>
  </sheetViews>
  <sheetFormatPr defaultRowHeight="18.75" x14ac:dyDescent="0.4"/>
  <sheetData>
    <row r="1" spans="1:3" s="50" customFormat="1" ht="24.75" thickBot="1" x14ac:dyDescent="0.45">
      <c r="A1" s="50" t="s">
        <v>176</v>
      </c>
    </row>
    <row r="2" spans="1:3" ht="19.5" thickTop="1" x14ac:dyDescent="0.4"/>
    <row r="4" spans="1:3" x14ac:dyDescent="0.4">
      <c r="A4" t="s">
        <v>195</v>
      </c>
    </row>
    <row r="8" spans="1:3" x14ac:dyDescent="0.4">
      <c r="B8" s="51" t="s">
        <v>196</v>
      </c>
    </row>
    <row r="9" spans="1:3" x14ac:dyDescent="0.4">
      <c r="C9" t="s">
        <v>197</v>
      </c>
    </row>
    <row r="10" spans="1:3" x14ac:dyDescent="0.4">
      <c r="C10" t="s">
        <v>198</v>
      </c>
    </row>
    <row r="11" spans="1:3" x14ac:dyDescent="0.4">
      <c r="A11" t="s">
        <v>179</v>
      </c>
    </row>
    <row r="14" spans="1:3" x14ac:dyDescent="0.4">
      <c r="B14" t="s">
        <v>177</v>
      </c>
    </row>
    <row r="16" spans="1:3" x14ac:dyDescent="0.4">
      <c r="A16" t="s">
        <v>180</v>
      </c>
    </row>
    <row r="19" spans="1:2" x14ac:dyDescent="0.4">
      <c r="B19" t="s">
        <v>178</v>
      </c>
    </row>
    <row r="21" spans="1:2" x14ac:dyDescent="0.4">
      <c r="B21" t="s">
        <v>194</v>
      </c>
    </row>
    <row r="24" spans="1:2" x14ac:dyDescent="0.4">
      <c r="A24" t="s">
        <v>200</v>
      </c>
    </row>
    <row r="25" spans="1:2" x14ac:dyDescent="0.4">
      <c r="B25" t="s">
        <v>181</v>
      </c>
    </row>
    <row r="29" spans="1:2" x14ac:dyDescent="0.4">
      <c r="B29" t="s">
        <v>199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1" sqref="F11"/>
    </sheetView>
  </sheetViews>
  <sheetFormatPr defaultRowHeight="18.75" x14ac:dyDescent="0.4"/>
  <sheetData>
    <row r="1" spans="1:2" s="50" customFormat="1" ht="24.75" thickBot="1" x14ac:dyDescent="0.45">
      <c r="A1" s="50" t="s">
        <v>182</v>
      </c>
    </row>
    <row r="2" spans="1:2" ht="19.5" thickTop="1" x14ac:dyDescent="0.4"/>
    <row r="4" spans="1:2" x14ac:dyDescent="0.4">
      <c r="A4" t="s">
        <v>86</v>
      </c>
    </row>
    <row r="8" spans="1:2" x14ac:dyDescent="0.4">
      <c r="B8" t="s">
        <v>184</v>
      </c>
    </row>
    <row r="9" spans="1:2" x14ac:dyDescent="0.4">
      <c r="A9" t="s">
        <v>183</v>
      </c>
    </row>
    <row r="13" spans="1:2" x14ac:dyDescent="0.4">
      <c r="B13" t="s">
        <v>186</v>
      </c>
    </row>
    <row r="15" spans="1:2" x14ac:dyDescent="0.4">
      <c r="B15" t="s">
        <v>185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F13" sqref="F13"/>
    </sheetView>
  </sheetViews>
  <sheetFormatPr defaultRowHeight="18.75" x14ac:dyDescent="0.4"/>
  <sheetData>
    <row r="1" spans="1:3" s="50" customFormat="1" ht="24.75" thickBot="1" x14ac:dyDescent="0.45">
      <c r="A1" s="50" t="s">
        <v>187</v>
      </c>
    </row>
    <row r="2" spans="1:3" ht="19.5" thickTop="1" x14ac:dyDescent="0.4"/>
    <row r="4" spans="1:3" x14ac:dyDescent="0.4">
      <c r="A4" t="s">
        <v>168</v>
      </c>
    </row>
    <row r="8" spans="1:3" x14ac:dyDescent="0.4">
      <c r="B8" t="s">
        <v>188</v>
      </c>
    </row>
    <row r="9" spans="1:3" x14ac:dyDescent="0.4">
      <c r="C9" t="s">
        <v>189</v>
      </c>
    </row>
    <row r="10" spans="1:3" x14ac:dyDescent="0.4">
      <c r="B10" t="s">
        <v>191</v>
      </c>
    </row>
    <row r="11" spans="1:3" ht="19.5" customHeight="1" x14ac:dyDescent="0.4"/>
    <row r="12" spans="1:3" x14ac:dyDescent="0.4">
      <c r="B12" t="s">
        <v>190</v>
      </c>
    </row>
    <row r="14" spans="1:3" x14ac:dyDescent="0.4">
      <c r="B14" t="s">
        <v>192</v>
      </c>
    </row>
    <row r="17" spans="2:2" x14ac:dyDescent="0.4">
      <c r="B17" t="s">
        <v>193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4"/>
  <sheetViews>
    <sheetView topLeftCell="A79" zoomScale="130" zoomScaleNormal="130" workbookViewId="0">
      <selection activeCell="B105" sqref="A103:B105"/>
    </sheetView>
  </sheetViews>
  <sheetFormatPr defaultRowHeight="18.75" x14ac:dyDescent="0.4"/>
  <cols>
    <col min="7" max="8" width="9.375" bestFit="1" customWidth="1"/>
  </cols>
  <sheetData>
    <row r="1" spans="1:5" s="28" customFormat="1" ht="24.75" thickBot="1" x14ac:dyDescent="0.45">
      <c r="A1" s="28" t="s">
        <v>103</v>
      </c>
    </row>
    <row r="2" spans="1:5" ht="19.5" thickTop="1" x14ac:dyDescent="0.4"/>
    <row r="4" spans="1:5" x14ac:dyDescent="0.4">
      <c r="A4" t="s">
        <v>102</v>
      </c>
      <c r="B4" s="24"/>
      <c r="C4" s="24"/>
      <c r="D4" s="24"/>
      <c r="E4" s="24"/>
    </row>
    <row r="6" spans="1:5" x14ac:dyDescent="0.4">
      <c r="B6" t="s">
        <v>101</v>
      </c>
    </row>
    <row r="9" spans="1:5" x14ac:dyDescent="0.4">
      <c r="C9" t="s">
        <v>100</v>
      </c>
    </row>
    <row r="13" spans="1:5" x14ac:dyDescent="0.4">
      <c r="C13" t="s">
        <v>99</v>
      </c>
    </row>
    <row r="16" spans="1:5" x14ac:dyDescent="0.4">
      <c r="C16" t="s">
        <v>98</v>
      </c>
    </row>
    <row r="18" spans="1:3" x14ac:dyDescent="0.4">
      <c r="B18" t="s">
        <v>97</v>
      </c>
    </row>
    <row r="21" spans="1:3" x14ac:dyDescent="0.4">
      <c r="C21" t="s">
        <v>96</v>
      </c>
    </row>
    <row r="26" spans="1:3" x14ac:dyDescent="0.4">
      <c r="A26" t="s">
        <v>95</v>
      </c>
    </row>
    <row r="34" spans="2:2" x14ac:dyDescent="0.4">
      <c r="B34" t="s">
        <v>94</v>
      </c>
    </row>
    <row r="41" spans="2:2" x14ac:dyDescent="0.4">
      <c r="B41" t="s">
        <v>93</v>
      </c>
    </row>
    <row r="44" spans="2:2" x14ac:dyDescent="0.4">
      <c r="B44" t="s">
        <v>92</v>
      </c>
    </row>
    <row r="49" spans="2:3" x14ac:dyDescent="0.4">
      <c r="C49" t="s">
        <v>91</v>
      </c>
    </row>
    <row r="57" spans="2:3" x14ac:dyDescent="0.4">
      <c r="B57" t="s">
        <v>90</v>
      </c>
    </row>
    <row r="73" spans="2:2" x14ac:dyDescent="0.4">
      <c r="B73" t="s">
        <v>90</v>
      </c>
    </row>
    <row r="82" spans="1:6" x14ac:dyDescent="0.4">
      <c r="B82" t="s">
        <v>201</v>
      </c>
    </row>
    <row r="91" spans="1:6" x14ac:dyDescent="0.4">
      <c r="A91" t="s">
        <v>89</v>
      </c>
      <c r="E91" s="5" t="s">
        <v>88</v>
      </c>
      <c r="F91" s="22"/>
    </row>
    <row r="92" spans="1:6" x14ac:dyDescent="0.4">
      <c r="D92" s="2" t="s">
        <v>87</v>
      </c>
      <c r="E92" s="2" t="s">
        <v>81</v>
      </c>
      <c r="F92" s="2" t="s">
        <v>74</v>
      </c>
    </row>
    <row r="93" spans="1:6" x14ac:dyDescent="0.4">
      <c r="C93" s="21" t="s">
        <v>86</v>
      </c>
      <c r="D93" s="22" t="s">
        <v>85</v>
      </c>
      <c r="E93" s="2">
        <v>-1</v>
      </c>
      <c r="F93" s="2">
        <v>4</v>
      </c>
    </row>
    <row r="94" spans="1:6" x14ac:dyDescent="0.4">
      <c r="C94" s="20"/>
      <c r="D94" s="22" t="s">
        <v>84</v>
      </c>
      <c r="E94" s="2">
        <v>5</v>
      </c>
      <c r="F94" s="2">
        <v>12</v>
      </c>
    </row>
    <row r="95" spans="1:6" x14ac:dyDescent="0.4">
      <c r="C95" s="20"/>
      <c r="D95" s="22" t="s">
        <v>83</v>
      </c>
      <c r="E95" s="2">
        <f>E94-E93</f>
        <v>6</v>
      </c>
      <c r="F95" s="2">
        <f>F94-F93</f>
        <v>8</v>
      </c>
    </row>
    <row r="96" spans="1:6" x14ac:dyDescent="0.4">
      <c r="C96" s="17"/>
      <c r="D96" s="22" t="s">
        <v>82</v>
      </c>
      <c r="E96" s="2">
        <f>-F95</f>
        <v>-8</v>
      </c>
      <c r="F96" s="2">
        <f>E95</f>
        <v>6</v>
      </c>
    </row>
    <row r="97" spans="3:8" x14ac:dyDescent="0.4">
      <c r="C97" s="24"/>
      <c r="D97" s="24"/>
      <c r="E97" s="24"/>
      <c r="F97" s="24"/>
    </row>
    <row r="98" spans="3:8" x14ac:dyDescent="0.4">
      <c r="C98" s="24"/>
      <c r="D98" s="24"/>
      <c r="E98" s="2" t="s">
        <v>81</v>
      </c>
      <c r="F98" s="2" t="s">
        <v>74</v>
      </c>
    </row>
    <row r="99" spans="3:8" x14ac:dyDescent="0.4">
      <c r="C99" s="21" t="s">
        <v>80</v>
      </c>
      <c r="D99" s="27" t="s">
        <v>79</v>
      </c>
      <c r="E99" s="2">
        <f t="array" ref="E99:F100">{1,0;0,1}-2*V_N*TRANSPOSE(V_N)/SUM(V_N^2)</f>
        <v>-0.28000000000000003</v>
      </c>
      <c r="F99" s="2">
        <v>0.96</v>
      </c>
    </row>
    <row r="100" spans="3:8" x14ac:dyDescent="0.4">
      <c r="C100" s="20"/>
      <c r="D100" s="26"/>
      <c r="E100" s="2">
        <v>0.96</v>
      </c>
      <c r="F100" s="2">
        <v>0.28000000000000003</v>
      </c>
    </row>
    <row r="101" spans="3:8" x14ac:dyDescent="0.4">
      <c r="C101" s="17"/>
      <c r="D101" s="25" t="s">
        <v>78</v>
      </c>
      <c r="E101" s="2">
        <f t="array" ref="E101:F101">2*SUM(V_N*V_S)/SUM(V_N^2)*V_N</f>
        <v>-5.12</v>
      </c>
      <c r="F101" s="2">
        <v>3.84</v>
      </c>
    </row>
    <row r="102" spans="3:8" x14ac:dyDescent="0.4">
      <c r="D102" s="24"/>
      <c r="E102" s="24"/>
      <c r="F102" s="24"/>
    </row>
    <row r="103" spans="3:8" x14ac:dyDescent="0.4">
      <c r="D103" s="24"/>
      <c r="E103" s="24"/>
      <c r="F103" s="24"/>
    </row>
    <row r="104" spans="3:8" x14ac:dyDescent="0.4">
      <c r="D104" s="24"/>
      <c r="E104" s="5" t="s">
        <v>77</v>
      </c>
      <c r="F104" s="22"/>
      <c r="G104" s="5" t="s">
        <v>76</v>
      </c>
      <c r="H104" s="22"/>
    </row>
    <row r="105" spans="3:8" x14ac:dyDescent="0.4">
      <c r="C105" s="2"/>
      <c r="D105" s="2"/>
      <c r="E105" s="2" t="s">
        <v>75</v>
      </c>
      <c r="F105" s="2" t="s">
        <v>74</v>
      </c>
      <c r="G105" s="2" t="s">
        <v>73</v>
      </c>
      <c r="H105" s="2" t="s">
        <v>72</v>
      </c>
    </row>
    <row r="106" spans="3:8" x14ac:dyDescent="0.4">
      <c r="C106" s="2" t="s">
        <v>71</v>
      </c>
      <c r="D106" s="2">
        <v>1</v>
      </c>
      <c r="E106" s="2">
        <f t="shared" ref="E106:F109" ca="1" si="0">RAND()*10</f>
        <v>2.0889778458011876</v>
      </c>
      <c r="F106" s="2">
        <f t="shared" ca="1" si="0"/>
        <v>5.7877612467890316</v>
      </c>
      <c r="G106" s="2">
        <f t="array" aca="1" ref="G106:H106" ca="1">TRANSPOSE(MMULT(M_U,TRANSPOSE(E106:F106)))+V_NN</f>
        <v>-0.14866299990686294</v>
      </c>
      <c r="H106" s="2">
        <f ca="1"/>
        <v>7.4659918810700692</v>
      </c>
    </row>
    <row r="107" spans="3:8" x14ac:dyDescent="0.4">
      <c r="C107" s="2"/>
      <c r="D107" s="2">
        <v>2</v>
      </c>
      <c r="E107" s="2">
        <f t="shared" ca="1" si="0"/>
        <v>1.9705871649346041</v>
      </c>
      <c r="F107" s="2">
        <f t="shared" ca="1" si="0"/>
        <v>9.6263577248062244</v>
      </c>
      <c r="G107" s="2">
        <f t="array" aca="1" ref="G107:H107" ca="1">TRANSPOSE(MMULT(M_U,TRANSPOSE(E107:F107)))+V_NN</f>
        <v>3.5695390096322859</v>
      </c>
      <c r="H107" s="2">
        <f ca="1"/>
        <v>8.4271438412829625</v>
      </c>
    </row>
    <row r="108" spans="3:8" x14ac:dyDescent="0.4">
      <c r="C108" s="2"/>
      <c r="D108" s="2">
        <v>3</v>
      </c>
      <c r="E108" s="2">
        <f t="shared" ca="1" si="0"/>
        <v>8.0226259239104625</v>
      </c>
      <c r="F108" s="2">
        <f t="shared" ca="1" si="0"/>
        <v>4.0406923545963487</v>
      </c>
      <c r="G108" s="2">
        <f t="array" aca="1" ref="G108:H108" ca="1">TRANSPOSE(MMULT(M_U,TRANSPOSE(E108:F108)))+V_NN</f>
        <v>-3.4872705982824352</v>
      </c>
      <c r="H108" s="2">
        <f ca="1"/>
        <v>12.673114746241021</v>
      </c>
    </row>
    <row r="109" spans="3:8" x14ac:dyDescent="0.4">
      <c r="C109" s="2"/>
      <c r="D109" s="2">
        <v>4</v>
      </c>
      <c r="E109" s="2">
        <f t="shared" ca="1" si="0"/>
        <v>4.8865644968208333</v>
      </c>
      <c r="F109" s="2">
        <f t="shared" ca="1" si="0"/>
        <v>2.1618380439278209</v>
      </c>
      <c r="G109" s="2">
        <f t="array" aca="1" ref="G109:H109" ca="1">TRANSPOSE(MMULT(M_U,TRANSPOSE(E109:F109)))+V_NN</f>
        <v>-4.4128735369391254</v>
      </c>
      <c r="H109" s="2">
        <f ca="1"/>
        <v>9.136416569247789</v>
      </c>
    </row>
    <row r="133" spans="1:3" x14ac:dyDescent="0.4">
      <c r="A133" t="s">
        <v>70</v>
      </c>
    </row>
    <row r="134" spans="1:3" x14ac:dyDescent="0.4">
      <c r="B134" t="s">
        <v>69</v>
      </c>
    </row>
    <row r="137" spans="1:3" x14ac:dyDescent="0.4">
      <c r="C137" t="s">
        <v>68</v>
      </c>
    </row>
    <row r="139" spans="1:3" x14ac:dyDescent="0.4">
      <c r="B139" t="s">
        <v>67</v>
      </c>
    </row>
    <row r="144" spans="1:3" x14ac:dyDescent="0.4">
      <c r="C144" t="s">
        <v>66</v>
      </c>
    </row>
    <row r="146" spans="3:5" x14ac:dyDescent="0.4">
      <c r="C146" t="s">
        <v>65</v>
      </c>
    </row>
    <row r="147" spans="3:5" x14ac:dyDescent="0.4">
      <c r="D147" t="s">
        <v>64</v>
      </c>
    </row>
    <row r="148" spans="3:5" x14ac:dyDescent="0.4">
      <c r="E148" t="s">
        <v>63</v>
      </c>
    </row>
    <row r="151" spans="3:5" x14ac:dyDescent="0.4">
      <c r="D151" t="s">
        <v>62</v>
      </c>
    </row>
    <row r="152" spans="3:5" x14ac:dyDescent="0.4">
      <c r="E152" t="s">
        <v>61</v>
      </c>
    </row>
    <row r="160" spans="3:5" x14ac:dyDescent="0.4">
      <c r="C160" t="s">
        <v>60</v>
      </c>
    </row>
    <row r="162" spans="2:3" x14ac:dyDescent="0.4">
      <c r="B162" t="s">
        <v>59</v>
      </c>
    </row>
    <row r="163" spans="2:3" x14ac:dyDescent="0.4">
      <c r="C163" t="s">
        <v>58</v>
      </c>
    </row>
    <row r="167" spans="2:3" x14ac:dyDescent="0.4">
      <c r="B167" t="s">
        <v>57</v>
      </c>
    </row>
    <row r="174" spans="2:3" x14ac:dyDescent="0.4">
      <c r="C174" t="s">
        <v>56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05"/>
  <sheetViews>
    <sheetView tabSelected="1" topLeftCell="A124" zoomScale="130" zoomScaleNormal="130" workbookViewId="0">
      <selection activeCell="D192" activeCellId="1" sqref="E196:E197 D192:D193"/>
    </sheetView>
  </sheetViews>
  <sheetFormatPr defaultRowHeight="18.75" x14ac:dyDescent="0.4"/>
  <cols>
    <col min="3" max="3" width="16.375" customWidth="1"/>
    <col min="4" max="5" width="14.5" bestFit="1" customWidth="1"/>
    <col min="11" max="12" width="14.5" bestFit="1" customWidth="1"/>
  </cols>
  <sheetData>
    <row r="1" spans="1:2" s="1" customFormat="1" ht="24.75" thickBot="1" x14ac:dyDescent="0.45">
      <c r="A1" s="1" t="s">
        <v>33</v>
      </c>
    </row>
    <row r="2" spans="1:2" ht="19.5" thickTop="1" x14ac:dyDescent="0.4"/>
    <row r="3" spans="1:2" x14ac:dyDescent="0.4">
      <c r="A3" t="s">
        <v>32</v>
      </c>
    </row>
    <row r="5" spans="1:2" x14ac:dyDescent="0.4">
      <c r="B5" t="s">
        <v>31</v>
      </c>
    </row>
    <row r="10" spans="1:2" x14ac:dyDescent="0.4">
      <c r="B10" t="s">
        <v>30</v>
      </c>
    </row>
    <row r="19" spans="3:4" x14ac:dyDescent="0.4">
      <c r="C19" t="s">
        <v>29</v>
      </c>
    </row>
    <row r="21" spans="3:4" x14ac:dyDescent="0.4">
      <c r="D21" t="s">
        <v>28</v>
      </c>
    </row>
    <row r="25" spans="3:4" x14ac:dyDescent="0.4">
      <c r="C25" t="s">
        <v>27</v>
      </c>
    </row>
    <row r="31" spans="3:4" x14ac:dyDescent="0.4">
      <c r="C31" t="s">
        <v>26</v>
      </c>
    </row>
    <row r="33" spans="1:3" x14ac:dyDescent="0.4">
      <c r="A33" t="s">
        <v>25</v>
      </c>
    </row>
    <row r="34" spans="1:3" x14ac:dyDescent="0.4">
      <c r="B34" t="s">
        <v>24</v>
      </c>
    </row>
    <row r="40" spans="1:3" x14ac:dyDescent="0.4">
      <c r="C40" t="s">
        <v>202</v>
      </c>
    </row>
    <row r="45" spans="1:3" x14ac:dyDescent="0.4">
      <c r="A45" t="s">
        <v>23</v>
      </c>
    </row>
    <row r="51" spans="1:3" x14ac:dyDescent="0.4">
      <c r="B51" t="s">
        <v>22</v>
      </c>
    </row>
    <row r="56" spans="1:3" x14ac:dyDescent="0.4">
      <c r="A56" t="s">
        <v>21</v>
      </c>
    </row>
    <row r="58" spans="1:3" x14ac:dyDescent="0.4">
      <c r="B58" t="s">
        <v>20</v>
      </c>
    </row>
    <row r="60" spans="1:3" x14ac:dyDescent="0.4">
      <c r="C60" t="s">
        <v>19</v>
      </c>
    </row>
    <row r="64" spans="1:3" x14ac:dyDescent="0.4">
      <c r="C64" t="s">
        <v>18</v>
      </c>
    </row>
    <row r="68" spans="2:8" x14ac:dyDescent="0.4">
      <c r="B68" t="s">
        <v>17</v>
      </c>
    </row>
    <row r="69" spans="2:8" x14ac:dyDescent="0.4">
      <c r="C69" t="s">
        <v>16</v>
      </c>
    </row>
    <row r="70" spans="2:8" x14ac:dyDescent="0.4">
      <c r="C70" t="s">
        <v>15</v>
      </c>
    </row>
    <row r="72" spans="2:8" x14ac:dyDescent="0.4">
      <c r="C72" t="s">
        <v>14</v>
      </c>
    </row>
    <row r="73" spans="2:8" x14ac:dyDescent="0.4">
      <c r="D73" t="s">
        <v>13</v>
      </c>
    </row>
    <row r="77" spans="2:8" ht="19.5" thickBot="1" x14ac:dyDescent="0.45"/>
    <row r="78" spans="2:8" ht="19.5" thickBot="1" x14ac:dyDescent="0.45">
      <c r="D78" s="15" t="s">
        <v>12</v>
      </c>
      <c r="E78" s="14" t="s">
        <v>11</v>
      </c>
      <c r="G78" s="15" t="s">
        <v>10</v>
      </c>
      <c r="H78" s="14" t="s">
        <v>9</v>
      </c>
    </row>
    <row r="79" spans="2:8" x14ac:dyDescent="0.4">
      <c r="D79" s="13"/>
      <c r="E79" s="12"/>
      <c r="G79" s="13"/>
      <c r="H79" s="12"/>
    </row>
    <row r="80" spans="2:8" x14ac:dyDescent="0.4">
      <c r="D80" s="8"/>
      <c r="E80" s="9"/>
      <c r="G80" s="8"/>
      <c r="H80" s="9"/>
    </row>
    <row r="81" spans="3:8" x14ac:dyDescent="0.4">
      <c r="D81" s="8"/>
      <c r="E81" s="9"/>
      <c r="G81" s="8"/>
      <c r="H81" s="9"/>
    </row>
    <row r="82" spans="3:8" x14ac:dyDescent="0.4">
      <c r="D82" s="8"/>
      <c r="E82" s="9"/>
      <c r="G82" s="8"/>
      <c r="H82" s="9"/>
    </row>
    <row r="83" spans="3:8" x14ac:dyDescent="0.4">
      <c r="D83" s="8"/>
      <c r="E83" s="9"/>
      <c r="G83" s="8"/>
      <c r="H83" s="9"/>
    </row>
    <row r="84" spans="3:8" x14ac:dyDescent="0.4">
      <c r="D84" s="8"/>
      <c r="E84" s="9"/>
      <c r="G84" s="8"/>
      <c r="H84" s="9"/>
    </row>
    <row r="85" spans="3:8" ht="19.5" thickBot="1" x14ac:dyDescent="0.45">
      <c r="D85" s="10"/>
      <c r="E85" s="11"/>
      <c r="G85" s="10"/>
      <c r="H85" s="11"/>
    </row>
    <row r="89" spans="3:8" x14ac:dyDescent="0.4">
      <c r="C89" t="s">
        <v>8</v>
      </c>
    </row>
    <row r="95" spans="3:8" x14ac:dyDescent="0.4">
      <c r="C95" t="s">
        <v>7</v>
      </c>
    </row>
    <row r="101" spans="3:4" x14ac:dyDescent="0.4">
      <c r="C101" t="s">
        <v>6</v>
      </c>
    </row>
    <row r="105" spans="3:4" x14ac:dyDescent="0.4">
      <c r="D105" t="s">
        <v>5</v>
      </c>
    </row>
    <row r="112" spans="3:4" x14ac:dyDescent="0.4">
      <c r="D112" t="s">
        <v>4</v>
      </c>
    </row>
    <row r="115" spans="3:5" x14ac:dyDescent="0.4">
      <c r="E115" t="s">
        <v>3</v>
      </c>
    </row>
    <row r="117" spans="3:5" x14ac:dyDescent="0.4">
      <c r="C117" t="s">
        <v>104</v>
      </c>
    </row>
    <row r="122" spans="3:5" x14ac:dyDescent="0.4">
      <c r="E122" t="s">
        <v>105</v>
      </c>
    </row>
    <row r="123" spans="3:5" x14ac:dyDescent="0.4">
      <c r="C123" t="s">
        <v>106</v>
      </c>
    </row>
    <row r="133" spans="1:6" x14ac:dyDescent="0.4">
      <c r="C133" t="s">
        <v>2</v>
      </c>
    </row>
    <row r="137" spans="1:6" x14ac:dyDescent="0.4">
      <c r="A137" t="s">
        <v>89</v>
      </c>
      <c r="C137" s="24"/>
      <c r="D137" s="24"/>
      <c r="E137" s="24"/>
      <c r="F137" s="24"/>
    </row>
    <row r="138" spans="1:6" x14ac:dyDescent="0.4">
      <c r="C138" s="24"/>
      <c r="D138" s="24"/>
      <c r="E138" s="24"/>
      <c r="F138" s="24"/>
    </row>
    <row r="139" spans="1:6" x14ac:dyDescent="0.4">
      <c r="C139" s="24"/>
      <c r="D139" s="24"/>
      <c r="E139" s="24"/>
      <c r="F139" s="24"/>
    </row>
    <row r="140" spans="1:6" x14ac:dyDescent="0.4">
      <c r="C140" s="24"/>
      <c r="D140" s="24"/>
      <c r="E140" s="24"/>
      <c r="F140" s="24"/>
    </row>
    <row r="141" spans="1:6" x14ac:dyDescent="0.4">
      <c r="C141" s="24"/>
      <c r="D141" s="24"/>
      <c r="E141" s="24"/>
      <c r="F141" s="24"/>
    </row>
    <row r="142" spans="1:6" x14ac:dyDescent="0.4">
      <c r="C142" s="24"/>
      <c r="D142" s="24"/>
      <c r="E142" s="24"/>
      <c r="F142" s="24"/>
    </row>
    <row r="143" spans="1:6" x14ac:dyDescent="0.4">
      <c r="C143" s="24"/>
      <c r="D143" s="24"/>
      <c r="E143" s="24"/>
      <c r="F143" s="24"/>
    </row>
    <row r="144" spans="1:6" x14ac:dyDescent="0.4">
      <c r="C144" s="24"/>
      <c r="D144" s="24"/>
      <c r="E144" s="24"/>
      <c r="F144" s="24"/>
    </row>
    <row r="145" spans="2:12" x14ac:dyDescent="0.4">
      <c r="C145" s="24"/>
      <c r="D145" s="24"/>
      <c r="E145" s="24"/>
      <c r="F145" s="24"/>
    </row>
    <row r="146" spans="2:12" x14ac:dyDescent="0.4">
      <c r="C146" s="24"/>
      <c r="D146" s="24"/>
      <c r="E146" s="24"/>
      <c r="F146" s="24"/>
    </row>
    <row r="147" spans="2:12" x14ac:dyDescent="0.4">
      <c r="B147" t="s">
        <v>126</v>
      </c>
      <c r="C147" s="24"/>
      <c r="D147" s="24"/>
      <c r="E147" s="24"/>
      <c r="F147" s="24"/>
    </row>
    <row r="148" spans="2:12" x14ac:dyDescent="0.4">
      <c r="B148" s="2" t="s">
        <v>115</v>
      </c>
      <c r="C148" s="2" t="s">
        <v>109</v>
      </c>
      <c r="D148" s="2" t="s">
        <v>110</v>
      </c>
      <c r="E148" s="2" t="s">
        <v>111</v>
      </c>
      <c r="F148" s="2" t="s">
        <v>112</v>
      </c>
      <c r="G148" s="2" t="s">
        <v>113</v>
      </c>
      <c r="H148" s="2"/>
      <c r="I148" s="2" t="s">
        <v>114</v>
      </c>
      <c r="K148" s="5" t="s">
        <v>122</v>
      </c>
      <c r="L148" s="22"/>
    </row>
    <row r="149" spans="2:12" x14ac:dyDescent="0.4">
      <c r="B149" s="2" t="s">
        <v>107</v>
      </c>
      <c r="C149" s="2">
        <v>-1</v>
      </c>
      <c r="D149" s="2">
        <v>1</v>
      </c>
      <c r="E149" s="2">
        <f>D149-C149</f>
        <v>2</v>
      </c>
      <c r="F149" s="2">
        <f>-E150</f>
        <v>-2</v>
      </c>
      <c r="G149" s="2">
        <f t="array" ref="G149:H150">{1,0;0,1}-2*(F149:F150*TRANSPOSE(F149:F150))/(F149^2+F150^2)</f>
        <v>0</v>
      </c>
      <c r="H149" s="2">
        <v>1</v>
      </c>
      <c r="I149" s="2">
        <f t="array" ref="I149:I150">2*F149:F150*SUMPRODUCT(F149:F150,C149:C150)/(F149^2+F150^2)</f>
        <v>0</v>
      </c>
      <c r="K149" s="17">
        <f t="array" ref="K149:L150">MMULT(G149:H150,G149:H150)</f>
        <v>1</v>
      </c>
      <c r="L149" s="17">
        <v>0</v>
      </c>
    </row>
    <row r="150" spans="2:12" x14ac:dyDescent="0.4">
      <c r="B150" s="2" t="s">
        <v>108</v>
      </c>
      <c r="C150" s="2">
        <v>-1</v>
      </c>
      <c r="D150" s="2">
        <v>1</v>
      </c>
      <c r="E150" s="2">
        <f>D150-C150</f>
        <v>2</v>
      </c>
      <c r="F150" s="2">
        <f>E149</f>
        <v>2</v>
      </c>
      <c r="G150" s="2">
        <v>1</v>
      </c>
      <c r="H150" s="2">
        <v>0</v>
      </c>
      <c r="I150" s="2">
        <v>0</v>
      </c>
      <c r="K150" s="2">
        <v>0</v>
      </c>
      <c r="L150" s="2">
        <v>1</v>
      </c>
    </row>
    <row r="151" spans="2:12" x14ac:dyDescent="0.4">
      <c r="C151" s="24"/>
      <c r="D151" s="24"/>
      <c r="E151" s="24"/>
      <c r="F151" s="24"/>
    </row>
    <row r="152" spans="2:12" x14ac:dyDescent="0.4">
      <c r="B152" s="2" t="s">
        <v>116</v>
      </c>
      <c r="C152" s="2" t="s">
        <v>109</v>
      </c>
      <c r="D152" s="2" t="s">
        <v>110</v>
      </c>
      <c r="E152" s="2" t="s">
        <v>111</v>
      </c>
      <c r="F152" s="2" t="s">
        <v>112</v>
      </c>
      <c r="G152" s="2" t="s">
        <v>113</v>
      </c>
      <c r="H152" s="2"/>
      <c r="I152" s="2" t="s">
        <v>114</v>
      </c>
      <c r="K152" s="5" t="s">
        <v>122</v>
      </c>
      <c r="L152" s="22"/>
    </row>
    <row r="153" spans="2:12" x14ac:dyDescent="0.4">
      <c r="B153" s="2" t="s">
        <v>107</v>
      </c>
      <c r="C153" s="2">
        <v>-1</v>
      </c>
      <c r="D153" s="2">
        <v>1</v>
      </c>
      <c r="E153" s="2">
        <f>D153-C153</f>
        <v>2</v>
      </c>
      <c r="F153" s="2">
        <f>-E154</f>
        <v>-1</v>
      </c>
      <c r="G153" s="2">
        <f t="array" ref="G153:H154">{1,0;0,1}-2*(F153:F154*TRANSPOSE(F153:F154))/(F153^2+F154^2)</f>
        <v>0.6</v>
      </c>
      <c r="H153" s="2">
        <v>0.8</v>
      </c>
      <c r="I153" s="2">
        <f t="array" ref="I153:I154">2*F153:F154*SUMPRODUCT(F153:F154,C153:C154)/(F153^2+F154^2)</f>
        <v>0.4</v>
      </c>
      <c r="K153" s="17">
        <f t="array" ref="K153:L154">MMULT(G153:H154,G153:H154)</f>
        <v>1</v>
      </c>
      <c r="L153" s="17">
        <v>-1.1102230246251565E-16</v>
      </c>
    </row>
    <row r="154" spans="2:12" x14ac:dyDescent="0.4">
      <c r="B154" s="2" t="s">
        <v>108</v>
      </c>
      <c r="C154" s="2">
        <v>-1</v>
      </c>
      <c r="D154" s="2">
        <v>0</v>
      </c>
      <c r="E154" s="2">
        <f>D154-C154</f>
        <v>1</v>
      </c>
      <c r="F154" s="2">
        <f>E153</f>
        <v>2</v>
      </c>
      <c r="G154" s="2">
        <v>0.8</v>
      </c>
      <c r="H154" s="2">
        <v>-0.60000000000000009</v>
      </c>
      <c r="I154" s="2">
        <v>-0.8</v>
      </c>
      <c r="K154" s="2">
        <v>-1.1102230246251565E-16</v>
      </c>
      <c r="L154" s="2">
        <v>1.0000000000000002</v>
      </c>
    </row>
    <row r="155" spans="2:12" x14ac:dyDescent="0.4">
      <c r="C155" s="24"/>
      <c r="D155" s="24"/>
      <c r="E155" s="24"/>
      <c r="F155" s="24"/>
    </row>
    <row r="156" spans="2:12" x14ac:dyDescent="0.4">
      <c r="B156" s="2" t="s">
        <v>117</v>
      </c>
      <c r="C156" s="2" t="s">
        <v>109</v>
      </c>
      <c r="D156" s="2" t="s">
        <v>110</v>
      </c>
      <c r="E156" s="2" t="s">
        <v>111</v>
      </c>
      <c r="F156" s="2" t="s">
        <v>112</v>
      </c>
      <c r="G156" s="2" t="s">
        <v>113</v>
      </c>
      <c r="H156" s="2"/>
      <c r="I156" s="2" t="s">
        <v>114</v>
      </c>
      <c r="K156" s="5" t="s">
        <v>122</v>
      </c>
      <c r="L156" s="22"/>
    </row>
    <row r="157" spans="2:12" x14ac:dyDescent="0.4">
      <c r="B157" s="2" t="s">
        <v>107</v>
      </c>
      <c r="C157" s="2">
        <v>0</v>
      </c>
      <c r="D157" s="2">
        <v>1</v>
      </c>
      <c r="E157" s="2">
        <f>D157-C157</f>
        <v>1</v>
      </c>
      <c r="F157" s="2">
        <f>-E158</f>
        <v>-1</v>
      </c>
      <c r="G157" s="2">
        <f t="array" ref="G157:H158">{1,0;0,1}-2*(F157:F158*TRANSPOSE(F157:F158))/(F157^2+F158^2)</f>
        <v>0</v>
      </c>
      <c r="H157" s="2">
        <v>1</v>
      </c>
      <c r="I157" s="2">
        <f t="array" ref="I157:I158">2*F157:F158*SUMPRODUCT(F157:F158,C157:C158)/(F157^2+F158^2)</f>
        <v>1</v>
      </c>
      <c r="K157" s="17">
        <f t="array" ref="K157:L158">MMULT(G157:H158,G157:H158)</f>
        <v>1</v>
      </c>
      <c r="L157" s="17">
        <v>0</v>
      </c>
    </row>
    <row r="158" spans="2:12" x14ac:dyDescent="0.4">
      <c r="B158" s="2" t="s">
        <v>108</v>
      </c>
      <c r="C158" s="2">
        <v>-1</v>
      </c>
      <c r="D158" s="2">
        <v>0</v>
      </c>
      <c r="E158" s="2">
        <f>D158-C158</f>
        <v>1</v>
      </c>
      <c r="F158" s="2">
        <f>E157</f>
        <v>1</v>
      </c>
      <c r="G158" s="2">
        <v>1</v>
      </c>
      <c r="H158" s="2">
        <v>0</v>
      </c>
      <c r="I158" s="2">
        <v>-1</v>
      </c>
      <c r="K158" s="2">
        <v>0</v>
      </c>
      <c r="L158" s="2">
        <v>1</v>
      </c>
    </row>
    <row r="160" spans="2:12" x14ac:dyDescent="0.4">
      <c r="B160" s="2" t="s">
        <v>118</v>
      </c>
      <c r="C160" s="2" t="s">
        <v>109</v>
      </c>
      <c r="D160" s="2" t="s">
        <v>110</v>
      </c>
      <c r="E160" s="2" t="s">
        <v>111</v>
      </c>
      <c r="F160" s="2" t="s">
        <v>112</v>
      </c>
      <c r="G160" s="2" t="s">
        <v>113</v>
      </c>
      <c r="H160" s="2"/>
      <c r="I160" s="2" t="s">
        <v>114</v>
      </c>
      <c r="K160" s="5" t="s">
        <v>122</v>
      </c>
      <c r="L160" s="22"/>
    </row>
    <row r="161" spans="2:12" x14ac:dyDescent="0.4">
      <c r="B161" s="2" t="s">
        <v>107</v>
      </c>
      <c r="C161" s="2">
        <v>0.5</v>
      </c>
      <c r="D161" s="2">
        <v>1</v>
      </c>
      <c r="E161" s="2">
        <f>D161-C161</f>
        <v>0.5</v>
      </c>
      <c r="F161" s="2">
        <f>-E162</f>
        <v>-0.5</v>
      </c>
      <c r="G161" s="2">
        <f t="array" ref="G161:H162">{1,0;0,1}-2*(F161:F162*TRANSPOSE(F161:F162))/(F161^2+F162^2)</f>
        <v>0</v>
      </c>
      <c r="H161" s="2">
        <v>1</v>
      </c>
      <c r="I161" s="2">
        <f t="array" ref="I161:I162">2*F161:F162*SUMPRODUCT(F161:F162,C161:C162)/(F161^2+F162^2)</f>
        <v>1.5</v>
      </c>
      <c r="K161" s="17">
        <f t="array" ref="K161:L162">MMULT(G161:H162,G161:H162)</f>
        <v>1</v>
      </c>
      <c r="L161" s="17">
        <v>0</v>
      </c>
    </row>
    <row r="162" spans="2:12" x14ac:dyDescent="0.4">
      <c r="B162" s="2" t="s">
        <v>108</v>
      </c>
      <c r="C162" s="2">
        <v>-1</v>
      </c>
      <c r="D162" s="2">
        <v>-0.5</v>
      </c>
      <c r="E162" s="2">
        <f>D162-C162</f>
        <v>0.5</v>
      </c>
      <c r="F162" s="2">
        <f>E161</f>
        <v>0.5</v>
      </c>
      <c r="G162" s="2">
        <v>1</v>
      </c>
      <c r="H162" s="2">
        <v>0</v>
      </c>
      <c r="I162" s="2">
        <v>-1.5</v>
      </c>
      <c r="K162" s="2">
        <v>0</v>
      </c>
      <c r="L162" s="2">
        <v>1</v>
      </c>
    </row>
    <row r="164" spans="2:12" x14ac:dyDescent="0.4">
      <c r="B164" s="2" t="s">
        <v>119</v>
      </c>
      <c r="C164" s="2" t="s">
        <v>113</v>
      </c>
      <c r="D164" s="2"/>
      <c r="E164" s="2" t="s">
        <v>120</v>
      </c>
      <c r="K164" s="5" t="s">
        <v>123</v>
      </c>
      <c r="L164" s="22"/>
    </row>
    <row r="165" spans="2:12" x14ac:dyDescent="0.4">
      <c r="B165" s="2" t="s">
        <v>107</v>
      </c>
      <c r="C165" s="2">
        <f t="array" ref="C165:D166">G149:H150</f>
        <v>0</v>
      </c>
      <c r="D165" s="2">
        <v>1</v>
      </c>
      <c r="E165" s="2">
        <f t="array" ref="E165:E166">I149:I150</f>
        <v>0</v>
      </c>
      <c r="K165" s="17">
        <f t="array" ref="K165:L166">MMULT(TRANSPOSE(C165:D166),C165:D166)</f>
        <v>1</v>
      </c>
      <c r="L165" s="17">
        <v>0</v>
      </c>
    </row>
    <row r="166" spans="2:12" x14ac:dyDescent="0.4">
      <c r="B166" s="2" t="s">
        <v>108</v>
      </c>
      <c r="C166" s="2">
        <v>1</v>
      </c>
      <c r="D166" s="2">
        <v>0</v>
      </c>
      <c r="E166" s="2">
        <v>0</v>
      </c>
      <c r="K166" s="2">
        <v>0</v>
      </c>
      <c r="L166" s="2">
        <v>1</v>
      </c>
    </row>
    <row r="168" spans="2:12" x14ac:dyDescent="0.4">
      <c r="B168" s="2" t="s">
        <v>121</v>
      </c>
      <c r="C168" s="2" t="s">
        <v>113</v>
      </c>
      <c r="D168" s="2"/>
      <c r="E168" s="2" t="s">
        <v>120</v>
      </c>
      <c r="K168" s="5" t="s">
        <v>123</v>
      </c>
      <c r="L168" s="22"/>
    </row>
    <row r="169" spans="2:12" x14ac:dyDescent="0.4">
      <c r="B169" s="2" t="s">
        <v>107</v>
      </c>
      <c r="C169" s="2">
        <f t="array" ref="C169:D170">MMULT(G153:H154,C165:D166)</f>
        <v>0.8</v>
      </c>
      <c r="D169" s="2">
        <v>0.6</v>
      </c>
      <c r="E169" s="2">
        <f t="array" ref="E169:E170">I153:I154+MMULT(C153:D154,E165:E166)</f>
        <v>0.4</v>
      </c>
      <c r="K169" s="17">
        <f t="array" ref="K169:L170">MMULT(TRANSPOSE(C169:D170),C169:D170)</f>
        <v>1.0000000000000002</v>
      </c>
      <c r="L169" s="17">
        <v>-1.1102230246251565E-16</v>
      </c>
    </row>
    <row r="170" spans="2:12" x14ac:dyDescent="0.4">
      <c r="B170" s="2" t="s">
        <v>108</v>
      </c>
      <c r="C170" s="2">
        <v>-0.60000000000000009</v>
      </c>
      <c r="D170" s="2">
        <v>0.8</v>
      </c>
      <c r="E170" s="2">
        <v>-0.8</v>
      </c>
      <c r="K170" s="2">
        <v>-1.1102230246251565E-16</v>
      </c>
      <c r="L170" s="2">
        <v>1</v>
      </c>
    </row>
    <row r="172" spans="2:12" x14ac:dyDescent="0.4">
      <c r="B172" s="2" t="s">
        <v>124</v>
      </c>
      <c r="C172" s="2" t="s">
        <v>113</v>
      </c>
      <c r="D172" s="2"/>
      <c r="E172" s="2" t="s">
        <v>120</v>
      </c>
      <c r="K172" s="5" t="s">
        <v>123</v>
      </c>
      <c r="L172" s="22"/>
    </row>
    <row r="173" spans="2:12" x14ac:dyDescent="0.4">
      <c r="B173" s="2" t="s">
        <v>107</v>
      </c>
      <c r="C173" s="2">
        <f t="array" ref="C173:D174">MMULT(G157:H158,C169:D170)</f>
        <v>-0.60000000000000009</v>
      </c>
      <c r="D173" s="2">
        <v>0.8</v>
      </c>
      <c r="E173" s="2">
        <f t="array" ref="E173:E174">I157:I158+MMULT(C157:D158,E169:E170)</f>
        <v>0.19999999999999996</v>
      </c>
      <c r="K173" s="17">
        <f t="array" ref="K173:L174">MMULT(TRANSPOSE(C173:D174),C173:D174)</f>
        <v>1.0000000000000002</v>
      </c>
      <c r="L173" s="17">
        <v>-1.1102230246251565E-16</v>
      </c>
    </row>
    <row r="174" spans="2:12" x14ac:dyDescent="0.4">
      <c r="B174" s="2" t="s">
        <v>108</v>
      </c>
      <c r="C174" s="2">
        <v>0.8</v>
      </c>
      <c r="D174" s="2">
        <v>0.6</v>
      </c>
      <c r="E174" s="2">
        <v>-1.4</v>
      </c>
      <c r="K174" s="2">
        <v>-1.1102230246251565E-16</v>
      </c>
      <c r="L174" s="2">
        <v>1</v>
      </c>
    </row>
    <row r="176" spans="2:12" x14ac:dyDescent="0.4">
      <c r="B176" s="5" t="s">
        <v>125</v>
      </c>
      <c r="C176" s="5" t="s">
        <v>113</v>
      </c>
      <c r="D176" s="22"/>
      <c r="E176" s="22" t="s">
        <v>120</v>
      </c>
      <c r="G176" s="24"/>
      <c r="H176" s="24"/>
      <c r="K176" s="5" t="s">
        <v>123</v>
      </c>
      <c r="L176" s="22"/>
    </row>
    <row r="177" spans="2:12" x14ac:dyDescent="0.4">
      <c r="B177" s="2" t="s">
        <v>107</v>
      </c>
      <c r="C177" s="53">
        <f t="array" ref="C177:D178">MMULT(G161:H162,C173:D174)</f>
        <v>0.8</v>
      </c>
      <c r="D177" s="17">
        <v>0.6</v>
      </c>
      <c r="E177" s="2">
        <f t="array" ref="E177:E178">I161:I162+MMULT(C161:D162,E173:E174)</f>
        <v>0.20000000000000018</v>
      </c>
      <c r="G177" s="24"/>
      <c r="H177" s="24"/>
      <c r="K177" s="17">
        <f t="array" ref="K177:L178">MMULT(TRANSPOSE(C177:D178),C177:D178)</f>
        <v>1.0000000000000002</v>
      </c>
      <c r="L177" s="17">
        <v>-1.1102230246251565E-16</v>
      </c>
    </row>
    <row r="178" spans="2:12" x14ac:dyDescent="0.4">
      <c r="B178" s="2" t="s">
        <v>108</v>
      </c>
      <c r="C178" s="2">
        <v>-0.60000000000000009</v>
      </c>
      <c r="D178" s="2">
        <v>0.8</v>
      </c>
      <c r="E178" s="2">
        <v>-1</v>
      </c>
      <c r="G178" s="24"/>
      <c r="H178" s="24"/>
      <c r="K178" s="2">
        <v>-1.1102230246251565E-16</v>
      </c>
      <c r="L178" s="2">
        <v>1</v>
      </c>
    </row>
    <row r="181" spans="2:12" x14ac:dyDescent="0.4">
      <c r="B181" t="s">
        <v>127</v>
      </c>
    </row>
    <row r="182" spans="2:12" x14ac:dyDescent="0.4">
      <c r="C182" s="2" t="s">
        <v>132</v>
      </c>
      <c r="D182" s="2" t="s">
        <v>131</v>
      </c>
      <c r="E182" s="2" t="s">
        <v>130</v>
      </c>
      <c r="F182" s="24"/>
      <c r="G182" s="24"/>
      <c r="H182" s="24"/>
    </row>
    <row r="183" spans="2:12" x14ac:dyDescent="0.4">
      <c r="B183" s="2" t="s">
        <v>128</v>
      </c>
      <c r="C183" s="2">
        <v>-1</v>
      </c>
      <c r="D183" s="2">
        <v>-1</v>
      </c>
      <c r="E183" s="2">
        <v>1</v>
      </c>
    </row>
    <row r="184" spans="2:12" x14ac:dyDescent="0.4">
      <c r="B184" s="2" t="s">
        <v>129</v>
      </c>
      <c r="C184" s="2">
        <v>-1</v>
      </c>
      <c r="D184" s="2">
        <v>1</v>
      </c>
      <c r="E184" s="2">
        <v>1</v>
      </c>
    </row>
    <row r="186" spans="2:12" x14ac:dyDescent="0.4">
      <c r="C186" s="2" t="s">
        <v>133</v>
      </c>
      <c r="D186" s="2" t="s">
        <v>134</v>
      </c>
      <c r="E186" s="2" t="s">
        <v>135</v>
      </c>
    </row>
    <row r="187" spans="2:12" x14ac:dyDescent="0.4">
      <c r="B187" s="2" t="s">
        <v>128</v>
      </c>
      <c r="C187" s="2">
        <f t="array" ref="C187:C188">MMULT($C$177:$D$178,C183:C184)+$E$177:$E$178</f>
        <v>-1.1999999999999997</v>
      </c>
      <c r="D187" s="2">
        <f t="array" ref="D187:D188">MMULT($C$177:$D$178,D183:D184)+$E$177:$E$178</f>
        <v>1.1102230246251565E-16</v>
      </c>
      <c r="E187" s="2">
        <f t="array" ref="E187:E188">MMULT($C$177:$D$178,E183:E184)+$E$177:$E$178</f>
        <v>1.6</v>
      </c>
    </row>
    <row r="188" spans="2:12" x14ac:dyDescent="0.4">
      <c r="B188" s="2" t="s">
        <v>129</v>
      </c>
      <c r="C188" s="2">
        <v>-1.2</v>
      </c>
      <c r="D188" s="2">
        <v>0.40000000000000013</v>
      </c>
      <c r="E188" s="2">
        <v>-0.8</v>
      </c>
    </row>
    <row r="191" spans="2:12" x14ac:dyDescent="0.4">
      <c r="C191" s="2" t="s">
        <v>137</v>
      </c>
      <c r="D191" s="2" t="s">
        <v>138</v>
      </c>
      <c r="E191" s="24"/>
      <c r="F191" s="29"/>
    </row>
    <row r="192" spans="2:12" x14ac:dyDescent="0.4">
      <c r="B192" s="2" t="s">
        <v>128</v>
      </c>
      <c r="C192" s="2">
        <f t="array" ref="C192:C193">D183:D184-C183:C184</f>
        <v>0</v>
      </c>
      <c r="D192" s="2">
        <f t="array" ref="D192:D193">E183:E184-C183:C184</f>
        <v>2</v>
      </c>
      <c r="E192" s="52"/>
      <c r="F192" s="24"/>
    </row>
    <row r="193" spans="2:6" x14ac:dyDescent="0.4">
      <c r="B193" s="2" t="s">
        <v>136</v>
      </c>
      <c r="C193" s="2">
        <v>2</v>
      </c>
      <c r="D193" s="2">
        <v>2</v>
      </c>
      <c r="E193" s="24"/>
      <c r="F193" s="24"/>
    </row>
    <row r="195" spans="2:6" x14ac:dyDescent="0.4">
      <c r="C195" s="2" t="s">
        <v>140</v>
      </c>
      <c r="D195" s="2" t="s">
        <v>139</v>
      </c>
      <c r="E195" s="2" t="s">
        <v>141</v>
      </c>
      <c r="F195" s="2" t="s">
        <v>142</v>
      </c>
    </row>
    <row r="196" spans="2:6" x14ac:dyDescent="0.4">
      <c r="B196" s="2" t="s">
        <v>128</v>
      </c>
      <c r="C196" s="2">
        <f t="array" ref="C196:C197">D187:D188-C187:C188</f>
        <v>1.1999999999999997</v>
      </c>
      <c r="D196" s="2">
        <f t="array" ref="D196:D197">E187:E188-C187:C188</f>
        <v>2.8</v>
      </c>
      <c r="E196" s="2">
        <f>-C197</f>
        <v>-1.6</v>
      </c>
      <c r="F196" s="2">
        <f>-D197</f>
        <v>-0.39999999999999991</v>
      </c>
    </row>
    <row r="197" spans="2:6" x14ac:dyDescent="0.4">
      <c r="B197" s="2" t="s">
        <v>136</v>
      </c>
      <c r="C197" s="2">
        <v>1.6</v>
      </c>
      <c r="D197" s="2">
        <v>0.39999999999999991</v>
      </c>
      <c r="E197" s="2">
        <f>C196</f>
        <v>1.1999999999999997</v>
      </c>
      <c r="F197" s="2">
        <f>D196</f>
        <v>2.8</v>
      </c>
    </row>
    <row r="199" spans="2:6" x14ac:dyDescent="0.4">
      <c r="B199" s="5" t="s">
        <v>143</v>
      </c>
      <c r="C199" s="5" t="s">
        <v>113</v>
      </c>
      <c r="D199" s="22"/>
      <c r="E199" s="22" t="s">
        <v>120</v>
      </c>
    </row>
    <row r="200" spans="2:6" x14ac:dyDescent="0.4">
      <c r="B200" s="2" t="s">
        <v>107</v>
      </c>
      <c r="C200" s="17">
        <f t="array" ref="C200:D201">1/SUMPRODUCT(E196:E197,D196:D197)*(E196:E197*TRANSPOSE(D192:D193)-F196:F197*TRANSPOSE(C192:C193))</f>
        <v>0.8</v>
      </c>
      <c r="D200" s="17">
        <v>0.60000000000000009</v>
      </c>
      <c r="E200" s="2">
        <f t="array" ref="E200:E201">C187:C188-MMULT(C200:D201,C183:C184)</f>
        <v>0.2000000000000004</v>
      </c>
    </row>
    <row r="201" spans="2:6" x14ac:dyDescent="0.4">
      <c r="B201" s="2" t="s">
        <v>108</v>
      </c>
      <c r="C201" s="2">
        <v>-0.59999999999999987</v>
      </c>
      <c r="D201" s="2">
        <v>0.8</v>
      </c>
      <c r="E201" s="2">
        <v>-0.99999999999999978</v>
      </c>
    </row>
    <row r="203" spans="2:6" x14ac:dyDescent="0.4">
      <c r="B203" s="5" t="s">
        <v>203</v>
      </c>
      <c r="C203" s="5" t="s">
        <v>145</v>
      </c>
      <c r="D203" s="22"/>
      <c r="E203" s="22" t="s">
        <v>120</v>
      </c>
    </row>
    <row r="204" spans="2:6" x14ac:dyDescent="0.4">
      <c r="B204" s="2" t="s">
        <v>128</v>
      </c>
      <c r="C204" s="30">
        <f t="array" ref="C204:D205">C177:D178-C200:D201</f>
        <v>0</v>
      </c>
      <c r="D204" s="30">
        <v>0</v>
      </c>
      <c r="E204" s="31">
        <f t="array" ref="E204:E205">E177:E178-E200:E201</f>
        <v>-2.2204460492503131E-16</v>
      </c>
    </row>
    <row r="205" spans="2:6" x14ac:dyDescent="0.4">
      <c r="B205" s="2" t="s">
        <v>144</v>
      </c>
      <c r="C205" s="31">
        <v>0</v>
      </c>
      <c r="D205" s="31">
        <v>0</v>
      </c>
      <c r="E205" s="31">
        <v>0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84"/>
  <sheetViews>
    <sheetView topLeftCell="A31" zoomScale="115" zoomScaleNormal="115" workbookViewId="0">
      <selection activeCell="D35" sqref="D35"/>
    </sheetView>
  </sheetViews>
  <sheetFormatPr defaultRowHeight="18.75" x14ac:dyDescent="0.4"/>
  <cols>
    <col min="3" max="3" width="9.375" bestFit="1" customWidth="1"/>
    <col min="9" max="11" width="9" style="35"/>
    <col min="12" max="12" width="9.375" style="35" bestFit="1" customWidth="1"/>
    <col min="13" max="13" width="9" style="35"/>
  </cols>
  <sheetData>
    <row r="1" spans="1:13" s="1" customFormat="1" ht="24.75" thickBot="1" x14ac:dyDescent="0.45">
      <c r="A1" s="1" t="s">
        <v>0</v>
      </c>
      <c r="I1" s="34"/>
      <c r="J1" s="34"/>
      <c r="K1" s="34"/>
      <c r="L1" s="34"/>
      <c r="M1" s="34"/>
    </row>
    <row r="2" spans="1:13" ht="19.5" thickTop="1" x14ac:dyDescent="0.4"/>
    <row r="3" spans="1:13" x14ac:dyDescent="0.4">
      <c r="A3" t="s">
        <v>1</v>
      </c>
    </row>
    <row r="4" spans="1:13" ht="19.5" thickBot="1" x14ac:dyDescent="0.45"/>
    <row r="5" spans="1:13" x14ac:dyDescent="0.4">
      <c r="B5" s="6">
        <v>0</v>
      </c>
      <c r="C5" s="12"/>
      <c r="D5" s="6">
        <v>1</v>
      </c>
      <c r="E5" s="12"/>
      <c r="F5" s="6">
        <v>2</v>
      </c>
      <c r="G5" s="7"/>
    </row>
    <row r="6" spans="1:13" x14ac:dyDescent="0.4">
      <c r="B6" s="8"/>
      <c r="C6" s="9"/>
      <c r="D6" s="8"/>
      <c r="E6" s="9"/>
      <c r="F6" s="8"/>
      <c r="G6" s="9"/>
    </row>
    <row r="7" spans="1:13" x14ac:dyDescent="0.4">
      <c r="B7" s="8"/>
      <c r="C7" s="9"/>
      <c r="D7" s="8"/>
      <c r="E7" s="9"/>
      <c r="F7" s="8"/>
      <c r="G7" s="9"/>
    </row>
    <row r="8" spans="1:13" x14ac:dyDescent="0.4">
      <c r="B8" s="8"/>
      <c r="C8" s="9"/>
      <c r="D8" s="8"/>
      <c r="E8" s="9"/>
      <c r="F8" s="8"/>
      <c r="G8" s="9"/>
    </row>
    <row r="9" spans="1:13" ht="19.5" thickBot="1" x14ac:dyDescent="0.45">
      <c r="B9" s="10"/>
      <c r="C9" s="11"/>
      <c r="D9" s="10"/>
      <c r="E9" s="11"/>
      <c r="F9" s="10"/>
      <c r="G9" s="11"/>
    </row>
    <row r="11" spans="1:13" x14ac:dyDescent="0.4">
      <c r="A11" t="s">
        <v>172</v>
      </c>
    </row>
    <row r="12" spans="1:13" x14ac:dyDescent="0.4">
      <c r="B12" s="44" t="s">
        <v>154</v>
      </c>
      <c r="C12" s="37" t="s">
        <v>168</v>
      </c>
      <c r="D12" s="37" t="s">
        <v>155</v>
      </c>
      <c r="E12" s="24"/>
      <c r="F12" s="24"/>
      <c r="G12" s="24"/>
      <c r="H12" s="24"/>
      <c r="I12" s="29"/>
      <c r="J12" s="29"/>
      <c r="K12" s="29"/>
    </row>
    <row r="13" spans="1:13" x14ac:dyDescent="0.4">
      <c r="B13" s="49">
        <v>0</v>
      </c>
      <c r="C13" s="2">
        <f>IF(B13&lt;&gt;B12,1,C12+1)</f>
        <v>1</v>
      </c>
      <c r="D13" s="2">
        <v>0</v>
      </c>
      <c r="E13" s="24"/>
      <c r="F13" s="24"/>
      <c r="G13" s="24"/>
      <c r="H13" s="24"/>
      <c r="I13" s="29"/>
      <c r="J13" s="29"/>
      <c r="K13" s="29"/>
    </row>
    <row r="14" spans="1:13" x14ac:dyDescent="0.4">
      <c r="B14" s="49">
        <v>1</v>
      </c>
      <c r="C14" s="2">
        <f t="shared" ref="C14:C18" si="0">IF(B14&lt;&gt;B13,1,C13+1)</f>
        <v>1</v>
      </c>
      <c r="D14" s="2">
        <v>1</v>
      </c>
      <c r="E14" s="24"/>
      <c r="F14" s="24"/>
      <c r="G14" s="24"/>
      <c r="H14" s="24"/>
      <c r="I14" s="29"/>
      <c r="J14" s="29"/>
      <c r="K14" s="29"/>
    </row>
    <row r="15" spans="1:13" x14ac:dyDescent="0.4">
      <c r="B15" s="49">
        <v>1</v>
      </c>
      <c r="C15" s="2">
        <f t="shared" si="0"/>
        <v>2</v>
      </c>
      <c r="D15" s="2">
        <v>2</v>
      </c>
      <c r="E15" s="24"/>
      <c r="F15" s="24"/>
      <c r="G15" s="24"/>
      <c r="H15" s="24"/>
      <c r="I15" s="29"/>
      <c r="J15" s="29"/>
      <c r="K15" s="29"/>
    </row>
    <row r="16" spans="1:13" x14ac:dyDescent="0.4">
      <c r="B16" s="49">
        <v>2</v>
      </c>
      <c r="C16" s="2">
        <f t="shared" si="0"/>
        <v>1</v>
      </c>
      <c r="D16" s="2">
        <v>1</v>
      </c>
      <c r="E16" s="24"/>
      <c r="F16" s="24"/>
      <c r="G16" s="24"/>
      <c r="H16" s="24"/>
      <c r="I16" s="29"/>
      <c r="J16" s="29"/>
      <c r="K16" s="29"/>
    </row>
    <row r="17" spans="1:11" x14ac:dyDescent="0.4">
      <c r="B17" s="49">
        <v>2</v>
      </c>
      <c r="C17" s="2">
        <f t="shared" si="0"/>
        <v>2</v>
      </c>
      <c r="D17" s="2">
        <v>3</v>
      </c>
      <c r="E17" s="24"/>
      <c r="F17" s="24"/>
      <c r="G17" s="24"/>
      <c r="H17" s="24"/>
      <c r="I17" s="29"/>
      <c r="J17" s="29"/>
      <c r="K17" s="29"/>
    </row>
    <row r="18" spans="1:11" x14ac:dyDescent="0.4">
      <c r="B18" s="49">
        <v>2</v>
      </c>
      <c r="C18" s="2">
        <f t="shared" si="0"/>
        <v>3</v>
      </c>
      <c r="D18" s="2">
        <v>4</v>
      </c>
      <c r="E18" s="24"/>
      <c r="F18" s="24"/>
      <c r="G18" s="24"/>
      <c r="H18" s="24"/>
      <c r="I18" s="29"/>
      <c r="J18" s="29"/>
      <c r="K18" s="29"/>
    </row>
    <row r="19" spans="1:11" x14ac:dyDescent="0.4">
      <c r="B19" s="46"/>
      <c r="C19" s="2" t="str">
        <f>IF(B19="","",IF(B19&lt;&gt;B18,1,C18+1))</f>
        <v/>
      </c>
      <c r="D19" s="2"/>
      <c r="E19" s="24"/>
      <c r="F19" s="24"/>
      <c r="G19" s="24"/>
      <c r="H19" s="24"/>
      <c r="I19" s="29"/>
      <c r="J19" s="29"/>
      <c r="K19" s="29"/>
    </row>
    <row r="20" spans="1:11" x14ac:dyDescent="0.4">
      <c r="B20" s="46"/>
      <c r="C20" s="2" t="str">
        <f>IF(B20="","",IF(B20&lt;&gt;B19,1,C19+1))</f>
        <v/>
      </c>
      <c r="D20" s="2"/>
      <c r="E20" s="24"/>
      <c r="F20" s="24"/>
      <c r="G20" s="24"/>
      <c r="H20" s="24"/>
      <c r="I20" s="29"/>
      <c r="J20" s="29"/>
      <c r="K20" s="29"/>
    </row>
    <row r="21" spans="1:11" x14ac:dyDescent="0.4">
      <c r="B21" s="46"/>
      <c r="C21" s="2" t="str">
        <f>IF(B21="","",IF(B21&lt;&gt;B20,1,C20+1))</f>
        <v/>
      </c>
      <c r="D21" s="2"/>
      <c r="E21" s="24"/>
      <c r="F21" s="24"/>
      <c r="G21" s="24"/>
      <c r="H21" s="24"/>
      <c r="I21" s="29"/>
      <c r="J21" s="29"/>
      <c r="K21" s="29"/>
    </row>
    <row r="22" spans="1:11" x14ac:dyDescent="0.4">
      <c r="B22" s="24"/>
      <c r="C22" s="24"/>
      <c r="D22" s="24"/>
      <c r="E22" s="24"/>
      <c r="F22" s="24"/>
      <c r="G22" s="24"/>
      <c r="H22" s="24"/>
      <c r="I22" s="29"/>
      <c r="J22" s="29"/>
      <c r="K22" s="29"/>
    </row>
    <row r="23" spans="1:11" x14ac:dyDescent="0.4">
      <c r="A23" t="s">
        <v>170</v>
      </c>
    </row>
    <row r="24" spans="1:11" x14ac:dyDescent="0.4">
      <c r="B24" s="37" t="s">
        <v>154</v>
      </c>
      <c r="C24" s="37" t="s">
        <v>159</v>
      </c>
      <c r="D24" s="37" t="s">
        <v>75</v>
      </c>
      <c r="E24" s="45" t="s">
        <v>160</v>
      </c>
      <c r="F24" s="24"/>
      <c r="G24" s="24"/>
      <c r="H24" s="24"/>
      <c r="I24" s="29"/>
      <c r="J24" s="29"/>
      <c r="K24" s="29"/>
    </row>
    <row r="25" spans="1:11" x14ac:dyDescent="0.4">
      <c r="A25" s="24"/>
      <c r="B25" s="38">
        <v>0</v>
      </c>
      <c r="C25" s="2">
        <v>1</v>
      </c>
      <c r="D25" s="2">
        <v>1</v>
      </c>
      <c r="E25" s="2">
        <v>1</v>
      </c>
      <c r="F25" s="24"/>
      <c r="G25" s="24"/>
      <c r="H25" s="24"/>
      <c r="I25" s="29"/>
      <c r="J25" s="29"/>
      <c r="K25" s="29"/>
    </row>
    <row r="26" spans="1:11" x14ac:dyDescent="0.4">
      <c r="A26" s="24"/>
      <c r="B26" s="38"/>
      <c r="C26" s="2">
        <v>2</v>
      </c>
      <c r="D26" s="2">
        <v>-1</v>
      </c>
      <c r="E26" s="2">
        <v>1</v>
      </c>
      <c r="F26" s="24"/>
      <c r="G26" s="24"/>
      <c r="H26" s="24"/>
      <c r="I26" s="29"/>
      <c r="J26" s="29"/>
      <c r="K26" s="29"/>
    </row>
    <row r="27" spans="1:11" x14ac:dyDescent="0.4">
      <c r="A27" s="24"/>
      <c r="B27" s="38"/>
      <c r="C27" s="2">
        <v>3</v>
      </c>
      <c r="D27" s="2">
        <v>-1</v>
      </c>
      <c r="E27" s="2">
        <v>-1</v>
      </c>
      <c r="F27" s="24"/>
      <c r="G27" s="24"/>
      <c r="H27" s="24"/>
      <c r="I27" s="29"/>
      <c r="J27" s="29"/>
      <c r="K27" s="29"/>
    </row>
    <row r="28" spans="1:11" x14ac:dyDescent="0.4">
      <c r="A28" s="24"/>
      <c r="B28" s="38"/>
      <c r="C28" s="2">
        <v>4</v>
      </c>
      <c r="D28" s="2">
        <v>1</v>
      </c>
      <c r="E28" s="2">
        <v>-1</v>
      </c>
      <c r="F28" s="24"/>
      <c r="G28" s="24"/>
      <c r="H28" s="24"/>
      <c r="I28" s="29"/>
      <c r="J28" s="29"/>
      <c r="K28" s="29"/>
    </row>
    <row r="29" spans="1:11" x14ac:dyDescent="0.4">
      <c r="A29" s="24"/>
      <c r="B29" s="38">
        <v>2</v>
      </c>
      <c r="C29" s="21">
        <v>5</v>
      </c>
      <c r="D29" s="21">
        <v>0</v>
      </c>
      <c r="E29" s="2">
        <v>-1</v>
      </c>
      <c r="F29" s="24"/>
      <c r="G29" s="24"/>
      <c r="H29" s="24"/>
      <c r="I29" s="29"/>
      <c r="J29" s="29"/>
      <c r="K29" s="29"/>
    </row>
    <row r="30" spans="1:11" x14ac:dyDescent="0.4">
      <c r="A30" s="24"/>
      <c r="B30" s="38"/>
      <c r="C30" s="2"/>
      <c r="D30" s="2"/>
      <c r="E30" s="2"/>
      <c r="F30" s="24"/>
      <c r="G30" s="24"/>
      <c r="H30" s="24"/>
      <c r="I30" s="29"/>
      <c r="J30" s="29"/>
      <c r="K30" s="29"/>
    </row>
    <row r="31" spans="1:11" x14ac:dyDescent="0.4">
      <c r="H31" s="24"/>
      <c r="I31" s="29"/>
      <c r="J31" s="29"/>
      <c r="K31" s="29"/>
    </row>
    <row r="32" spans="1:11" x14ac:dyDescent="0.4">
      <c r="A32" t="s">
        <v>171</v>
      </c>
      <c r="H32" s="24"/>
      <c r="I32" s="29"/>
      <c r="J32" s="29"/>
      <c r="K32" s="29"/>
    </row>
    <row r="33" spans="2:18" x14ac:dyDescent="0.4">
      <c r="E33" s="29"/>
      <c r="F33" s="29"/>
      <c r="G33" s="24"/>
      <c r="H33" s="24"/>
      <c r="I33" s="5" t="s">
        <v>158</v>
      </c>
      <c r="J33" s="36"/>
      <c r="K33" s="32"/>
      <c r="P33" s="47" t="s">
        <v>148</v>
      </c>
      <c r="Q33" s="48"/>
      <c r="R33" s="22"/>
    </row>
    <row r="34" spans="2:18" x14ac:dyDescent="0.4">
      <c r="B34" s="39" t="s">
        <v>155</v>
      </c>
      <c r="C34" s="40" t="s">
        <v>157</v>
      </c>
      <c r="D34" s="27" t="s">
        <v>76</v>
      </c>
      <c r="E34" s="3" t="s">
        <v>156</v>
      </c>
      <c r="F34" s="3" t="s">
        <v>149</v>
      </c>
      <c r="G34" s="3" t="s">
        <v>150</v>
      </c>
      <c r="H34" s="3" t="s">
        <v>151</v>
      </c>
      <c r="I34" s="3" t="s">
        <v>152</v>
      </c>
      <c r="J34" s="2"/>
      <c r="K34" s="5" t="s">
        <v>153</v>
      </c>
      <c r="L34" s="3" t="s">
        <v>161</v>
      </c>
      <c r="M34" s="3" t="s">
        <v>162</v>
      </c>
      <c r="N34" s="3" t="s">
        <v>163</v>
      </c>
      <c r="O34" s="3" t="s">
        <v>164</v>
      </c>
      <c r="P34" s="25" t="s">
        <v>146</v>
      </c>
      <c r="Q34" s="22"/>
      <c r="R34" s="33" t="s">
        <v>147</v>
      </c>
    </row>
    <row r="35" spans="2:18" x14ac:dyDescent="0.4">
      <c r="B35" s="41">
        <v>0</v>
      </c>
      <c r="C35" s="38">
        <v>1</v>
      </c>
      <c r="D35" s="2">
        <v>1</v>
      </c>
      <c r="E35" s="2">
        <v>1</v>
      </c>
      <c r="F35" s="4">
        <f t="array" aca="1" ref="F35:F36" ca="1">TRANSPOSE(OFFSET($D$24,E35,0,1,2))</f>
        <v>1</v>
      </c>
      <c r="G35" s="4">
        <f t="array" aca="1" ref="G35:G36" ca="1">F37:F38-F35:F36</f>
        <v>-2</v>
      </c>
      <c r="H35" s="4">
        <f t="array" aca="1" ref="H35:H36" ca="1">MMULT({0,-1;1,0},G35:G36)</f>
        <v>0</v>
      </c>
      <c r="I35" s="4">
        <f t="array" aca="1" ref="I35:J36" ca="1">{1,0;0,1}-2*H35:H36*TRANSPOSE(H35:H36)/(H35^2+H36^2)</f>
        <v>1</v>
      </c>
      <c r="J35" s="4">
        <f ca="1"/>
        <v>0</v>
      </c>
      <c r="K35" s="4">
        <f t="array" aca="1" ref="K35:K36" ca="1">2*SUMPRODUCT(F35:F36,H35:H36)/(H35^2+H36^2)*H35:H36</f>
        <v>0</v>
      </c>
      <c r="L35" s="4">
        <f t="array" aca="1" ref="L35:L36" ca="1">F37:F38-F35:F36</f>
        <v>-2</v>
      </c>
      <c r="M35" s="4">
        <f t="array" aca="1" ref="M35:M36" ca="1">F39:F40-F35:F36</f>
        <v>-2</v>
      </c>
      <c r="N35" s="4">
        <f t="array" ref="N35:N36">D37:D38-D35:D36</f>
        <v>-2</v>
      </c>
      <c r="O35" s="4">
        <f t="array" ref="O35:O36">D39:D40-D35:D36</f>
        <v>-2</v>
      </c>
      <c r="P35" s="4">
        <f t="array" aca="1" ref="P35:Q36" ca="1">MMULT(SIGMA,(N35:N36*TRANSPOSE(M35:M36)-O35:O36*TRANSPOSE(L35:L36)))/SUMPRODUCT(O35:O36,MMULT(SIGMA,N35:N36))</f>
        <v>1</v>
      </c>
      <c r="Q35" s="4">
        <f ca="1"/>
        <v>0</v>
      </c>
      <c r="R35" s="4">
        <f t="array" aca="1" ref="R35:R36" ca="1">D35:D36-MMULT(P35:Q36,F35:F36)</f>
        <v>0</v>
      </c>
    </row>
    <row r="36" spans="2:18" x14ac:dyDescent="0.4">
      <c r="B36" s="42"/>
      <c r="C36" s="38"/>
      <c r="D36" s="2">
        <v>1</v>
      </c>
      <c r="E36" s="2"/>
      <c r="F36" s="4">
        <f ca="1"/>
        <v>1</v>
      </c>
      <c r="G36" s="4">
        <f ca="1"/>
        <v>0</v>
      </c>
      <c r="H36" s="4">
        <f ca="1"/>
        <v>-2</v>
      </c>
      <c r="I36" s="4">
        <f ca="1"/>
        <v>0</v>
      </c>
      <c r="J36" s="4">
        <f ca="1"/>
        <v>-1</v>
      </c>
      <c r="K36" s="4">
        <f ca="1"/>
        <v>2</v>
      </c>
      <c r="L36" s="4">
        <f ca="1"/>
        <v>0</v>
      </c>
      <c r="M36" s="4">
        <f ca="1"/>
        <v>-2</v>
      </c>
      <c r="N36" s="4">
        <v>0</v>
      </c>
      <c r="O36" s="4">
        <v>-2</v>
      </c>
      <c r="P36" s="4">
        <f ca="1"/>
        <v>0</v>
      </c>
      <c r="Q36" s="4">
        <f ca="1"/>
        <v>1</v>
      </c>
      <c r="R36" s="4">
        <f ca="1"/>
        <v>0</v>
      </c>
    </row>
    <row r="37" spans="2:18" x14ac:dyDescent="0.4">
      <c r="B37" s="42"/>
      <c r="C37" s="38">
        <v>2</v>
      </c>
      <c r="D37" s="2">
        <v>-1</v>
      </c>
      <c r="E37" s="2">
        <v>2</v>
      </c>
      <c r="F37" s="4">
        <f t="array" aca="1" ref="F37:F38" ca="1">TRANSPOSE(OFFSET($D$24,E37,0,1,2))</f>
        <v>-1</v>
      </c>
      <c r="G37" s="4">
        <f t="array" aca="1" ref="G37:G38" ca="1">F39:F40-F37:F38</f>
        <v>0</v>
      </c>
      <c r="H37" s="4">
        <f t="array" aca="1" ref="H37:H38" ca="1">MMULT({0,-1;1,0},G37:G38)</f>
        <v>2</v>
      </c>
      <c r="I37" s="4">
        <f t="array" aca="1" ref="I37:J38" ca="1">{1,0;0,1}-2*H37:H38*TRANSPOSE(H37:H38)/(H37^2+H38^2)</f>
        <v>-1</v>
      </c>
      <c r="J37" s="4">
        <f ca="1"/>
        <v>0</v>
      </c>
      <c r="K37" s="4">
        <f t="array" aca="1" ref="K37:K38" ca="1">2*SUMPRODUCT(F37:F38,H37:H38)/(H37^2+H38^2)*H37:H38</f>
        <v>-2</v>
      </c>
    </row>
    <row r="38" spans="2:18" x14ac:dyDescent="0.4">
      <c r="B38" s="42"/>
      <c r="C38" s="38"/>
      <c r="D38" s="2">
        <v>1</v>
      </c>
      <c r="E38" s="2"/>
      <c r="F38" s="4">
        <f ca="1"/>
        <v>1</v>
      </c>
      <c r="G38" s="4">
        <f ca="1"/>
        <v>-2</v>
      </c>
      <c r="H38" s="4">
        <f ca="1"/>
        <v>0</v>
      </c>
      <c r="I38" s="4">
        <f ca="1"/>
        <v>0</v>
      </c>
      <c r="J38" s="4">
        <f ca="1"/>
        <v>1</v>
      </c>
      <c r="K38" s="4">
        <f ca="1"/>
        <v>0</v>
      </c>
    </row>
    <row r="39" spans="2:18" x14ac:dyDescent="0.4">
      <c r="B39" s="42"/>
      <c r="C39" s="38">
        <v>3</v>
      </c>
      <c r="D39" s="2">
        <v>-1</v>
      </c>
      <c r="E39" s="17">
        <v>3</v>
      </c>
      <c r="F39" s="4">
        <f t="array" aca="1" ref="F39:F40" ca="1">TRANSPOSE(OFFSET($D$24,E39,0,1,2))</f>
        <v>-1</v>
      </c>
      <c r="G39" s="4">
        <f t="array" aca="1" ref="G39:G40" ca="1">F41:F42-F39:F40</f>
        <v>2</v>
      </c>
      <c r="H39" s="4">
        <f t="array" aca="1" ref="H39:H40" ca="1">MMULT({0,-1;1,0},G39:G40)</f>
        <v>0</v>
      </c>
      <c r="I39" s="4">
        <f t="array" aca="1" ref="I39:J40" ca="1">{1,0;0,1}-2*H39:H40*TRANSPOSE(H39:H40)/(H39^2+H40^2)</f>
        <v>1</v>
      </c>
      <c r="J39" s="4">
        <f ca="1"/>
        <v>0</v>
      </c>
      <c r="K39" s="4">
        <f t="array" aca="1" ref="K39:K40" ca="1">2*SUMPRODUCT(F39:F40,H39:H40)/(H39^2+H40^2)*H39:H40</f>
        <v>0</v>
      </c>
    </row>
    <row r="40" spans="2:18" x14ac:dyDescent="0.4">
      <c r="B40" s="42"/>
      <c r="C40" s="38"/>
      <c r="D40" s="2">
        <v>-1</v>
      </c>
      <c r="E40" s="2"/>
      <c r="F40" s="4">
        <f ca="1"/>
        <v>-1</v>
      </c>
      <c r="G40" s="4">
        <f ca="1"/>
        <v>0</v>
      </c>
      <c r="H40" s="4">
        <f ca="1"/>
        <v>2</v>
      </c>
      <c r="I40" s="4">
        <f ca="1"/>
        <v>0</v>
      </c>
      <c r="J40" s="4">
        <f ca="1"/>
        <v>-1</v>
      </c>
      <c r="K40" s="4">
        <f ca="1"/>
        <v>-2</v>
      </c>
    </row>
    <row r="41" spans="2:18" x14ac:dyDescent="0.4">
      <c r="B41" s="42"/>
      <c r="C41" s="38">
        <v>4</v>
      </c>
      <c r="D41" s="2">
        <v>1</v>
      </c>
      <c r="E41" s="17">
        <v>4</v>
      </c>
      <c r="F41" s="4">
        <f t="array" aca="1" ref="F41:F42" ca="1">TRANSPOSE(OFFSET($D$24,E41,0,1,2))</f>
        <v>1</v>
      </c>
      <c r="G41" s="4">
        <f t="array" ref="G41:G42">D35:D36-D41:D42</f>
        <v>0</v>
      </c>
      <c r="H41" s="4">
        <f t="array" ref="H41:H42">MMULT({0,-1;1,0},G41:G42)</f>
        <v>-2</v>
      </c>
      <c r="I41" s="4">
        <f t="array" ref="I41:J42">{1,0;0,1}-2*H41:H42*TRANSPOSE(H41:H42)/(H41^2+H42^2)</f>
        <v>-1</v>
      </c>
      <c r="J41" s="4">
        <v>0</v>
      </c>
      <c r="K41" s="4">
        <f t="array" aca="1" ref="K41:K42" ca="1">2*SUMPRODUCT(F41:F42,H41:H42)/(H41^2+H42^2)*H41:H42</f>
        <v>2</v>
      </c>
    </row>
    <row r="42" spans="2:18" x14ac:dyDescent="0.4">
      <c r="B42" s="43"/>
      <c r="C42" s="38"/>
      <c r="D42" s="2">
        <v>-1</v>
      </c>
      <c r="E42" s="2"/>
      <c r="F42" s="4">
        <f ca="1"/>
        <v>-1</v>
      </c>
      <c r="G42" s="4">
        <v>2</v>
      </c>
      <c r="H42" s="4">
        <v>0</v>
      </c>
      <c r="I42" s="4">
        <v>0</v>
      </c>
      <c r="J42" s="4">
        <v>1</v>
      </c>
      <c r="K42" s="4">
        <f ca="1"/>
        <v>0</v>
      </c>
    </row>
    <row r="43" spans="2:18" x14ac:dyDescent="0.4">
      <c r="B43" s="41">
        <v>1</v>
      </c>
      <c r="C43" s="38">
        <v>1</v>
      </c>
      <c r="D43" s="2">
        <v>1</v>
      </c>
      <c r="E43" s="2">
        <v>1</v>
      </c>
      <c r="F43" s="4">
        <f t="array" aca="1" ref="F43:F44" ca="1">TRANSPOSE(OFFSET($D$24,E43,0,1,2))</f>
        <v>1</v>
      </c>
      <c r="G43" s="4">
        <f t="array" aca="1" ref="G43:G44" ca="1">F45:F46-F43:F44</f>
        <v>-2</v>
      </c>
      <c r="H43" s="4">
        <f t="array" aca="1" ref="H43:H44" ca="1">MMULT({0,-1;1,0},G43:G44)</f>
        <v>0</v>
      </c>
      <c r="I43" s="4">
        <f t="array" aca="1" ref="I43:J44" ca="1">{1,0;0,1}-2*H43:H44*TRANSPOSE(H43:H44)/(H43^2+H44^2)</f>
        <v>1</v>
      </c>
      <c r="J43" s="4">
        <f ca="1"/>
        <v>0</v>
      </c>
      <c r="K43" s="4">
        <f t="array" aca="1" ref="K43:K44" ca="1">2*SUMPRODUCT(F43:F44,H43:H44)/(H43^2+H44^2)*H43:H44</f>
        <v>0</v>
      </c>
      <c r="L43" s="4">
        <f t="array" aca="1" ref="L43:L44" ca="1">F45:F46-F43:F44</f>
        <v>-2</v>
      </c>
      <c r="M43" s="4">
        <f t="array" aca="1" ref="M43:M44" ca="1">F47:F48-F43:F44</f>
        <v>-2</v>
      </c>
      <c r="N43" s="4">
        <f t="array" ref="N43:N44">D45:D46-D43:D44</f>
        <v>-2</v>
      </c>
      <c r="O43" s="4">
        <f t="array" ref="O43:O44">D47:D48-D43:D44</f>
        <v>-2</v>
      </c>
      <c r="P43" s="4">
        <f t="array" aca="1" ref="P43:Q44" ca="1">MMULT(SIGMA,(N43:N44*TRANSPOSE(M43:M44)-O43:O44*TRANSPOSE(L43:L44)))/SUMPRODUCT(O43:O44,MMULT(SIGMA,N43:N44))</f>
        <v>1</v>
      </c>
      <c r="Q43" s="4">
        <f ca="1"/>
        <v>0</v>
      </c>
      <c r="R43" s="4">
        <f t="array" aca="1" ref="R43:R44" ca="1">D43:D44-MMULT(P43:Q44,F43:F44)</f>
        <v>0</v>
      </c>
    </row>
    <row r="44" spans="2:18" x14ac:dyDescent="0.4">
      <c r="B44" s="42"/>
      <c r="C44" s="38"/>
      <c r="D44" s="2">
        <v>1</v>
      </c>
      <c r="E44" s="2"/>
      <c r="F44" s="4">
        <f ca="1"/>
        <v>1</v>
      </c>
      <c r="G44" s="4">
        <f ca="1"/>
        <v>0</v>
      </c>
      <c r="H44" s="4">
        <f ca="1"/>
        <v>-2</v>
      </c>
      <c r="I44" s="4">
        <f ca="1"/>
        <v>0</v>
      </c>
      <c r="J44" s="4">
        <f ca="1"/>
        <v>-1</v>
      </c>
      <c r="K44" s="4">
        <f ca="1"/>
        <v>2</v>
      </c>
      <c r="L44" s="4">
        <f ca="1"/>
        <v>0</v>
      </c>
      <c r="M44" s="4">
        <f ca="1"/>
        <v>-2</v>
      </c>
      <c r="N44" s="4">
        <v>0</v>
      </c>
      <c r="O44" s="4">
        <v>-2</v>
      </c>
      <c r="P44" s="4">
        <f ca="1"/>
        <v>0</v>
      </c>
      <c r="Q44" s="4">
        <f ca="1"/>
        <v>1</v>
      </c>
      <c r="R44" s="4">
        <f ca="1"/>
        <v>0</v>
      </c>
    </row>
    <row r="45" spans="2:18" x14ac:dyDescent="0.4">
      <c r="B45" s="42"/>
      <c r="C45" s="38">
        <v>2</v>
      </c>
      <c r="D45" s="2">
        <v>-1</v>
      </c>
      <c r="E45" s="2">
        <v>2</v>
      </c>
      <c r="F45" s="4">
        <f t="array" aca="1" ref="F45:F46" ca="1">TRANSPOSE(OFFSET($D$24,E45,0,1,2))</f>
        <v>-1</v>
      </c>
      <c r="G45" s="4">
        <f t="array" aca="1" ref="G45:G46" ca="1">F47:F48-F45:F46</f>
        <v>0</v>
      </c>
      <c r="H45" s="4">
        <f t="array" aca="1" ref="H45:H46" ca="1">MMULT({0,-1;1,0},G45:G46)</f>
        <v>2</v>
      </c>
      <c r="I45" s="4">
        <f t="array" aca="1" ref="I45:J46" ca="1">{1,0;0,1}-2*H45:H46*TRANSPOSE(H45:H46)/(H45^2+H46^2)</f>
        <v>-1</v>
      </c>
      <c r="J45" s="4">
        <f ca="1"/>
        <v>0</v>
      </c>
      <c r="K45" s="4">
        <f t="array" aca="1" ref="K45:K46" ca="1">2*SUMPRODUCT(F45:F46,H45:H46)/(H45^2+H46^2)*H45:H46</f>
        <v>-2</v>
      </c>
    </row>
    <row r="46" spans="2:18" x14ac:dyDescent="0.4">
      <c r="B46" s="42"/>
      <c r="C46" s="38"/>
      <c r="D46" s="2">
        <v>1</v>
      </c>
      <c r="E46" s="2"/>
      <c r="F46" s="4">
        <f ca="1"/>
        <v>1</v>
      </c>
      <c r="G46" s="4">
        <f ca="1"/>
        <v>-2</v>
      </c>
      <c r="H46" s="4">
        <f ca="1"/>
        <v>0</v>
      </c>
      <c r="I46" s="4">
        <f ca="1"/>
        <v>0</v>
      </c>
      <c r="J46" s="4">
        <f ca="1"/>
        <v>1</v>
      </c>
      <c r="K46" s="4">
        <f ca="1"/>
        <v>0</v>
      </c>
    </row>
    <row r="47" spans="2:18" x14ac:dyDescent="0.4">
      <c r="B47" s="42"/>
      <c r="C47" s="38">
        <v>3</v>
      </c>
      <c r="D47" s="2">
        <v>-1</v>
      </c>
      <c r="E47" s="17">
        <v>3</v>
      </c>
      <c r="F47" s="4">
        <f t="array" aca="1" ref="F47:F48" ca="1">TRANSPOSE(OFFSET($D$24,E47,0,1,2))</f>
        <v>-1</v>
      </c>
      <c r="G47" s="4">
        <f t="array" aca="1" ref="G47:G48" ca="1">F49:F50-F47:F48</f>
        <v>2</v>
      </c>
      <c r="H47" s="4">
        <f t="array" aca="1" ref="H47:H48" ca="1">MMULT({0,-1;1,0},G47:G48)</f>
        <v>-2</v>
      </c>
      <c r="I47" s="4">
        <f t="array" aca="1" ref="I47:J48" ca="1">{1,0;0,1}-2*H47:H48*TRANSPOSE(H47:H48)/(H47^2+H48^2)</f>
        <v>0</v>
      </c>
      <c r="J47" s="4">
        <f ca="1"/>
        <v>1</v>
      </c>
      <c r="K47" s="4">
        <f t="array" aca="1" ref="K47:K48" ca="1">2*SUMPRODUCT(F47:F48,H47:H48)/(H47^2+H48^2)*H47:H48</f>
        <v>0</v>
      </c>
    </row>
    <row r="48" spans="2:18" x14ac:dyDescent="0.4">
      <c r="B48" s="42"/>
      <c r="C48" s="38"/>
      <c r="D48" s="2">
        <v>-1</v>
      </c>
      <c r="E48" s="2"/>
      <c r="F48" s="4">
        <f ca="1"/>
        <v>-1</v>
      </c>
      <c r="G48" s="4">
        <f ca="1"/>
        <v>2</v>
      </c>
      <c r="H48" s="4">
        <f ca="1"/>
        <v>2</v>
      </c>
      <c r="I48" s="4">
        <f ca="1"/>
        <v>1</v>
      </c>
      <c r="J48" s="4">
        <f ca="1"/>
        <v>0</v>
      </c>
      <c r="K48" s="4">
        <f ca="1"/>
        <v>0</v>
      </c>
    </row>
    <row r="49" spans="2:18" x14ac:dyDescent="0.4">
      <c r="B49" s="41">
        <v>2</v>
      </c>
      <c r="C49" s="38">
        <v>1</v>
      </c>
      <c r="D49" s="2">
        <v>1</v>
      </c>
      <c r="E49" s="2">
        <v>1</v>
      </c>
      <c r="F49" s="4">
        <f t="array" aca="1" ref="F49:F50" ca="1">TRANSPOSE(OFFSET($D$24,E49,0,1,2))</f>
        <v>1</v>
      </c>
      <c r="G49" s="4">
        <f t="array" aca="1" ref="G49:G50" ca="1">F51:F52-F49:F50</f>
        <v>0</v>
      </c>
      <c r="H49" s="4">
        <f t="array" aca="1" ref="H49:H50" ca="1">MMULT({0,-1;1,0},G49:G50)</f>
        <v>2</v>
      </c>
      <c r="I49" s="4">
        <f t="array" aca="1" ref="I49:J50" ca="1">{1,0;0,1}-2*H49:H50*TRANSPOSE(H49:H50)/(H49^2+H50^2)</f>
        <v>-1</v>
      </c>
      <c r="J49" s="4">
        <f ca="1"/>
        <v>0</v>
      </c>
      <c r="K49" s="4">
        <f t="array" aca="1" ref="K49:K50" ca="1">2*SUMPRODUCT(F49:F50,H49:H50)/(H49^2+H50^2)*H49:H50</f>
        <v>2</v>
      </c>
      <c r="L49" s="4">
        <f t="array" aca="1" ref="L49:L50" ca="1">F51:F52-F49:F50</f>
        <v>0</v>
      </c>
      <c r="M49" s="4">
        <f t="array" aca="1" ref="M49:M50" ca="1">F53:F54-F49:F50</f>
        <v>-2</v>
      </c>
      <c r="N49" s="4">
        <f t="array" ref="N49:N50">D51:D52-D49:D50</f>
        <v>-2</v>
      </c>
      <c r="O49" s="4">
        <f t="array" ref="O49:O50">D53:D54-D49:D50</f>
        <v>-2</v>
      </c>
      <c r="P49" s="4">
        <f t="array" aca="1" ref="P49:Q50" ca="1">MMULT(SIGMA,(N49:N50*TRANSPOSE(M49:M50)-O49:O50*TRANSPOSE(L49:L50)))/SUMPRODUCT(O49:O50,MMULT(SIGMA,N49:N50))</f>
        <v>0</v>
      </c>
      <c r="Q49" s="4">
        <f ca="1"/>
        <v>1</v>
      </c>
      <c r="R49" s="4">
        <f t="array" aca="1" ref="R49:R50" ca="1">D49:D50-MMULT(P49:Q50,F49:F50)</f>
        <v>0</v>
      </c>
    </row>
    <row r="50" spans="2:18" x14ac:dyDescent="0.4">
      <c r="B50" s="42"/>
      <c r="C50" s="38"/>
      <c r="D50" s="2">
        <v>1</v>
      </c>
      <c r="E50" s="2"/>
      <c r="F50" s="4">
        <f ca="1"/>
        <v>1</v>
      </c>
      <c r="G50" s="4">
        <f ca="1"/>
        <v>-2</v>
      </c>
      <c r="H50" s="4">
        <f ca="1"/>
        <v>0</v>
      </c>
      <c r="I50" s="4">
        <f ca="1"/>
        <v>0</v>
      </c>
      <c r="J50" s="4">
        <f ca="1"/>
        <v>1</v>
      </c>
      <c r="K50" s="4">
        <f ca="1"/>
        <v>0</v>
      </c>
      <c r="L50" s="4">
        <f ca="1"/>
        <v>-2</v>
      </c>
      <c r="M50" s="4">
        <f ca="1"/>
        <v>-2</v>
      </c>
      <c r="N50" s="4">
        <v>0</v>
      </c>
      <c r="O50" s="4">
        <v>-2</v>
      </c>
      <c r="P50" s="4">
        <f ca="1"/>
        <v>1</v>
      </c>
      <c r="Q50" s="4">
        <f ca="1"/>
        <v>0</v>
      </c>
      <c r="R50" s="4">
        <f ca="1"/>
        <v>0</v>
      </c>
    </row>
    <row r="51" spans="2:18" x14ac:dyDescent="0.4">
      <c r="B51" s="42"/>
      <c r="C51" s="38">
        <v>2</v>
      </c>
      <c r="D51" s="2">
        <v>-1</v>
      </c>
      <c r="E51" s="2">
        <v>4</v>
      </c>
      <c r="F51" s="4">
        <f t="array" aca="1" ref="F51:F52" ca="1">TRANSPOSE(OFFSET($D$24,E51,0,1,2))</f>
        <v>1</v>
      </c>
      <c r="G51" s="4">
        <f t="array" aca="1" ref="G51:G52" ca="1">F53:F54-F51:F52</f>
        <v>-2</v>
      </c>
      <c r="H51" s="4">
        <f t="array" aca="1" ref="H51:H52" ca="1">MMULT({0,-1;1,0},G51:G52)</f>
        <v>0</v>
      </c>
      <c r="I51" s="4">
        <f t="array" aca="1" ref="I51:J52" ca="1">{1,0;0,1}-2*H51:H52*TRANSPOSE(H51:H52)/(H51^2+H52^2)</f>
        <v>1</v>
      </c>
      <c r="J51" s="4">
        <f ca="1"/>
        <v>0</v>
      </c>
      <c r="K51" s="4">
        <f t="array" aca="1" ref="K51:K52" ca="1">2*SUMPRODUCT(F51:F52,H51:H52)/(H51^2+H52^2)*H51:H52</f>
        <v>0</v>
      </c>
    </row>
    <row r="52" spans="2:18" x14ac:dyDescent="0.4">
      <c r="B52" s="42"/>
      <c r="C52" s="38"/>
      <c r="D52" s="2">
        <v>1</v>
      </c>
      <c r="E52" s="2"/>
      <c r="F52" s="4">
        <f ca="1"/>
        <v>-1</v>
      </c>
      <c r="G52" s="4">
        <f ca="1"/>
        <v>0</v>
      </c>
      <c r="H52" s="4">
        <f ca="1"/>
        <v>-2</v>
      </c>
      <c r="I52" s="4">
        <f ca="1"/>
        <v>0</v>
      </c>
      <c r="J52" s="4">
        <f ca="1"/>
        <v>-1</v>
      </c>
      <c r="K52" s="4">
        <f ca="1"/>
        <v>-2</v>
      </c>
    </row>
    <row r="53" spans="2:18" x14ac:dyDescent="0.4">
      <c r="B53" s="42"/>
      <c r="C53" s="38">
        <v>3</v>
      </c>
      <c r="D53" s="2">
        <v>-1</v>
      </c>
      <c r="E53" s="17">
        <v>3</v>
      </c>
      <c r="F53" s="4">
        <f t="array" aca="1" ref="F53:F54" ca="1">TRANSPOSE(OFFSET($D$24,E53,0,1,2))</f>
        <v>-1</v>
      </c>
      <c r="G53" s="4">
        <f t="array" aca="1" ref="G53:G54" ca="1">F55:F56-F53:F54</f>
        <v>2</v>
      </c>
      <c r="H53" s="4">
        <f t="array" aca="1" ref="H53:H54" ca="1">MMULT({0,-1;1,0},G53:G54)</f>
        <v>-2</v>
      </c>
      <c r="I53" s="4">
        <f t="array" aca="1" ref="I53:J54" ca="1">{1,0;0,1}-2*H53:H54*TRANSPOSE(H53:H54)/(H53^2+H54^2)</f>
        <v>0</v>
      </c>
      <c r="J53" s="4">
        <f ca="1"/>
        <v>1</v>
      </c>
      <c r="K53" s="4">
        <f t="array" aca="1" ref="K53:K54" ca="1">2*SUMPRODUCT(F53:F54,H53:H54)/(H53^2+H54^2)*H53:H54</f>
        <v>0</v>
      </c>
    </row>
    <row r="54" spans="2:18" x14ac:dyDescent="0.4">
      <c r="B54" s="42"/>
      <c r="C54" s="38"/>
      <c r="D54" s="2">
        <v>-1</v>
      </c>
      <c r="E54" s="2"/>
      <c r="F54" s="4">
        <f ca="1"/>
        <v>-1</v>
      </c>
      <c r="G54" s="4">
        <f ca="1"/>
        <v>2</v>
      </c>
      <c r="H54" s="4">
        <f ca="1"/>
        <v>2</v>
      </c>
      <c r="I54" s="4">
        <f ca="1"/>
        <v>1</v>
      </c>
      <c r="J54" s="4">
        <f ca="1"/>
        <v>0</v>
      </c>
      <c r="K54" s="4">
        <f ca="1"/>
        <v>0</v>
      </c>
    </row>
    <row r="55" spans="2:18" x14ac:dyDescent="0.4">
      <c r="B55" s="41">
        <v>3</v>
      </c>
      <c r="C55" s="38">
        <v>1</v>
      </c>
      <c r="D55" s="2">
        <v>1</v>
      </c>
      <c r="E55" s="2">
        <v>1</v>
      </c>
      <c r="F55" s="4">
        <f t="array" aca="1" ref="F55:F56" ca="1">TRANSPOSE(OFFSET($D$24,E55,0,1,2))</f>
        <v>1</v>
      </c>
      <c r="G55" s="4">
        <f t="array" aca="1" ref="G55:G56" ca="1">F57:F58-F55:F56</f>
        <v>-1</v>
      </c>
      <c r="H55" s="4">
        <f t="array" aca="1" ref="H55:H56" ca="1">MMULT({0,-1;1,0},G55:G56)</f>
        <v>2</v>
      </c>
      <c r="I55" s="4">
        <f t="array" aca="1" ref="I55:J56" ca="1">{1,0;0,1}-2*H55:H56*TRANSPOSE(H55:H56)/(H55^2+H56^2)</f>
        <v>-0.60000000000000009</v>
      </c>
      <c r="J55" s="4">
        <f ca="1"/>
        <v>0.8</v>
      </c>
      <c r="K55" s="4">
        <f t="array" aca="1" ref="K55:K56" ca="1">2*SUMPRODUCT(F55:F56,H55:H56)/(H55^2+H56^2)*H55:H56</f>
        <v>0.8</v>
      </c>
      <c r="L55" s="4">
        <f t="array" aca="1" ref="L55:L56" ca="1">F57:F58-F55:F56</f>
        <v>-1</v>
      </c>
      <c r="M55" s="4">
        <f t="array" aca="1" ref="M55:M56" ca="1">F59:F60-F55:F56</f>
        <v>-2</v>
      </c>
      <c r="N55" s="4">
        <f t="array" ref="N55:N56">D57:D58-D55:D56</f>
        <v>-2</v>
      </c>
      <c r="O55" s="4">
        <f t="array" ref="O55:O56">D59:D60-D55:D56</f>
        <v>-2</v>
      </c>
      <c r="P55" s="4">
        <f t="array" aca="1" ref="P55:Q56" ca="1">MMULT(SIGMA,(N55:N56*TRANSPOSE(M55:M56)-O55:O56*TRANSPOSE(L55:L56)))/SUMPRODUCT(O55:O56,MMULT(SIGMA,N55:N56))</f>
        <v>0</v>
      </c>
      <c r="Q55" s="4">
        <f ca="1"/>
        <v>1</v>
      </c>
      <c r="R55" s="4">
        <f t="array" aca="1" ref="R55:R56" ca="1">D55:D56-MMULT(P55:Q56,F55:F56)</f>
        <v>0</v>
      </c>
    </row>
    <row r="56" spans="2:18" x14ac:dyDescent="0.4">
      <c r="B56" s="42"/>
      <c r="C56" s="38"/>
      <c r="D56" s="2">
        <v>1</v>
      </c>
      <c r="E56" s="2"/>
      <c r="F56" s="4">
        <f ca="1"/>
        <v>1</v>
      </c>
      <c r="G56" s="4">
        <f ca="1"/>
        <v>-2</v>
      </c>
      <c r="H56" s="4">
        <f ca="1"/>
        <v>-1</v>
      </c>
      <c r="I56" s="4">
        <f ca="1"/>
        <v>0.8</v>
      </c>
      <c r="J56" s="4">
        <f ca="1"/>
        <v>0.6</v>
      </c>
      <c r="K56" s="4">
        <f ca="1"/>
        <v>-0.4</v>
      </c>
      <c r="L56" s="4">
        <f ca="1"/>
        <v>-2</v>
      </c>
      <c r="M56" s="4">
        <f ca="1"/>
        <v>-2</v>
      </c>
      <c r="N56" s="4">
        <v>-1</v>
      </c>
      <c r="O56" s="4">
        <v>-2</v>
      </c>
      <c r="P56" s="4">
        <f ca="1"/>
        <v>1</v>
      </c>
      <c r="Q56" s="4">
        <f ca="1"/>
        <v>0</v>
      </c>
      <c r="R56" s="4">
        <f ca="1"/>
        <v>0</v>
      </c>
    </row>
    <row r="57" spans="2:18" x14ac:dyDescent="0.4">
      <c r="B57" s="42"/>
      <c r="C57" s="38">
        <v>2</v>
      </c>
      <c r="D57" s="2">
        <v>-1</v>
      </c>
      <c r="E57" s="2">
        <v>5</v>
      </c>
      <c r="F57" s="4">
        <f t="array" aca="1" ref="F57:F58" ca="1">TRANSPOSE(OFFSET($D$24,E57,0,1,2))</f>
        <v>0</v>
      </c>
      <c r="G57" s="4">
        <f t="array" aca="1" ref="G57:G58" ca="1">F59:F60-F57:F58</f>
        <v>-1</v>
      </c>
      <c r="H57" s="4">
        <f t="array" aca="1" ref="H57:H58" ca="1">MMULT({0,-1;1,0},G57:G58)</f>
        <v>0</v>
      </c>
      <c r="I57" s="4">
        <f t="array" aca="1" ref="I57:J58" ca="1">{1,0;0,1}-2*H57:H58*TRANSPOSE(H57:H58)/(H57^2+H58^2)</f>
        <v>1</v>
      </c>
      <c r="J57" s="4">
        <f ca="1"/>
        <v>0</v>
      </c>
      <c r="K57" s="4">
        <f t="array" aca="1" ref="K57:K58" ca="1">2*SUMPRODUCT(F57:F58,H57:H58)/(H57^2+H58^2)*H57:H58</f>
        <v>0</v>
      </c>
    </row>
    <row r="58" spans="2:18" x14ac:dyDescent="0.4">
      <c r="B58" s="42"/>
      <c r="C58" s="38"/>
      <c r="D58" s="2">
        <v>0</v>
      </c>
      <c r="E58" s="2"/>
      <c r="F58" s="4">
        <f ca="1"/>
        <v>-1</v>
      </c>
      <c r="G58" s="4">
        <f ca="1"/>
        <v>0</v>
      </c>
      <c r="H58" s="4">
        <f ca="1"/>
        <v>-1</v>
      </c>
      <c r="I58" s="4">
        <f ca="1"/>
        <v>0</v>
      </c>
      <c r="J58" s="4">
        <f ca="1"/>
        <v>-1</v>
      </c>
      <c r="K58" s="4">
        <f ca="1"/>
        <v>-2</v>
      </c>
    </row>
    <row r="59" spans="2:18" x14ac:dyDescent="0.4">
      <c r="B59" s="42"/>
      <c r="C59" s="38">
        <v>3</v>
      </c>
      <c r="D59" s="2">
        <v>-1</v>
      </c>
      <c r="E59" s="17">
        <v>3</v>
      </c>
      <c r="F59" s="4">
        <f t="array" aca="1" ref="F59:F60" ca="1">TRANSPOSE(OFFSET($D$24,E59,0,1,2))</f>
        <v>-1</v>
      </c>
      <c r="G59" s="4">
        <f t="array" aca="1" ref="G59:G60" ca="1">F61:F62-F59:F60</f>
        <v>2</v>
      </c>
      <c r="H59" s="4">
        <f t="array" aca="1" ref="H59:H60" ca="1">MMULT({0,-1;1,0},G59:G60)</f>
        <v>-2</v>
      </c>
      <c r="I59" s="4">
        <f t="array" aca="1" ref="I59:J60" ca="1">{1,0;0,1}-2*H59:H60*TRANSPOSE(H59:H60)/(H59^2+H60^2)</f>
        <v>0</v>
      </c>
      <c r="J59" s="4">
        <f ca="1"/>
        <v>1</v>
      </c>
      <c r="K59" s="4">
        <f t="array" aca="1" ref="K59:K60" ca="1">2*SUMPRODUCT(F59:F60,H59:H60)/(H59^2+H60^2)*H59:H60</f>
        <v>0</v>
      </c>
    </row>
    <row r="60" spans="2:18" x14ac:dyDescent="0.4">
      <c r="B60" s="42"/>
      <c r="C60" s="38"/>
      <c r="D60" s="2">
        <v>-1</v>
      </c>
      <c r="E60" s="2"/>
      <c r="F60" s="4">
        <f ca="1"/>
        <v>-1</v>
      </c>
      <c r="G60" s="4">
        <f ca="1"/>
        <v>2</v>
      </c>
      <c r="H60" s="4">
        <f ca="1"/>
        <v>2</v>
      </c>
      <c r="I60" s="4">
        <f ca="1"/>
        <v>1</v>
      </c>
      <c r="J60" s="4">
        <f ca="1"/>
        <v>0</v>
      </c>
      <c r="K60" s="4">
        <f ca="1"/>
        <v>0</v>
      </c>
    </row>
    <row r="61" spans="2:18" x14ac:dyDescent="0.4">
      <c r="B61" s="41">
        <v>4</v>
      </c>
      <c r="C61" s="38">
        <v>1</v>
      </c>
      <c r="D61" s="2">
        <v>1</v>
      </c>
      <c r="E61" s="2">
        <v>1</v>
      </c>
      <c r="F61" s="4">
        <f t="array" aca="1" ref="F61:F62" ca="1">TRANSPOSE(OFFSET($D$24,E61,0,1,2))</f>
        <v>1</v>
      </c>
      <c r="G61" s="4">
        <f t="array" aca="1" ref="G61:G62" ca="1">F63:F64-F61:F62</f>
        <v>0</v>
      </c>
      <c r="H61" s="4">
        <f t="array" aca="1" ref="H61:H62" ca="1">MMULT({0,-1;1,0},G61:G62)</f>
        <v>2</v>
      </c>
      <c r="I61" s="4">
        <f t="array" aca="1" ref="I61:J62" ca="1">{1,0;0,1}-2*H61:H62*TRANSPOSE(H61:H62)/(H61^2+H62^2)</f>
        <v>-1</v>
      </c>
      <c r="J61" s="4">
        <f ca="1"/>
        <v>0</v>
      </c>
      <c r="K61" s="4">
        <f t="array" aca="1" ref="K61:K62" ca="1">2*SUMPRODUCT(F61:F62,H61:H62)/(H61^2+H62^2)*H61:H62</f>
        <v>2</v>
      </c>
      <c r="L61" s="4">
        <f t="array" aca="1" ref="L61:L62" ca="1">F63:F64-F61:F62</f>
        <v>0</v>
      </c>
      <c r="M61" s="4">
        <f t="array" aca="1" ref="M61:M62" ca="1">F65:F66-F61:F62</f>
        <v>-1</v>
      </c>
      <c r="N61" s="4">
        <f t="array" ref="N61:N62">D63:D64-D61:D62</f>
        <v>-1.2</v>
      </c>
      <c r="O61" s="4">
        <f t="array" ref="O61:O62">D65:D66-D61:D62</f>
        <v>-2</v>
      </c>
      <c r="P61" s="4">
        <f t="array" aca="1" ref="P61:Q62" ca="1">MMULT(SIGMA,(N61:N62*TRANSPOSE(M61:M62)-O61:O62*TRANSPOSE(L61:L62)))/SUMPRODUCT(O61:O62,MMULT(SIGMA,N61:N62))</f>
        <v>0.8</v>
      </c>
      <c r="Q61" s="4">
        <f ca="1"/>
        <v>0.60000000000000009</v>
      </c>
      <c r="R61" s="4">
        <f t="array" aca="1" ref="R61:R62" ca="1">D61:D62-MMULT(P61:Q62,F61:F62)</f>
        <v>-0.40000000000000013</v>
      </c>
    </row>
    <row r="62" spans="2:18" x14ac:dyDescent="0.4">
      <c r="B62" s="42"/>
      <c r="C62" s="38"/>
      <c r="D62" s="2">
        <v>1</v>
      </c>
      <c r="E62" s="2"/>
      <c r="F62" s="4">
        <f ca="1"/>
        <v>1</v>
      </c>
      <c r="G62" s="4">
        <f ca="1"/>
        <v>-2</v>
      </c>
      <c r="H62" s="4">
        <f ca="1"/>
        <v>0</v>
      </c>
      <c r="I62" s="4">
        <f ca="1"/>
        <v>0</v>
      </c>
      <c r="J62" s="4">
        <f ca="1"/>
        <v>1</v>
      </c>
      <c r="K62" s="4">
        <f ca="1"/>
        <v>0</v>
      </c>
      <c r="L62" s="4">
        <f ca="1"/>
        <v>-2</v>
      </c>
      <c r="M62" s="4">
        <f ca="1"/>
        <v>-2</v>
      </c>
      <c r="N62" s="4">
        <v>-1.6</v>
      </c>
      <c r="O62" s="4">
        <v>-1</v>
      </c>
      <c r="P62" s="4">
        <f ca="1"/>
        <v>-0.6</v>
      </c>
      <c r="Q62" s="4">
        <f ca="1"/>
        <v>0.8</v>
      </c>
      <c r="R62" s="4">
        <f ca="1"/>
        <v>0.79999999999999993</v>
      </c>
    </row>
    <row r="63" spans="2:18" x14ac:dyDescent="0.4">
      <c r="B63" s="42"/>
      <c r="C63" s="38">
        <v>2</v>
      </c>
      <c r="D63" s="2">
        <v>-0.19999999999999996</v>
      </c>
      <c r="E63" s="2">
        <v>4</v>
      </c>
      <c r="F63" s="4">
        <f t="array" aca="1" ref="F63:F64" ca="1">TRANSPOSE(OFFSET($D$24,E63,0,1,2))</f>
        <v>1</v>
      </c>
      <c r="G63" s="4">
        <f t="array" aca="1" ref="G63:G64" ca="1">F65:F66-F63:F64</f>
        <v>-1</v>
      </c>
      <c r="H63" s="4">
        <f t="array" aca="1" ref="H63:H64" ca="1">MMULT({0,-1;1,0},G63:G64)</f>
        <v>0</v>
      </c>
      <c r="I63" s="4">
        <f t="array" aca="1" ref="I63:J64" ca="1">{1,0;0,1}-2*H63:H64*TRANSPOSE(H63:H64)/(H63^2+H64^2)</f>
        <v>1</v>
      </c>
      <c r="J63" s="4">
        <f ca="1"/>
        <v>0</v>
      </c>
      <c r="K63" s="4">
        <f t="array" aca="1" ref="K63:K64" ca="1">2*SUMPRODUCT(F63:F64,H63:H64)/(H63^2+H64^2)*H63:H64</f>
        <v>0</v>
      </c>
    </row>
    <row r="64" spans="2:18" x14ac:dyDescent="0.4">
      <c r="B64" s="42"/>
      <c r="C64" s="38"/>
      <c r="D64" s="2">
        <v>-0.60000000000000009</v>
      </c>
      <c r="E64" s="2"/>
      <c r="F64" s="4">
        <f ca="1"/>
        <v>-1</v>
      </c>
      <c r="G64" s="4">
        <f ca="1"/>
        <v>0</v>
      </c>
      <c r="H64" s="4">
        <f ca="1"/>
        <v>-1</v>
      </c>
      <c r="I64" s="4">
        <f ca="1"/>
        <v>0</v>
      </c>
      <c r="J64" s="4">
        <f ca="1"/>
        <v>-1</v>
      </c>
      <c r="K64" s="4">
        <f ca="1"/>
        <v>-2</v>
      </c>
    </row>
    <row r="65" spans="1:15" x14ac:dyDescent="0.4">
      <c r="B65" s="42"/>
      <c r="C65" s="38">
        <v>3</v>
      </c>
      <c r="D65" s="2">
        <v>-1</v>
      </c>
      <c r="E65" s="17">
        <v>5</v>
      </c>
      <c r="F65" s="4">
        <f t="array" aca="1" ref="F65:F66" ca="1">TRANSPOSE(OFFSET($D$24,E65,0,1,2))</f>
        <v>0</v>
      </c>
      <c r="G65" s="4">
        <f t="array" aca="1" ref="G65:G66" ca="1">F67:F68-F65:F66</f>
        <v>0</v>
      </c>
      <c r="H65" s="4">
        <f t="array" aca="1" ref="H65:H66" ca="1">MMULT({0,-1;1,0},G65:G66)</f>
        <v>-1</v>
      </c>
      <c r="I65" s="4">
        <f t="array" aca="1" ref="I65:J66" ca="1">{1,0;0,1}-2*H65:H66*TRANSPOSE(H65:H66)/(H65^2+H66^2)</f>
        <v>-1</v>
      </c>
      <c r="J65" s="4">
        <f ca="1"/>
        <v>0</v>
      </c>
      <c r="K65" s="4">
        <f t="array" aca="1" ref="K65:K66" ca="1">2*SUMPRODUCT(F65:F66,H65:H66)/(H65^2+H66^2)*H65:H66</f>
        <v>0</v>
      </c>
    </row>
    <row r="66" spans="1:15" x14ac:dyDescent="0.4">
      <c r="B66" s="42"/>
      <c r="C66" s="38"/>
      <c r="D66" s="2">
        <v>0</v>
      </c>
      <c r="E66" s="2"/>
      <c r="F66" s="4">
        <f ca="1"/>
        <v>-1</v>
      </c>
      <c r="G66" s="4">
        <f ca="1"/>
        <v>1</v>
      </c>
      <c r="H66" s="4">
        <f ca="1"/>
        <v>0</v>
      </c>
      <c r="I66" s="4">
        <f ca="1"/>
        <v>0</v>
      </c>
      <c r="J66" s="4">
        <f ca="1"/>
        <v>1</v>
      </c>
      <c r="K66" s="4">
        <f ca="1"/>
        <v>0</v>
      </c>
    </row>
    <row r="69" spans="1:15" x14ac:dyDescent="0.4">
      <c r="A69" t="s">
        <v>169</v>
      </c>
    </row>
    <row r="70" spans="1:15" x14ac:dyDescent="0.4">
      <c r="B70" s="42" t="s">
        <v>154</v>
      </c>
      <c r="C70" s="2">
        <v>2</v>
      </c>
    </row>
    <row r="72" spans="1:15" x14ac:dyDescent="0.4">
      <c r="C72" s="42" t="s">
        <v>173</v>
      </c>
      <c r="D72" s="42">
        <f>C70</f>
        <v>2</v>
      </c>
      <c r="E72" s="42">
        <f>D72</f>
        <v>2</v>
      </c>
      <c r="F72" s="42">
        <f t="shared" ref="F72" si="1">E72</f>
        <v>2</v>
      </c>
      <c r="G72" s="42"/>
      <c r="H72" s="42"/>
      <c r="I72" s="42"/>
      <c r="J72" s="29"/>
      <c r="K72" s="29"/>
      <c r="L72" s="29"/>
      <c r="M72" s="29"/>
      <c r="N72" s="24"/>
      <c r="O72" s="24"/>
    </row>
    <row r="73" spans="1:15" x14ac:dyDescent="0.4">
      <c r="C73" s="42" t="s">
        <v>165</v>
      </c>
      <c r="D73" s="2">
        <v>1</v>
      </c>
      <c r="E73" s="2">
        <f>D73+1</f>
        <v>2</v>
      </c>
      <c r="F73" s="2">
        <f t="shared" ref="F73" si="2">E73+1</f>
        <v>3</v>
      </c>
      <c r="G73" s="2"/>
      <c r="H73" s="2"/>
      <c r="I73" s="2"/>
      <c r="J73" s="29"/>
      <c r="K73" s="29"/>
      <c r="L73" s="29"/>
      <c r="M73" s="29"/>
      <c r="N73" s="24"/>
      <c r="O73" s="24"/>
    </row>
    <row r="74" spans="1:15" x14ac:dyDescent="0.4">
      <c r="B74" t="s">
        <v>166</v>
      </c>
      <c r="C74" s="42" t="s">
        <v>167</v>
      </c>
      <c r="D74" s="2">
        <f>INDEX($D$13:$D$21,MATCH(D72,$B$13:$B$21,0)+D73-1)</f>
        <v>1</v>
      </c>
      <c r="E74" s="2">
        <f t="shared" ref="E74:F74" si="3">INDEX($D$13:$D$21,MATCH(E72,$B$13:$B$21,0)+E73-1)</f>
        <v>3</v>
      </c>
      <c r="F74" s="2">
        <f t="shared" si="3"/>
        <v>4</v>
      </c>
      <c r="G74" s="2"/>
      <c r="H74" s="2"/>
      <c r="I74" s="2"/>
      <c r="J74" s="29"/>
      <c r="K74" s="29"/>
      <c r="L74" s="29"/>
      <c r="M74" s="29"/>
      <c r="N74" s="24"/>
      <c r="O74" s="24"/>
    </row>
    <row r="75" spans="1:15" x14ac:dyDescent="0.4">
      <c r="B75" s="42" t="s">
        <v>174</v>
      </c>
      <c r="C75" s="42">
        <v>1</v>
      </c>
      <c r="D75" s="2">
        <f t="shared" ref="D75:F78" si="4">IFERROR(INDEX($D$35:$D$66,MATCH(D$74,$B$35:$B$66,0)+2*($C75-1)),NA())</f>
        <v>1</v>
      </c>
      <c r="E75" s="2">
        <f t="shared" si="4"/>
        <v>1</v>
      </c>
      <c r="F75" s="2">
        <f t="shared" si="4"/>
        <v>1</v>
      </c>
      <c r="G75" s="2"/>
      <c r="H75" s="2"/>
      <c r="I75" s="2"/>
      <c r="J75" s="29"/>
      <c r="K75" s="29"/>
      <c r="L75" s="29"/>
      <c r="M75" s="29"/>
      <c r="N75" s="24"/>
      <c r="O75" s="24"/>
    </row>
    <row r="76" spans="1:15" x14ac:dyDescent="0.4">
      <c r="B76" s="42"/>
      <c r="C76" s="42">
        <v>2</v>
      </c>
      <c r="D76" s="2">
        <f t="shared" si="4"/>
        <v>-1</v>
      </c>
      <c r="E76" s="2">
        <f t="shared" si="4"/>
        <v>-1</v>
      </c>
      <c r="F76" s="2">
        <f t="shared" si="4"/>
        <v>-0.19999999999999996</v>
      </c>
      <c r="G76" s="2"/>
      <c r="H76" s="2"/>
      <c r="I76" s="2"/>
      <c r="J76" s="29"/>
      <c r="K76" s="29"/>
      <c r="L76" s="29"/>
      <c r="M76" s="29"/>
      <c r="N76" s="24"/>
      <c r="O76" s="24"/>
    </row>
    <row r="77" spans="1:15" x14ac:dyDescent="0.4">
      <c r="B77" s="42"/>
      <c r="C77" s="42">
        <v>3</v>
      </c>
      <c r="D77" s="2">
        <f t="shared" si="4"/>
        <v>-1</v>
      </c>
      <c r="E77" s="2">
        <f t="shared" si="4"/>
        <v>-1</v>
      </c>
      <c r="F77" s="2">
        <f t="shared" si="4"/>
        <v>-1</v>
      </c>
      <c r="G77" s="2"/>
      <c r="H77" s="2"/>
      <c r="I77" s="2"/>
      <c r="J77" s="29"/>
      <c r="K77" s="29"/>
      <c r="L77" s="29"/>
      <c r="M77" s="29"/>
      <c r="N77" s="24"/>
      <c r="O77" s="24"/>
    </row>
    <row r="78" spans="1:15" x14ac:dyDescent="0.4">
      <c r="B78" s="42"/>
      <c r="C78" s="42">
        <v>1</v>
      </c>
      <c r="D78" s="2">
        <f t="shared" si="4"/>
        <v>1</v>
      </c>
      <c r="E78" s="2">
        <f t="shared" si="4"/>
        <v>1</v>
      </c>
      <c r="F78" s="2">
        <f t="shared" si="4"/>
        <v>1</v>
      </c>
      <c r="G78" s="2"/>
      <c r="H78" s="2"/>
      <c r="I78" s="2"/>
      <c r="J78" s="29"/>
      <c r="K78" s="29"/>
      <c r="L78" s="29"/>
      <c r="M78" s="29"/>
      <c r="N78" s="24"/>
      <c r="O78" s="24"/>
    </row>
    <row r="79" spans="1:15" x14ac:dyDescent="0.4">
      <c r="H79" s="35"/>
    </row>
    <row r="80" spans="1:15" x14ac:dyDescent="0.4">
      <c r="B80" t="s">
        <v>175</v>
      </c>
    </row>
    <row r="81" spans="2:9" x14ac:dyDescent="0.4">
      <c r="B81" s="42" t="s">
        <v>156</v>
      </c>
      <c r="C81" s="42">
        <v>1</v>
      </c>
      <c r="D81" s="2">
        <f t="shared" ref="D81:F84" si="5">IFERROR(INDEX($D$35:$D$66,MATCH(D$74,$B$35:$B$66,0)+2*($C81-1)+1),NA())</f>
        <v>1</v>
      </c>
      <c r="E81" s="2">
        <f t="shared" si="5"/>
        <v>1</v>
      </c>
      <c r="F81" s="2">
        <f t="shared" si="5"/>
        <v>1</v>
      </c>
      <c r="G81" s="2"/>
      <c r="H81" s="2"/>
      <c r="I81" s="2"/>
    </row>
    <row r="82" spans="2:9" x14ac:dyDescent="0.4">
      <c r="B82" s="42"/>
      <c r="C82" s="42">
        <v>2</v>
      </c>
      <c r="D82" s="2">
        <f t="shared" si="5"/>
        <v>1</v>
      </c>
      <c r="E82" s="2">
        <f t="shared" si="5"/>
        <v>0</v>
      </c>
      <c r="F82" s="2">
        <f t="shared" si="5"/>
        <v>-0.60000000000000009</v>
      </c>
      <c r="G82" s="2"/>
      <c r="H82" s="2"/>
      <c r="I82" s="2"/>
    </row>
    <row r="83" spans="2:9" x14ac:dyDescent="0.4">
      <c r="B83" s="42"/>
      <c r="C83" s="42">
        <v>3</v>
      </c>
      <c r="D83" s="2">
        <f t="shared" si="5"/>
        <v>-1</v>
      </c>
      <c r="E83" s="2">
        <f t="shared" si="5"/>
        <v>-1</v>
      </c>
      <c r="F83" s="2">
        <f t="shared" si="5"/>
        <v>0</v>
      </c>
      <c r="G83" s="2"/>
      <c r="H83" s="2"/>
      <c r="I83" s="2"/>
    </row>
    <row r="84" spans="2:9" x14ac:dyDescent="0.4">
      <c r="B84" s="42"/>
      <c r="C84" s="42">
        <v>1</v>
      </c>
      <c r="D84" s="2">
        <f t="shared" si="5"/>
        <v>1</v>
      </c>
      <c r="E84" s="2">
        <f t="shared" si="5"/>
        <v>1</v>
      </c>
      <c r="F84" s="2">
        <f t="shared" si="5"/>
        <v>1</v>
      </c>
      <c r="G84" s="2"/>
      <c r="H84" s="2"/>
      <c r="I84" s="2"/>
    </row>
  </sheetData>
  <phoneticPr fontId="2"/>
  <dataValidations count="1">
    <dataValidation type="list" allowBlank="1" showInputMessage="1" showErrorMessage="1" sqref="C70">
      <formula1>$B$13:$B$21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0"/>
  <sheetViews>
    <sheetView zoomScale="130" zoomScaleNormal="130" workbookViewId="0">
      <selection activeCell="F34" sqref="F34"/>
    </sheetView>
  </sheetViews>
  <sheetFormatPr defaultRowHeight="18.75" x14ac:dyDescent="0.4"/>
  <cols>
    <col min="5" max="5" width="10.5" bestFit="1" customWidth="1"/>
    <col min="6" max="6" width="9.125" bestFit="1" customWidth="1"/>
    <col min="7" max="7" width="10.5" bestFit="1" customWidth="1"/>
  </cols>
  <sheetData>
    <row r="1" spans="1:2" s="1" customFormat="1" ht="24.75" thickBot="1" x14ac:dyDescent="0.45">
      <c r="A1" s="1" t="s">
        <v>55</v>
      </c>
    </row>
    <row r="2" spans="1:2" ht="19.5" thickTop="1" x14ac:dyDescent="0.4"/>
    <row r="3" spans="1:2" x14ac:dyDescent="0.4">
      <c r="A3" t="s">
        <v>54</v>
      </c>
    </row>
    <row r="11" spans="1:2" x14ac:dyDescent="0.4">
      <c r="B11" t="s">
        <v>53</v>
      </c>
    </row>
    <row r="16" spans="1:2" x14ac:dyDescent="0.4">
      <c r="B16" t="s">
        <v>52</v>
      </c>
    </row>
    <row r="23" spans="2:2" x14ac:dyDescent="0.4">
      <c r="B23" t="s">
        <v>51</v>
      </c>
    </row>
    <row r="27" spans="2:2" x14ac:dyDescent="0.4">
      <c r="B27" t="s">
        <v>50</v>
      </c>
    </row>
    <row r="29" spans="2:2" x14ac:dyDescent="0.4">
      <c r="B29" t="s">
        <v>49</v>
      </c>
    </row>
    <row r="36" spans="1:8" x14ac:dyDescent="0.4">
      <c r="B36" t="s">
        <v>48</v>
      </c>
    </row>
    <row r="42" spans="1:8" x14ac:dyDescent="0.4">
      <c r="A42" t="s">
        <v>47</v>
      </c>
    </row>
    <row r="44" spans="1:8" x14ac:dyDescent="0.4">
      <c r="B44" t="s">
        <v>46</v>
      </c>
    </row>
    <row r="45" spans="1:8" x14ac:dyDescent="0.4">
      <c r="B45" t="s">
        <v>45</v>
      </c>
    </row>
    <row r="47" spans="1:8" x14ac:dyDescent="0.4">
      <c r="D47" s="5"/>
      <c r="E47" s="23"/>
      <c r="F47" s="23"/>
      <c r="G47" s="23"/>
      <c r="H47" s="22"/>
    </row>
    <row r="48" spans="1:8" x14ac:dyDescent="0.4">
      <c r="B48" s="24"/>
      <c r="C48" s="24"/>
      <c r="D48" s="2" t="s">
        <v>38</v>
      </c>
      <c r="E48" s="2">
        <v>0</v>
      </c>
      <c r="F48" s="2"/>
      <c r="G48" s="2">
        <v>1</v>
      </c>
      <c r="H48" s="2" t="s">
        <v>34</v>
      </c>
    </row>
    <row r="49" spans="1:8" x14ac:dyDescent="0.4">
      <c r="B49" s="24"/>
      <c r="C49" s="24"/>
      <c r="D49" s="16"/>
      <c r="E49" s="19" t="s">
        <v>44</v>
      </c>
      <c r="F49" s="4" t="s">
        <v>43</v>
      </c>
      <c r="G49" s="19" t="s">
        <v>36</v>
      </c>
      <c r="H49" s="16"/>
    </row>
    <row r="51" spans="1:8" x14ac:dyDescent="0.4">
      <c r="A51" t="s">
        <v>42</v>
      </c>
    </row>
    <row r="52" spans="1:8" x14ac:dyDescent="0.4">
      <c r="B52" t="s">
        <v>41</v>
      </c>
    </row>
    <row r="53" spans="1:8" x14ac:dyDescent="0.4">
      <c r="B53" t="s">
        <v>40</v>
      </c>
    </row>
    <row r="54" spans="1:8" x14ac:dyDescent="0.4">
      <c r="D54" s="5"/>
      <c r="E54" s="23"/>
      <c r="F54" s="23"/>
      <c r="G54" s="23"/>
      <c r="H54" s="22"/>
    </row>
    <row r="55" spans="1:8" x14ac:dyDescent="0.4">
      <c r="D55" s="2" t="s">
        <v>39</v>
      </c>
      <c r="E55" s="2">
        <v>0</v>
      </c>
      <c r="F55" s="2"/>
      <c r="G55" s="2">
        <v>1</v>
      </c>
      <c r="H55" s="2" t="s">
        <v>34</v>
      </c>
    </row>
    <row r="56" spans="1:8" x14ac:dyDescent="0.4">
      <c r="B56" s="21"/>
      <c r="C56" s="2" t="s">
        <v>38</v>
      </c>
      <c r="D56" s="16"/>
      <c r="E56" s="16"/>
      <c r="F56" s="16"/>
      <c r="G56" s="16"/>
      <c r="H56" s="16"/>
    </row>
    <row r="57" spans="1:8" x14ac:dyDescent="0.4">
      <c r="B57" s="20"/>
      <c r="C57" s="2">
        <v>0</v>
      </c>
      <c r="D57" s="16"/>
      <c r="E57" s="18" t="s">
        <v>35</v>
      </c>
      <c r="F57" s="19" t="s">
        <v>36</v>
      </c>
      <c r="G57" s="18" t="s">
        <v>35</v>
      </c>
      <c r="H57" s="16"/>
    </row>
    <row r="58" spans="1:8" x14ac:dyDescent="0.4">
      <c r="B58" s="20"/>
      <c r="C58" s="2"/>
      <c r="D58" s="16"/>
      <c r="E58" s="19" t="s">
        <v>36</v>
      </c>
      <c r="F58" s="4" t="s">
        <v>37</v>
      </c>
      <c r="G58" s="19" t="s">
        <v>36</v>
      </c>
      <c r="H58" s="16"/>
    </row>
    <row r="59" spans="1:8" x14ac:dyDescent="0.4">
      <c r="B59" s="20"/>
      <c r="C59" s="2">
        <v>1</v>
      </c>
      <c r="D59" s="16"/>
      <c r="E59" s="18" t="s">
        <v>35</v>
      </c>
      <c r="F59" s="19" t="s">
        <v>36</v>
      </c>
      <c r="G59" s="18" t="s">
        <v>35</v>
      </c>
      <c r="H59" s="16"/>
    </row>
    <row r="60" spans="1:8" x14ac:dyDescent="0.4">
      <c r="B60" s="17"/>
      <c r="C60" s="2" t="s">
        <v>34</v>
      </c>
      <c r="D60" s="16"/>
      <c r="E60" s="16"/>
      <c r="F60" s="16"/>
      <c r="G60" s="16"/>
      <c r="H60" s="16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d0</vt:lpstr>
      <vt:lpstr>d1</vt:lpstr>
      <vt:lpstr>d2</vt:lpstr>
      <vt:lpstr>mirror</vt:lpstr>
      <vt:lpstr>fold</vt:lpstr>
      <vt:lpstr>cyborg</vt:lpstr>
      <vt:lpstr>intersection</vt:lpstr>
      <vt:lpstr>mirror!M_U</vt:lpstr>
      <vt:lpstr>fold!V_N</vt:lpstr>
      <vt:lpstr>mirror!V_N</vt:lpstr>
      <vt:lpstr>mirror!V_NN</vt:lpstr>
      <vt:lpstr>fold!V_S</vt:lpstr>
      <vt:lpstr>mirror!V_S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Maurice</dc:creator>
  <cp:lastModifiedBy>et Maurice</cp:lastModifiedBy>
  <dcterms:created xsi:type="dcterms:W3CDTF">2021-10-09T01:20:03Z</dcterms:created>
  <dcterms:modified xsi:type="dcterms:W3CDTF">2022-05-11T04:40:40Z</dcterms:modified>
</cp:coreProperties>
</file>