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S510D3fc\admin\My Monolith\Origami\DIAMOND\DEFOX\"/>
    </mc:Choice>
  </mc:AlternateContent>
  <bookViews>
    <workbookView xWindow="0" yWindow="0" windowWidth="21570" windowHeight="8070" activeTab="2"/>
  </bookViews>
  <sheets>
    <sheet name="axioms" sheetId="6" r:id="rId1"/>
    <sheet name="axiom5" sheetId="1" r:id="rId2"/>
    <sheet name="axiom3" sheetId="3" r:id="rId3"/>
    <sheet name="axiom2" sheetId="4" r:id="rId4"/>
    <sheet name="axiom4" sheetId="2" r:id="rId5"/>
    <sheet name="axiom1" sheetId="7" r:id="rId6"/>
  </sheets>
  <definedNames>
    <definedName name="SIZE">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3" l="1"/>
  <c r="C22" i="3"/>
  <c r="D22" i="7"/>
  <c r="C23" i="7"/>
  <c r="D23" i="7"/>
  <c r="D30" i="7" s="1"/>
  <c r="C22" i="7"/>
  <c r="C36" i="2"/>
  <c r="D36" i="2"/>
  <c r="D30" i="2"/>
  <c r="C33" i="2" s="1"/>
  <c r="C38" i="2" s="1"/>
  <c r="C30" i="2"/>
  <c r="D33" i="2" s="1"/>
  <c r="D38" i="2" s="1"/>
  <c r="D27" i="2"/>
  <c r="C27" i="2"/>
  <c r="D25" i="4"/>
  <c r="C25" i="4"/>
  <c r="C32" i="4" s="1"/>
  <c r="D24" i="4"/>
  <c r="D28" i="4" s="1"/>
  <c r="C29" i="4" s="1"/>
  <c r="C34" i="4" s="1"/>
  <c r="C24" i="4"/>
  <c r="D25" i="3"/>
  <c r="D24" i="3"/>
  <c r="C24" i="3"/>
  <c r="D20" i="3"/>
  <c r="D21" i="3" s="1"/>
  <c r="C25" i="3"/>
  <c r="C20" i="3"/>
  <c r="C23" i="3" a="1"/>
  <c r="C23" i="1"/>
  <c r="D25" i="1"/>
  <c r="D23" i="1" s="1"/>
  <c r="B45" i="6"/>
  <c r="C45" i="6"/>
  <c r="D45" i="6"/>
  <c r="D44" i="6"/>
  <c r="C44" i="6"/>
  <c r="D43" i="6"/>
  <c r="C43" i="6"/>
  <c r="C42" i="6"/>
  <c r="D42" i="6"/>
  <c r="C41" i="6"/>
  <c r="D41" i="6"/>
  <c r="C24" i="1"/>
  <c r="C62" i="1" s="1"/>
  <c r="C21" i="1"/>
  <c r="D62" i="1"/>
  <c r="D56" i="1"/>
  <c r="C29" i="1" a="1"/>
  <c r="D29" i="1" s="1"/>
  <c r="C28" i="1" a="1"/>
  <c r="C26" i="7" l="1"/>
  <c r="D27" i="7" s="1"/>
  <c r="D32" i="7"/>
  <c r="C30" i="7"/>
  <c r="C32" i="7"/>
  <c r="D26" i="7"/>
  <c r="C27" i="7" s="1"/>
  <c r="C31" i="7"/>
  <c r="D31" i="7"/>
  <c r="C28" i="4"/>
  <c r="D29" i="4" s="1"/>
  <c r="D34" i="4" s="1"/>
  <c r="D32" i="4"/>
  <c r="D33" i="4" s="1"/>
  <c r="C56" i="1"/>
  <c r="C28" i="2"/>
  <c r="D28" i="2"/>
  <c r="D37" i="2"/>
  <c r="C37" i="2"/>
  <c r="C33" i="4"/>
  <c r="D23" i="3"/>
  <c r="C21" i="3"/>
  <c r="C23" i="3"/>
  <c r="C30" i="3"/>
  <c r="C29" i="3"/>
  <c r="C28" i="1"/>
  <c r="C29" i="1"/>
  <c r="D28" i="1"/>
  <c r="D30" i="3" l="1"/>
  <c r="D56" i="3" s="1"/>
  <c r="C52" i="3"/>
  <c r="D65" i="3"/>
  <c r="C65" i="3"/>
  <c r="D29" i="3"/>
  <c r="C51" i="3"/>
  <c r="C34" i="1"/>
  <c r="C38" i="1" s="1"/>
  <c r="D58" i="3" l="1"/>
  <c r="C67" i="3" s="1"/>
  <c r="C66" i="3" s="1"/>
  <c r="C58" i="3"/>
  <c r="C47" i="1"/>
  <c r="C64" i="1" s="1"/>
  <c r="C63" i="1" s="1"/>
  <c r="C46" i="1"/>
  <c r="D58" i="1" s="1"/>
  <c r="D57" i="1" s="1"/>
  <c r="C57" i="3" l="1"/>
  <c r="D67" i="3"/>
  <c r="D66" i="3" s="1"/>
  <c r="D57" i="3"/>
  <c r="D64" i="1"/>
  <c r="D63" i="1" s="1"/>
  <c r="C58" i="1"/>
  <c r="C57" i="1" s="1"/>
</calcChain>
</file>

<file path=xl/sharedStrings.xml><?xml version="1.0" encoding="utf-8"?>
<sst xmlns="http://schemas.openxmlformats.org/spreadsheetml/2006/main" count="142" uniqueCount="70">
  <si>
    <t>Axiom 5</t>
    <phoneticPr fontId="1"/>
  </si>
  <si>
    <t>x</t>
    <phoneticPr fontId="1"/>
  </si>
  <si>
    <t>y</t>
    <phoneticPr fontId="1"/>
  </si>
  <si>
    <t>y</t>
    <phoneticPr fontId="1"/>
  </si>
  <si>
    <t>d</t>
    <phoneticPr fontId="1"/>
  </si>
  <si>
    <t>d1</t>
    <phoneticPr fontId="1"/>
  </si>
  <si>
    <t>D</t>
    <phoneticPr fontId="1"/>
  </si>
  <si>
    <t>a+</t>
    <phoneticPr fontId="1"/>
  </si>
  <si>
    <t>a-</t>
    <phoneticPr fontId="1"/>
  </si>
  <si>
    <t>x</t>
    <phoneticPr fontId="1"/>
  </si>
  <si>
    <t>√D</t>
    <phoneticPr fontId="1"/>
  </si>
  <si>
    <t>* otherwise, no solution</t>
    <phoneticPr fontId="1"/>
  </si>
  <si>
    <t>Formula</t>
    <phoneticPr fontId="1"/>
  </si>
  <si>
    <t>allign</t>
    <phoneticPr fontId="1"/>
  </si>
  <si>
    <t>Definition</t>
    <phoneticPr fontId="1"/>
  </si>
  <si>
    <t>Axiom 4</t>
    <phoneticPr fontId="1"/>
  </si>
  <si>
    <t>on to</t>
    <phoneticPr fontId="1"/>
  </si>
  <si>
    <t>the segment with</t>
    <phoneticPr fontId="1"/>
  </si>
  <si>
    <t>through</t>
    <phoneticPr fontId="1"/>
  </si>
  <si>
    <t>through</t>
    <phoneticPr fontId="1"/>
  </si>
  <si>
    <t>Axiom 3</t>
    <phoneticPr fontId="1"/>
  </si>
  <si>
    <t>d2</t>
    <phoneticPr fontId="1"/>
  </si>
  <si>
    <t>n1</t>
    <phoneticPr fontId="1"/>
  </si>
  <si>
    <t>n2</t>
    <phoneticPr fontId="1"/>
  </si>
  <si>
    <t>|d1|</t>
    <phoneticPr fontId="1"/>
  </si>
  <si>
    <t>|d2|</t>
    <phoneticPr fontId="1"/>
  </si>
  <si>
    <t>Axiom 2</t>
    <phoneticPr fontId="1"/>
  </si>
  <si>
    <t>Axioms</t>
    <phoneticPr fontId="1"/>
  </si>
  <si>
    <t>or the segment</t>
    <phoneticPr fontId="1"/>
  </si>
  <si>
    <t>through * optional</t>
    <phoneticPr fontId="1"/>
  </si>
  <si>
    <t>the vertex</t>
    <phoneticPr fontId="1"/>
  </si>
  <si>
    <t>the vertex</t>
    <phoneticPr fontId="1"/>
  </si>
  <si>
    <t xml:space="preserve">Axiom i is a function, </t>
    <phoneticPr fontId="1"/>
  </si>
  <si>
    <t>, defines a line with</t>
    <phoneticPr fontId="1"/>
  </si>
  <si>
    <t>Example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</si>
  <si>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</si>
  <si>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</si>
  <si>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</si>
  <si>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</si>
  <si>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</si>
  <si>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the outline</t>
    <phoneticPr fontId="1"/>
  </si>
  <si>
    <t>d2</t>
    <phoneticPr fontId="1"/>
  </si>
  <si>
    <t>e1</t>
    <phoneticPr fontId="1"/>
  </si>
  <si>
    <t>ez</t>
    <phoneticPr fontId="1"/>
  </si>
  <si>
    <t>n</t>
    <phoneticPr fontId="1"/>
  </si>
  <si>
    <t>e</t>
    <phoneticPr fontId="1"/>
  </si>
  <si>
    <t>d1</t>
    <phoneticPr fontId="1"/>
  </si>
  <si>
    <t>n1</t>
    <phoneticPr fontId="1"/>
  </si>
  <si>
    <t>Axiom 1</t>
    <phoneticPr fontId="1"/>
  </si>
  <si>
    <t>p1</t>
    <phoneticPr fontId="1"/>
  </si>
  <si>
    <t>p2</t>
    <phoneticPr fontId="1"/>
  </si>
  <si>
    <t>q2</t>
    <phoneticPr fontId="1"/>
  </si>
  <si>
    <t>r</t>
    <phoneticPr fontId="1"/>
  </si>
  <si>
    <t>p</t>
    <phoneticPr fontId="1"/>
  </si>
  <si>
    <t>q</t>
    <phoneticPr fontId="1"/>
  </si>
  <si>
    <t>d+</t>
    <phoneticPr fontId="1"/>
  </si>
  <si>
    <t>q</t>
    <phoneticPr fontId="1"/>
  </si>
  <si>
    <t>d-</t>
    <phoneticPr fontId="1"/>
  </si>
  <si>
    <t>p1</t>
    <phoneticPr fontId="1"/>
  </si>
  <si>
    <t>p2</t>
    <phoneticPr fontId="1"/>
  </si>
  <si>
    <t>q1</t>
    <phoneticPr fontId="1"/>
  </si>
  <si>
    <t>q2</t>
    <phoneticPr fontId="1"/>
  </si>
  <si>
    <t>p</t>
    <phoneticPr fontId="1"/>
  </si>
  <si>
    <t>q</t>
    <phoneticPr fontId="1"/>
  </si>
  <si>
    <t>p2</t>
    <phoneticPr fontId="1"/>
  </si>
  <si>
    <t>d</t>
    <phoneticPr fontId="1"/>
  </si>
  <si>
    <t>r</t>
    <phoneticPr fontId="1"/>
  </si>
  <si>
    <t>q1</t>
    <phoneticPr fontId="1"/>
  </si>
  <si>
    <t>r</t>
    <phoneticPr fontId="1"/>
  </si>
  <si>
    <t>* 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</si>
</sst>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095280"/>
        <c:axId val="-81092560"/>
      </c:scatterChart>
      <c:valAx>
        <c:axId val="-8109528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1092560"/>
        <c:crosses val="autoZero"/>
        <c:crossBetween val="midCat"/>
      </c:valAx>
      <c:valAx>
        <c:axId val="-81092560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109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axiom5!$C$56:$C$57</c:f>
              <c:numCache>
                <c:formatCode>General</c:formatCode>
                <c:ptCount val="2"/>
                <c:pt idx="0">
                  <c:v>50</c:v>
                </c:pt>
                <c:pt idx="1">
                  <c:v>100</c:v>
                </c:pt>
              </c:numCache>
            </c:numRef>
          </c:xVal>
          <c:yVal>
            <c:numRef>
              <c:f>axiom5!$D$56:$D$57</c:f>
              <c:numCache>
                <c:formatCode>General</c:formatCode>
                <c:ptCount val="2"/>
                <c:pt idx="0">
                  <c:v>0</c:v>
                </c:pt>
                <c:pt idx="1">
                  <c:v>70.710678118654741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254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axiom5!$C$62:$C$63</c:f>
              <c:numCache>
                <c:formatCode>General</c:formatCode>
                <c:ptCount val="2"/>
                <c:pt idx="0">
                  <c:v>50</c:v>
                </c:pt>
                <c:pt idx="1">
                  <c:v>100</c:v>
                </c:pt>
              </c:numCache>
            </c:numRef>
          </c:xVal>
          <c:yVal>
            <c:numRef>
              <c:f>axiom5!$D$62:$D$63</c:f>
              <c:numCache>
                <c:formatCode>General</c:formatCode>
                <c:ptCount val="2"/>
                <c:pt idx="0">
                  <c:v>0</c:v>
                </c:pt>
                <c:pt idx="1">
                  <c:v>-70.710678118654741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axiom5!$D$20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axiom5!$C$21:$C$24</c:f>
              <c:numCache>
                <c:formatCode>General</c:formatCode>
                <c:ptCount val="4"/>
                <c:pt idx="0">
                  <c:v>200</c:v>
                </c:pt>
                <c:pt idx="1">
                  <c:v>0</c:v>
                </c:pt>
                <c:pt idx="2">
                  <c:v>200</c:v>
                </c:pt>
                <c:pt idx="3">
                  <c:v>50</c:v>
                </c:pt>
              </c:numCache>
            </c:numRef>
          </c:xVal>
          <c:yVal>
            <c:numRef>
              <c:f>axiom5!$D$21:$D$24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200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102352"/>
        <c:axId val="-81791104"/>
      </c:scatterChart>
      <c:valAx>
        <c:axId val="-8110235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1791104"/>
        <c:crosses val="autoZero"/>
        <c:crossBetween val="midCat"/>
      </c:valAx>
      <c:valAx>
        <c:axId val="-8179110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110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axiom3!$C$56:$C$57</c:f>
              <c:numCache>
                <c:formatCode>General</c:formatCode>
                <c:ptCount val="2"/>
                <c:pt idx="0">
                  <c:v>66.666666666666657</c:v>
                </c:pt>
                <c:pt idx="1">
                  <c:v>101356.56871158628</c:v>
                </c:pt>
              </c:numCache>
            </c:numRef>
          </c:xVal>
          <c:yVal>
            <c:numRef>
              <c:f>axiom3!$D$56:$D$57</c:f>
              <c:numCache>
                <c:formatCode>General</c:formatCode>
                <c:ptCount val="2"/>
                <c:pt idx="0">
                  <c:v>166.66666666666669</c:v>
                </c:pt>
                <c:pt idx="1">
                  <c:v>16603.75496920056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axiom3!$D$19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axiom3!$C$20:$C$23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-100</c:v>
                </c:pt>
                <c:pt idx="3">
                  <c:v>100</c:v>
                </c:pt>
              </c:numCache>
            </c:numRef>
          </c:xVal>
          <c:yVal>
            <c:numRef>
              <c:f>axiom3!$D$20:$D$23</c:f>
              <c:numCache>
                <c:formatCode>General</c:formatCode>
                <c:ptCount val="4"/>
                <c:pt idx="0">
                  <c:v>200</c:v>
                </c:pt>
                <c:pt idx="1">
                  <c:v>100</c:v>
                </c:pt>
                <c:pt idx="2">
                  <c:v>0</c:v>
                </c:pt>
                <c:pt idx="3">
                  <c:v>200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axiom3!$C$65:$C$66</c:f>
              <c:numCache>
                <c:formatCode>General</c:formatCode>
                <c:ptCount val="2"/>
                <c:pt idx="0">
                  <c:v>66.666666666666657</c:v>
                </c:pt>
                <c:pt idx="1">
                  <c:v>16370.421635867226</c:v>
                </c:pt>
              </c:numCache>
            </c:numRef>
          </c:xVal>
          <c:yVal>
            <c:numRef>
              <c:f>axiom3!$D$65:$D$66</c:f>
              <c:numCache>
                <c:formatCode>General</c:formatCode>
                <c:ptCount val="2"/>
                <c:pt idx="0">
                  <c:v>166.66666666666669</c:v>
                </c:pt>
                <c:pt idx="1">
                  <c:v>-101456.56871158628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1167952"/>
        <c:axId val="-1861164144"/>
      </c:scatterChart>
      <c:valAx>
        <c:axId val="-186116795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4144"/>
        <c:crosses val="autoZero"/>
        <c:crossBetween val="midCat"/>
      </c:valAx>
      <c:valAx>
        <c:axId val="-186116414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axiom2!$C$32:$C$33</c:f>
              <c:numCache>
                <c:formatCode>General</c:formatCode>
                <c:ptCount val="2"/>
                <c:pt idx="0">
                  <c:v>-100</c:v>
                </c:pt>
                <c:pt idx="1">
                  <c:v>300</c:v>
                </c:pt>
              </c:numCache>
            </c:numRef>
          </c:xVal>
          <c:yVal>
            <c:numRef>
              <c:f>axiom2!$D$32:$D$33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axiom2!$D$23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axiom2!$C$24:$C$25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xVal>
          <c:yVal>
            <c:numRef>
              <c:f>axiom2!$D$24:$D$25</c:f>
              <c:numCache>
                <c:formatCode>General</c:formatCode>
                <c:ptCount val="2"/>
                <c:pt idx="0">
                  <c:v>200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1165776"/>
        <c:axId val="-1861165232"/>
      </c:scatterChart>
      <c:valAx>
        <c:axId val="-186116577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5232"/>
        <c:crosses val="autoZero"/>
        <c:crossBetween val="midCat"/>
      </c:valAx>
      <c:valAx>
        <c:axId val="-1861165232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axiom4!$C$36:$C$37</c:f>
              <c:numCache>
                <c:formatCode>General</c:formatCode>
                <c:ptCount val="2"/>
                <c:pt idx="0">
                  <c:v>0</c:v>
                </c:pt>
                <c:pt idx="1">
                  <c:v>400</c:v>
                </c:pt>
              </c:numCache>
            </c:numRef>
          </c:xVal>
          <c:yVal>
            <c:numRef>
              <c:f>axiom4!$D$36:$D$37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axiom4!$D$26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axiom4!$C$27:$C$29</c:f>
              <c:numCache>
                <c:formatCode>General</c:formatCode>
                <c:ptCount val="3"/>
                <c:pt idx="0">
                  <c:v>0</c:v>
                </c:pt>
                <c:pt idx="1">
                  <c:v>-200</c:v>
                </c:pt>
                <c:pt idx="2">
                  <c:v>0</c:v>
                </c:pt>
              </c:numCache>
            </c:numRef>
          </c:xVal>
          <c:yVal>
            <c:numRef>
              <c:f>axiom4!$D$27:$D$29</c:f>
              <c:numCache>
                <c:formatCode>General</c:formatCode>
                <c:ptCount val="3"/>
                <c:pt idx="0">
                  <c:v>200</c:v>
                </c:pt>
                <c:pt idx="1">
                  <c:v>-200</c:v>
                </c:pt>
                <c:pt idx="2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1173392"/>
        <c:axId val="-1861166864"/>
      </c:scatterChart>
      <c:valAx>
        <c:axId val="-186117339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6864"/>
        <c:crosses val="autoZero"/>
        <c:crossBetween val="midCat"/>
      </c:valAx>
      <c:valAx>
        <c:axId val="-186116686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7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axiom1!$C$30:$C$31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xVal>
          <c:yVal>
            <c:numRef>
              <c:f>axiom1!$D$30:$D$31</c:f>
              <c:numCache>
                <c:formatCode>General</c:formatCode>
                <c:ptCount val="2"/>
                <c:pt idx="0">
                  <c:v>-200</c:v>
                </c:pt>
                <c:pt idx="1">
                  <c:v>100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axiom1!$D$21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axiom1!$C$22:$C$23</c:f>
              <c:numCache>
                <c:formatCode>General</c:formatCode>
                <c:ptCount val="2"/>
                <c:pt idx="0">
                  <c:v>0</c:v>
                </c:pt>
                <c:pt idx="1">
                  <c:v>-100</c:v>
                </c:pt>
              </c:numCache>
            </c:numRef>
          </c:xVal>
          <c:yVal>
            <c:numRef>
              <c:f>axiom1!$D$22:$D$23</c:f>
              <c:numCache>
                <c:formatCode>General</c:formatCode>
                <c:ptCount val="2"/>
                <c:pt idx="0">
                  <c:v>100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axioms!$B$39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axioms!$C$41:$C$45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axioms!$D$41:$D$45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1163600"/>
        <c:axId val="-1861168496"/>
      </c:scatterChart>
      <c:valAx>
        <c:axId val="-186116360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8496"/>
        <c:crosses val="autoZero"/>
        <c:crossBetween val="midCat"/>
      </c:valAx>
      <c:valAx>
        <c:axId val="-186116849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6116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4</xdr:row>
      <xdr:rowOff>219075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409700" y="125730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409700" y="125730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</xdr:colOff>
      <xdr:row>26</xdr:row>
      <xdr:rowOff>200025</xdr:rowOff>
    </xdr:from>
    <xdr:ext cx="233345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52475" y="6477000"/>
              <a:ext cx="23334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52475" y="6477000"/>
              <a:ext cx="23334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𝐴_𝑖:(𝑝_1, 𝑝_2, 𝑑_1,𝑑_2,𝑟)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⟼(𝑝,𝑑)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657225</xdr:colOff>
      <xdr:row>8</xdr:row>
      <xdr:rowOff>161925</xdr:rowOff>
    </xdr:from>
    <xdr:ext cx="53033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43025" y="2152650"/>
              <a:ext cx="5303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43025" y="2152650"/>
              <a:ext cx="5303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𝑝_1, 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666750</xdr:colOff>
      <xdr:row>13</xdr:row>
      <xdr:rowOff>85725</xdr:rowOff>
    </xdr:from>
    <xdr:ext cx="2494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352550" y="3267075"/>
              <a:ext cx="2494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352550" y="3267075"/>
              <a:ext cx="2494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657225</xdr:colOff>
      <xdr:row>16</xdr:row>
      <xdr:rowOff>161925</xdr:rowOff>
    </xdr:from>
    <xdr:ext cx="53982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343025" y="4057650"/>
              <a:ext cx="53982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343025" y="4057650"/>
              <a:ext cx="53982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𝑝_2,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76200</xdr:colOff>
      <xdr:row>22</xdr:row>
      <xdr:rowOff>0</xdr:rowOff>
    </xdr:from>
    <xdr:ext cx="12997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447800" y="5324475"/>
              <a:ext cx="1299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447800" y="5324475"/>
              <a:ext cx="12997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31</xdr:row>
      <xdr:rowOff>76200</xdr:rowOff>
    </xdr:from>
    <xdr:ext cx="31938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724025" y="7543800"/>
              <a:ext cx="31938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724025" y="7543800"/>
              <a:ext cx="31938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𝑝, 𝑑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600075</xdr:colOff>
      <xdr:row>34</xdr:row>
      <xdr:rowOff>38100</xdr:rowOff>
    </xdr:from>
    <xdr:to>
      <xdr:col>11</xdr:col>
      <xdr:colOff>400050</xdr:colOff>
      <xdr:row>52</xdr:row>
      <xdr:rowOff>9526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650843</xdr:colOff>
      <xdr:row>15</xdr:row>
      <xdr:rowOff>79851</xdr:rowOff>
    </xdr:from>
    <xdr:ext cx="103509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650843" y="3975576"/>
              <a:ext cx="103509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650843" y="3975576"/>
              <a:ext cx="103509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𝑒_1≔𝑝_1−𝑝_2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660368</xdr:colOff>
      <xdr:row>16</xdr:row>
      <xdr:rowOff>165576</xdr:rowOff>
    </xdr:from>
    <xdr:ext cx="96872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60368" y="4299426"/>
              <a:ext cx="96872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60368" y="4299426"/>
              <a:ext cx="96872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𝑒_𝑧≔𝑟−𝑝_2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390525</xdr:colOff>
      <xdr:row>11</xdr:row>
      <xdr:rowOff>114300</xdr:rowOff>
    </xdr:from>
    <xdr:to>
      <xdr:col>11</xdr:col>
      <xdr:colOff>133350</xdr:colOff>
      <xdr:row>30</xdr:row>
      <xdr:rowOff>133351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618236</xdr:colOff>
      <xdr:row>31</xdr:row>
      <xdr:rowOff>71151</xdr:rowOff>
    </xdr:from>
    <xdr:ext cx="306910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|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𝐷≔(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 )^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2−|𝑑_2 |^2 (2𝑒_1⋅𝑒_𝑧−|𝑒_1 |^2 )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34925</xdr:colOff>
      <xdr:row>41</xdr:row>
      <xdr:rowOff>89376</xdr:rowOff>
    </xdr:from>
    <xdr:ext cx="1493166" cy="488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</m:ra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𝛼^±≔(𝑑_2⋅𝑒_𝑧±√𝐷)/|𝑑_2 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174180</xdr:colOff>
      <xdr:row>49</xdr:row>
      <xdr:rowOff>84169</xdr:rowOff>
    </xdr:from>
    <xdr:ext cx="1952971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859980" y="11838019"/>
              <a:ext cx="1952971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sSup>
                                <m:s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±</m:t>
                                  </m:r>
                                </m:sup>
                              </m:sSup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𝑧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𝛼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±</m:t>
                                      </m:r>
                                    </m:sup>
                                  </m:sSup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859980" y="11838019"/>
              <a:ext cx="1952971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{■8(𝑝≔𝑟@𝑑^±≔1/2 𝑒_1−𝑒_𝑧+𝛼^±/2 𝑑_2 )┤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35</xdr:row>
      <xdr:rowOff>9525</xdr:rowOff>
    </xdr:from>
    <xdr:ext cx="5037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714375" y="5810250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714375" y="5810250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𝐷≥0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365093</xdr:colOff>
      <xdr:row>11</xdr:row>
      <xdr:rowOff>41751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50893" y="2746851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50893" y="2746851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354209</xdr:colOff>
      <xdr:row>4</xdr:row>
      <xdr:rowOff>85725</xdr:rowOff>
    </xdr:from>
    <xdr:ext cx="2446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040009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040009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</xdr:row>
      <xdr:rowOff>76200</xdr:rowOff>
    </xdr:from>
    <xdr:ext cx="53918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638300" y="2066925"/>
              <a:ext cx="5391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638300" y="2066925"/>
              <a:ext cx="5391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𝑝_2,𝑑_2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5</xdr:row>
      <xdr:rowOff>123825</xdr:rowOff>
    </xdr:from>
    <xdr:ext cx="5296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704975" y="1400175"/>
              <a:ext cx="529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704975" y="1400175"/>
              <a:ext cx="529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𝑝_1,𝑑_1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609600</xdr:colOff>
      <xdr:row>30</xdr:row>
      <xdr:rowOff>114300</xdr:rowOff>
    </xdr:from>
    <xdr:ext cx="2438400" cy="1590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09600" y="7343775"/>
              <a:ext cx="2438400" cy="159067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eqArr>
                                <m:eqArr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f>
                                    <m:f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⋅</m:t>
                                      </m:r>
                                      <m:d>
                                        <m:d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dPr>
                                        <m:e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𝑝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𝑝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e>
                                      </m:d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⋅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den>
                                  </m:f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d>
                                    <m:d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=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𝑝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f>
                                        <m:f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fPr>
                                        <m:num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⋅</m:t>
                                          </m:r>
                                          <m:d>
                                            <m:d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d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𝑝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2</m:t>
                                                  </m:r>
                                                </m:sub>
                                              </m:s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𝑝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kumimoji="1" lang="en-US" altLang="ja-JP" sz="1400" b="0" i="1">
                                                      <a:latin typeface="Cambria Math" panose="02040503050406030204" pitchFamily="18" charset="0"/>
                                                    </a:rPr>
                                                    <m:t>1</m:t>
                                                  </m:r>
                                                </m:sub>
                                              </m:sSub>
                                            </m:e>
                                          </m:d>
                                        </m:num>
                                        <m:den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⋅</m:t>
                                          </m:r>
                                          <m:sSub>
                                            <m:sSubPr>
                                              <m:ctrlP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𝑑</m:t>
                                              </m:r>
                                            </m:e>
                                            <m:sub>
                                              <m:r>
                                                <a:rPr kumimoji="1" lang="en-US" altLang="ja-JP" sz="1400" b="0" i="1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den>
                                      </m:f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e>
                              </m:eqArr>
                            </m:e>
                          </m:mr>
                          <m:mr>
                            <m:e>
                              <m:eqArr>
                                <m:eqArr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eqArrPr>
                                <m:e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</m:sup>
                                  </m:s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d>
                                    <m:dPr>
                                      <m:begChr m:val="|"/>
                                      <m:endChr m:val="|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d>
                                    <m:dPr>
                                      <m:begChr m:val="|"/>
                                      <m:endChr m:val="|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</m:sup>
                                  </m:s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≔</m:t>
                                  </m:r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𝜎</m:t>
                                  </m:r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+</m:t>
                                      </m:r>
                                    </m:sup>
                                  </m:sSup>
                                </m:e>
                              </m:eqAr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09600" y="7343775"/>
              <a:ext cx="2438400" cy="159067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{■8(█(𝑝≔𝑝_1−(𝑛_2⋅(𝑝_1−𝑝_2 ))/(𝑛_2⋅𝑑_1 ) 𝑑_1@(=𝑝_2−(𝑛_1⋅(𝑝_2−𝑝_1 ))/(𝑛_1⋅𝑑_2 ) 𝑑_2 ) )@█(𝑑^+≔|𝑑_1 | 𝑑_2+|𝑑_2 | 𝑑_1@𝑑^−≔𝜎𝑑^+ ))┤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9</xdr:row>
      <xdr:rowOff>76200</xdr:rowOff>
    </xdr:from>
    <xdr:ext cx="5398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638300" y="2305050"/>
              <a:ext cx="5398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638300" y="2305050"/>
              <a:ext cx="5398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𝑝_2,𝑑_2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13</xdr:row>
      <xdr:rowOff>76200</xdr:rowOff>
    </xdr:from>
    <xdr:ext cx="1264192" cy="66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95350" y="325755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95350" y="325755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𝑛_𝑖≔𝜎𝑑_𝑖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5</xdr:col>
      <xdr:colOff>95250</xdr:colOff>
      <xdr:row>10</xdr:row>
      <xdr:rowOff>200025</xdr:rowOff>
    </xdr:from>
    <xdr:to>
      <xdr:col>11</xdr:col>
      <xdr:colOff>581025</xdr:colOff>
      <xdr:row>28</xdr:row>
      <xdr:rowOff>171451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133350</xdr:colOff>
      <xdr:row>39</xdr:row>
      <xdr:rowOff>66675</xdr:rowOff>
    </xdr:from>
    <xdr:ext cx="1247775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⋅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𝑛_2⋅𝑑_1=0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504825</xdr:colOff>
      <xdr:row>41</xdr:row>
      <xdr:rowOff>209551</xdr:rowOff>
    </xdr:from>
    <xdr:ext cx="2438400" cy="10382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190625" y="10058401"/>
              <a:ext cx="243840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𝑝</m:t>
                              </m:r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⋅</m:t>
                                  </m:r>
                                  <m:d>
                                    <m:d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𝑝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𝑝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⋅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190625" y="10058401"/>
              <a:ext cx="243840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𝑝≔𝑝_1+(𝑛_2⋅(𝑝_2−𝑝_1 ))/(2𝑛_1⋅𝑛_2 ) 𝑑_1@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𝑑=𝑑_1 )┤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123825</xdr:colOff>
      <xdr:row>16</xdr:row>
      <xdr:rowOff>228600</xdr:rowOff>
    </xdr:from>
    <xdr:ext cx="1360694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{■8(𝑝≔1/2 (𝑝_1+𝑝_2 )@𝑑≔𝑛)┤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361950</xdr:colOff>
      <xdr:row>7</xdr:row>
      <xdr:rowOff>133350</xdr:rowOff>
    </xdr:from>
    <xdr:ext cx="2501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11</xdr:row>
      <xdr:rowOff>76200</xdr:rowOff>
    </xdr:from>
    <xdr:ext cx="1264192" cy="9115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95350" y="2781300"/>
              <a:ext cx="1264192" cy="911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95350" y="2781300"/>
              <a:ext cx="1264192" cy="911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𝑒≔𝑝_2−𝑝_1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𝑛≔𝜎𝑒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6</xdr:col>
      <xdr:colOff>0</xdr:colOff>
      <xdr:row>17</xdr:row>
      <xdr:rowOff>0</xdr:rowOff>
    </xdr:from>
    <xdr:to>
      <xdr:col>12</xdr:col>
      <xdr:colOff>485775</xdr:colOff>
      <xdr:row>34</xdr:row>
      <xdr:rowOff>209551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68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24468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11</xdr:row>
      <xdr:rowOff>114300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000125" y="2819400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000125" y="2819400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171450</xdr:colOff>
      <xdr:row>20</xdr:row>
      <xdr:rowOff>66675</xdr:rowOff>
    </xdr:from>
    <xdr:ext cx="689548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57250" y="4914900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57250" y="4914900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{■8(𝑝≔𝑟@𝑑≔𝑛_1 )┤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</xdr:row>
      <xdr:rowOff>76200</xdr:rowOff>
    </xdr:from>
    <xdr:ext cx="53033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38300" y="2066925"/>
              <a:ext cx="5303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38300" y="2066925"/>
              <a:ext cx="53033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𝑝_1,𝑑_1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15</xdr:row>
      <xdr:rowOff>76200</xdr:rowOff>
    </xdr:from>
    <xdr:ext cx="1264192" cy="66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895350" y="373380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895350" y="3733800"/>
              <a:ext cx="1264192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/>
                <a:t/>
              </a:r>
              <a:br>
                <a:rPr kumimoji="1" lang="en-US" altLang="ja-JP" sz="1600" b="0"/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𝑛_1≔𝜎𝑑_1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5</xdr:col>
      <xdr:colOff>0</xdr:colOff>
      <xdr:row>23</xdr:row>
      <xdr:rowOff>0</xdr:rowOff>
    </xdr:from>
    <xdr:to>
      <xdr:col>11</xdr:col>
      <xdr:colOff>485775</xdr:colOff>
      <xdr:row>41</xdr:row>
      <xdr:rowOff>209551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24404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028700" y="1123950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57150</xdr:colOff>
      <xdr:row>15</xdr:row>
      <xdr:rowOff>9525</xdr:rowOff>
    </xdr:from>
    <xdr:ext cx="984757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742950" y="3667125"/>
              <a:ext cx="984757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742950" y="3667125"/>
              <a:ext cx="984757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{■8(𝑝≔𝑟@𝑑≔𝑝_1−𝑟)┤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361950</xdr:colOff>
      <xdr:row>7</xdr:row>
      <xdr:rowOff>133350</xdr:rowOff>
    </xdr:from>
    <xdr:ext cx="2501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047750" y="1885950"/>
              <a:ext cx="2501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𝑝_1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409575</xdr:colOff>
      <xdr:row>20</xdr:row>
      <xdr:rowOff>95250</xdr:rowOff>
    </xdr:from>
    <xdr:to>
      <xdr:col>11</xdr:col>
      <xdr:colOff>209550</xdr:colOff>
      <xdr:row>38</xdr:row>
      <xdr:rowOff>66676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428625</xdr:colOff>
      <xdr:row>10</xdr:row>
      <xdr:rowOff>133350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14425" y="2600325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14425" y="2600325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𝑟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2" sqref="A42"/>
    </sheetView>
  </sheetViews>
  <sheetFormatPr defaultRowHeight="18.75" x14ac:dyDescent="0.15"/>
  <cols>
    <col min="1" max="16384" width="9" style="1"/>
  </cols>
  <sheetData>
    <row r="1" spans="1:3" s="2" customFormat="1" ht="24.75" thickBot="1" x14ac:dyDescent="0.2">
      <c r="A1" s="2" t="s">
        <v>27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5" spans="1:3" x14ac:dyDescent="0.15">
      <c r="C5" s="1" t="s">
        <v>30</v>
      </c>
    </row>
    <row r="8" spans="1:3" x14ac:dyDescent="0.15">
      <c r="C8" s="1" t="s">
        <v>28</v>
      </c>
    </row>
    <row r="12" spans="1:3" x14ac:dyDescent="0.15">
      <c r="B12" s="1" t="s">
        <v>16</v>
      </c>
    </row>
    <row r="13" spans="1:3" x14ac:dyDescent="0.15">
      <c r="C13" s="1" t="s">
        <v>30</v>
      </c>
    </row>
    <row r="16" spans="1:3" x14ac:dyDescent="0.15">
      <c r="C16" s="1" t="s">
        <v>28</v>
      </c>
    </row>
    <row r="20" spans="1:3" x14ac:dyDescent="0.15">
      <c r="B20" s="1" t="s">
        <v>29</v>
      </c>
    </row>
    <row r="22" spans="1:3" x14ac:dyDescent="0.15">
      <c r="C22" s="1" t="s">
        <v>31</v>
      </c>
    </row>
    <row r="25" spans="1:3" x14ac:dyDescent="0.15">
      <c r="A25" s="1" t="s">
        <v>12</v>
      </c>
    </row>
    <row r="26" spans="1:3" x14ac:dyDescent="0.15">
      <c r="B26" s="1" t="s">
        <v>32</v>
      </c>
    </row>
    <row r="30" spans="1:3" x14ac:dyDescent="0.15">
      <c r="C30" s="1" t="s">
        <v>33</v>
      </c>
    </row>
    <row r="37" spans="1:4" x14ac:dyDescent="0.15">
      <c r="A37" s="1" t="s">
        <v>34</v>
      </c>
    </row>
    <row r="39" spans="1:4" x14ac:dyDescent="0.15">
      <c r="B39" s="1" t="s">
        <v>40</v>
      </c>
    </row>
    <row r="40" spans="1:4" x14ac:dyDescent="0.15">
      <c r="C40" s="3" t="s">
        <v>39</v>
      </c>
      <c r="D40" s="3" t="s">
        <v>3</v>
      </c>
    </row>
    <row r="41" spans="1:4" x14ac:dyDescent="0.15">
      <c r="B41" s="3" t="s">
        <v>35</v>
      </c>
      <c r="C41" s="3">
        <f>SIZE</f>
        <v>200</v>
      </c>
      <c r="D41" s="3">
        <f>SIZE</f>
        <v>200</v>
      </c>
    </row>
    <row r="42" spans="1:4" x14ac:dyDescent="0.15">
      <c r="B42" s="3" t="s">
        <v>36</v>
      </c>
      <c r="C42" s="3">
        <f>-SIZE</f>
        <v>-200</v>
      </c>
      <c r="D42" s="3">
        <f>SIZE</f>
        <v>200</v>
      </c>
    </row>
    <row r="43" spans="1:4" x14ac:dyDescent="0.15">
      <c r="B43" s="3" t="s">
        <v>37</v>
      </c>
      <c r="C43" s="3">
        <f>-SIZE</f>
        <v>-200</v>
      </c>
      <c r="D43" s="3">
        <f>-SIZE</f>
        <v>-200</v>
      </c>
    </row>
    <row r="44" spans="1:4" x14ac:dyDescent="0.15">
      <c r="B44" s="3" t="s">
        <v>38</v>
      </c>
      <c r="C44" s="3">
        <f>SIZE</f>
        <v>200</v>
      </c>
      <c r="D44" s="3">
        <f>-SIZE</f>
        <v>-200</v>
      </c>
    </row>
    <row r="45" spans="1:4" x14ac:dyDescent="0.15">
      <c r="B45" s="3" t="str">
        <f t="shared" ref="B45:D45" si="0">B41:D41</f>
        <v>A</v>
      </c>
      <c r="C45" s="3">
        <f t="shared" si="0"/>
        <v>200</v>
      </c>
      <c r="D45" s="3">
        <f t="shared" si="0"/>
        <v>200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1" sqref="B1"/>
    </sheetView>
  </sheetViews>
  <sheetFormatPr defaultRowHeight="18.75" x14ac:dyDescent="0.15"/>
  <cols>
    <col min="1" max="2" width="9" style="1"/>
    <col min="3" max="3" width="12.75" style="1" bestFit="1" customWidth="1"/>
    <col min="4" max="6" width="9" style="1"/>
    <col min="7" max="8" width="9.375" style="1" bestFit="1" customWidth="1"/>
    <col min="9" max="16384" width="9" style="1"/>
  </cols>
  <sheetData>
    <row r="1" spans="1:3" s="2" customFormat="1" ht="24.75" thickBot="1" x14ac:dyDescent="0.2">
      <c r="A1" s="2" t="s">
        <v>0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7" spans="1:3" x14ac:dyDescent="0.15">
      <c r="B7" s="1" t="s">
        <v>16</v>
      </c>
    </row>
    <row r="8" spans="1:3" x14ac:dyDescent="0.15">
      <c r="C8" s="1" t="s">
        <v>17</v>
      </c>
    </row>
    <row r="11" spans="1:3" x14ac:dyDescent="0.15">
      <c r="B11" s="1" t="s">
        <v>18</v>
      </c>
    </row>
    <row r="14" spans="1:3" x14ac:dyDescent="0.15">
      <c r="A14" s="1" t="s">
        <v>12</v>
      </c>
    </row>
    <row r="20" spans="2:4" x14ac:dyDescent="0.15">
      <c r="C20" s="3" t="s">
        <v>1</v>
      </c>
      <c r="D20" s="3" t="s">
        <v>2</v>
      </c>
    </row>
    <row r="21" spans="2:4" x14ac:dyDescent="0.15">
      <c r="B21" s="3" t="s">
        <v>49</v>
      </c>
      <c r="C21" s="3">
        <f>SIZE</f>
        <v>200</v>
      </c>
      <c r="D21" s="3">
        <v>0</v>
      </c>
    </row>
    <row r="22" spans="2:4" x14ac:dyDescent="0.15">
      <c r="B22" s="3" t="s">
        <v>50</v>
      </c>
      <c r="C22" s="3">
        <v>0</v>
      </c>
      <c r="D22" s="3">
        <v>0</v>
      </c>
    </row>
    <row r="23" spans="2:4" x14ac:dyDescent="0.15">
      <c r="B23" s="3" t="s">
        <v>51</v>
      </c>
      <c r="C23" s="3">
        <f t="shared" ref="C23:D23" si="0">$C$21:$D$21+$C$25:$D$25</f>
        <v>200</v>
      </c>
      <c r="D23" s="3">
        <f t="shared" si="0"/>
        <v>200</v>
      </c>
    </row>
    <row r="24" spans="2:4" x14ac:dyDescent="0.15">
      <c r="B24" s="3" t="s">
        <v>52</v>
      </c>
      <c r="C24" s="3">
        <f>SIZE/4</f>
        <v>50</v>
      </c>
      <c r="D24" s="3">
        <v>0</v>
      </c>
    </row>
    <row r="25" spans="2:4" x14ac:dyDescent="0.15">
      <c r="B25" s="3" t="s">
        <v>41</v>
      </c>
      <c r="C25" s="3">
        <v>0</v>
      </c>
      <c r="D25" s="3">
        <f>SIZE</f>
        <v>200</v>
      </c>
    </row>
    <row r="28" spans="2:4" x14ac:dyDescent="0.15">
      <c r="B28" s="3" t="s">
        <v>42</v>
      </c>
      <c r="C28" s="3">
        <f t="array" ref="C28:D28">C21:D21-C22:D22</f>
        <v>200</v>
      </c>
      <c r="D28" s="3">
        <v>0</v>
      </c>
    </row>
    <row r="29" spans="2:4" x14ac:dyDescent="0.15">
      <c r="B29" s="3" t="s">
        <v>43</v>
      </c>
      <c r="C29" s="3">
        <f t="array" ref="C29:D29">C24:D24-C22:D22</f>
        <v>50</v>
      </c>
      <c r="D29" s="3">
        <v>0</v>
      </c>
    </row>
    <row r="34" spans="2:4" x14ac:dyDescent="0.15">
      <c r="B34" s="3" t="s">
        <v>6</v>
      </c>
      <c r="C34" s="3">
        <f>SUMPRODUCT(C25:D25,C29:D29)^2-SUMPRODUCT(C25:D25,C25:D25)*(2*SUMPRODUCT(C28:D28,C29:D29)-SUMPRODUCT(C28:D28,C28:D28))</f>
        <v>800000000</v>
      </c>
      <c r="D34" s="4"/>
    </row>
    <row r="38" spans="2:4" x14ac:dyDescent="0.15">
      <c r="B38" s="3" t="s">
        <v>10</v>
      </c>
      <c r="C38" s="3">
        <f>SQRT(C34)</f>
        <v>28284.2712474619</v>
      </c>
    </row>
    <row r="39" spans="2:4" x14ac:dyDescent="0.15">
      <c r="B39" s="4"/>
      <c r="C39" s="4"/>
    </row>
    <row r="40" spans="2:4" x14ac:dyDescent="0.15">
      <c r="B40" s="4"/>
      <c r="C40" s="4" t="s">
        <v>11</v>
      </c>
    </row>
    <row r="46" spans="2:4" x14ac:dyDescent="0.15">
      <c r="B46" s="3" t="s">
        <v>7</v>
      </c>
      <c r="C46" s="3">
        <f>(SUMPRODUCT(C25:D25,C29:D29)+$C$38)/SUMPRODUCT(C25:D25,C25:D25)</f>
        <v>0.70710678118654746</v>
      </c>
    </row>
    <row r="47" spans="2:4" x14ac:dyDescent="0.15">
      <c r="B47" s="3" t="s">
        <v>8</v>
      </c>
      <c r="C47" s="3">
        <f>(SUMPRODUCT(C25:D25,C29:D29)-$C$38)/SUMPRODUCT(C25:D25,C25:$D$25)</f>
        <v>-0.70710678118654746</v>
      </c>
    </row>
    <row r="55" spans="2:4" x14ac:dyDescent="0.15">
      <c r="C55" s="3" t="s">
        <v>9</v>
      </c>
      <c r="D55" s="3" t="s">
        <v>3</v>
      </c>
    </row>
    <row r="56" spans="2:4" x14ac:dyDescent="0.15">
      <c r="B56" s="3" t="s">
        <v>53</v>
      </c>
      <c r="C56" s="3">
        <f t="shared" ref="C56:D56" si="1">$C$24:$D$24</f>
        <v>50</v>
      </c>
      <c r="D56" s="3">
        <f t="shared" si="1"/>
        <v>0</v>
      </c>
    </row>
    <row r="57" spans="2:4" x14ac:dyDescent="0.15">
      <c r="B57" s="3" t="s">
        <v>54</v>
      </c>
      <c r="C57" s="3">
        <f t="shared" ref="C57:D57" si="2">C56:D56+C58:D58</f>
        <v>100</v>
      </c>
      <c r="D57" s="3">
        <f t="shared" si="2"/>
        <v>70.710678118654741</v>
      </c>
    </row>
    <row r="58" spans="2:4" x14ac:dyDescent="0.15">
      <c r="B58" s="3" t="s">
        <v>55</v>
      </c>
      <c r="C58" s="3">
        <f>-$C$29:$D$29+$C$28:$D$28/2+$C$46/2*$C$25:$D$25</f>
        <v>50</v>
      </c>
      <c r="D58" s="3">
        <f>-$C$29:$D$29+$C$28:$D$28/2+$C$46/2*$C$25:$D$25</f>
        <v>70.710678118654741</v>
      </c>
    </row>
    <row r="61" spans="2:4" x14ac:dyDescent="0.15">
      <c r="C61" s="3" t="s">
        <v>9</v>
      </c>
      <c r="D61" s="3" t="s">
        <v>3</v>
      </c>
    </row>
    <row r="62" spans="2:4" x14ac:dyDescent="0.15">
      <c r="B62" s="3" t="s">
        <v>53</v>
      </c>
      <c r="C62" s="3">
        <f t="shared" ref="C62:D62" si="3">$C$24:$D$24</f>
        <v>50</v>
      </c>
      <c r="D62" s="3">
        <f t="shared" si="3"/>
        <v>0</v>
      </c>
    </row>
    <row r="63" spans="2:4" x14ac:dyDescent="0.15">
      <c r="B63" s="3" t="s">
        <v>56</v>
      </c>
      <c r="C63" s="3">
        <f t="shared" ref="C63:D63" si="4">C62:D62+C64:D64</f>
        <v>100</v>
      </c>
      <c r="D63" s="3">
        <f t="shared" si="4"/>
        <v>-70.710678118654741</v>
      </c>
    </row>
    <row r="64" spans="2:4" x14ac:dyDescent="0.15">
      <c r="B64" s="3" t="s">
        <v>57</v>
      </c>
      <c r="C64" s="3">
        <f>-$C$29:$D$29+$C$28:$D$28/2+$C$47/2*$C$25:$D$25</f>
        <v>50</v>
      </c>
      <c r="D64" s="3">
        <f>-$C$29:$D$29+$C$28:$D$28/2+$C$47/2*$C$25:$D$25</f>
        <v>-70.710678118654741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5" workbookViewId="0">
      <selection activeCell="D48" sqref="D48"/>
    </sheetView>
  </sheetViews>
  <sheetFormatPr defaultRowHeight="18.75" x14ac:dyDescent="0.15"/>
  <cols>
    <col min="1" max="5" width="9" style="1"/>
    <col min="6" max="7" width="9.375" style="1" bestFit="1" customWidth="1"/>
    <col min="8" max="16384" width="9" style="1"/>
  </cols>
  <sheetData>
    <row r="1" spans="1:3" s="2" customFormat="1" ht="24.75" thickBot="1" x14ac:dyDescent="0.2">
      <c r="A1" s="2" t="s">
        <v>20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5" spans="1:3" x14ac:dyDescent="0.15">
      <c r="C5" s="1" t="s">
        <v>17</v>
      </c>
    </row>
    <row r="8" spans="1:3" x14ac:dyDescent="0.15">
      <c r="B8" s="1" t="s">
        <v>16</v>
      </c>
    </row>
    <row r="9" spans="1:3" x14ac:dyDescent="0.15">
      <c r="C9" s="1" t="s">
        <v>17</v>
      </c>
    </row>
    <row r="13" spans="1:3" x14ac:dyDescent="0.15">
      <c r="A13" s="1" t="s">
        <v>12</v>
      </c>
    </row>
    <row r="19" spans="2:4" x14ac:dyDescent="0.15">
      <c r="C19" s="3" t="s">
        <v>1</v>
      </c>
      <c r="D19" s="3" t="s">
        <v>2</v>
      </c>
    </row>
    <row r="20" spans="2:4" x14ac:dyDescent="0.15">
      <c r="B20" s="3" t="s">
        <v>58</v>
      </c>
      <c r="C20" s="3">
        <f>0</f>
        <v>0</v>
      </c>
      <c r="D20" s="3">
        <f>SIZE</f>
        <v>200</v>
      </c>
    </row>
    <row r="21" spans="2:4" x14ac:dyDescent="0.15">
      <c r="B21" s="3" t="s">
        <v>59</v>
      </c>
      <c r="C21" s="3">
        <f t="shared" ref="C21:D21" si="0">$C$20:$D$20+$C$24:$D$24</f>
        <v>200</v>
      </c>
      <c r="D21" s="3">
        <f t="shared" si="0"/>
        <v>100</v>
      </c>
    </row>
    <row r="22" spans="2:4" x14ac:dyDescent="0.15">
      <c r="B22" s="3" t="s">
        <v>60</v>
      </c>
      <c r="C22" s="3">
        <f>-SIZE/2</f>
        <v>-100</v>
      </c>
      <c r="D22" s="3">
        <v>0</v>
      </c>
    </row>
    <row r="23" spans="2:4" x14ac:dyDescent="0.15">
      <c r="B23" s="3" t="s">
        <v>61</v>
      </c>
      <c r="C23" s="3">
        <f t="array" ref="C23:D23">$C$22:$D$22+$C$25:$D$25</f>
        <v>100</v>
      </c>
      <c r="D23" s="3">
        <v>200</v>
      </c>
    </row>
    <row r="24" spans="2:4" x14ac:dyDescent="0.15">
      <c r="B24" s="3" t="s">
        <v>5</v>
      </c>
      <c r="C24" s="3">
        <f>SIZE</f>
        <v>200</v>
      </c>
      <c r="D24" s="3">
        <f>-SIZE/2</f>
        <v>-100</v>
      </c>
    </row>
    <row r="25" spans="2:4" x14ac:dyDescent="0.15">
      <c r="B25" s="3" t="s">
        <v>21</v>
      </c>
      <c r="C25" s="3">
        <f>SIZE</f>
        <v>200</v>
      </c>
      <c r="D25" s="3">
        <f>SIZE</f>
        <v>200</v>
      </c>
    </row>
    <row r="28" spans="2:4" x14ac:dyDescent="0.15">
      <c r="C28" s="3" t="s">
        <v>1</v>
      </c>
      <c r="D28" s="3" t="s">
        <v>2</v>
      </c>
    </row>
    <row r="29" spans="2:4" x14ac:dyDescent="0.15">
      <c r="B29" s="3" t="s">
        <v>22</v>
      </c>
      <c r="C29" s="3">
        <f>-D24</f>
        <v>100</v>
      </c>
      <c r="D29" s="3">
        <f>C24</f>
        <v>200</v>
      </c>
    </row>
    <row r="30" spans="2:4" x14ac:dyDescent="0.15">
      <c r="B30" s="3" t="s">
        <v>23</v>
      </c>
      <c r="C30" s="3">
        <f>-D25</f>
        <v>-200</v>
      </c>
      <c r="D30" s="3">
        <f>C25</f>
        <v>200</v>
      </c>
    </row>
    <row r="39" spans="3:3" x14ac:dyDescent="0.15">
      <c r="C39" s="1" t="s">
        <v>69</v>
      </c>
    </row>
    <row r="51" spans="2:4" x14ac:dyDescent="0.15">
      <c r="B51" s="3" t="s">
        <v>24</v>
      </c>
      <c r="C51" s="3">
        <f>SQRT(SUMPRODUCT($C$24:$D$24,$C$24:$D$24))</f>
        <v>223.60679774997897</v>
      </c>
      <c r="D51" s="4"/>
    </row>
    <row r="52" spans="2:4" x14ac:dyDescent="0.15">
      <c r="B52" s="3" t="s">
        <v>25</v>
      </c>
      <c r="C52" s="3">
        <f>SQRT(SUMPRODUCT($C$25:$D$25,$C$25:$D$25))</f>
        <v>282.84271247461902</v>
      </c>
      <c r="D52" s="4"/>
    </row>
    <row r="55" spans="2:4" x14ac:dyDescent="0.15">
      <c r="C55" s="3" t="s">
        <v>1</v>
      </c>
      <c r="D55" s="3" t="s">
        <v>2</v>
      </c>
    </row>
    <row r="56" spans="2:4" x14ac:dyDescent="0.15">
      <c r="B56" s="3" t="s">
        <v>62</v>
      </c>
      <c r="C56" s="3">
        <f>$C$20:$D$20-SUMPRODUCT($C$30:$D$30,$C$20:$D$20-$C$22:$D$22)/SUMPRODUCT($C$30:$D$30,$C$24:$D$24)*$C$24:$D$24</f>
        <v>66.666666666666657</v>
      </c>
      <c r="D56" s="3">
        <f>$C$20:$D$20-SUMPRODUCT($C$30:$D$30,$C$20:$D$20-$C$22:$D$22)/SUMPRODUCT($C$30:$D$30,$C$24:$D$24)*$C$24:$D$24</f>
        <v>166.66666666666669</v>
      </c>
    </row>
    <row r="57" spans="2:4" x14ac:dyDescent="0.15">
      <c r="B57" s="3" t="s">
        <v>54</v>
      </c>
      <c r="C57" s="3">
        <f t="shared" ref="C57:D57" si="1">$C$56:$D$56+$C$58:$D$58</f>
        <v>101356.56871158628</v>
      </c>
      <c r="D57" s="3">
        <f t="shared" si="1"/>
        <v>16603.75496920056</v>
      </c>
    </row>
    <row r="58" spans="2:4" x14ac:dyDescent="0.15">
      <c r="B58" s="3" t="s">
        <v>55</v>
      </c>
      <c r="C58" s="3">
        <f>$C$51*$C$25:$D$25+$C$52*$C$24:$D$24</f>
        <v>101289.90204491961</v>
      </c>
      <c r="D58" s="3">
        <f>$C$51*$C$25:$D$25+$C$52*$C$24:$D$24</f>
        <v>16437.088302533892</v>
      </c>
    </row>
    <row r="64" spans="2:4" x14ac:dyDescent="0.15">
      <c r="C64" s="3" t="s">
        <v>1</v>
      </c>
      <c r="D64" s="3" t="s">
        <v>2</v>
      </c>
    </row>
    <row r="65" spans="2:4" x14ac:dyDescent="0.15">
      <c r="B65" s="3" t="s">
        <v>62</v>
      </c>
      <c r="C65" s="3">
        <f>$C$20:$D$20-SUMPRODUCT($C$30:$D$30,$C$20:$D$20-$C$22:$D$22)/SUMPRODUCT($C$30:$D$30,$C$24:$D$24)*$C$24:$D$24</f>
        <v>66.666666666666657</v>
      </c>
      <c r="D65" s="3">
        <f>$C$20:$D$20-SUMPRODUCT($C$30:$D$30,$C$20:$D$20-$C$22:$D$22)/SUMPRODUCT($C$30:$D$30,$C$24:$D$24)*$C$24:$D$24</f>
        <v>166.66666666666669</v>
      </c>
    </row>
    <row r="66" spans="2:4" x14ac:dyDescent="0.15">
      <c r="B66" s="3" t="s">
        <v>63</v>
      </c>
      <c r="C66" s="3">
        <f t="shared" ref="C66:D66" si="2">-$C$65:$D$65-$C$67:$D$67</f>
        <v>16370.421635867226</v>
      </c>
      <c r="D66" s="3">
        <f t="shared" si="2"/>
        <v>-101456.56871158628</v>
      </c>
    </row>
    <row r="67" spans="2:4" x14ac:dyDescent="0.15">
      <c r="B67" s="3" t="s">
        <v>57</v>
      </c>
      <c r="C67" s="3">
        <f>-$D$58</f>
        <v>-16437.088302533892</v>
      </c>
      <c r="D67" s="3">
        <f>$C$58</f>
        <v>101289.90204491961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6" workbookViewId="0">
      <selection activeCell="B35" sqref="B35"/>
    </sheetView>
  </sheetViews>
  <sheetFormatPr defaultRowHeight="18.75" x14ac:dyDescent="0.15"/>
  <cols>
    <col min="1" max="16384" width="9" style="1"/>
  </cols>
  <sheetData>
    <row r="1" spans="1:2" s="2" customFormat="1" ht="24.75" thickBot="1" x14ac:dyDescent="0.2">
      <c r="A1" s="2" t="s">
        <v>26</v>
      </c>
    </row>
    <row r="2" spans="1:2" ht="19.5" thickTop="1" x14ac:dyDescent="0.15"/>
    <row r="3" spans="1:2" x14ac:dyDescent="0.15">
      <c r="A3" s="1" t="s">
        <v>14</v>
      </c>
    </row>
    <row r="4" spans="1:2" x14ac:dyDescent="0.15">
      <c r="B4" s="1" t="s">
        <v>13</v>
      </c>
    </row>
    <row r="7" spans="1:2" x14ac:dyDescent="0.15">
      <c r="B7" s="1" t="s">
        <v>16</v>
      </c>
    </row>
    <row r="11" spans="1:2" x14ac:dyDescent="0.15">
      <c r="A11" s="1" t="s">
        <v>12</v>
      </c>
    </row>
    <row r="23" spans="2:4" x14ac:dyDescent="0.15">
      <c r="C23" s="3" t="s">
        <v>1</v>
      </c>
      <c r="D23" s="3" t="s">
        <v>2</v>
      </c>
    </row>
    <row r="24" spans="2:4" x14ac:dyDescent="0.15">
      <c r="B24" s="3" t="s">
        <v>49</v>
      </c>
      <c r="C24" s="3">
        <f>0</f>
        <v>0</v>
      </c>
      <c r="D24" s="3">
        <f>SIZE</f>
        <v>200</v>
      </c>
    </row>
    <row r="25" spans="2:4" x14ac:dyDescent="0.15">
      <c r="B25" s="3" t="s">
        <v>64</v>
      </c>
      <c r="C25" s="3">
        <f>-SIZE</f>
        <v>-200</v>
      </c>
      <c r="D25" s="3">
        <f>-SIZE</f>
        <v>-200</v>
      </c>
    </row>
    <row r="27" spans="2:4" x14ac:dyDescent="0.15">
      <c r="C27" s="3" t="s">
        <v>1</v>
      </c>
      <c r="D27" s="3" t="s">
        <v>2</v>
      </c>
    </row>
    <row r="28" spans="2:4" x14ac:dyDescent="0.15">
      <c r="B28" s="3" t="s">
        <v>45</v>
      </c>
      <c r="C28" s="3">
        <f t="shared" ref="C28:D28" si="0">$C$25:$D$25-$C$24:$D$24</f>
        <v>-200</v>
      </c>
      <c r="D28" s="3">
        <f t="shared" si="0"/>
        <v>-400</v>
      </c>
    </row>
    <row r="29" spans="2:4" x14ac:dyDescent="0.15">
      <c r="B29" s="3" t="s">
        <v>44</v>
      </c>
      <c r="C29" s="3">
        <f>-D28</f>
        <v>400</v>
      </c>
      <c r="D29" s="3">
        <f>C28</f>
        <v>-200</v>
      </c>
    </row>
    <row r="31" spans="2:4" x14ac:dyDescent="0.15">
      <c r="C31" s="3" t="s">
        <v>1</v>
      </c>
      <c r="D31" s="3" t="s">
        <v>2</v>
      </c>
    </row>
    <row r="32" spans="2:4" x14ac:dyDescent="0.15">
      <c r="B32" s="3" t="s">
        <v>62</v>
      </c>
      <c r="C32" s="3">
        <f t="shared" ref="C32:D32" si="1">($C$24:$D$24+$C$25:$D$25)/2</f>
        <v>-100</v>
      </c>
      <c r="D32" s="3">
        <f t="shared" si="1"/>
        <v>0</v>
      </c>
    </row>
    <row r="33" spans="2:4" x14ac:dyDescent="0.15">
      <c r="B33" s="3" t="s">
        <v>54</v>
      </c>
      <c r="C33" s="3">
        <f t="shared" ref="C33:D33" si="2">$C$32:$D$32+$C$34:$D$34</f>
        <v>300</v>
      </c>
      <c r="D33" s="3">
        <f t="shared" si="2"/>
        <v>-200</v>
      </c>
    </row>
    <row r="34" spans="2:4" x14ac:dyDescent="0.15">
      <c r="B34" s="3" t="s">
        <v>65</v>
      </c>
      <c r="C34" s="3">
        <f t="shared" ref="C34:D34" si="3">$C$29:$D$29</f>
        <v>400</v>
      </c>
      <c r="D34" s="3">
        <f t="shared" si="3"/>
        <v>-200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8.75" x14ac:dyDescent="0.15"/>
  <cols>
    <col min="1" max="16384" width="9" style="1"/>
  </cols>
  <sheetData>
    <row r="1" spans="1:3" s="2" customFormat="1" ht="24.75" thickBot="1" x14ac:dyDescent="0.2">
      <c r="A1" s="2" t="s">
        <v>15</v>
      </c>
    </row>
    <row r="2" spans="1:3" ht="19.5" thickTop="1" x14ac:dyDescent="0.15"/>
    <row r="3" spans="1:3" x14ac:dyDescent="0.15">
      <c r="A3" s="1" t="s">
        <v>14</v>
      </c>
    </row>
    <row r="4" spans="1:3" x14ac:dyDescent="0.15">
      <c r="B4" s="1" t="s">
        <v>13</v>
      </c>
    </row>
    <row r="7" spans="1:3" x14ac:dyDescent="0.15">
      <c r="B7" s="1" t="s">
        <v>16</v>
      </c>
    </row>
    <row r="8" spans="1:3" x14ac:dyDescent="0.15">
      <c r="C8" s="1" t="s">
        <v>17</v>
      </c>
    </row>
    <row r="11" spans="1:3" x14ac:dyDescent="0.15">
      <c r="B11" s="1" t="s">
        <v>19</v>
      </c>
    </row>
    <row r="15" spans="1:3" x14ac:dyDescent="0.15">
      <c r="A15" s="1" t="s">
        <v>12</v>
      </c>
    </row>
    <row r="26" spans="2:4" x14ac:dyDescent="0.15">
      <c r="C26" s="3" t="s">
        <v>1</v>
      </c>
      <c r="D26" s="3" t="s">
        <v>2</v>
      </c>
    </row>
    <row r="27" spans="2:4" x14ac:dyDescent="0.15">
      <c r="B27" s="3" t="s">
        <v>49</v>
      </c>
      <c r="C27" s="3">
        <f>0</f>
        <v>0</v>
      </c>
      <c r="D27" s="3">
        <f>SIZE</f>
        <v>200</v>
      </c>
    </row>
    <row r="28" spans="2:4" x14ac:dyDescent="0.15">
      <c r="B28" s="3" t="s">
        <v>67</v>
      </c>
      <c r="C28" s="3">
        <f t="shared" ref="C28:D28" si="0">$C$27:$D$27+$C$30:$D$30</f>
        <v>-200</v>
      </c>
      <c r="D28" s="3">
        <f t="shared" si="0"/>
        <v>-200</v>
      </c>
    </row>
    <row r="29" spans="2:4" x14ac:dyDescent="0.15">
      <c r="B29" s="3" t="s">
        <v>66</v>
      </c>
      <c r="C29" s="3">
        <v>0</v>
      </c>
      <c r="D29" s="3">
        <v>0</v>
      </c>
    </row>
    <row r="30" spans="2:4" x14ac:dyDescent="0.15">
      <c r="B30" s="3" t="s">
        <v>46</v>
      </c>
      <c r="C30" s="3">
        <f>-SIZE</f>
        <v>-200</v>
      </c>
      <c r="D30" s="3">
        <f>-2*SIZE</f>
        <v>-400</v>
      </c>
    </row>
    <row r="32" spans="2:4" x14ac:dyDescent="0.15">
      <c r="C32" s="3" t="s">
        <v>1</v>
      </c>
      <c r="D32" s="3" t="s">
        <v>2</v>
      </c>
    </row>
    <row r="33" spans="2:4" x14ac:dyDescent="0.15">
      <c r="B33" s="3" t="s">
        <v>47</v>
      </c>
      <c r="C33" s="3">
        <f>-D30</f>
        <v>400</v>
      </c>
      <c r="D33" s="3">
        <f>C30</f>
        <v>-200</v>
      </c>
    </row>
    <row r="35" spans="2:4" x14ac:dyDescent="0.15">
      <c r="C35" s="3" t="s">
        <v>1</v>
      </c>
      <c r="D35" s="3" t="s">
        <v>2</v>
      </c>
    </row>
    <row r="36" spans="2:4" x14ac:dyDescent="0.15">
      <c r="B36" s="3" t="s">
        <v>62</v>
      </c>
      <c r="C36" s="3">
        <f t="shared" ref="C36:D36" si="1">$C$29:$D$29</f>
        <v>0</v>
      </c>
      <c r="D36" s="3">
        <f t="shared" si="1"/>
        <v>0</v>
      </c>
    </row>
    <row r="37" spans="2:4" x14ac:dyDescent="0.15">
      <c r="B37" s="3" t="s">
        <v>54</v>
      </c>
      <c r="C37" s="3">
        <f t="shared" ref="C37:D37" si="2">$C$36:$D$36+$C$38:$D$38</f>
        <v>400</v>
      </c>
      <c r="D37" s="3">
        <f t="shared" si="2"/>
        <v>-200</v>
      </c>
    </row>
    <row r="38" spans="2:4" x14ac:dyDescent="0.15">
      <c r="B38" s="3" t="s">
        <v>4</v>
      </c>
      <c r="C38" s="3">
        <f t="shared" ref="C38:D38" si="3">$C$33:$D$33</f>
        <v>400</v>
      </c>
      <c r="D38" s="3">
        <f t="shared" si="3"/>
        <v>-200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8.75" x14ac:dyDescent="0.15"/>
  <cols>
    <col min="1" max="16384" width="9" style="1"/>
  </cols>
  <sheetData>
    <row r="1" spans="1:2" s="2" customFormat="1" ht="24.75" thickBot="1" x14ac:dyDescent="0.2">
      <c r="A1" s="2" t="s">
        <v>48</v>
      </c>
    </row>
    <row r="2" spans="1:2" ht="19.5" thickTop="1" x14ac:dyDescent="0.15"/>
    <row r="3" spans="1:2" x14ac:dyDescent="0.15">
      <c r="A3" s="1" t="s">
        <v>14</v>
      </c>
    </row>
    <row r="4" spans="1:2" x14ac:dyDescent="0.15">
      <c r="B4" s="1" t="s">
        <v>13</v>
      </c>
    </row>
    <row r="7" spans="1:2" x14ac:dyDescent="0.15">
      <c r="B7" s="1" t="s">
        <v>16</v>
      </c>
    </row>
    <row r="10" spans="1:2" x14ac:dyDescent="0.15">
      <c r="B10" s="1" t="s">
        <v>18</v>
      </c>
    </row>
    <row r="14" spans="1:2" x14ac:dyDescent="0.15">
      <c r="A14" s="1" t="s">
        <v>12</v>
      </c>
    </row>
    <row r="21" spans="2:4" x14ac:dyDescent="0.15">
      <c r="C21" s="3" t="s">
        <v>1</v>
      </c>
      <c r="D21" s="3" t="s">
        <v>2</v>
      </c>
    </row>
    <row r="22" spans="2:4" x14ac:dyDescent="0.15">
      <c r="B22" s="3" t="s">
        <v>49</v>
      </c>
      <c r="C22" s="3">
        <f>0</f>
        <v>0</v>
      </c>
      <c r="D22" s="3">
        <f>SIZE/2</f>
        <v>100</v>
      </c>
    </row>
    <row r="23" spans="2:4" x14ac:dyDescent="0.15">
      <c r="B23" s="3" t="s">
        <v>68</v>
      </c>
      <c r="C23" s="3">
        <f>-SIZE/2</f>
        <v>-100</v>
      </c>
      <c r="D23" s="3">
        <f>-SIZE</f>
        <v>-200</v>
      </c>
    </row>
    <row r="25" spans="2:4" x14ac:dyDescent="0.15">
      <c r="C25" s="3" t="s">
        <v>1</v>
      </c>
      <c r="D25" s="3" t="s">
        <v>2</v>
      </c>
    </row>
    <row r="26" spans="2:4" x14ac:dyDescent="0.15">
      <c r="B26" s="3" t="s">
        <v>45</v>
      </c>
      <c r="C26" s="3">
        <f t="shared" ref="C26:D26" si="0">$C$23:$D$23-$C$22:$D$22</f>
        <v>-100</v>
      </c>
      <c r="D26" s="3">
        <f t="shared" si="0"/>
        <v>-300</v>
      </c>
    </row>
    <row r="27" spans="2:4" x14ac:dyDescent="0.15">
      <c r="B27" s="3" t="s">
        <v>44</v>
      </c>
      <c r="C27" s="3">
        <f>-D26</f>
        <v>300</v>
      </c>
      <c r="D27" s="3">
        <f>C26</f>
        <v>-100</v>
      </c>
    </row>
    <row r="29" spans="2:4" x14ac:dyDescent="0.15">
      <c r="C29" s="3" t="s">
        <v>1</v>
      </c>
      <c r="D29" s="3" t="s">
        <v>2</v>
      </c>
    </row>
    <row r="30" spans="2:4" x14ac:dyDescent="0.15">
      <c r="B30" s="3" t="s">
        <v>53</v>
      </c>
      <c r="C30" s="3">
        <f t="shared" ref="C30:D30" si="1">$C$23:$D$23</f>
        <v>-100</v>
      </c>
      <c r="D30" s="3">
        <f t="shared" si="1"/>
        <v>-200</v>
      </c>
    </row>
    <row r="31" spans="2:4" x14ac:dyDescent="0.15">
      <c r="B31" s="3" t="s">
        <v>54</v>
      </c>
      <c r="C31" s="3">
        <f t="shared" ref="C31:D31" si="2">$C$30:$D$30+$C$32:$D$32</f>
        <v>0</v>
      </c>
      <c r="D31" s="3">
        <f t="shared" si="2"/>
        <v>100</v>
      </c>
    </row>
    <row r="32" spans="2:4" x14ac:dyDescent="0.15">
      <c r="B32" s="3" t="s">
        <v>4</v>
      </c>
      <c r="C32" s="3">
        <f t="shared" ref="C32:D32" si="3">-$C$23:$D$23+$C$22:$D$22</f>
        <v>100</v>
      </c>
      <c r="D32" s="3">
        <f t="shared" si="3"/>
        <v>300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axioms</vt:lpstr>
      <vt:lpstr>axiom5</vt:lpstr>
      <vt:lpstr>axiom3</vt:lpstr>
      <vt:lpstr>axiom2</vt:lpstr>
      <vt:lpstr>axiom4</vt:lpstr>
      <vt:lpstr>axiom1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2022-04-09T07:52:26Z</dcterms:created>
  <dcterms:modified xsi:type="dcterms:W3CDTF">2022-04-22T12:13:17Z</dcterms:modified>
</cp:coreProperties>
</file>