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ng_\git\jyborg\"/>
    </mc:Choice>
  </mc:AlternateContent>
  <bookViews>
    <workbookView xWindow="0" yWindow="0" windowWidth="21570" windowHeight="8070"/>
  </bookViews>
  <sheets>
    <sheet name="axioms" sheetId="6" r:id="rId1"/>
    <sheet name="axiom4" sheetId="2" r:id="rId2"/>
    <sheet name="axiom1" sheetId="7" r:id="rId3"/>
    <sheet name="axiom2" sheetId="4" r:id="rId4"/>
    <sheet name="axiom3" sheetId="3" r:id="rId5"/>
    <sheet name="axiom5" sheetId="1" r:id="rId6"/>
    <sheet name="axiom7" sheetId="9" r:id="rId7"/>
    <sheet name="axiom6" sheetId="8" r:id="rId8"/>
  </sheets>
  <definedNames>
    <definedName name="SIGMA">{0,-1;1,0}</definedName>
    <definedName name="SIZE">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7" i="3" l="1" a="1"/>
  <c r="F57" i="3" s="1"/>
  <c r="G57" i="3"/>
  <c r="F59" i="3"/>
  <c r="G59" i="3"/>
  <c r="F41" i="3" a="1"/>
  <c r="G41" i="3" s="1"/>
  <c r="C41" i="3" a="1"/>
  <c r="C41" i="3" s="1"/>
  <c r="F40" i="3" a="1"/>
  <c r="F39" i="3" a="1"/>
  <c r="F38" i="3" a="1"/>
  <c r="F38" i="3" s="1"/>
  <c r="F41" i="3" l="1"/>
  <c r="F39" i="3"/>
  <c r="D41" i="3"/>
  <c r="G40" i="3"/>
  <c r="G39" i="3"/>
  <c r="G38" i="3"/>
  <c r="C66" i="3" a="1"/>
  <c r="C66" i="3" s="1"/>
  <c r="D59" i="3"/>
  <c r="C59" i="3"/>
  <c r="C68" i="3" a="1"/>
  <c r="C68" i="3" s="1"/>
  <c r="C57" i="3" a="1"/>
  <c r="D57" i="3" s="1"/>
  <c r="F40" i="3" l="1"/>
  <c r="C67" i="3" a="1"/>
  <c r="D66" i="3"/>
  <c r="D68" i="3"/>
  <c r="C57" i="3"/>
  <c r="C33" i="3"/>
  <c r="C32" i="3"/>
  <c r="D14" i="3"/>
  <c r="C14" i="3"/>
  <c r="D67" i="3" l="1"/>
  <c r="C67" i="3"/>
  <c r="D15" i="7"/>
  <c r="C16" i="7"/>
  <c r="D16" i="7"/>
  <c r="D23" i="7" s="1"/>
  <c r="C15" i="7"/>
  <c r="C29" i="2"/>
  <c r="D29" i="2"/>
  <c r="D21" i="2"/>
  <c r="C26" i="2" s="1"/>
  <c r="C31" i="2" s="1"/>
  <c r="C21" i="2"/>
  <c r="D26" i="2" s="1"/>
  <c r="D31" i="2" s="1"/>
  <c r="D21" i="4"/>
  <c r="C21" i="4"/>
  <c r="D20" i="4"/>
  <c r="C20" i="4"/>
  <c r="D19" i="1"/>
  <c r="D17" i="1" s="1"/>
  <c r="B47" i="6"/>
  <c r="D46" i="6"/>
  <c r="C46" i="6"/>
  <c r="D45" i="6"/>
  <c r="C45" i="6"/>
  <c r="C44" i="6"/>
  <c r="D44" i="6"/>
  <c r="C43" i="6"/>
  <c r="C47" i="6" s="1"/>
  <c r="D43" i="6"/>
  <c r="D47" i="6" s="1"/>
  <c r="C56" i="1"/>
  <c r="D56" i="1"/>
  <c r="D50" i="1"/>
  <c r="C23" i="1" a="1"/>
  <c r="D23" i="1" s="1"/>
  <c r="C22" i="1" a="1"/>
  <c r="D24" i="4" l="1"/>
  <c r="C25" i="4" s="1"/>
  <c r="C30" i="4" s="1"/>
  <c r="C28" i="4"/>
  <c r="C29" i="4" s="1"/>
  <c r="C19" i="7"/>
  <c r="D20" i="7" s="1"/>
  <c r="D25" i="7"/>
  <c r="C23" i="7"/>
  <c r="C25" i="7"/>
  <c r="D19" i="7"/>
  <c r="C20" i="7" s="1"/>
  <c r="D24" i="7"/>
  <c r="C24" i="4"/>
  <c r="D25" i="4" s="1"/>
  <c r="D30" i="4" s="1"/>
  <c r="D28" i="4"/>
  <c r="C50" i="1"/>
  <c r="D30" i="2"/>
  <c r="C30" i="2"/>
  <c r="F16" i="3"/>
  <c r="C16" i="3"/>
  <c r="C22" i="1"/>
  <c r="C23" i="1"/>
  <c r="D22" i="1"/>
  <c r="C31" i="3" l="1" a="1"/>
  <c r="C31" i="3" s="1"/>
  <c r="D31" i="3" s="1"/>
  <c r="C30" i="3" a="1"/>
  <c r="C30" i="3" s="1"/>
  <c r="C24" i="7"/>
  <c r="D29" i="4"/>
  <c r="G14" i="3"/>
  <c r="G16" i="3"/>
  <c r="D16" i="3"/>
  <c r="C28" i="1"/>
  <c r="C32" i="1" s="1"/>
  <c r="C38" i="3" l="1" a="1"/>
  <c r="D30" i="3"/>
  <c r="F14" i="3"/>
  <c r="C41" i="1"/>
  <c r="C58" i="1" s="1"/>
  <c r="C57" i="1" s="1"/>
  <c r="C40" i="1"/>
  <c r="D52" i="1" s="1"/>
  <c r="D51" i="1" s="1"/>
  <c r="C38" i="3" l="1"/>
  <c r="D38" i="3"/>
  <c r="C40" i="3" a="1"/>
  <c r="C39" i="3"/>
  <c r="D39" i="3"/>
  <c r="D58" i="1"/>
  <c r="D57" i="1" s="1"/>
  <c r="C52" i="1"/>
  <c r="C51" i="1" l="1"/>
  <c r="C40" i="3"/>
  <c r="D40" i="3"/>
</calcChain>
</file>

<file path=xl/sharedStrings.xml><?xml version="1.0" encoding="utf-8"?>
<sst xmlns="http://schemas.openxmlformats.org/spreadsheetml/2006/main" count="152" uniqueCount="84">
  <si>
    <t>Axiom 5</t>
    <phoneticPr fontId="1"/>
  </si>
  <si>
    <t>x</t>
    <phoneticPr fontId="1"/>
  </si>
  <si>
    <t>y</t>
    <phoneticPr fontId="1"/>
  </si>
  <si>
    <t>y</t>
    <phoneticPr fontId="1"/>
  </si>
  <si>
    <t>d</t>
    <phoneticPr fontId="1"/>
  </si>
  <si>
    <t>d1</t>
    <phoneticPr fontId="1"/>
  </si>
  <si>
    <t>D</t>
    <phoneticPr fontId="1"/>
  </si>
  <si>
    <t>a+</t>
    <phoneticPr fontId="1"/>
  </si>
  <si>
    <t>a-</t>
    <phoneticPr fontId="1"/>
  </si>
  <si>
    <t>x</t>
    <phoneticPr fontId="1"/>
  </si>
  <si>
    <t>√D</t>
    <phoneticPr fontId="1"/>
  </si>
  <si>
    <t>* otherwise, no solution</t>
    <phoneticPr fontId="1"/>
  </si>
  <si>
    <t>Formula</t>
    <phoneticPr fontId="1"/>
  </si>
  <si>
    <t>Definition</t>
    <phoneticPr fontId="1"/>
  </si>
  <si>
    <t>Axiom 4</t>
    <phoneticPr fontId="1"/>
  </si>
  <si>
    <t>Axiom 3</t>
    <phoneticPr fontId="1"/>
  </si>
  <si>
    <t>d2</t>
    <phoneticPr fontId="1"/>
  </si>
  <si>
    <t>n1</t>
    <phoneticPr fontId="1"/>
  </si>
  <si>
    <t>n2</t>
    <phoneticPr fontId="1"/>
  </si>
  <si>
    <t>Axiom 2</t>
    <phoneticPr fontId="1"/>
  </si>
  <si>
    <t>Axioms</t>
    <phoneticPr fontId="1"/>
  </si>
  <si>
    <t>, defines a line with</t>
    <phoneticPr fontId="1"/>
  </si>
  <si>
    <t>Example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</si>
  <si>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</si>
  <si>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</si>
  <si>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</si>
  <si>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</si>
  <si>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x</t>
    <phoneticPr fontId="1"/>
  </si>
  <si>
    <t>the outline</t>
    <phoneticPr fontId="1"/>
  </si>
  <si>
    <t>e1</t>
    <phoneticPr fontId="1"/>
  </si>
  <si>
    <t>ez</t>
    <phoneticPr fontId="1"/>
  </si>
  <si>
    <t>n</t>
    <phoneticPr fontId="1"/>
  </si>
  <si>
    <t>e</t>
    <phoneticPr fontId="1"/>
  </si>
  <si>
    <t>d1</t>
    <phoneticPr fontId="1"/>
  </si>
  <si>
    <t>n1</t>
    <phoneticPr fontId="1"/>
  </si>
  <si>
    <t>Axiom 1</t>
    <phoneticPr fontId="1"/>
  </si>
  <si>
    <t>p1</t>
    <phoneticPr fontId="1"/>
  </si>
  <si>
    <t>p2</t>
    <phoneticPr fontId="1"/>
  </si>
  <si>
    <t>q2</t>
    <phoneticPr fontId="1"/>
  </si>
  <si>
    <t>r</t>
    <phoneticPr fontId="1"/>
  </si>
  <si>
    <t>q</t>
    <phoneticPr fontId="1"/>
  </si>
  <si>
    <t>d+</t>
    <phoneticPr fontId="1"/>
  </si>
  <si>
    <t>d-</t>
    <phoneticPr fontId="1"/>
  </si>
  <si>
    <t>q1</t>
    <phoneticPr fontId="1"/>
  </si>
  <si>
    <t>p2</t>
    <phoneticPr fontId="1"/>
  </si>
  <si>
    <t>d</t>
    <phoneticPr fontId="1"/>
  </si>
  <si>
    <t>* if</t>
    <phoneticPr fontId="1"/>
  </si>
  <si>
    <t>d</t>
    <phoneticPr fontId="1"/>
  </si>
  <si>
    <t>|d1|</t>
    <phoneticPr fontId="1"/>
  </si>
  <si>
    <t>|d2|</t>
    <phoneticPr fontId="1"/>
  </si>
  <si>
    <t>Axiom 6</t>
    <phoneticPr fontId="1"/>
  </si>
  <si>
    <t>Axiom 7</t>
    <phoneticPr fontId="1"/>
  </si>
  <si>
    <t>Alpha1</t>
    <phoneticPr fontId="1"/>
  </si>
  <si>
    <t>Alpha2</t>
    <phoneticPr fontId="1"/>
  </si>
  <si>
    <t>q+</t>
    <phoneticPr fontId="1"/>
  </si>
  <si>
    <t>certain combinations of line / points</t>
    <phoneticPr fontId="1"/>
  </si>
  <si>
    <t>Axiom 5</t>
    <phoneticPr fontId="1"/>
  </si>
  <si>
    <t>Axiom 6</t>
    <phoneticPr fontId="1"/>
  </si>
  <si>
    <t>Axiom 3</t>
    <phoneticPr fontId="1"/>
  </si>
  <si>
    <t># of Vertices</t>
    <phoneticPr fontId="1"/>
  </si>
  <si>
    <t>Axiom 7</t>
    <phoneticPr fontId="1"/>
  </si>
  <si>
    <t>Axiom 1 / 2</t>
    <phoneticPr fontId="1"/>
  </si>
  <si>
    <t>Axiom 4</t>
    <phoneticPr fontId="1"/>
  </si>
  <si>
    <t>Classification by the Arguments</t>
    <phoneticPr fontId="1"/>
  </si>
  <si>
    <t># of Lines</t>
    <phoneticPr fontId="1"/>
  </si>
  <si>
    <t>r</t>
    <phoneticPr fontId="1"/>
  </si>
  <si>
    <t>q</t>
    <phoneticPr fontId="1"/>
  </si>
  <si>
    <t>r</t>
    <phoneticPr fontId="1"/>
  </si>
  <si>
    <t>q1</t>
    <phoneticPr fontId="1"/>
  </si>
  <si>
    <t>r1</t>
    <phoneticPr fontId="1"/>
  </si>
  <si>
    <t>r2</t>
    <phoneticPr fontId="1"/>
  </si>
  <si>
    <t>r+</t>
    <phoneticPr fontId="1"/>
  </si>
  <si>
    <t>s+</t>
    <phoneticPr fontId="1"/>
  </si>
  <si>
    <t>q-</t>
    <phoneticPr fontId="1"/>
  </si>
  <si>
    <t>r-</t>
    <phoneticPr fontId="1"/>
  </si>
  <si>
    <t>s-</t>
    <phoneticPr fontId="1"/>
  </si>
  <si>
    <t>r</t>
    <phoneticPr fontId="1"/>
  </si>
  <si>
    <t>q1</t>
    <phoneticPr fontId="1"/>
  </si>
  <si>
    <t>r1</t>
    <phoneticPr fontId="1"/>
  </si>
  <si>
    <t>q</t>
    <phoneticPr fontId="1"/>
  </si>
  <si>
    <t>q</t>
    <phoneticPr fontId="1"/>
  </si>
  <si>
    <t>r+</t>
    <phoneticPr fontId="1"/>
  </si>
  <si>
    <t>r-</t>
    <phoneticPr fontId="1"/>
  </si>
  <si>
    <t>if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</si>
</sst>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axioms!$B$41</c:f>
              <c:strCache>
                <c:ptCount val="1"/>
                <c:pt idx="0">
                  <c:v>the outline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axioms!$C$43:$C$47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axioms!$D$43:$D$47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2137040"/>
        <c:axId val="-1762132688"/>
      </c:scatterChart>
      <c:valAx>
        <c:axId val="-1762137040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62132688"/>
        <c:crosses val="autoZero"/>
        <c:crossBetween val="midCat"/>
      </c:valAx>
      <c:valAx>
        <c:axId val="-1762132688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6213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axioms!$A$13</c:f>
          <c:strCache>
            <c:ptCount val="1"/>
            <c:pt idx="0">
              <c:v>Classification by the Arguments</c:v>
            </c:pt>
          </c:strCache>
        </c:strRef>
      </c:tx>
      <c:layout>
        <c:manualLayout>
          <c:xMode val="edge"/>
          <c:yMode val="edge"/>
          <c:x val="0.11641338582677166"/>
          <c:y val="2.0339623495338945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8994281964754406"/>
          <c:y val="0.25795750746673907"/>
          <c:w val="0.4536820397450318"/>
          <c:h val="0.52340528554620325"/>
        </c:manualLayout>
      </c:layout>
      <c:scatterChart>
        <c:scatterStyle val="lineMarker"/>
        <c:varyColors val="0"/>
        <c:ser>
          <c:idx val="0"/>
          <c:order val="0"/>
          <c:spPr>
            <a:ln w="76200" cap="rnd">
              <a:solidFill>
                <a:schemeClr val="tx1">
                  <a:lumMod val="50000"/>
                  <a:lumOff val="50000"/>
                </a:schemeClr>
              </a:solidFill>
              <a:round/>
              <a:headEnd type="oval" w="lg" len="lg"/>
              <a:tailEnd type="triangle" w="lg" len="lg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axioms!$C$16:$C$17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axioms!$D$16:$D$17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ln w="76200" cap="rnd">
              <a:solidFill>
                <a:schemeClr val="accent6">
                  <a:lumMod val="40000"/>
                  <a:lumOff val="60000"/>
                </a:schemeClr>
              </a:solidFill>
              <a:round/>
              <a:tailEnd type="triangle" w="lg" len="lg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axioms!$C$17:$C$18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axioms!$D$17:$D$18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yVal>
          <c:smooth val="0"/>
        </c:ser>
        <c:ser>
          <c:idx val="3"/>
          <c:order val="2"/>
          <c:spPr>
            <a:ln w="76200" cap="rnd">
              <a:solidFill>
                <a:schemeClr val="tx1">
                  <a:lumMod val="50000"/>
                  <a:lumOff val="50000"/>
                </a:schemeClr>
              </a:solidFill>
              <a:round/>
              <a:tailEnd type="triangle" w="lg" len="lg"/>
            </a:ln>
            <a:effectLst>
              <a:outerShdw blurRad="50800" dist="38100" dir="16200000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axioms!$C$19:$C$20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axioms!$D$19:$D$20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2"/>
          <c:order val="3"/>
          <c:spPr>
            <a:ln w="76200" cap="rnd">
              <a:solidFill>
                <a:schemeClr val="accent6">
                  <a:lumMod val="40000"/>
                  <a:lumOff val="60000"/>
                </a:schemeClr>
              </a:solidFill>
              <a:round/>
              <a:tailEnd type="triangle" w="lg" len="lg"/>
            </a:ln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axioms!$C$20:$C$21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axioms!$D$20:$D$21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4"/>
          <c:order val="4"/>
          <c:spPr>
            <a:ln w="76200" cap="rnd">
              <a:solidFill>
                <a:schemeClr val="accent1">
                  <a:lumMod val="40000"/>
                  <a:lumOff val="60000"/>
                </a:schemeClr>
              </a:solidFill>
              <a:round/>
              <a:headEnd type="none"/>
              <a:tailEnd type="triangle" w="lg" len="lg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axioms!$C$22:$C$23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axioms!$D$22:$D$23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ser>
          <c:idx val="5"/>
          <c:order val="5"/>
          <c:spPr>
            <a:ln w="76200" cap="rnd">
              <a:solidFill>
                <a:schemeClr val="accent1">
                  <a:lumMod val="40000"/>
                  <a:lumOff val="60000"/>
                </a:schemeClr>
              </a:solidFill>
              <a:round/>
              <a:headEnd type="none"/>
              <a:tailEnd type="triangle" w="lg" len="lg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axioms!$F$17:$F$18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axioms!$G$17:$G$18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</c:ser>
        <c:ser>
          <c:idx val="6"/>
          <c:order val="6"/>
          <c:spPr>
            <a:ln w="76200" cap="rnd">
              <a:solidFill>
                <a:schemeClr val="accent6">
                  <a:lumMod val="40000"/>
                  <a:lumOff val="60000"/>
                </a:schemeClr>
              </a:solidFill>
              <a:round/>
              <a:tailEnd type="triangle" w="lg" len="lg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axioms!$F$18:$F$19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axioms!$G$18:$G$19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yVal>
          <c:smooth val="0"/>
        </c:ser>
        <c:ser>
          <c:idx val="7"/>
          <c:order val="7"/>
          <c:spPr>
            <a:ln w="76200" cap="rnd">
              <a:solidFill>
                <a:schemeClr val="accent2">
                  <a:lumMod val="40000"/>
                  <a:lumOff val="60000"/>
                </a:schemeClr>
              </a:solidFill>
              <a:round/>
              <a:tailEnd type="triangle" w="lg" len="lg"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axioms!$F$19:$F$20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axioms!$G$19:$G$20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</c:ser>
        <c:ser>
          <c:idx val="8"/>
          <c:order val="8"/>
          <c:spPr>
            <a:ln w="76200" cap="rnd">
              <a:solidFill>
                <a:schemeClr val="accent6">
                  <a:lumMod val="40000"/>
                  <a:lumOff val="60000"/>
                </a:schemeClr>
              </a:solidFill>
              <a:round/>
              <a:tailEnd type="triangle" w="lg" len="lg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axioms!$F$21:$F$22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axioms!$G$21:$G$22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</c:ser>
        <c:ser>
          <c:idx val="9"/>
          <c:order val="9"/>
          <c:spPr>
            <a:ln w="76200" cap="rnd">
              <a:solidFill>
                <a:schemeClr val="accent2">
                  <a:lumMod val="40000"/>
                  <a:lumOff val="60000"/>
                </a:schemeClr>
              </a:solidFill>
              <a:round/>
              <a:tailEnd type="triangle" w="lg" len="lg"/>
            </a:ln>
            <a:effectLst>
              <a:outerShdw blurRad="50800" dist="38100" dir="10800000" algn="r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axioms!$F$22:$F$23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axioms!$G$22:$G$23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axioms!$B$18</c:f>
              <c:strCache>
                <c:ptCount val="1"/>
                <c:pt idx="0">
                  <c:v>Axiom 1 / 2</c:v>
                </c:pt>
              </c:strCache>
            </c:strRef>
          </c:tx>
          <c:spPr>
            <a:ln w="1905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</c:spPr>
          <c:marker>
            <c:symbol val="diamond"/>
            <c:size val="16"/>
            <c:spPr>
              <a:solidFill>
                <a:schemeClr val="accent6">
                  <a:lumMod val="40000"/>
                  <a:lumOff val="60000"/>
                </a:schemeClr>
              </a:solidFill>
              <a:ln w="9525">
                <a:noFill/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marker>
          <c:dLbls>
            <c:dLbl>
              <c:idx val="0"/>
              <c:layout>
                <c:manualLayout>
                  <c:x val="-2.1891919760030017E-2"/>
                  <c:y val="-7.7889854285455695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游ゴシック" panose="020B0400000000000000" pitchFamily="50" charset="-128"/>
                        <a:ea typeface="游ゴシック" panose="020B0400000000000000" pitchFamily="50" charset="-128"/>
                        <a:cs typeface="+mn-cs"/>
                      </a:defRPr>
                    </a:pPr>
                    <a:fld id="{35332234-DB8E-4D6B-9342-D0816BE6069E}" type="CELLRANGE">
                      <a:rPr lang="en-US" altLang="ja-JP" sz="1400" b="1">
                        <a:latin typeface="游ゴシック" panose="020B0400000000000000" pitchFamily="50" charset="-128"/>
                        <a:ea typeface="游ゴシック" panose="020B0400000000000000" pitchFamily="50" charset="-128"/>
                      </a:rPr>
                      <a:pPr>
                        <a:defRPr sz="1400" b="1">
                          <a:latin typeface="游ゴシック" panose="020B0400000000000000" pitchFamily="50" charset="-128"/>
                          <a:ea typeface="游ゴシック" panose="020B0400000000000000" pitchFamily="50" charset="-128"/>
                        </a:defRPr>
                      </a:pPr>
                      <a:t>[CELLRANGE]</a:t>
                    </a:fld>
                    <a:endParaRPr lang="ja-JP" altLang="en-US"/>
                  </a:p>
                </c:rich>
              </c:tx>
              <c:spPr>
                <a:solidFill>
                  <a:srgbClr val="70AD47">
                    <a:lumMod val="40000"/>
                    <a:lumOff val="60000"/>
                  </a:srgbClr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游ゴシック" panose="020B0400000000000000" pitchFamily="50" charset="-128"/>
                      <a:ea typeface="游ゴシック" panose="020B0400000000000000" pitchFamily="50" charset="-128"/>
                      <a:cs typeface="+mn-cs"/>
                    </a:defRPr>
                  </a:pPr>
                  <a:endParaRPr lang="ja-JP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3054649418822643"/>
                      <c:h val="6.7765182369445204E-2"/>
                    </c:manualLayout>
                  </c15:layout>
                  <c15:dlblFieldTable/>
                  <c15:showDataLabelsRange val="1"/>
                </c:ext>
              </c:extLst>
            </c:dLbl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游ゴシック" panose="020B0400000000000000" pitchFamily="50" charset="-128"/>
                    <a:ea typeface="游ゴシック" panose="020B0400000000000000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axioms!$C$18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axioms!$D$18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axioms!$B$18</c15:f>
                <c15:dlblRangeCache>
                  <c:ptCount val="1"/>
                  <c:pt idx="0">
                    <c:v>Axiom 1 / 2</c:v>
                  </c:pt>
                </c15:dlblRangeCache>
              </c15:datalabelsRange>
            </c:ext>
          </c:extLst>
        </c:ser>
        <c:ser>
          <c:idx val="11"/>
          <c:order val="11"/>
          <c:tx>
            <c:strRef>
              <c:f>axioms!$B$21</c:f>
              <c:strCache>
                <c:ptCount val="1"/>
                <c:pt idx="0">
                  <c:v>Axiom 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</c:spPr>
          <c:marker>
            <c:symbol val="diamond"/>
            <c:size val="17"/>
            <c:spPr>
              <a:solidFill>
                <a:schemeClr val="accent6">
                  <a:lumMod val="40000"/>
                  <a:lumOff val="60000"/>
                </a:schemeClr>
              </a:solidFill>
              <a:ln w="9525">
                <a:noFill/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marker>
          <c:dLbls>
            <c:dLbl>
              <c:idx val="0"/>
              <c:layout>
                <c:manualLayout>
                  <c:x val="9.1858830146231713E-3"/>
                  <c:y val="-5.0219816272965984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游ゴシック" panose="020B0400000000000000" pitchFamily="50" charset="-128"/>
                        <a:ea typeface="游ゴシック" panose="020B0400000000000000" pitchFamily="50" charset="-128"/>
                        <a:cs typeface="+mn-cs"/>
                      </a:defRPr>
                    </a:pPr>
                    <a:fld id="{A28C3C4A-5A46-43D7-A4E7-328187854335}" type="CELLRANGE">
                      <a:rPr lang="en-US" altLang="ja-JP" sz="1400" b="1">
                        <a:latin typeface="游ゴシック" panose="020B0400000000000000" pitchFamily="50" charset="-128"/>
                        <a:ea typeface="游ゴシック" panose="020B0400000000000000" pitchFamily="50" charset="-128"/>
                      </a:rPr>
                      <a:pPr>
                        <a:defRPr sz="1400" b="1">
                          <a:latin typeface="游ゴシック" panose="020B0400000000000000" pitchFamily="50" charset="-128"/>
                          <a:ea typeface="游ゴシック" panose="020B0400000000000000" pitchFamily="50" charset="-128"/>
                        </a:defRPr>
                      </a:pPr>
                      <a:t>[CELLRANGE]</a:t>
                    </a:fld>
                    <a:endParaRPr lang="ja-JP" altLang="en-US"/>
                  </a:p>
                </c:rich>
              </c:tx>
              <c:spPr>
                <a:solidFill>
                  <a:srgbClr val="70AD47">
                    <a:lumMod val="40000"/>
                    <a:lumOff val="60000"/>
                  </a:srgbClr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游ゴシック" panose="020B0400000000000000" pitchFamily="50" charset="-128"/>
                      <a:ea typeface="游ゴシック" panose="020B0400000000000000" pitchFamily="50" charset="-128"/>
                      <a:cs typeface="+mn-cs"/>
                    </a:defRPr>
                  </a:pPr>
                  <a:endParaRPr lang="ja-JP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7257892763404573"/>
                      <c:h val="6.9174133405738067E-2"/>
                    </c:manualLayout>
                  </c15:layout>
                  <c15:dlblFieldTable/>
                  <c15:showDataLabelsRange val="1"/>
                </c:ext>
              </c:extLst>
            </c:dLbl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游ゴシック" panose="020B0400000000000000" pitchFamily="50" charset="-128"/>
                    <a:ea typeface="游ゴシック" panose="020B0400000000000000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axioms!$C$21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axioms!$D$21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axioms!$B$21</c15:f>
                <c15:dlblRangeCache>
                  <c:ptCount val="1"/>
                  <c:pt idx="0">
                    <c:v>Axiom 3</c:v>
                  </c:pt>
                </c15:dlblRangeCache>
              </c15:datalabelsRange>
            </c:ext>
          </c:extLst>
        </c:ser>
        <c:ser>
          <c:idx val="12"/>
          <c:order val="12"/>
          <c:tx>
            <c:strRef>
              <c:f>axioms!$B$23</c:f>
              <c:strCache>
                <c:ptCount val="1"/>
                <c:pt idx="0">
                  <c:v>Axiom 4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</c:spPr>
          <c:marker>
            <c:symbol val="circle"/>
            <c:size val="16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marker>
          <c:dLbls>
            <c:dLbl>
              <c:idx val="0"/>
              <c:layout>
                <c:manualLayout>
                  <c:x val="4.2388451443569556E-4"/>
                  <c:y val="-9.0544845687392531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游ゴシック" panose="020B0400000000000000" pitchFamily="50" charset="-128"/>
                        <a:ea typeface="游ゴシック" panose="020B0400000000000000" pitchFamily="50" charset="-128"/>
                        <a:cs typeface="+mn-cs"/>
                      </a:defRPr>
                    </a:pPr>
                    <a:fld id="{6F79DBC2-4052-4309-8942-A93929D9051D}" type="CELLRANGE">
                      <a:rPr lang="en-US" altLang="ja-JP" sz="1400" b="1">
                        <a:latin typeface="游ゴシック" panose="020B0400000000000000" pitchFamily="50" charset="-128"/>
                        <a:ea typeface="游ゴシック" panose="020B0400000000000000" pitchFamily="50" charset="-128"/>
                      </a:rPr>
                      <a:pPr>
                        <a:defRPr sz="1400" b="1">
                          <a:latin typeface="游ゴシック" panose="020B0400000000000000" pitchFamily="50" charset="-128"/>
                          <a:ea typeface="游ゴシック" panose="020B0400000000000000" pitchFamily="50" charset="-128"/>
                        </a:defRPr>
                      </a:pPr>
                      <a:t>[CELLRANGE]</a:t>
                    </a:fld>
                    <a:endParaRPr lang="ja-JP" altLang="en-US"/>
                  </a:p>
                </c:rich>
              </c:tx>
              <c:spPr>
                <a:solidFill>
                  <a:srgbClr val="5B9BD5">
                    <a:lumMod val="40000"/>
                    <a:lumOff val="60000"/>
                  </a:srgbClr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游ゴシック" panose="020B0400000000000000" pitchFamily="50" charset="-128"/>
                      <a:ea typeface="游ゴシック" panose="020B0400000000000000" pitchFamily="50" charset="-128"/>
                      <a:cs typeface="+mn-cs"/>
                    </a:defRPr>
                  </a:pPr>
                  <a:endParaRPr lang="ja-JP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4517622797150356"/>
                      <c:h val="7.5569961082450898E-2"/>
                    </c:manualLayout>
                  </c15:layout>
                  <c15:dlblFieldTable/>
                  <c15:showDataLabelsRange val="1"/>
                </c:ext>
              </c:extLst>
            </c:dLbl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游ゴシック" panose="020B0400000000000000" pitchFamily="50" charset="-128"/>
                    <a:ea typeface="游ゴシック" panose="020B0400000000000000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axioms!$C$23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axioms!$D$23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axioms!$B$23</c15:f>
                <c15:dlblRangeCache>
                  <c:ptCount val="1"/>
                  <c:pt idx="0">
                    <c:v>Axiom 4</c:v>
                  </c:pt>
                </c15:dlblRangeCache>
              </c15:datalabelsRange>
            </c:ext>
          </c:extLst>
        </c:ser>
        <c:ser>
          <c:idx val="13"/>
          <c:order val="13"/>
          <c:tx>
            <c:strRef>
              <c:f>axioms!$E$19</c:f>
              <c:strCache>
                <c:ptCount val="1"/>
                <c:pt idx="0">
                  <c:v>Axiom 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</c:spPr>
          <c:marker>
            <c:symbol val="diamond"/>
            <c:size val="17"/>
            <c:spPr>
              <a:solidFill>
                <a:schemeClr val="accent6">
                  <a:lumMod val="40000"/>
                  <a:lumOff val="60000"/>
                </a:schemeClr>
              </a:solidFill>
              <a:ln w="9525">
                <a:noFill/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marker>
          <c:dLbls>
            <c:dLbl>
              <c:idx val="0"/>
              <c:layout>
                <c:manualLayout>
                  <c:x val="-0.21673678290213724"/>
                  <c:y val="0.13417209702235497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游ゴシック" panose="020B0400000000000000" pitchFamily="50" charset="-128"/>
                        <a:ea typeface="游ゴシック" panose="020B0400000000000000" pitchFamily="50" charset="-128"/>
                        <a:cs typeface="+mn-cs"/>
                      </a:defRPr>
                    </a:pPr>
                    <a:fld id="{65CB13F9-EBA3-4C55-86D7-69250D86CF88}" type="CELLRANGE">
                      <a:rPr lang="en-US" altLang="ja-JP" sz="1400" b="1">
                        <a:latin typeface="游ゴシック" panose="020B0400000000000000" pitchFamily="50" charset="-128"/>
                        <a:ea typeface="游ゴシック" panose="020B0400000000000000" pitchFamily="50" charset="-128"/>
                      </a:rPr>
                      <a:pPr>
                        <a:defRPr sz="1400" b="1">
                          <a:latin typeface="游ゴシック" panose="020B0400000000000000" pitchFamily="50" charset="-128"/>
                          <a:ea typeface="游ゴシック" panose="020B0400000000000000" pitchFamily="50" charset="-128"/>
                        </a:defRPr>
                      </a:pPr>
                      <a:t>[CELLRANGE]</a:t>
                    </a:fld>
                    <a:endParaRPr lang="ja-JP" altLang="en-US"/>
                  </a:p>
                </c:rich>
              </c:tx>
              <c:spPr>
                <a:solidFill>
                  <a:srgbClr val="70AD47">
                    <a:lumMod val="40000"/>
                    <a:lumOff val="60000"/>
                  </a:srgbClr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游ゴシック" panose="020B0400000000000000" pitchFamily="50" charset="-128"/>
                      <a:ea typeface="游ゴシック" panose="020B0400000000000000" pitchFamily="50" charset="-128"/>
                      <a:cs typeface="+mn-cs"/>
                    </a:defRPr>
                  </a:pPr>
                  <a:endParaRPr lang="ja-JP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5293363329583803"/>
                      <c:h val="7.5683772287084811E-2"/>
                    </c:manualLayout>
                  </c15:layout>
                  <c15:dlblFieldTable/>
                  <c15:showDataLabelsRange val="1"/>
                </c:ext>
              </c:extLst>
            </c:dLbl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游ゴシック" panose="020B0400000000000000" pitchFamily="50" charset="-128"/>
                    <a:ea typeface="游ゴシック" panose="020B0400000000000000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axioms!$F$19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axioms!$G$19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axioms!$E$19</c15:f>
                <c15:dlblRangeCache>
                  <c:ptCount val="1"/>
                  <c:pt idx="0">
                    <c:v>Axiom 5</c:v>
                  </c:pt>
                </c15:dlblRangeCache>
              </c15:datalabelsRange>
            </c:ext>
          </c:extLst>
        </c:ser>
        <c:ser>
          <c:idx val="14"/>
          <c:order val="14"/>
          <c:tx>
            <c:strRef>
              <c:f>axioms!$E$20</c:f>
              <c:strCache>
                <c:ptCount val="1"/>
                <c:pt idx="0">
                  <c:v>Axiom 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</c:spPr>
          <c:marker>
            <c:symbol val="square"/>
            <c:size val="16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noFill/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marker>
          <c:dLbls>
            <c:dLbl>
              <c:idx val="0"/>
              <c:layout>
                <c:manualLayout>
                  <c:x val="1.3017435320584927E-2"/>
                  <c:y val="-5.4738437867680331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游ゴシック" panose="020B0400000000000000" pitchFamily="50" charset="-128"/>
                        <a:ea typeface="游ゴシック" panose="020B0400000000000000" pitchFamily="50" charset="-128"/>
                        <a:cs typeface="+mn-cs"/>
                      </a:defRPr>
                    </a:pPr>
                    <a:fld id="{74956438-154D-4F1E-961A-84768403CB28}" type="CELLRANGE">
                      <a:rPr lang="en-US" altLang="ja-JP" sz="1400" b="1">
                        <a:latin typeface="游ゴシック" panose="020B0400000000000000" pitchFamily="50" charset="-128"/>
                        <a:ea typeface="游ゴシック" panose="020B0400000000000000" pitchFamily="50" charset="-128"/>
                      </a:rPr>
                      <a:pPr>
                        <a:defRPr sz="1400" b="1">
                          <a:latin typeface="游ゴシック" panose="020B0400000000000000" pitchFamily="50" charset="-128"/>
                          <a:ea typeface="游ゴシック" panose="020B0400000000000000" pitchFamily="50" charset="-128"/>
                        </a:defRPr>
                      </a:pPr>
                      <a:t>[CELLRANGE]</a:t>
                    </a:fld>
                    <a:endParaRPr lang="ja-JP" altLang="en-US"/>
                  </a:p>
                </c:rich>
              </c:tx>
              <c:spPr>
                <a:solidFill>
                  <a:srgbClr val="ED7D31">
                    <a:lumMod val="40000"/>
                    <a:lumOff val="60000"/>
                  </a:srgbClr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游ゴシック" panose="020B0400000000000000" pitchFamily="50" charset="-128"/>
                      <a:ea typeface="游ゴシック" panose="020B0400000000000000" pitchFamily="50" charset="-128"/>
                      <a:cs typeface="+mn-cs"/>
                    </a:defRPr>
                  </a:pPr>
                  <a:endParaRPr lang="ja-JP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6526677915260593"/>
                      <c:h val="9.5454792288894932E-2"/>
                    </c:manualLayout>
                  </c15:layout>
                  <c15:dlblFieldTable/>
                  <c15:showDataLabelsRange val="1"/>
                </c:ext>
              </c:extLst>
            </c:dLbl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游ゴシック" panose="020B0400000000000000" pitchFamily="50" charset="-128"/>
                    <a:ea typeface="游ゴシック" panose="020B0400000000000000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axioms!$F$20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axioms!$G$20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axioms!$E$20</c15:f>
                <c15:dlblRangeCache>
                  <c:ptCount val="1"/>
                  <c:pt idx="0">
                    <c:v>Axiom 6</c:v>
                  </c:pt>
                </c15:dlblRangeCache>
              </c15:datalabelsRange>
            </c:ext>
          </c:extLst>
        </c:ser>
        <c:ser>
          <c:idx val="15"/>
          <c:order val="15"/>
          <c:tx>
            <c:strRef>
              <c:f>axioms!$E$22</c:f>
              <c:strCache>
                <c:ptCount val="1"/>
                <c:pt idx="0">
                  <c:v>Axiom 7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</c:spPr>
          <c:marker>
            <c:symbol val="diamond"/>
            <c:size val="16"/>
            <c:spPr>
              <a:solidFill>
                <a:schemeClr val="accent6">
                  <a:lumMod val="40000"/>
                  <a:lumOff val="60000"/>
                </a:schemeClr>
              </a:solidFill>
              <a:ln w="9525">
                <a:noFill/>
              </a:ln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c:spPr>
          </c:marker>
          <c:dLbls>
            <c:dLbl>
              <c:idx val="0"/>
              <c:layout>
                <c:manualLayout>
                  <c:x val="-0.21164032620922385"/>
                  <c:y val="0.12107260838084895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游ゴシック" panose="020B0400000000000000" pitchFamily="50" charset="-128"/>
                        <a:ea typeface="游ゴシック" panose="020B0400000000000000" pitchFamily="50" charset="-128"/>
                        <a:cs typeface="+mn-cs"/>
                      </a:defRPr>
                    </a:pPr>
                    <a:fld id="{0DEA1B4B-CA71-4927-81C9-E5C85E29267A}" type="CELLRANGE">
                      <a:rPr lang="en-US" altLang="ja-JP" sz="1400" b="1">
                        <a:latin typeface="游ゴシック" panose="020B0400000000000000" pitchFamily="50" charset="-128"/>
                        <a:ea typeface="游ゴシック" panose="020B0400000000000000" pitchFamily="50" charset="-128"/>
                      </a:rPr>
                      <a:pPr>
                        <a:defRPr sz="1400" b="1">
                          <a:latin typeface="游ゴシック" panose="020B0400000000000000" pitchFamily="50" charset="-128"/>
                          <a:ea typeface="游ゴシック" panose="020B0400000000000000" pitchFamily="50" charset="-128"/>
                        </a:defRPr>
                      </a:pPr>
                      <a:t>[CELLRANGE]</a:t>
                    </a:fld>
                    <a:endParaRPr lang="ja-JP" altLang="en-US"/>
                  </a:p>
                </c:rich>
              </c:tx>
              <c:spPr>
                <a:solidFill>
                  <a:srgbClr val="70AD47">
                    <a:lumMod val="40000"/>
                    <a:lumOff val="60000"/>
                  </a:srgbClr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游ゴシック" panose="020B0400000000000000" pitchFamily="50" charset="-128"/>
                      <a:ea typeface="游ゴシック" panose="020B0400000000000000" pitchFamily="50" charset="-128"/>
                      <a:cs typeface="+mn-cs"/>
                    </a:defRPr>
                  </a:pPr>
                  <a:endParaRPr lang="ja-JP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6602080989876264"/>
                      <c:h val="7.3285365191420024E-2"/>
                    </c:manualLayout>
                  </c15:layout>
                  <c15:dlblFieldTable/>
                  <c15:showDataLabelsRange val="1"/>
                </c:ext>
              </c:extLst>
            </c:dLbl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游ゴシック" panose="020B0400000000000000" pitchFamily="50" charset="-128"/>
                    <a:ea typeface="游ゴシック" panose="020B0400000000000000" pitchFamily="50" charset="-128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axioms!$F$22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axioms!$G$22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axioms!$E$22</c15:f>
                <c15:dlblRangeCache>
                  <c:ptCount val="1"/>
                  <c:pt idx="0">
                    <c:v>Axiom 7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58496544"/>
        <c:axId val="-1758503072"/>
      </c:scatterChart>
      <c:valAx>
        <c:axId val="-1758496544"/>
        <c:scaling>
          <c:orientation val="minMax"/>
          <c:max val="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axioms!$C$15</c:f>
              <c:strCache>
                <c:ptCount val="1"/>
                <c:pt idx="0">
                  <c:v># of Lines</c:v>
                </c:pt>
              </c:strCache>
            </c:strRef>
          </c:tx>
          <c:layout>
            <c:manualLayout>
              <c:xMode val="edge"/>
              <c:yMode val="edge"/>
              <c:x val="0.33472422197225349"/>
              <c:y val="0.89518960991944974"/>
            </c:manualLayout>
          </c:layout>
          <c:overlay val="0"/>
          <c:spPr>
            <a:solidFill>
              <a:schemeClr val="lt1"/>
            </a:solidFill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58503072"/>
        <c:crosses val="autoZero"/>
        <c:crossBetween val="midCat"/>
        <c:majorUnit val="1"/>
        <c:minorUnit val="0.1"/>
      </c:valAx>
      <c:valAx>
        <c:axId val="-175850307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axioms!$D$15</c:f>
              <c:strCache>
                <c:ptCount val="1"/>
                <c:pt idx="0">
                  <c:v># of Vertices</c:v>
                </c:pt>
              </c:strCache>
            </c:strRef>
          </c:tx>
          <c:layout>
            <c:manualLayout>
              <c:xMode val="edge"/>
              <c:yMode val="edge"/>
              <c:x val="2.8976377952755906E-2"/>
              <c:y val="0.35727509276857627"/>
            </c:manualLayout>
          </c:layout>
          <c:overlay val="0"/>
          <c:spPr>
            <a:solidFill>
              <a:schemeClr val="lt1"/>
            </a:solidFill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58496544"/>
        <c:crosses val="autoZero"/>
        <c:crossBetween val="midCat"/>
        <c:majorUnit val="1"/>
        <c:minorUnit val="1"/>
      </c:valAx>
      <c:spPr>
        <a:noFill/>
        <a:ln w="762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plus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axiom4!$C$29:$C$30</c:f>
              <c:numCache>
                <c:formatCode>General</c:formatCode>
                <c:ptCount val="2"/>
                <c:pt idx="0">
                  <c:v>0</c:v>
                </c:pt>
                <c:pt idx="1">
                  <c:v>400</c:v>
                </c:pt>
              </c:numCache>
            </c:numRef>
          </c:xVal>
          <c:yVal>
            <c:numRef>
              <c:f>axiom4!$D$29:$D$30</c:f>
              <c:numCache>
                <c:formatCode>General</c:formatCode>
                <c:ptCount val="2"/>
                <c:pt idx="0">
                  <c:v>0</c:v>
                </c:pt>
                <c:pt idx="1">
                  <c:v>-200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axiom4!$D$19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axiom4!$C$20:$C$21</c:f>
              <c:numCache>
                <c:formatCode>General</c:formatCode>
                <c:ptCount val="2"/>
                <c:pt idx="0">
                  <c:v>0</c:v>
                </c:pt>
                <c:pt idx="1">
                  <c:v>-200</c:v>
                </c:pt>
              </c:numCache>
            </c:numRef>
          </c:xVal>
          <c:yVal>
            <c:numRef>
              <c:f>axiom4!$D$20:$D$21</c:f>
              <c:numCache>
                <c:formatCode>General</c:formatCode>
                <c:ptCount val="2"/>
                <c:pt idx="0">
                  <c:v>0</c:v>
                </c:pt>
                <c:pt idx="1">
                  <c:v>-400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axioms!$B$41</c:f>
              <c:strCache>
                <c:ptCount val="1"/>
                <c:pt idx="0">
                  <c:v>the outline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axioms!$C$43:$C$47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axioms!$D$43:$D$47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2136496"/>
        <c:axId val="-1762139216"/>
      </c:scatterChart>
      <c:valAx>
        <c:axId val="-1762136496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62139216"/>
        <c:crosses val="autoZero"/>
        <c:crossBetween val="midCat"/>
      </c:valAx>
      <c:valAx>
        <c:axId val="-1762139216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6213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plus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axiom1!$C$23:$C$24</c:f>
              <c:numCache>
                <c:formatCode>General</c:formatCode>
                <c:ptCount val="2"/>
                <c:pt idx="0">
                  <c:v>-100</c:v>
                </c:pt>
                <c:pt idx="1">
                  <c:v>0</c:v>
                </c:pt>
              </c:numCache>
            </c:numRef>
          </c:xVal>
          <c:yVal>
            <c:numRef>
              <c:f>axiom1!$D$23:$D$24</c:f>
              <c:numCache>
                <c:formatCode>General</c:formatCode>
                <c:ptCount val="2"/>
                <c:pt idx="0">
                  <c:v>-200</c:v>
                </c:pt>
                <c:pt idx="1">
                  <c:v>100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axiom1!$D$14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axiom1!$C$15:$C$16</c:f>
              <c:numCache>
                <c:formatCode>General</c:formatCode>
                <c:ptCount val="2"/>
                <c:pt idx="0">
                  <c:v>0</c:v>
                </c:pt>
                <c:pt idx="1">
                  <c:v>-100</c:v>
                </c:pt>
              </c:numCache>
            </c:numRef>
          </c:xVal>
          <c:yVal>
            <c:numRef>
              <c:f>axiom1!$D$15:$D$16</c:f>
              <c:numCache>
                <c:formatCode>General</c:formatCode>
                <c:ptCount val="2"/>
                <c:pt idx="0">
                  <c:v>100</c:v>
                </c:pt>
                <c:pt idx="1">
                  <c:v>-200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axioms!$B$41</c:f>
              <c:strCache>
                <c:ptCount val="1"/>
                <c:pt idx="0">
                  <c:v>the outline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axioms!$C$43:$C$47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axioms!$D$43:$D$47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2134864"/>
        <c:axId val="-1762132144"/>
      </c:scatterChart>
      <c:valAx>
        <c:axId val="-1762134864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62132144"/>
        <c:crosses val="autoZero"/>
        <c:crossBetween val="midCat"/>
      </c:valAx>
      <c:valAx>
        <c:axId val="-1762132144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6213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plus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axiom2!$C$28:$C$29</c:f>
              <c:numCache>
                <c:formatCode>General</c:formatCode>
                <c:ptCount val="2"/>
                <c:pt idx="0">
                  <c:v>-100</c:v>
                </c:pt>
                <c:pt idx="1">
                  <c:v>300</c:v>
                </c:pt>
              </c:numCache>
            </c:numRef>
          </c:xVal>
          <c:yVal>
            <c:numRef>
              <c:f>axiom2!$D$28:$D$29</c:f>
              <c:numCache>
                <c:formatCode>General</c:formatCode>
                <c:ptCount val="2"/>
                <c:pt idx="0">
                  <c:v>0</c:v>
                </c:pt>
                <c:pt idx="1">
                  <c:v>-200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axiom2!$D$19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axiom2!$C$20:$C$21</c:f>
              <c:numCache>
                <c:formatCode>General</c:formatCode>
                <c:ptCount val="2"/>
                <c:pt idx="0">
                  <c:v>0</c:v>
                </c:pt>
                <c:pt idx="1">
                  <c:v>-200</c:v>
                </c:pt>
              </c:numCache>
            </c:numRef>
          </c:xVal>
          <c:yVal>
            <c:numRef>
              <c:f>axiom2!$D$20:$D$21</c:f>
              <c:numCache>
                <c:formatCode>General</c:formatCode>
                <c:ptCount val="2"/>
                <c:pt idx="0">
                  <c:v>200</c:v>
                </c:pt>
                <c:pt idx="1">
                  <c:v>-200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axioms!$B$41</c:f>
              <c:strCache>
                <c:ptCount val="1"/>
                <c:pt idx="0">
                  <c:v>the outline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axioms!$C$43:$C$47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axioms!$D$43:$D$47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2138672"/>
        <c:axId val="-1762138128"/>
      </c:scatterChart>
      <c:valAx>
        <c:axId val="-1762138672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62138128"/>
        <c:crosses val="autoZero"/>
        <c:crossBetween val="midCat"/>
      </c:valAx>
      <c:valAx>
        <c:axId val="-1762138128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6213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axiom3!$E$13</c:f>
              <c:strCache>
                <c:ptCount val="1"/>
                <c:pt idx="0">
                  <c:v>q2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axiom3!$F$13:$F$14</c:f>
              <c:numCache>
                <c:formatCode>General</c:formatCode>
                <c:ptCount val="2"/>
                <c:pt idx="0">
                  <c:v>150</c:v>
                </c:pt>
                <c:pt idx="1">
                  <c:v>200</c:v>
                </c:pt>
              </c:numCache>
            </c:numRef>
          </c:xVal>
          <c:yVal>
            <c:numRef>
              <c:f>axiom3!$G$13:$G$14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axiom3!$B$38</c:f>
              <c:strCache>
                <c:ptCount val="1"/>
                <c:pt idx="0">
                  <c:v>q+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axiom3!$C$39:$C$40</c:f>
              <c:numCache>
                <c:formatCode>General</c:formatCode>
                <c:ptCount val="2"/>
                <c:pt idx="0">
                  <c:v>-35.35533905932737</c:v>
                </c:pt>
                <c:pt idx="1">
                  <c:v>-64.644660940672622</c:v>
                </c:pt>
              </c:numCache>
            </c:numRef>
          </c:xVal>
          <c:yVal>
            <c:numRef>
              <c:f>axiom3!$D$39:$D$40</c:f>
              <c:numCache>
                <c:formatCode>General</c:formatCode>
                <c:ptCount val="2"/>
                <c:pt idx="0">
                  <c:v>64.644660940672622</c:v>
                </c:pt>
                <c:pt idx="1">
                  <c:v>135.35533905932738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axioms!$B$41</c:f>
              <c:strCache>
                <c:ptCount val="1"/>
                <c:pt idx="0">
                  <c:v>the outline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axioms!$C$43:$C$47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axioms!$D$43:$D$47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axiom3!$B$13</c:f>
              <c:strCache>
                <c:ptCount val="1"/>
                <c:pt idx="0">
                  <c:v>q1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axiom3!$C$13:$C$14</c:f>
              <c:numCache>
                <c:formatCode>General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xVal>
          <c:yVal>
            <c:numRef>
              <c:f>axiom3!$D$13:$D$14</c:f>
              <c:numCache>
                <c:formatCode>General</c:formatCode>
                <c:ptCount val="2"/>
                <c:pt idx="0">
                  <c:v>200</c:v>
                </c:pt>
                <c:pt idx="1">
                  <c:v>150</c:v>
                </c:pt>
              </c:numCache>
            </c:numRef>
          </c:yVal>
          <c:smooth val="0"/>
        </c:ser>
        <c:ser>
          <c:idx val="2"/>
          <c:order val="4"/>
          <c:tx>
            <c:strRef>
              <c:f>axiom3!$E$38</c:f>
              <c:strCache>
                <c:ptCount val="1"/>
                <c:pt idx="0">
                  <c:v>q-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axiom3!$F$39:$F$40</c:f>
              <c:numCache>
                <c:formatCode>General</c:formatCode>
                <c:ptCount val="2"/>
                <c:pt idx="0">
                  <c:v>35.355339059327378</c:v>
                </c:pt>
                <c:pt idx="1">
                  <c:v>-135.35533905932738</c:v>
                </c:pt>
              </c:numCache>
            </c:numRef>
          </c:xVal>
          <c:yVal>
            <c:numRef>
              <c:f>axiom3!$G$39:$G$40</c:f>
              <c:numCache>
                <c:formatCode>General</c:formatCode>
                <c:ptCount val="2"/>
                <c:pt idx="0">
                  <c:v>135.35533905932738</c:v>
                </c:pt>
                <c:pt idx="1">
                  <c:v>64.644660940672622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7437952"/>
        <c:axId val="-1967451008"/>
      </c:scatterChart>
      <c:valAx>
        <c:axId val="-1967437952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967451008"/>
        <c:crosses val="autoZero"/>
        <c:crossBetween val="midCat"/>
      </c:valAx>
      <c:valAx>
        <c:axId val="-1967451008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96743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axiom3!$B$56</c:f>
              <c:strCache>
                <c:ptCount val="1"/>
                <c:pt idx="0">
                  <c:v>q1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axiom3!$C$56:$C$57</c:f>
              <c:numCache>
                <c:formatCode>General</c:formatCode>
                <c:ptCount val="2"/>
                <c:pt idx="0">
                  <c:v>-200</c:v>
                </c:pt>
                <c:pt idx="1">
                  <c:v>-150</c:v>
                </c:pt>
              </c:numCache>
            </c:numRef>
          </c:xVal>
          <c:yVal>
            <c:numRef>
              <c:f>axiom3!$D$56:$D$57</c:f>
              <c:numCache>
                <c:formatCode>General</c:formatCode>
                <c:ptCount val="2"/>
                <c:pt idx="0">
                  <c:v>0</c:v>
                </c:pt>
                <c:pt idx="1">
                  <c:v>-50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axiom3!$E$56</c:f>
              <c:strCache>
                <c:ptCount val="1"/>
                <c:pt idx="0">
                  <c:v>q2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axiom3!$F$56:$F$57</c:f>
              <c:numCache>
                <c:formatCode>General</c:formatCode>
                <c:ptCount val="2"/>
                <c:pt idx="0">
                  <c:v>150</c:v>
                </c:pt>
                <c:pt idx="1">
                  <c:v>184</c:v>
                </c:pt>
              </c:numCache>
            </c:numRef>
          </c:xVal>
          <c:yVal>
            <c:numRef>
              <c:f>axiom3!$G$56:$G$57</c:f>
              <c:numCache>
                <c:formatCode>General</c:formatCode>
                <c:ptCount val="2"/>
                <c:pt idx="0">
                  <c:v>50</c:v>
                </c:pt>
                <c:pt idx="1">
                  <c:v>16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axiom3!$B$66</c:f>
              <c:strCache>
                <c:ptCount val="1"/>
                <c:pt idx="0">
                  <c:v>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axiom3!$C$66:$C$67</c:f>
              <c:numCache>
                <c:formatCode>General</c:formatCode>
                <c:ptCount val="2"/>
                <c:pt idx="0">
                  <c:v>-25</c:v>
                </c:pt>
                <c:pt idx="1">
                  <c:v>25</c:v>
                </c:pt>
              </c:numCache>
            </c:numRef>
          </c:xVal>
          <c:yVal>
            <c:numRef>
              <c:f>axiom3!$D$66:$D$67</c:f>
              <c:numCache>
                <c:formatCode>General</c:formatCode>
                <c:ptCount val="2"/>
                <c:pt idx="0">
                  <c:v>25</c:v>
                </c:pt>
                <c:pt idx="1">
                  <c:v>-25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axioms!$B$41</c:f>
              <c:strCache>
                <c:ptCount val="1"/>
                <c:pt idx="0">
                  <c:v>the outline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axioms!$C$43:$C$47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axioms!$D$43:$D$47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58506880"/>
        <c:axId val="-1758494368"/>
      </c:scatterChart>
      <c:valAx>
        <c:axId val="-1758506880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58494368"/>
        <c:crosses val="autoZero"/>
        <c:crossBetween val="midCat"/>
      </c:valAx>
      <c:valAx>
        <c:axId val="-1758494368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585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plus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axiom5!$C$50:$C$51</c:f>
              <c:numCache>
                <c:formatCode>General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axiom5!$D$50:$D$51</c:f>
              <c:numCache>
                <c:formatCode>General</c:formatCode>
                <c:ptCount val="2"/>
                <c:pt idx="0">
                  <c:v>-50</c:v>
                </c:pt>
                <c:pt idx="1">
                  <c:v>36.602540378443862</c:v>
                </c:pt>
              </c:numCache>
            </c:numRef>
          </c:yVal>
          <c:smooth val="0"/>
        </c:ser>
        <c:ser>
          <c:idx val="2"/>
          <c:order val="2"/>
          <c:tx>
            <c:v>minus</c:v>
          </c:tx>
          <c:spPr>
            <a:ln w="25400" cap="rnd">
              <a:solidFill>
                <a:schemeClr val="bg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axiom5!$C$56:$C$57</c:f>
              <c:numCache>
                <c:formatCode>General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axiom5!$D$56:$D$57</c:f>
              <c:numCache>
                <c:formatCode>General</c:formatCode>
                <c:ptCount val="2"/>
                <c:pt idx="0">
                  <c:v>-50</c:v>
                </c:pt>
                <c:pt idx="1">
                  <c:v>-136.60254037844385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axiom5!$D$14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axiom5!$C$15:$C$18</c:f>
              <c:numCache>
                <c:formatCode>General</c:formatCode>
                <c:ptCount val="4"/>
                <c:pt idx="0">
                  <c:v>200</c:v>
                </c:pt>
                <c:pt idx="1">
                  <c:v>-100</c:v>
                </c:pt>
                <c:pt idx="2">
                  <c:v>-100</c:v>
                </c:pt>
                <c:pt idx="3">
                  <c:v>0</c:v>
                </c:pt>
              </c:numCache>
            </c:numRef>
          </c:xVal>
          <c:yVal>
            <c:numRef>
              <c:f>axiom5!$D$15:$D$18</c:f>
              <c:numCache>
                <c:formatCode>General</c:formatCode>
                <c:ptCount val="4"/>
                <c:pt idx="0">
                  <c:v>-50</c:v>
                </c:pt>
                <c:pt idx="1">
                  <c:v>-100</c:v>
                </c:pt>
                <c:pt idx="2">
                  <c:v>150</c:v>
                </c:pt>
                <c:pt idx="3">
                  <c:v>-50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axioms!$B$41</c:f>
              <c:strCache>
                <c:ptCount val="1"/>
                <c:pt idx="0">
                  <c:v>the outline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axioms!$C$43:$C$47</c:f>
              <c:numCache>
                <c:formatCode>General</c:formatCode>
                <c:ptCount val="5"/>
                <c:pt idx="0">
                  <c:v>200</c:v>
                </c:pt>
                <c:pt idx="1">
                  <c:v>-200</c:v>
                </c:pt>
                <c:pt idx="2">
                  <c:v>-200</c:v>
                </c:pt>
                <c:pt idx="3">
                  <c:v>200</c:v>
                </c:pt>
                <c:pt idx="4">
                  <c:v>200</c:v>
                </c:pt>
              </c:numCache>
            </c:numRef>
          </c:xVal>
          <c:yVal>
            <c:numRef>
              <c:f>axioms!$D$43:$D$47</c:f>
              <c:numCache>
                <c:formatCode>General</c:formatCode>
                <c:ptCount val="5"/>
                <c:pt idx="0">
                  <c:v>200</c:v>
                </c:pt>
                <c:pt idx="1">
                  <c:v>200</c:v>
                </c:pt>
                <c:pt idx="2">
                  <c:v>-200</c:v>
                </c:pt>
                <c:pt idx="3">
                  <c:v>-200</c:v>
                </c:pt>
                <c:pt idx="4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58504160"/>
        <c:axId val="-1758491648"/>
      </c:scatterChart>
      <c:valAx>
        <c:axId val="-1758504160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58491648"/>
        <c:crosses val="autoZero"/>
        <c:crossBetween val="midCat"/>
      </c:valAx>
      <c:valAx>
        <c:axId val="-1758491648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75850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438150</xdr:colOff>
      <xdr:row>9</xdr:row>
      <xdr:rowOff>180975</xdr:rowOff>
    </xdr:from>
    <xdr:ext cx="795859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テキスト ボックス 9"/>
            <xdr:cNvSpPr txBox="1"/>
          </xdr:nvSpPr>
          <xdr:spPr>
            <a:xfrm>
              <a:off x="1123950" y="1457325"/>
              <a:ext cx="79585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𝑙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𝑞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0" name="テキスト ボックス 9"/>
            <xdr:cNvSpPr txBox="1"/>
          </xdr:nvSpPr>
          <xdr:spPr>
            <a:xfrm>
              <a:off x="1123950" y="1457325"/>
              <a:ext cx="79585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𝑙≔(𝑞,𝑑)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4</xdr:col>
      <xdr:colOff>600075</xdr:colOff>
      <xdr:row>40</xdr:row>
      <xdr:rowOff>47625</xdr:rowOff>
    </xdr:from>
    <xdr:to>
      <xdr:col>11</xdr:col>
      <xdr:colOff>400050</xdr:colOff>
      <xdr:row>58</xdr:row>
      <xdr:rowOff>19051</xdr:rowOff>
    </xdr:to>
    <xdr:graphicFrame macro="">
      <xdr:nvGraphicFramePr>
        <xdr:cNvPr id="11" name="グラフ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612743</xdr:colOff>
      <xdr:row>4</xdr:row>
      <xdr:rowOff>70326</xdr:rowOff>
    </xdr:from>
    <xdr:ext cx="1050993" cy="6614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1298543" y="1108551"/>
              <a:ext cx="1050993" cy="661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1298543" y="1108551"/>
              <a:ext cx="1050993" cy="661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𝑙_𝑖≔(𝑞_𝑖,𝑑_𝑖 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𝑝_𝑖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𝑝_𝑖,𝑞_𝑖,𝑑_𝑖∈𝐹^2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1</xdr:col>
      <xdr:colOff>66675</xdr:colOff>
      <xdr:row>13</xdr:row>
      <xdr:rowOff>161925</xdr:rowOff>
    </xdr:from>
    <xdr:to>
      <xdr:col>8</xdr:col>
      <xdr:colOff>600075</xdr:colOff>
      <xdr:row>32</xdr:row>
      <xdr:rowOff>57150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0.67321</cdr:x>
      <cdr:y>0.34267</cdr:y>
    </cdr:from>
    <cdr:to>
      <cdr:x>0.99821</cdr:x>
      <cdr:y>0.54957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3590924" y="1514475"/>
          <a:ext cx="1733551" cy="91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ja-JP" altLang="en-US" sz="1400" b="1" u="sng">
              <a:solidFill>
                <a:schemeClr val="accent1">
                  <a:lumMod val="60000"/>
                  <a:lumOff val="40000"/>
                </a:schemeClr>
              </a:solidFill>
            </a:rPr>
            <a:t>●　</a:t>
          </a:r>
          <a:r>
            <a:rPr lang="en-US" altLang="ja-JP" sz="1400" b="1" u="sng">
              <a:solidFill>
                <a:schemeClr val="accent1">
                  <a:lumMod val="60000"/>
                  <a:lumOff val="40000"/>
                </a:schemeClr>
              </a:solidFill>
            </a:rPr>
            <a:t>Unique Solution</a:t>
          </a:r>
        </a:p>
        <a:p xmlns:a="http://schemas.openxmlformats.org/drawingml/2006/main">
          <a:r>
            <a:rPr lang="ja-JP" altLang="en-US" sz="1400" b="1" u="sng">
              <a:solidFill>
                <a:schemeClr val="accent6">
                  <a:lumMod val="60000"/>
                  <a:lumOff val="40000"/>
                </a:schemeClr>
              </a:solidFill>
            </a:rPr>
            <a:t>◆　</a:t>
          </a:r>
          <a:r>
            <a:rPr lang="en-US" altLang="ja-JP" sz="1400" b="1" u="sng">
              <a:solidFill>
                <a:schemeClr val="accent6">
                  <a:lumMod val="60000"/>
                  <a:lumOff val="40000"/>
                </a:schemeClr>
              </a:solidFill>
            </a:rPr>
            <a:t>2 Candidates</a:t>
          </a:r>
        </a:p>
        <a:p xmlns:a="http://schemas.openxmlformats.org/drawingml/2006/main">
          <a:r>
            <a:rPr lang="ja-JP" altLang="en-US" sz="1400" b="1" u="sng">
              <a:solidFill>
                <a:schemeClr val="accent2">
                  <a:lumMod val="60000"/>
                  <a:lumOff val="40000"/>
                </a:schemeClr>
              </a:solidFill>
            </a:rPr>
            <a:t>■　</a:t>
          </a:r>
          <a:r>
            <a:rPr lang="en-US" altLang="ja-JP" sz="1400" b="1" u="sng">
              <a:solidFill>
                <a:schemeClr val="accent2">
                  <a:lumMod val="60000"/>
                  <a:lumOff val="40000"/>
                </a:schemeClr>
              </a:solidFill>
            </a:rPr>
            <a:t>3 Candidates</a:t>
          </a:r>
          <a:endParaRPr lang="ja-JP" altLang="en-US" sz="1400" b="1" u="sng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4</xdr:row>
      <xdr:rowOff>85725</xdr:rowOff>
    </xdr:from>
    <xdr:ext cx="1798185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/>
            <xdr:cNvSpPr txBox="1"/>
          </xdr:nvSpPr>
          <xdr:spPr>
            <a:xfrm>
              <a:off x="1028700" y="1123950"/>
              <a:ext cx="179818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𝑙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𝑞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3" name="テキスト ボックス 2"/>
            <xdr:cNvSpPr txBox="1"/>
          </xdr:nvSpPr>
          <xdr:spPr>
            <a:xfrm>
              <a:off x="1028700" y="1123950"/>
              <a:ext cx="179818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(𝑝_1,𝑙_1 )</a:t>
              </a:r>
              <a:r>
                <a:rPr kumimoji="1" lang="en-US" altLang="ja-JP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↦𝑙≔(𝑞,𝑑)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171450</xdr:colOff>
      <xdr:row>13</xdr:row>
      <xdr:rowOff>66675</xdr:rowOff>
    </xdr:from>
    <xdr:ext cx="689548" cy="4805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/>
            <xdr:cNvSpPr txBox="1"/>
          </xdr:nvSpPr>
          <xdr:spPr>
            <a:xfrm>
              <a:off x="857250" y="3248025"/>
              <a:ext cx="689548" cy="48058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𝑞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𝑝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5" name="テキスト ボックス 4"/>
            <xdr:cNvSpPr txBox="1"/>
          </xdr:nvSpPr>
          <xdr:spPr>
            <a:xfrm>
              <a:off x="857250" y="3248025"/>
              <a:ext cx="689548" cy="48058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{■8(𝑞≔𝑝_1@𝑑≔𝑛_1 )┤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28575</xdr:colOff>
      <xdr:row>8</xdr:row>
      <xdr:rowOff>104775</xdr:rowOff>
    </xdr:from>
    <xdr:ext cx="1308243" cy="6610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/>
            <xdr:cNvSpPr txBox="1"/>
          </xdr:nvSpPr>
          <xdr:spPr>
            <a:xfrm>
              <a:off x="714375" y="2095500"/>
              <a:ext cx="1308243" cy="66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</m:acc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</m:acc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7" name="テキスト ボックス 6"/>
            <xdr:cNvSpPr txBox="1"/>
          </xdr:nvSpPr>
          <xdr:spPr>
            <a:xfrm>
              <a:off x="714375" y="2095500"/>
              <a:ext cx="1308243" cy="66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 𝜎 ̂≔(■8(0&amp;1@−1&amp;0))</a:t>
              </a:r>
              <a:r>
                <a:rPr kumimoji="1" lang="en-US" altLang="ja-JP" sz="16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600" b="0" i="1">
                  <a:latin typeface="Cambria Math" panose="02040503050406030204" pitchFamily="18" charset="0"/>
                </a:rPr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𝑛_1≔𝜎 ̂𝑑_1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5</xdr:col>
      <xdr:colOff>0</xdr:colOff>
      <xdr:row>16</xdr:row>
      <xdr:rowOff>0</xdr:rowOff>
    </xdr:from>
    <xdr:to>
      <xdr:col>11</xdr:col>
      <xdr:colOff>485775</xdr:colOff>
      <xdr:row>34</xdr:row>
      <xdr:rowOff>209551</xdr:rowOff>
    </xdr:to>
    <xdr:graphicFrame macro="">
      <xdr:nvGraphicFramePr>
        <xdr:cNvPr id="8" name="グラフ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8</xdr:row>
      <xdr:rowOff>9525</xdr:rowOff>
    </xdr:from>
    <xdr:ext cx="1072538" cy="4805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/>
            <xdr:cNvSpPr txBox="1"/>
          </xdr:nvSpPr>
          <xdr:spPr>
            <a:xfrm>
              <a:off x="742950" y="2000250"/>
              <a:ext cx="1072538" cy="48058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𝑞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𝑝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𝑝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𝑝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3" name="テキスト ボックス 2"/>
            <xdr:cNvSpPr txBox="1"/>
          </xdr:nvSpPr>
          <xdr:spPr>
            <a:xfrm>
              <a:off x="742950" y="2000250"/>
              <a:ext cx="1072538" cy="48058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{■8(𝑞≔𝑝_1@𝑑≔𝑝_2−𝑝_1 )┤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4</xdr:col>
      <xdr:colOff>409575</xdr:colOff>
      <xdr:row>13</xdr:row>
      <xdr:rowOff>95250</xdr:rowOff>
    </xdr:from>
    <xdr:to>
      <xdr:col>11</xdr:col>
      <xdr:colOff>209550</xdr:colOff>
      <xdr:row>31</xdr:row>
      <xdr:rowOff>66676</xdr:rowOff>
    </xdr:to>
    <xdr:graphicFrame macro="">
      <xdr:nvGraphicFramePr>
        <xdr:cNvPr id="6" name="グラフ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123825</xdr:colOff>
      <xdr:row>3</xdr:row>
      <xdr:rowOff>171450</xdr:rowOff>
    </xdr:from>
    <xdr:ext cx="185320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809625" y="971550"/>
              <a:ext cx="18532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𝑙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𝑞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809625" y="971550"/>
              <a:ext cx="18532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(𝑝_1,𝑝_2 )</a:t>
              </a:r>
              <a:r>
                <a:rPr kumimoji="1" lang="en-US" altLang="ja-JP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↦𝑙≔(𝑞,𝑑)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12</xdr:row>
      <xdr:rowOff>228600</xdr:rowOff>
    </xdr:from>
    <xdr:ext cx="1360694" cy="6878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809625" y="4124325"/>
              <a:ext cx="1360694" cy="68781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𝑞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num>
                                <m:den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den>
                              </m:f>
                              <m:d>
                                <m:d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𝑝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+</m:t>
                                  </m:r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𝑝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𝑑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𝑛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809625" y="4124325"/>
              <a:ext cx="1360694" cy="68781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{■8(𝑞≔1/2 (𝑝_1+𝑝_2 )@𝑑≔𝑛)┤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209550</xdr:colOff>
      <xdr:row>7</xdr:row>
      <xdr:rowOff>76200</xdr:rowOff>
    </xdr:from>
    <xdr:ext cx="1263038" cy="9313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895350" y="1828800"/>
              <a:ext cx="1263038" cy="931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</m:acc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</m:acc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𝑒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895350" y="1828800"/>
              <a:ext cx="1263038" cy="9313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𝑒≔𝑝_2−𝑝_1</a:t>
              </a:r>
              <a:r>
                <a:rPr kumimoji="1" lang="en-US" altLang="ja-JP" sz="16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600" b="0" i="1">
                  <a:latin typeface="Cambria Math" panose="02040503050406030204" pitchFamily="18" charset="0"/>
                </a:rPr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𝜎 ̂≔(■8(0&amp;1@−1&amp;0))</a:t>
              </a:r>
              <a:r>
                <a:rPr kumimoji="1" lang="en-US" altLang="ja-JP" sz="16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600" b="0" i="1">
                  <a:latin typeface="Cambria Math" panose="02040503050406030204" pitchFamily="18" charset="0"/>
                </a:rPr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𝑛≔𝜎 ̂𝑒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6</xdr:col>
      <xdr:colOff>0</xdr:colOff>
      <xdr:row>13</xdr:row>
      <xdr:rowOff>0</xdr:rowOff>
    </xdr:from>
    <xdr:to>
      <xdr:col>12</xdr:col>
      <xdr:colOff>485775</xdr:colOff>
      <xdr:row>30</xdr:row>
      <xdr:rowOff>209551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152400</xdr:colOff>
      <xdr:row>3</xdr:row>
      <xdr:rowOff>190500</xdr:rowOff>
    </xdr:from>
    <xdr:ext cx="185320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838200" y="990600"/>
              <a:ext cx="18532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𝑙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𝑞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838200" y="990600"/>
              <a:ext cx="18532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(𝑝_1,𝑝_2 )</a:t>
              </a:r>
              <a:r>
                <a:rPr kumimoji="1" lang="en-US" altLang="ja-JP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↦𝑙≔(𝑞,𝑑)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20</xdr:row>
      <xdr:rowOff>9525</xdr:rowOff>
    </xdr:from>
    <xdr:ext cx="2257426" cy="1905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714375" y="4857750"/>
              <a:ext cx="2257426" cy="19050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 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⋅</m:t>
                        </m:r>
                        <m:d>
                          <m:d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⋅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⋅</m:t>
                        </m:r>
                        <m:d>
                          <m:d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⋅</m:t>
                        </m:r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𝑞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𝑞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±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±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d>
                                    <m:dPr>
                                      <m:begChr m:val="|"/>
                                      <m:endChr m:val="|"/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d>
                                </m:num>
                                <m:den>
                                  <m:d>
                                    <m:dPr>
                                      <m:begChr m:val="|"/>
                                      <m:endChr m:val="|"/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</m:den>
                              </m:f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714375" y="4857750"/>
              <a:ext cx="2257426" cy="19050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𝛼_1≔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(𝑛_2⋅(𝑞_2−𝑞_1 ))/(𝑛_2⋅𝑑_1 )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𝛼_2≔(𝑛_1⋅(𝑞_1−𝑞_2 ))/(𝑛_1⋅𝑑_2 )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{■8(𝑞≔𝑞_𝑖+𝛼_𝑖 𝑑_𝑖@𝑑_±≔𝑑_1±|𝑑_1 |/|𝑑_2 |  𝑑_2 )┤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133350</xdr:colOff>
      <xdr:row>5</xdr:row>
      <xdr:rowOff>200025</xdr:rowOff>
    </xdr:from>
    <xdr:ext cx="1263038" cy="6610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819150" y="1476375"/>
              <a:ext cx="1263038" cy="66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kumimoji="1" lang="en-US" altLang="ja-JP" sz="16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</a:rPr>
                      <m:t>𝜎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819150" y="1476375"/>
              <a:ext cx="1263038" cy="66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𝜎≔(■8(0&amp;1@−1&amp;0))</a:t>
              </a:r>
              <a:r>
                <a:rPr kumimoji="1" lang="en-US" altLang="ja-JP" sz="16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600" b="0" i="1">
                  <a:latin typeface="Cambria Math" panose="02040503050406030204" pitchFamily="18" charset="0"/>
                </a:rPr>
              </a:br>
              <a:r>
                <a:rPr kumimoji="1" lang="en-US" altLang="ja-JP" sz="1600" b="0" i="0">
                  <a:latin typeface="Cambria Math" panose="02040503050406030204" pitchFamily="18" charset="0"/>
                </a:rPr>
                <a:t>𝑛_𝑖≔𝜎𝑑_𝑖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5</xdr:col>
      <xdr:colOff>9525</xdr:colOff>
      <xdr:row>17</xdr:row>
      <xdr:rowOff>209550</xdr:rowOff>
    </xdr:from>
    <xdr:to>
      <xdr:col>11</xdr:col>
      <xdr:colOff>495300</xdr:colOff>
      <xdr:row>35</xdr:row>
      <xdr:rowOff>180976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133350</xdr:colOff>
      <xdr:row>45</xdr:row>
      <xdr:rowOff>66675</xdr:rowOff>
    </xdr:from>
    <xdr:ext cx="1247775" cy="361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1504950" y="9439275"/>
              <a:ext cx="1247775" cy="36195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⋅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1504950" y="9439275"/>
              <a:ext cx="1247775" cy="36195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𝑛_2⋅𝑑_1=0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323851</xdr:colOff>
      <xdr:row>48</xdr:row>
      <xdr:rowOff>76201</xdr:rowOff>
    </xdr:from>
    <xdr:ext cx="1543050" cy="10382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1009651" y="11591926"/>
              <a:ext cx="1543050" cy="103822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𝑞</m:t>
                              </m:r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≔</m:t>
                              </m:r>
                              <m:f>
                                <m:f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fPr>
                                <m:num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𝑞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+</m:t>
                                  </m:r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𝑞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num>
                                <m:den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2</m:t>
                                  </m:r>
                                </m:den>
                              </m:f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±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1009651" y="11591926"/>
              <a:ext cx="1543050" cy="103822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{■8(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𝑞≔(𝑞_1+𝑞_2)/2@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𝑑_±≔𝑑_1 )┤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7</xdr:col>
      <xdr:colOff>466725</xdr:colOff>
      <xdr:row>44</xdr:row>
      <xdr:rowOff>123825</xdr:rowOff>
    </xdr:from>
    <xdr:to>
      <xdr:col>14</xdr:col>
      <xdr:colOff>323850</xdr:colOff>
      <xdr:row>62</xdr:row>
      <xdr:rowOff>95251</xdr:rowOff>
    </xdr:to>
    <xdr:graphicFrame macro="">
      <xdr:nvGraphicFramePr>
        <xdr:cNvPr id="11" name="グラフ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19050</xdr:colOff>
      <xdr:row>18</xdr:row>
      <xdr:rowOff>85725</xdr:rowOff>
    </xdr:from>
    <xdr:ext cx="1247775" cy="361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704850" y="6124575"/>
              <a:ext cx="1247775" cy="36195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⋅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𝑑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≠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0</m:t>
                    </m:r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704850" y="6124575"/>
              <a:ext cx="1247775" cy="36195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𝑛_2⋅𝑑_1≠0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581025</xdr:colOff>
      <xdr:row>3</xdr:row>
      <xdr:rowOff>95250</xdr:rowOff>
    </xdr:from>
    <xdr:ext cx="1994905" cy="2521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テキスト ボックス 11"/>
            <xdr:cNvSpPr txBox="1"/>
          </xdr:nvSpPr>
          <xdr:spPr>
            <a:xfrm>
              <a:off x="581025" y="895350"/>
              <a:ext cx="1994905" cy="2521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±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𝑞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2" name="テキスト ボックス 11"/>
            <xdr:cNvSpPr txBox="1"/>
          </xdr:nvSpPr>
          <xdr:spPr>
            <a:xfrm>
              <a:off x="581025" y="895350"/>
              <a:ext cx="1994905" cy="2521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(𝑙_1,𝑙_2 )</a:t>
              </a:r>
              <a:r>
                <a:rPr kumimoji="1" lang="en-US" altLang="ja-JP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↦𝑙_±≔(𝑞,𝑑_± )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50768</xdr:colOff>
      <xdr:row>8</xdr:row>
      <xdr:rowOff>79851</xdr:rowOff>
    </xdr:from>
    <xdr:ext cx="1161344" cy="421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/>
            <xdr:cNvSpPr txBox="1"/>
          </xdr:nvSpPr>
          <xdr:spPr>
            <a:xfrm>
              <a:off x="736568" y="2070576"/>
              <a:ext cx="1161344" cy="421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𝑧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" name="テキスト ボックス 2"/>
            <xdr:cNvSpPr txBox="1"/>
          </xdr:nvSpPr>
          <xdr:spPr>
            <a:xfrm>
              <a:off x="736568" y="2070576"/>
              <a:ext cx="1161344" cy="421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𝑒_1≔𝑝_1−𝑞_1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𝑒_𝑧≔𝑝_2−𝑞_1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5</xdr:col>
      <xdr:colOff>38100</xdr:colOff>
      <xdr:row>11</xdr:row>
      <xdr:rowOff>47625</xdr:rowOff>
    </xdr:from>
    <xdr:to>
      <xdr:col>11</xdr:col>
      <xdr:colOff>466725</xdr:colOff>
      <xdr:row>30</xdr:row>
      <xdr:rowOff>66676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618236</xdr:colOff>
      <xdr:row>25</xdr:row>
      <xdr:rowOff>71151</xdr:rowOff>
    </xdr:from>
    <xdr:ext cx="3069109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618236" y="7776876"/>
              <a:ext cx="306910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kumimoji="1" lang="en-US" altLang="ja-JP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⋅</m:t>
                            </m:r>
                            <m:sSub>
                              <m:sSubPr>
                                <m:ctrlP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|"/>
                            <m:endChr m:val="|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⋅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𝑒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618236" y="7776876"/>
              <a:ext cx="306910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𝐷≔(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_2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⋅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kumimoji="1" lang="en-US" altLang="ja-JP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 )^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2−|𝑑_2 |^2 (2𝑒_1⋅𝑒_𝑧−|𝑒_1 |^2 )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34925</xdr:colOff>
      <xdr:row>35</xdr:row>
      <xdr:rowOff>89376</xdr:rowOff>
    </xdr:from>
    <xdr:ext cx="1493166" cy="4884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720725" y="10176351"/>
              <a:ext cx="1493166" cy="4884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⋅</m:t>
                        </m:r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</m:sub>
                        </m:s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</m:ra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720725" y="10176351"/>
              <a:ext cx="1493166" cy="4884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𝛼^±≔(𝑑_2⋅𝑒_𝑧±√𝐷)/|𝑑_2 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174180</xdr:colOff>
      <xdr:row>43</xdr:row>
      <xdr:rowOff>84169</xdr:rowOff>
    </xdr:from>
    <xdr:ext cx="1947264" cy="68781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859980" y="10409269"/>
              <a:ext cx="1947264" cy="68781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𝑞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𝑝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±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num>
                                <m:den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den>
                              </m:f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𝑒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𝑧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sSup>
                                    <m:sSup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𝛼</m:t>
                                      </m:r>
                                    </m:e>
                                    <m:sup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±</m:t>
                                      </m:r>
                                    </m:sup>
                                  </m:sSup>
                                </m:num>
                                <m:den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den>
                              </m:f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859980" y="10409269"/>
              <a:ext cx="1947264" cy="68781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{■8(𝑞≔𝑝_2@𝑑_±≔1/2 𝑒_1−𝑒_𝑧+𝛼^±/2 𝑑_2 )┤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314325</xdr:colOff>
      <xdr:row>29</xdr:row>
      <xdr:rowOff>142875</xdr:rowOff>
    </xdr:from>
    <xdr:ext cx="50379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テキスト ボックス 8"/>
            <xdr:cNvSpPr txBox="1"/>
          </xdr:nvSpPr>
          <xdr:spPr>
            <a:xfrm>
              <a:off x="1000125" y="7134225"/>
              <a:ext cx="5037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9" name="テキスト ボックス 8"/>
            <xdr:cNvSpPr txBox="1"/>
          </xdr:nvSpPr>
          <xdr:spPr>
            <a:xfrm>
              <a:off x="1000125" y="7134225"/>
              <a:ext cx="50379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𝐷≥0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19050</xdr:colOff>
      <xdr:row>4</xdr:row>
      <xdr:rowOff>57150</xdr:rowOff>
    </xdr:from>
    <xdr:ext cx="2312493" cy="2521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テキスト ボックス 12"/>
            <xdr:cNvSpPr txBox="1"/>
          </xdr:nvSpPr>
          <xdr:spPr>
            <a:xfrm>
              <a:off x="704850" y="1095375"/>
              <a:ext cx="2312493" cy="2521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±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𝑞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3" name="テキスト ボックス 12"/>
            <xdr:cNvSpPr txBox="1"/>
          </xdr:nvSpPr>
          <xdr:spPr>
            <a:xfrm>
              <a:off x="704850" y="1095375"/>
              <a:ext cx="2312493" cy="2521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(𝑝_1,𝑝_2,𝑙_1 )</a:t>
              </a:r>
              <a:r>
                <a:rPr kumimoji="1" lang="en-US" altLang="ja-JP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↦𝑙_±≔(𝑞,𝑑_± )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3</xdr:row>
      <xdr:rowOff>104775</xdr:rowOff>
    </xdr:from>
    <xdr:ext cx="2379689" cy="2521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466725" y="904875"/>
              <a:ext cx="2379689" cy="2521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sSub>
                      <m:sSub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𝑙</m:t>
                        </m:r>
                      </m:e>
                      <m: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±</m:t>
                        </m:r>
                      </m:sub>
                    </m:sSub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𝑞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466725" y="904875"/>
              <a:ext cx="2379689" cy="2521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(𝑝_1,𝑙_1,𝑙_2 )</a:t>
              </a:r>
              <a:r>
                <a:rPr kumimoji="1" lang="en-US" altLang="ja-JP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↦𝑙_±≔(𝑞_±,𝑑_± )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3</xdr:row>
      <xdr:rowOff>209550</xdr:rowOff>
    </xdr:from>
    <xdr:ext cx="232102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542925" y="1009650"/>
              <a:ext cx="232102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600" b="0" i="1">
                            <a:latin typeface="Cambria Math" panose="02040503050406030204" pitchFamily="18" charset="0"/>
                          </a:rPr>
                          <m:t>,</m:t>
                        </m:r>
                        <m:sSub>
                          <m:sSubPr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e>
                          <m:sub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𝑙</m:t>
                    </m:r>
                    <m:r>
                      <a:rPr kumimoji="1" lang="en-US" altLang="ja-JP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𝑞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542925" y="1009650"/>
              <a:ext cx="232102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600" b="0" i="0">
                  <a:latin typeface="Cambria Math" panose="02040503050406030204" pitchFamily="18" charset="0"/>
                </a:rPr>
                <a:t>(𝑝_1,𝑝_2,𝑙_1,𝑙_2 )</a:t>
              </a:r>
              <a:r>
                <a:rPr kumimoji="1" lang="en-US" altLang="ja-JP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↦𝑙≔(𝑞,𝑑)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K27" sqref="K27"/>
    </sheetView>
  </sheetViews>
  <sheetFormatPr defaultRowHeight="18.75" x14ac:dyDescent="0.15"/>
  <cols>
    <col min="1" max="16384" width="9" style="1"/>
  </cols>
  <sheetData>
    <row r="1" spans="1:6" s="2" customFormat="1" ht="24.75" thickBot="1" x14ac:dyDescent="0.2">
      <c r="A1" s="2" t="s">
        <v>20</v>
      </c>
    </row>
    <row r="2" spans="1:6" ht="19.5" thickTop="1" x14ac:dyDescent="0.15"/>
    <row r="3" spans="1:6" x14ac:dyDescent="0.15">
      <c r="A3" s="1" t="s">
        <v>13</v>
      </c>
    </row>
    <row r="4" spans="1:6" x14ac:dyDescent="0.15">
      <c r="B4" s="1" t="s">
        <v>55</v>
      </c>
    </row>
    <row r="9" spans="1:6" x14ac:dyDescent="0.15">
      <c r="B9" s="1" t="s">
        <v>21</v>
      </c>
    </row>
    <row r="13" spans="1:6" x14ac:dyDescent="0.15">
      <c r="A13" s="1" t="s">
        <v>63</v>
      </c>
    </row>
    <row r="15" spans="1:6" x14ac:dyDescent="0.15">
      <c r="C15" s="4" t="s">
        <v>64</v>
      </c>
      <c r="D15" s="4" t="s">
        <v>59</v>
      </c>
      <c r="E15" s="4"/>
      <c r="F15" s="4"/>
    </row>
    <row r="16" spans="1:6" x14ac:dyDescent="0.15">
      <c r="C16" s="3">
        <v>0</v>
      </c>
      <c r="D16" s="3">
        <v>0</v>
      </c>
      <c r="E16" s="4"/>
      <c r="F16" s="4"/>
    </row>
    <row r="17" spans="2:7" x14ac:dyDescent="0.15">
      <c r="B17" s="3"/>
      <c r="C17" s="3">
        <v>0</v>
      </c>
      <c r="D17" s="3">
        <v>1</v>
      </c>
      <c r="E17" s="3"/>
      <c r="F17" s="3">
        <v>0</v>
      </c>
      <c r="G17" s="3">
        <v>1</v>
      </c>
    </row>
    <row r="18" spans="2:7" x14ac:dyDescent="0.15">
      <c r="B18" s="3" t="s">
        <v>61</v>
      </c>
      <c r="C18" s="3">
        <v>0</v>
      </c>
      <c r="D18" s="3">
        <v>2</v>
      </c>
      <c r="E18" s="3"/>
      <c r="F18" s="3">
        <v>1</v>
      </c>
      <c r="G18" s="3">
        <v>1</v>
      </c>
    </row>
    <row r="19" spans="2:7" x14ac:dyDescent="0.15">
      <c r="B19" s="3"/>
      <c r="C19" s="3">
        <v>0</v>
      </c>
      <c r="D19" s="3">
        <v>0</v>
      </c>
      <c r="E19" s="3" t="s">
        <v>56</v>
      </c>
      <c r="F19" s="3">
        <v>1</v>
      </c>
      <c r="G19" s="3">
        <v>2</v>
      </c>
    </row>
    <row r="20" spans="2:7" x14ac:dyDescent="0.15">
      <c r="B20" s="3"/>
      <c r="C20" s="3">
        <v>1</v>
      </c>
      <c r="D20" s="3">
        <v>0</v>
      </c>
      <c r="E20" s="3" t="s">
        <v>57</v>
      </c>
      <c r="F20" s="3">
        <v>2</v>
      </c>
      <c r="G20" s="3">
        <v>2</v>
      </c>
    </row>
    <row r="21" spans="2:7" x14ac:dyDescent="0.15">
      <c r="B21" s="3" t="s">
        <v>58</v>
      </c>
      <c r="C21" s="3">
        <v>2</v>
      </c>
      <c r="D21" s="3">
        <v>0</v>
      </c>
      <c r="E21" s="3"/>
      <c r="F21" s="3">
        <v>1</v>
      </c>
      <c r="G21" s="3">
        <v>1</v>
      </c>
    </row>
    <row r="22" spans="2:7" x14ac:dyDescent="0.15">
      <c r="B22" s="3"/>
      <c r="C22" s="3">
        <v>1</v>
      </c>
      <c r="D22" s="3">
        <v>0</v>
      </c>
      <c r="E22" s="3" t="s">
        <v>60</v>
      </c>
      <c r="F22" s="3">
        <v>2</v>
      </c>
      <c r="G22" s="3">
        <v>1</v>
      </c>
    </row>
    <row r="23" spans="2:7" x14ac:dyDescent="0.15">
      <c r="B23" s="3" t="s">
        <v>62</v>
      </c>
      <c r="C23" s="3">
        <v>1</v>
      </c>
      <c r="D23" s="3">
        <v>1</v>
      </c>
      <c r="E23" s="3"/>
      <c r="F23" s="3">
        <v>2</v>
      </c>
      <c r="G23" s="3">
        <v>2</v>
      </c>
    </row>
    <row r="26" spans="2:7" x14ac:dyDescent="0.15">
      <c r="E26" s="4"/>
      <c r="F26" s="4"/>
    </row>
    <row r="27" spans="2:7" x14ac:dyDescent="0.15">
      <c r="E27" s="4"/>
      <c r="F27" s="4"/>
    </row>
    <row r="28" spans="2:7" x14ac:dyDescent="0.15">
      <c r="E28" s="4"/>
      <c r="F28" s="4"/>
    </row>
    <row r="29" spans="2:7" x14ac:dyDescent="0.15">
      <c r="E29" s="4"/>
      <c r="F29" s="4"/>
    </row>
    <row r="30" spans="2:7" x14ac:dyDescent="0.15">
      <c r="E30" s="4"/>
      <c r="F30" s="4"/>
    </row>
    <row r="31" spans="2:7" x14ac:dyDescent="0.15">
      <c r="C31" s="4"/>
      <c r="E31" s="4"/>
      <c r="F31" s="4"/>
    </row>
    <row r="32" spans="2:7" x14ac:dyDescent="0.15">
      <c r="C32" s="4"/>
      <c r="E32" s="4"/>
      <c r="F32" s="4"/>
    </row>
    <row r="33" spans="1:6" x14ac:dyDescent="0.15">
      <c r="C33" s="4"/>
      <c r="D33" s="4"/>
      <c r="F33" s="4"/>
    </row>
    <row r="34" spans="1:6" x14ac:dyDescent="0.15">
      <c r="C34" s="4"/>
      <c r="D34" s="4"/>
      <c r="E34" s="4"/>
      <c r="F34" s="4"/>
    </row>
    <row r="35" spans="1:6" x14ac:dyDescent="0.15">
      <c r="C35" s="4"/>
      <c r="D35" s="4"/>
      <c r="E35" s="4"/>
      <c r="F35" s="4"/>
    </row>
    <row r="36" spans="1:6" x14ac:dyDescent="0.15">
      <c r="C36" s="4"/>
      <c r="D36" s="4"/>
      <c r="E36" s="4"/>
      <c r="F36" s="4"/>
    </row>
    <row r="37" spans="1:6" x14ac:dyDescent="0.15">
      <c r="C37" s="4"/>
      <c r="E37" s="4"/>
      <c r="F37" s="4"/>
    </row>
    <row r="38" spans="1:6" x14ac:dyDescent="0.15">
      <c r="C38" s="4"/>
      <c r="D38" s="4"/>
      <c r="E38" s="4"/>
      <c r="F38" s="4"/>
    </row>
    <row r="39" spans="1:6" x14ac:dyDescent="0.15">
      <c r="A39" s="1" t="s">
        <v>22</v>
      </c>
    </row>
    <row r="41" spans="1:6" x14ac:dyDescent="0.15">
      <c r="B41" s="1" t="s">
        <v>28</v>
      </c>
    </row>
    <row r="42" spans="1:6" x14ac:dyDescent="0.15">
      <c r="C42" s="3" t="s">
        <v>27</v>
      </c>
      <c r="D42" s="3" t="s">
        <v>3</v>
      </c>
    </row>
    <row r="43" spans="1:6" x14ac:dyDescent="0.15">
      <c r="B43" s="3" t="s">
        <v>23</v>
      </c>
      <c r="C43" s="3">
        <f>SIZE</f>
        <v>200</v>
      </c>
      <c r="D43" s="3">
        <f>SIZE</f>
        <v>200</v>
      </c>
    </row>
    <row r="44" spans="1:6" x14ac:dyDescent="0.15">
      <c r="B44" s="3" t="s">
        <v>24</v>
      </c>
      <c r="C44" s="3">
        <f>-SIZE</f>
        <v>-200</v>
      </c>
      <c r="D44" s="3">
        <f>SIZE</f>
        <v>200</v>
      </c>
    </row>
    <row r="45" spans="1:6" x14ac:dyDescent="0.15">
      <c r="B45" s="3" t="s">
        <v>25</v>
      </c>
      <c r="C45" s="3">
        <f>-SIZE</f>
        <v>-200</v>
      </c>
      <c r="D45" s="3">
        <f>-SIZE</f>
        <v>-200</v>
      </c>
    </row>
    <row r="46" spans="1:6" x14ac:dyDescent="0.15">
      <c r="B46" s="3" t="s">
        <v>26</v>
      </c>
      <c r="C46" s="3">
        <f>SIZE</f>
        <v>200</v>
      </c>
      <c r="D46" s="3">
        <f>-SIZE</f>
        <v>-200</v>
      </c>
    </row>
    <row r="47" spans="1:6" x14ac:dyDescent="0.15">
      <c r="B47" s="3" t="str">
        <f t="shared" ref="B47:D47" si="0">B43:D43</f>
        <v>A</v>
      </c>
      <c r="C47" s="3">
        <f t="shared" si="0"/>
        <v>200</v>
      </c>
      <c r="D47" s="3">
        <f t="shared" si="0"/>
        <v>200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D31"/>
  <sheetViews>
    <sheetView topLeftCell="A4" workbookViewId="0">
      <selection activeCell="B31" sqref="B31"/>
    </sheetView>
  </sheetViews>
  <sheetFormatPr defaultRowHeight="18.75" x14ac:dyDescent="0.15"/>
  <cols>
    <col min="1" max="16384" width="9" style="1"/>
  </cols>
  <sheetData>
    <row r="1" spans="1:1" s="2" customFormat="1" ht="24.75" thickBot="1" x14ac:dyDescent="0.2">
      <c r="A1" s="2" t="s">
        <v>14</v>
      </c>
    </row>
    <row r="2" spans="1:1" ht="19.5" thickTop="1" x14ac:dyDescent="0.15"/>
    <row r="3" spans="1:1" x14ac:dyDescent="0.15">
      <c r="A3" s="1" t="s">
        <v>13</v>
      </c>
    </row>
    <row r="8" spans="1:1" x14ac:dyDescent="0.15">
      <c r="A8" s="1" t="s">
        <v>12</v>
      </c>
    </row>
    <row r="19" spans="2:4" x14ac:dyDescent="0.15">
      <c r="C19" s="3" t="s">
        <v>1</v>
      </c>
      <c r="D19" s="3" t="s">
        <v>2</v>
      </c>
    </row>
    <row r="20" spans="2:4" x14ac:dyDescent="0.15">
      <c r="B20" s="3" t="s">
        <v>36</v>
      </c>
      <c r="C20" s="3">
        <v>0</v>
      </c>
      <c r="D20" s="3">
        <v>0</v>
      </c>
    </row>
    <row r="21" spans="2:4" x14ac:dyDescent="0.15">
      <c r="B21" s="3" t="s">
        <v>33</v>
      </c>
      <c r="C21" s="3">
        <f>-SIZE</f>
        <v>-200</v>
      </c>
      <c r="D21" s="3">
        <f>-2*SIZE</f>
        <v>-400</v>
      </c>
    </row>
    <row r="25" spans="2:4" x14ac:dyDescent="0.15">
      <c r="C25" s="3" t="s">
        <v>1</v>
      </c>
      <c r="D25" s="3" t="s">
        <v>2</v>
      </c>
    </row>
    <row r="26" spans="2:4" x14ac:dyDescent="0.15">
      <c r="B26" s="3" t="s">
        <v>34</v>
      </c>
      <c r="C26" s="3">
        <f>-D21</f>
        <v>400</v>
      </c>
      <c r="D26" s="3">
        <f>C21</f>
        <v>-200</v>
      </c>
    </row>
    <row r="28" spans="2:4" x14ac:dyDescent="0.15">
      <c r="C28" s="3" t="s">
        <v>1</v>
      </c>
      <c r="D28" s="3" t="s">
        <v>2</v>
      </c>
    </row>
    <row r="29" spans="2:4" x14ac:dyDescent="0.15">
      <c r="B29" s="3" t="s">
        <v>40</v>
      </c>
      <c r="C29" s="3">
        <f>$C$20:$D$20</f>
        <v>0</v>
      </c>
      <c r="D29" s="3">
        <f>$C$20:$D$20</f>
        <v>0</v>
      </c>
    </row>
    <row r="30" spans="2:4" x14ac:dyDescent="0.15">
      <c r="B30" s="3" t="s">
        <v>39</v>
      </c>
      <c r="C30" s="3">
        <f t="shared" ref="C30:D30" si="0">$C$29:$D$29+$C$31:$D$31</f>
        <v>400</v>
      </c>
      <c r="D30" s="3">
        <f t="shared" si="0"/>
        <v>-200</v>
      </c>
    </row>
    <row r="31" spans="2:4" x14ac:dyDescent="0.15">
      <c r="B31" s="3" t="s">
        <v>4</v>
      </c>
      <c r="C31" s="3">
        <f t="shared" ref="C31:D31" si="1">$C$26:$D$26</f>
        <v>400</v>
      </c>
      <c r="D31" s="3">
        <f t="shared" si="1"/>
        <v>-200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25"/>
  <sheetViews>
    <sheetView workbookViewId="0">
      <selection activeCell="B25" sqref="B25"/>
    </sheetView>
  </sheetViews>
  <sheetFormatPr defaultRowHeight="18.75" x14ac:dyDescent="0.15"/>
  <cols>
    <col min="1" max="16384" width="9" style="1"/>
  </cols>
  <sheetData>
    <row r="1" spans="1:4" s="2" customFormat="1" ht="24.75" thickBot="1" x14ac:dyDescent="0.2">
      <c r="A1" s="2" t="s">
        <v>35</v>
      </c>
    </row>
    <row r="2" spans="1:4" ht="19.5" thickTop="1" x14ac:dyDescent="0.15"/>
    <row r="3" spans="1:4" x14ac:dyDescent="0.15">
      <c r="A3" s="1" t="s">
        <v>13</v>
      </c>
    </row>
    <row r="7" spans="1:4" x14ac:dyDescent="0.15">
      <c r="A7" s="1" t="s">
        <v>12</v>
      </c>
    </row>
    <row r="14" spans="1:4" x14ac:dyDescent="0.15">
      <c r="C14" s="3" t="s">
        <v>1</v>
      </c>
      <c r="D14" s="3" t="s">
        <v>2</v>
      </c>
    </row>
    <row r="15" spans="1:4" x14ac:dyDescent="0.15">
      <c r="B15" s="3" t="s">
        <v>36</v>
      </c>
      <c r="C15" s="3">
        <f>0</f>
        <v>0</v>
      </c>
      <c r="D15" s="3">
        <f>SIZE/2</f>
        <v>100</v>
      </c>
    </row>
    <row r="16" spans="1:4" x14ac:dyDescent="0.15">
      <c r="B16" s="3" t="s">
        <v>37</v>
      </c>
      <c r="C16" s="3">
        <f>-SIZE/2</f>
        <v>-100</v>
      </c>
      <c r="D16" s="3">
        <f>-SIZE</f>
        <v>-200</v>
      </c>
    </row>
    <row r="18" spans="2:4" x14ac:dyDescent="0.15">
      <c r="C18" s="3" t="s">
        <v>1</v>
      </c>
      <c r="D18" s="3" t="s">
        <v>2</v>
      </c>
    </row>
    <row r="19" spans="2:4" x14ac:dyDescent="0.15">
      <c r="B19" s="3" t="s">
        <v>32</v>
      </c>
      <c r="C19" s="3">
        <f t="shared" ref="C19:D19" si="0">$C$16:$D$16-$C$15:$D$15</f>
        <v>-100</v>
      </c>
      <c r="D19" s="3">
        <f t="shared" si="0"/>
        <v>-300</v>
      </c>
    </row>
    <row r="20" spans="2:4" x14ac:dyDescent="0.15">
      <c r="B20" s="3" t="s">
        <v>31</v>
      </c>
      <c r="C20" s="3">
        <f>-D19</f>
        <v>300</v>
      </c>
      <c r="D20" s="3">
        <f>C19</f>
        <v>-100</v>
      </c>
    </row>
    <row r="22" spans="2:4" x14ac:dyDescent="0.15">
      <c r="C22" s="3" t="s">
        <v>1</v>
      </c>
      <c r="D22" s="3" t="s">
        <v>2</v>
      </c>
    </row>
    <row r="23" spans="2:4" x14ac:dyDescent="0.15">
      <c r="B23" s="3" t="s">
        <v>40</v>
      </c>
      <c r="C23" s="3">
        <f t="shared" ref="C23:D23" si="1">$C$16:$D$16</f>
        <v>-100</v>
      </c>
      <c r="D23" s="3">
        <f t="shared" si="1"/>
        <v>-200</v>
      </c>
    </row>
    <row r="24" spans="2:4" x14ac:dyDescent="0.15">
      <c r="B24" s="3" t="s">
        <v>65</v>
      </c>
      <c r="C24" s="3">
        <f t="shared" ref="C24:D24" si="2">$C$23:$D$23+$C$25:$D$25</f>
        <v>0</v>
      </c>
      <c r="D24" s="3">
        <f t="shared" si="2"/>
        <v>100</v>
      </c>
    </row>
    <row r="25" spans="2:4" x14ac:dyDescent="0.15">
      <c r="B25" s="3" t="s">
        <v>4</v>
      </c>
      <c r="C25" s="3">
        <f t="shared" ref="C25:D25" si="3">-$C$16:$D$16+$C$15:$D$15</f>
        <v>100</v>
      </c>
      <c r="D25" s="3">
        <f t="shared" si="3"/>
        <v>300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30"/>
  <sheetViews>
    <sheetView workbookViewId="0">
      <selection activeCell="B30" sqref="B30"/>
    </sheetView>
  </sheetViews>
  <sheetFormatPr defaultRowHeight="18.75" x14ac:dyDescent="0.15"/>
  <cols>
    <col min="1" max="16384" width="9" style="1"/>
  </cols>
  <sheetData>
    <row r="1" spans="1:1" s="2" customFormat="1" ht="24.75" thickBot="1" x14ac:dyDescent="0.2">
      <c r="A1" s="2" t="s">
        <v>19</v>
      </c>
    </row>
    <row r="2" spans="1:1" ht="19.5" thickTop="1" x14ac:dyDescent="0.15"/>
    <row r="3" spans="1:1" x14ac:dyDescent="0.15">
      <c r="A3" s="1" t="s">
        <v>13</v>
      </c>
    </row>
    <row r="7" spans="1:1" x14ac:dyDescent="0.15">
      <c r="A7" s="1" t="s">
        <v>12</v>
      </c>
    </row>
    <row r="19" spans="2:4" x14ac:dyDescent="0.15">
      <c r="C19" s="3" t="s">
        <v>1</v>
      </c>
      <c r="D19" s="3" t="s">
        <v>2</v>
      </c>
    </row>
    <row r="20" spans="2:4" x14ac:dyDescent="0.15">
      <c r="B20" s="3" t="s">
        <v>36</v>
      </c>
      <c r="C20" s="3">
        <f>0</f>
        <v>0</v>
      </c>
      <c r="D20" s="3">
        <f>SIZE</f>
        <v>200</v>
      </c>
    </row>
    <row r="21" spans="2:4" x14ac:dyDescent="0.15">
      <c r="B21" s="3" t="s">
        <v>44</v>
      </c>
      <c r="C21" s="3">
        <f>-SIZE</f>
        <v>-200</v>
      </c>
      <c r="D21" s="3">
        <f>-SIZE</f>
        <v>-200</v>
      </c>
    </row>
    <row r="23" spans="2:4" x14ac:dyDescent="0.15">
      <c r="C23" s="3" t="s">
        <v>1</v>
      </c>
      <c r="D23" s="3" t="s">
        <v>2</v>
      </c>
    </row>
    <row r="24" spans="2:4" x14ac:dyDescent="0.15">
      <c r="B24" s="3" t="s">
        <v>32</v>
      </c>
      <c r="C24" s="3">
        <f t="shared" ref="C24:D24" si="0">$C$21:$D$21-$C$20:$D$20</f>
        <v>-200</v>
      </c>
      <c r="D24" s="3">
        <f t="shared" si="0"/>
        <v>-400</v>
      </c>
    </row>
    <row r="25" spans="2:4" x14ac:dyDescent="0.15">
      <c r="B25" s="3" t="s">
        <v>31</v>
      </c>
      <c r="C25" s="3">
        <f>-D24</f>
        <v>400</v>
      </c>
      <c r="D25" s="3">
        <f>C24</f>
        <v>-200</v>
      </c>
    </row>
    <row r="27" spans="2:4" x14ac:dyDescent="0.15">
      <c r="C27" s="3" t="s">
        <v>1</v>
      </c>
      <c r="D27" s="3" t="s">
        <v>2</v>
      </c>
    </row>
    <row r="28" spans="2:4" x14ac:dyDescent="0.15">
      <c r="B28" s="3" t="s">
        <v>66</v>
      </c>
      <c r="C28" s="3">
        <f t="shared" ref="C28:D28" si="1">($C$20:$D$20+$C$21:$D$21)/2</f>
        <v>-100</v>
      </c>
      <c r="D28" s="3">
        <f t="shared" si="1"/>
        <v>0</v>
      </c>
    </row>
    <row r="29" spans="2:4" x14ac:dyDescent="0.15">
      <c r="B29" s="3" t="s">
        <v>67</v>
      </c>
      <c r="C29" s="3">
        <f t="shared" ref="C29:D29" si="2">$C$28:$D$28+$C$30:$D$30</f>
        <v>300</v>
      </c>
      <c r="D29" s="3">
        <f t="shared" si="2"/>
        <v>-200</v>
      </c>
    </row>
    <row r="30" spans="2:4" x14ac:dyDescent="0.15">
      <c r="B30" s="3" t="s">
        <v>45</v>
      </c>
      <c r="C30" s="3">
        <f t="shared" ref="C30:D30" si="3">$C$25:$D$25</f>
        <v>400</v>
      </c>
      <c r="D30" s="3">
        <f t="shared" si="3"/>
        <v>-200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68"/>
  <sheetViews>
    <sheetView topLeftCell="A4" workbookViewId="0">
      <selection activeCell="F8" sqref="F8"/>
    </sheetView>
  </sheetViews>
  <sheetFormatPr defaultRowHeight="18.75" x14ac:dyDescent="0.15"/>
  <cols>
    <col min="1" max="2" width="9" style="1"/>
    <col min="3" max="3" width="9.375" style="1" bestFit="1" customWidth="1"/>
    <col min="4" max="4" width="9.125" style="1" bestFit="1" customWidth="1"/>
    <col min="5" max="5" width="9" style="1"/>
    <col min="6" max="7" width="9.375" style="1" bestFit="1" customWidth="1"/>
    <col min="8" max="16384" width="9" style="1"/>
  </cols>
  <sheetData>
    <row r="1" spans="1:7" s="2" customFormat="1" ht="24.75" thickBot="1" x14ac:dyDescent="0.2">
      <c r="A1" s="2" t="s">
        <v>15</v>
      </c>
    </row>
    <row r="2" spans="1:7" ht="19.5" thickTop="1" x14ac:dyDescent="0.15"/>
    <row r="3" spans="1:7" x14ac:dyDescent="0.15">
      <c r="A3" s="1" t="s">
        <v>13</v>
      </c>
    </row>
    <row r="6" spans="1:7" x14ac:dyDescent="0.15">
      <c r="A6" s="1" t="s">
        <v>12</v>
      </c>
    </row>
    <row r="12" spans="1:7" x14ac:dyDescent="0.15">
      <c r="C12" s="3" t="s">
        <v>1</v>
      </c>
      <c r="D12" s="3" t="s">
        <v>2</v>
      </c>
      <c r="F12" s="3" t="s">
        <v>1</v>
      </c>
      <c r="G12" s="3" t="s">
        <v>2</v>
      </c>
    </row>
    <row r="13" spans="1:7" x14ac:dyDescent="0.15">
      <c r="B13" s="3" t="s">
        <v>68</v>
      </c>
      <c r="C13" s="3">
        <v>50</v>
      </c>
      <c r="D13" s="3">
        <v>200</v>
      </c>
      <c r="E13" s="3" t="s">
        <v>38</v>
      </c>
      <c r="F13" s="3">
        <v>150</v>
      </c>
      <c r="G13" s="3">
        <v>100</v>
      </c>
    </row>
    <row r="14" spans="1:7" x14ac:dyDescent="0.15">
      <c r="B14" s="3" t="s">
        <v>69</v>
      </c>
      <c r="C14" s="3">
        <f>C13+C15</f>
        <v>0</v>
      </c>
      <c r="D14" s="3">
        <f>D13+D15</f>
        <v>150</v>
      </c>
      <c r="E14" s="3" t="s">
        <v>70</v>
      </c>
      <c r="F14" s="3">
        <f>F13+F15</f>
        <v>200</v>
      </c>
      <c r="G14" s="3">
        <f>G13+G15</f>
        <v>100</v>
      </c>
    </row>
    <row r="15" spans="1:7" x14ac:dyDescent="0.15">
      <c r="B15" s="3" t="s">
        <v>5</v>
      </c>
      <c r="C15" s="3">
        <v>-50</v>
      </c>
      <c r="D15" s="3">
        <v>-50</v>
      </c>
      <c r="E15" s="3" t="s">
        <v>16</v>
      </c>
      <c r="F15" s="3">
        <v>50</v>
      </c>
      <c r="G15" s="3">
        <v>0</v>
      </c>
    </row>
    <row r="16" spans="1:7" x14ac:dyDescent="0.15">
      <c r="B16" s="3" t="s">
        <v>17</v>
      </c>
      <c r="C16" s="3">
        <f>-D15</f>
        <v>50</v>
      </c>
      <c r="D16" s="3">
        <f>C15</f>
        <v>-50</v>
      </c>
      <c r="E16" s="3" t="s">
        <v>18</v>
      </c>
      <c r="F16" s="3">
        <f>-G15</f>
        <v>0</v>
      </c>
      <c r="G16" s="3">
        <f>F15</f>
        <v>50</v>
      </c>
    </row>
    <row r="18" spans="2:4" x14ac:dyDescent="0.15">
      <c r="B18" s="1" t="s">
        <v>46</v>
      </c>
    </row>
    <row r="21" spans="2:4" x14ac:dyDescent="0.15">
      <c r="C21" s="4"/>
      <c r="D21" s="4"/>
    </row>
    <row r="30" spans="2:4" x14ac:dyDescent="0.15">
      <c r="B30" s="3" t="s">
        <v>52</v>
      </c>
      <c r="C30" s="3">
        <f t="array" ref="C30">SUMPRODUCT($F$16:$G$16,$F$13:$G$13-$C$13:$D$13)/SUMPRODUCT($F$16:$G$16,$C$15:$D$15)</f>
        <v>2</v>
      </c>
      <c r="D30" s="3">
        <f>SIGN(C30)</f>
        <v>1</v>
      </c>
    </row>
    <row r="31" spans="2:4" x14ac:dyDescent="0.15">
      <c r="B31" s="3" t="s">
        <v>53</v>
      </c>
      <c r="C31" s="3">
        <f t="array" ref="C31">SUMPRODUCT($C$16:$D$16,$C$13:$D$13-$F$13:$G$13)/SUMPRODUCT($C$16:$D$16,$F$15:$G$15)</f>
        <v>-4</v>
      </c>
      <c r="D31" s="3">
        <f>SIGN(C31)</f>
        <v>-1</v>
      </c>
    </row>
    <row r="32" spans="2:4" x14ac:dyDescent="0.15">
      <c r="B32" s="3" t="s">
        <v>48</v>
      </c>
      <c r="C32" s="3">
        <f>SQRT(SUMPRODUCT($C$15:$D$15,$C$15:$D$15))</f>
        <v>70.710678118654755</v>
      </c>
      <c r="D32" s="4"/>
    </row>
    <row r="33" spans="2:7" x14ac:dyDescent="0.15">
      <c r="B33" s="3" t="s">
        <v>49</v>
      </c>
      <c r="C33" s="3">
        <f>SQRT(SUMPRODUCT($F$15:$G$15,$F$15:$G$15))</f>
        <v>50</v>
      </c>
      <c r="D33" s="4"/>
    </row>
    <row r="34" spans="2:7" x14ac:dyDescent="0.15">
      <c r="B34" s="4"/>
      <c r="C34" s="4"/>
      <c r="D34" s="4"/>
    </row>
    <row r="35" spans="2:7" x14ac:dyDescent="0.15">
      <c r="B35" s="4"/>
      <c r="C35" s="4"/>
      <c r="D35" s="4"/>
    </row>
    <row r="37" spans="2:7" x14ac:dyDescent="0.15">
      <c r="C37" s="3" t="s">
        <v>1</v>
      </c>
      <c r="D37" s="3" t="s">
        <v>2</v>
      </c>
      <c r="E37" s="5"/>
      <c r="F37" s="3" t="s">
        <v>1</v>
      </c>
      <c r="G37" s="3" t="s">
        <v>2</v>
      </c>
    </row>
    <row r="38" spans="2:7" x14ac:dyDescent="0.15">
      <c r="B38" s="3" t="s">
        <v>54</v>
      </c>
      <c r="C38" s="3">
        <f t="array" ref="C38:D38">$C$13:$D$13+$C$30*$C$15:$D$15</f>
        <v>-50</v>
      </c>
      <c r="D38" s="3">
        <v>100</v>
      </c>
      <c r="E38" s="3" t="s">
        <v>73</v>
      </c>
      <c r="F38" s="3">
        <f t="array" ref="F38:G38">$C$13:$D$13+$C$30*$C$15:$D$15</f>
        <v>-50</v>
      </c>
      <c r="G38" s="3">
        <v>100</v>
      </c>
    </row>
    <row r="39" spans="2:7" x14ac:dyDescent="0.15">
      <c r="B39" s="3" t="s">
        <v>71</v>
      </c>
      <c r="C39" s="3">
        <f>$C$38:$D$38+$C$41:$D$41</f>
        <v>-35.35533905932737</v>
      </c>
      <c r="D39" s="3">
        <f>$C$38:$D$38+$C$41:$D$41</f>
        <v>64.644660940672622</v>
      </c>
      <c r="E39" s="3" t="s">
        <v>74</v>
      </c>
      <c r="F39" s="3">
        <f t="array" ref="F39:G39">$F$38:$G$38+$F$41:$G$41</f>
        <v>35.355339059327378</v>
      </c>
      <c r="G39" s="3">
        <v>135.35533905932738</v>
      </c>
    </row>
    <row r="40" spans="2:7" x14ac:dyDescent="0.15">
      <c r="B40" s="3" t="s">
        <v>72</v>
      </c>
      <c r="C40" s="3">
        <f t="array" ref="C40:D40">$C$38:$D$38-$C$41:$D$41</f>
        <v>-64.644660940672622</v>
      </c>
      <c r="D40" s="3">
        <v>135.35533905932738</v>
      </c>
      <c r="E40" s="3" t="s">
        <v>75</v>
      </c>
      <c r="F40" s="3">
        <f t="array" ref="F40:G40">$F$38:$G$38-$F$41:$G$41</f>
        <v>-135.35533905932738</v>
      </c>
      <c r="G40" s="3">
        <v>64.644660940672622</v>
      </c>
    </row>
    <row r="41" spans="2:7" x14ac:dyDescent="0.15">
      <c r="B41" s="3" t="s">
        <v>41</v>
      </c>
      <c r="C41" s="3">
        <f t="array" ref="C41:D41">($F$15:$G$15+$C$33/$C$32*$C$15:$D$15)</f>
        <v>14.64466094067263</v>
      </c>
      <c r="D41" s="3">
        <v>-35.35533905932737</v>
      </c>
      <c r="E41" s="3" t="s">
        <v>42</v>
      </c>
      <c r="F41" s="3">
        <f t="array" ref="F41:G41">($F$15:$G$15-$C$33/$C$32*$C$15:$D$15)</f>
        <v>85.355339059327378</v>
      </c>
      <c r="G41" s="3">
        <v>35.35533905932737</v>
      </c>
    </row>
    <row r="45" spans="2:7" x14ac:dyDescent="0.15">
      <c r="B45" s="1" t="s">
        <v>46</v>
      </c>
    </row>
    <row r="55" spans="2:7" x14ac:dyDescent="0.15">
      <c r="C55" s="3" t="s">
        <v>1</v>
      </c>
      <c r="D55" s="3" t="s">
        <v>2</v>
      </c>
      <c r="F55" s="3" t="s">
        <v>1</v>
      </c>
      <c r="G55" s="3" t="s">
        <v>2</v>
      </c>
    </row>
    <row r="56" spans="2:7" x14ac:dyDescent="0.15">
      <c r="B56" s="3" t="s">
        <v>77</v>
      </c>
      <c r="C56" s="3">
        <v>-200</v>
      </c>
      <c r="D56" s="3">
        <v>0</v>
      </c>
      <c r="E56" s="3" t="s">
        <v>38</v>
      </c>
      <c r="F56" s="3">
        <v>150</v>
      </c>
      <c r="G56" s="3">
        <v>50</v>
      </c>
    </row>
    <row r="57" spans="2:7" x14ac:dyDescent="0.15">
      <c r="B57" s="3" t="s">
        <v>78</v>
      </c>
      <c r="C57" s="3">
        <f t="array" ref="C57:D57">C58:D58+C56:D56</f>
        <v>-150</v>
      </c>
      <c r="D57" s="3">
        <v>-50</v>
      </c>
      <c r="E57" s="3" t="s">
        <v>70</v>
      </c>
      <c r="F57" s="3">
        <f t="array" ref="F57:G57">F58:G58+F56:G56</f>
        <v>184</v>
      </c>
      <c r="G57" s="3">
        <v>16</v>
      </c>
    </row>
    <row r="58" spans="2:7" x14ac:dyDescent="0.15">
      <c r="B58" s="3" t="s">
        <v>5</v>
      </c>
      <c r="C58" s="3">
        <v>50</v>
      </c>
      <c r="D58" s="3">
        <v>-50</v>
      </c>
      <c r="E58" s="3" t="s">
        <v>16</v>
      </c>
      <c r="F58" s="3">
        <v>34</v>
      </c>
      <c r="G58" s="3">
        <v>-34</v>
      </c>
    </row>
    <row r="59" spans="2:7" x14ac:dyDescent="0.15">
      <c r="B59" s="3" t="s">
        <v>17</v>
      </c>
      <c r="C59" s="3">
        <f>-D58</f>
        <v>50</v>
      </c>
      <c r="D59" s="3">
        <f>C58</f>
        <v>50</v>
      </c>
      <c r="E59" s="3" t="s">
        <v>18</v>
      </c>
      <c r="F59" s="3">
        <f>-G58</f>
        <v>34</v>
      </c>
      <c r="G59" s="3">
        <f>F58</f>
        <v>34</v>
      </c>
    </row>
    <row r="60" spans="2:7" x14ac:dyDescent="0.15">
      <c r="C60" s="4"/>
      <c r="D60" s="4"/>
    </row>
    <row r="65" spans="2:4" x14ac:dyDescent="0.15">
      <c r="C65" s="3" t="s">
        <v>1</v>
      </c>
      <c r="D65" s="3" t="s">
        <v>2</v>
      </c>
    </row>
    <row r="66" spans="2:4" x14ac:dyDescent="0.15">
      <c r="B66" s="3" t="s">
        <v>79</v>
      </c>
      <c r="C66" s="3">
        <f t="array" ref="C66:D66">(C56:D56+F56:G56)/2</f>
        <v>-25</v>
      </c>
      <c r="D66" s="3">
        <v>25</v>
      </c>
    </row>
    <row r="67" spans="2:4" x14ac:dyDescent="0.15">
      <c r="B67" s="3" t="s">
        <v>76</v>
      </c>
      <c r="C67" s="3">
        <f t="array" ref="C67:D67">C68:D68+C66:D66</f>
        <v>25</v>
      </c>
      <c r="D67" s="3">
        <v>-25</v>
      </c>
    </row>
    <row r="68" spans="2:4" x14ac:dyDescent="0.15">
      <c r="B68" s="3" t="s">
        <v>47</v>
      </c>
      <c r="C68" s="3">
        <f t="array" ref="C68:D68">C58:D58</f>
        <v>50</v>
      </c>
      <c r="D68" s="3">
        <v>-50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58"/>
  <sheetViews>
    <sheetView workbookViewId="0">
      <selection activeCell="B31" sqref="B31"/>
    </sheetView>
  </sheetViews>
  <sheetFormatPr defaultRowHeight="18.75" x14ac:dyDescent="0.15"/>
  <cols>
    <col min="1" max="2" width="9" style="1"/>
    <col min="3" max="3" width="12.75" style="1" bestFit="1" customWidth="1"/>
    <col min="4" max="6" width="9" style="1"/>
    <col min="7" max="8" width="9.375" style="1" bestFit="1" customWidth="1"/>
    <col min="9" max="9" width="13.375" style="1" bestFit="1" customWidth="1"/>
    <col min="10" max="16384" width="9" style="1"/>
  </cols>
  <sheetData>
    <row r="1" spans="1:4" s="2" customFormat="1" ht="24.75" thickBot="1" x14ac:dyDescent="0.2">
      <c r="A1" s="2" t="s">
        <v>0</v>
      </c>
    </row>
    <row r="2" spans="1:4" ht="19.5" thickTop="1" x14ac:dyDescent="0.15"/>
    <row r="3" spans="1:4" x14ac:dyDescent="0.15">
      <c r="A3" s="1" t="s">
        <v>13</v>
      </c>
    </row>
    <row r="8" spans="1:4" x14ac:dyDescent="0.15">
      <c r="A8" s="1" t="s">
        <v>12</v>
      </c>
    </row>
    <row r="14" spans="1:4" x14ac:dyDescent="0.15">
      <c r="C14" s="3" t="s">
        <v>1</v>
      </c>
      <c r="D14" s="3" t="s">
        <v>2</v>
      </c>
    </row>
    <row r="15" spans="1:4" x14ac:dyDescent="0.15">
      <c r="B15" s="3" t="s">
        <v>36</v>
      </c>
      <c r="C15" s="3">
        <v>200</v>
      </c>
      <c r="D15" s="3">
        <v>-50</v>
      </c>
    </row>
    <row r="16" spans="1:4" x14ac:dyDescent="0.15">
      <c r="B16" s="3" t="s">
        <v>43</v>
      </c>
      <c r="C16" s="3">
        <v>-100</v>
      </c>
      <c r="D16" s="3">
        <v>-100</v>
      </c>
    </row>
    <row r="17" spans="2:4" x14ac:dyDescent="0.15">
      <c r="B17" s="3" t="s">
        <v>69</v>
      </c>
      <c r="C17" s="3">
        <v>-100</v>
      </c>
      <c r="D17" s="3">
        <f t="shared" ref="D17" si="0">$C$15:$D$15+$C$19:$D$19</f>
        <v>150</v>
      </c>
    </row>
    <row r="18" spans="2:4" x14ac:dyDescent="0.15">
      <c r="B18" s="3" t="s">
        <v>37</v>
      </c>
      <c r="C18" s="3">
        <v>0</v>
      </c>
      <c r="D18" s="3">
        <v>-50</v>
      </c>
    </row>
    <row r="19" spans="2:4" x14ac:dyDescent="0.15">
      <c r="B19" s="3" t="s">
        <v>5</v>
      </c>
      <c r="C19" s="3">
        <v>0</v>
      </c>
      <c r="D19" s="3">
        <f>SIZE</f>
        <v>200</v>
      </c>
    </row>
    <row r="22" spans="2:4" x14ac:dyDescent="0.15">
      <c r="B22" s="3" t="s">
        <v>29</v>
      </c>
      <c r="C22" s="3">
        <f t="array" ref="C22:D22">C15:D15-C16:D16</f>
        <v>300</v>
      </c>
      <c r="D22" s="3">
        <v>50</v>
      </c>
    </row>
    <row r="23" spans="2:4" x14ac:dyDescent="0.15">
      <c r="B23" s="3" t="s">
        <v>30</v>
      </c>
      <c r="C23" s="3">
        <f t="array" ref="C23:D23">C18:D18-C16:D16</f>
        <v>100</v>
      </c>
      <c r="D23" s="3">
        <v>50</v>
      </c>
    </row>
    <row r="28" spans="2:4" x14ac:dyDescent="0.15">
      <c r="B28" s="3" t="s">
        <v>6</v>
      </c>
      <c r="C28" s="3">
        <f>SUMPRODUCT(C19:D19,C23:D23)^2-SUMPRODUCT(C19:D19,C19:D19)*(2*SUMPRODUCT(C22:D22,C23:D23)-SUMPRODUCT(C22:D22,C22:D22))</f>
        <v>1200000000</v>
      </c>
      <c r="D28" s="4"/>
    </row>
    <row r="30" spans="2:4" x14ac:dyDescent="0.15">
      <c r="B30" s="1" t="s">
        <v>83</v>
      </c>
    </row>
    <row r="32" spans="2:4" x14ac:dyDescent="0.15">
      <c r="B32" s="3" t="s">
        <v>10</v>
      </c>
      <c r="C32" s="3">
        <f>SQRT(C28)</f>
        <v>34641.016151377546</v>
      </c>
    </row>
    <row r="33" spans="2:3" x14ac:dyDescent="0.15">
      <c r="B33" s="4"/>
      <c r="C33" s="4"/>
    </row>
    <row r="34" spans="2:3" x14ac:dyDescent="0.15">
      <c r="B34" s="4"/>
      <c r="C34" s="4" t="s">
        <v>11</v>
      </c>
    </row>
    <row r="40" spans="2:3" x14ac:dyDescent="0.15">
      <c r="B40" s="3" t="s">
        <v>7</v>
      </c>
      <c r="C40" s="3">
        <f>(SUMPRODUCT(C19:D19,C23:D23)+$C$32)/SUMPRODUCT(C19:D19,C19:D19)</f>
        <v>1.1160254037844386</v>
      </c>
    </row>
    <row r="41" spans="2:3" x14ac:dyDescent="0.15">
      <c r="B41" s="3" t="s">
        <v>8</v>
      </c>
      <c r="C41" s="3">
        <f>(SUMPRODUCT(C19:D19,C23:D23)-$C$32)/SUMPRODUCT(C19:D19,C19:$D$19)</f>
        <v>-0.6160254037844386</v>
      </c>
    </row>
    <row r="49" spans="2:4" x14ac:dyDescent="0.15">
      <c r="C49" s="3" t="s">
        <v>9</v>
      </c>
      <c r="D49" s="3" t="s">
        <v>3</v>
      </c>
    </row>
    <row r="50" spans="2:4" x14ac:dyDescent="0.15">
      <c r="B50" s="3" t="s">
        <v>79</v>
      </c>
      <c r="C50" s="3">
        <f t="shared" ref="C50:D50" si="1">$C$18:$D$18</f>
        <v>0</v>
      </c>
      <c r="D50" s="3">
        <f t="shared" si="1"/>
        <v>-50</v>
      </c>
    </row>
    <row r="51" spans="2:4" x14ac:dyDescent="0.15">
      <c r="B51" s="3" t="s">
        <v>81</v>
      </c>
      <c r="C51" s="3">
        <f t="shared" ref="C51:D51" si="2">C50:D50+C52:D52</f>
        <v>50</v>
      </c>
      <c r="D51" s="3">
        <f t="shared" si="2"/>
        <v>36.602540378443862</v>
      </c>
    </row>
    <row r="52" spans="2:4" x14ac:dyDescent="0.15">
      <c r="B52" s="3" t="s">
        <v>41</v>
      </c>
      <c r="C52" s="3">
        <f>-$C$23:$D$23+$C$22:$D$22/2+$C$40/2*$C$19:$D$19</f>
        <v>50</v>
      </c>
      <c r="D52" s="3">
        <f>-$C$23:$D$23+$C$22:$D$22/2+$C$40/2*$C$19:$D$19</f>
        <v>86.602540378443862</v>
      </c>
    </row>
    <row r="55" spans="2:4" x14ac:dyDescent="0.15">
      <c r="C55" s="3" t="s">
        <v>9</v>
      </c>
      <c r="D55" s="3" t="s">
        <v>3</v>
      </c>
    </row>
    <row r="56" spans="2:4" x14ac:dyDescent="0.15">
      <c r="B56" s="3" t="s">
        <v>80</v>
      </c>
      <c r="C56" s="3">
        <f t="shared" ref="C56:D56" si="3">$C$18:$D$18</f>
        <v>0</v>
      </c>
      <c r="D56" s="3">
        <f t="shared" si="3"/>
        <v>-50</v>
      </c>
    </row>
    <row r="57" spans="2:4" x14ac:dyDescent="0.15">
      <c r="B57" s="3" t="s">
        <v>82</v>
      </c>
      <c r="C57" s="3">
        <f t="shared" ref="C57:D57" si="4">C56:D56+C58:D58</f>
        <v>50</v>
      </c>
      <c r="D57" s="3">
        <f t="shared" si="4"/>
        <v>-136.60254037844385</v>
      </c>
    </row>
    <row r="58" spans="2:4" x14ac:dyDescent="0.15">
      <c r="B58" s="3" t="s">
        <v>42</v>
      </c>
      <c r="C58" s="3">
        <f>-$C$23:$D$23+$C$22:$D$22/2+$C$41/2*$C$19:$D$19</f>
        <v>50</v>
      </c>
      <c r="D58" s="3">
        <f>-$C$23:$D$23+$C$22:$D$22/2+$C$41/2*$C$19:$D$19</f>
        <v>-86.602540378443862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20"/>
  <sheetViews>
    <sheetView workbookViewId="0">
      <selection activeCell="A6" sqref="A6:XFD17"/>
    </sheetView>
  </sheetViews>
  <sheetFormatPr defaultRowHeight="18.75" x14ac:dyDescent="0.15"/>
  <cols>
    <col min="1" max="16384" width="9" style="1"/>
  </cols>
  <sheetData>
    <row r="1" spans="1:4" s="2" customFormat="1" ht="24.75" thickBot="1" x14ac:dyDescent="0.2">
      <c r="A1" s="2" t="s">
        <v>51</v>
      </c>
    </row>
    <row r="2" spans="1:4" ht="19.5" thickTop="1" x14ac:dyDescent="0.15"/>
    <row r="3" spans="1:4" x14ac:dyDescent="0.15">
      <c r="A3" s="1" t="s">
        <v>13</v>
      </c>
    </row>
    <row r="6" spans="1:4" x14ac:dyDescent="0.15">
      <c r="A6" s="1" t="s">
        <v>12</v>
      </c>
    </row>
    <row r="8" spans="1:4" x14ac:dyDescent="0.15">
      <c r="B8" s="4"/>
      <c r="C8" s="4"/>
      <c r="D8" s="4"/>
    </row>
    <row r="9" spans="1:4" x14ac:dyDescent="0.15">
      <c r="B9" s="4"/>
      <c r="C9" s="4"/>
      <c r="D9" s="4"/>
    </row>
    <row r="10" spans="1:4" x14ac:dyDescent="0.15">
      <c r="B10" s="4"/>
      <c r="C10" s="4"/>
      <c r="D10" s="4"/>
    </row>
    <row r="11" spans="1:4" x14ac:dyDescent="0.15">
      <c r="B11" s="4"/>
      <c r="C11" s="4"/>
      <c r="D11" s="4"/>
    </row>
    <row r="12" spans="1:4" x14ac:dyDescent="0.15">
      <c r="B12" s="4"/>
      <c r="C12" s="4"/>
      <c r="D12" s="4"/>
    </row>
    <row r="13" spans="1:4" x14ac:dyDescent="0.15">
      <c r="B13" s="4"/>
      <c r="C13" s="4"/>
      <c r="D13" s="4"/>
    </row>
    <row r="14" spans="1:4" x14ac:dyDescent="0.15">
      <c r="B14" s="4"/>
      <c r="C14" s="4"/>
      <c r="D14" s="4"/>
    </row>
    <row r="15" spans="1:4" x14ac:dyDescent="0.15">
      <c r="B15" s="4"/>
      <c r="C15" s="4"/>
      <c r="D15" s="4"/>
    </row>
    <row r="16" spans="1:4" x14ac:dyDescent="0.15">
      <c r="B16" s="4"/>
      <c r="C16" s="4"/>
      <c r="D16" s="4"/>
    </row>
    <row r="17" spans="2:4" x14ac:dyDescent="0.15">
      <c r="B17" s="4"/>
      <c r="C17" s="4"/>
      <c r="D17" s="4"/>
    </row>
    <row r="18" spans="2:4" x14ac:dyDescent="0.15">
      <c r="B18" s="4"/>
      <c r="C18" s="4"/>
      <c r="D18" s="4"/>
    </row>
    <row r="19" spans="2:4" x14ac:dyDescent="0.15">
      <c r="B19" s="4"/>
      <c r="C19" s="4"/>
      <c r="D19" s="4"/>
    </row>
    <row r="20" spans="2:4" x14ac:dyDescent="0.15">
      <c r="B20" s="4"/>
      <c r="C20" s="4"/>
      <c r="D20" s="4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D21"/>
  <sheetViews>
    <sheetView workbookViewId="0">
      <selection activeCell="E10" sqref="E10"/>
    </sheetView>
  </sheetViews>
  <sheetFormatPr defaultRowHeight="18.75" x14ac:dyDescent="0.15"/>
  <cols>
    <col min="1" max="16384" width="9" style="1"/>
  </cols>
  <sheetData>
    <row r="1" spans="1:4" s="2" customFormat="1" ht="24.75" thickBot="1" x14ac:dyDescent="0.2">
      <c r="A1" s="2" t="s">
        <v>50</v>
      </c>
    </row>
    <row r="2" spans="1:4" ht="19.5" thickTop="1" x14ac:dyDescent="0.15"/>
    <row r="3" spans="1:4" x14ac:dyDescent="0.15">
      <c r="A3" s="1" t="s">
        <v>13</v>
      </c>
    </row>
    <row r="7" spans="1:4" x14ac:dyDescent="0.15">
      <c r="A7" s="1" t="s">
        <v>12</v>
      </c>
    </row>
    <row r="9" spans="1:4" x14ac:dyDescent="0.15">
      <c r="B9" s="4"/>
      <c r="C9" s="4"/>
      <c r="D9" s="4"/>
    </row>
    <row r="10" spans="1:4" x14ac:dyDescent="0.15">
      <c r="B10" s="4"/>
      <c r="C10" s="4"/>
      <c r="D10" s="4"/>
    </row>
    <row r="11" spans="1:4" x14ac:dyDescent="0.15">
      <c r="B11" s="4"/>
      <c r="C11" s="4"/>
      <c r="D11" s="4"/>
    </row>
    <row r="12" spans="1:4" x14ac:dyDescent="0.15">
      <c r="B12" s="4"/>
      <c r="C12" s="4"/>
      <c r="D12" s="4"/>
    </row>
    <row r="13" spans="1:4" x14ac:dyDescent="0.15">
      <c r="B13" s="4"/>
      <c r="C13" s="4"/>
      <c r="D13" s="4"/>
    </row>
    <row r="14" spans="1:4" x14ac:dyDescent="0.15">
      <c r="B14" s="4"/>
      <c r="C14" s="4"/>
      <c r="D14" s="4"/>
    </row>
    <row r="15" spans="1:4" x14ac:dyDescent="0.15">
      <c r="B15" s="4"/>
      <c r="C15" s="4"/>
      <c r="D15" s="4"/>
    </row>
    <row r="16" spans="1:4" x14ac:dyDescent="0.15">
      <c r="B16" s="4"/>
      <c r="C16" s="4"/>
      <c r="D16" s="4"/>
    </row>
    <row r="17" spans="2:4" x14ac:dyDescent="0.15">
      <c r="B17" s="4"/>
      <c r="C17" s="4"/>
      <c r="D17" s="4"/>
    </row>
    <row r="18" spans="2:4" x14ac:dyDescent="0.15">
      <c r="B18" s="4"/>
      <c r="C18" s="4"/>
      <c r="D18" s="4"/>
    </row>
    <row r="19" spans="2:4" x14ac:dyDescent="0.15">
      <c r="B19" s="4"/>
      <c r="C19" s="4"/>
      <c r="D19" s="4"/>
    </row>
    <row r="20" spans="2:4" x14ac:dyDescent="0.15">
      <c r="B20" s="4"/>
      <c r="C20" s="4"/>
      <c r="D20" s="4"/>
    </row>
    <row r="21" spans="2:4" x14ac:dyDescent="0.15">
      <c r="B21" s="4"/>
      <c r="C21" s="4"/>
      <c r="D21" s="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axioms</vt:lpstr>
      <vt:lpstr>axiom4</vt:lpstr>
      <vt:lpstr>axiom1</vt:lpstr>
      <vt:lpstr>axiom2</vt:lpstr>
      <vt:lpstr>axiom3</vt:lpstr>
      <vt:lpstr>axiom5</vt:lpstr>
      <vt:lpstr>axiom7</vt:lpstr>
      <vt:lpstr>axiom6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2022-04-09T07:52:26Z</dcterms:created>
  <dcterms:modified xsi:type="dcterms:W3CDTF">2022-05-30T14:06:01Z</dcterms:modified>
</cp:coreProperties>
</file>