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6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7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11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1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ong_\git\jyborg\"/>
    </mc:Choice>
  </mc:AlternateContent>
  <bookViews>
    <workbookView xWindow="0" yWindow="0" windowWidth="24315" windowHeight="10395" activeTab="4"/>
  </bookViews>
  <sheets>
    <sheet name="d0" sheetId="6" r:id="rId1"/>
    <sheet name="d1" sheetId="7" r:id="rId2"/>
    <sheet name="intersection" sheetId="9" r:id="rId3"/>
    <sheet name="hoop" sheetId="8" r:id="rId4"/>
    <sheet name="cutter" sheetId="12" r:id="rId5"/>
    <sheet name="mirror" sheetId="5" r:id="rId6"/>
    <sheet name="fold" sheetId="3" r:id="rId7"/>
    <sheet name="step1" sheetId="10" r:id="rId8"/>
    <sheet name="step2" sheetId="11" r:id="rId9"/>
  </sheets>
  <definedNames>
    <definedName name="M_U" localSheetId="5">mirror!$E$99:$F$100</definedName>
    <definedName name="SIGMA" localSheetId="2">{0,-1;1,0}</definedName>
    <definedName name="SIGMA">{0,-1;1,0}</definedName>
    <definedName name="V_N" localSheetId="6">fold!$E$89:$F$89</definedName>
    <definedName name="V_N" localSheetId="5">mirror!$E$96:$F$96</definedName>
    <definedName name="V_NN" localSheetId="5">mirror!$E$101:$F$101</definedName>
    <definedName name="V_S" localSheetId="6">fold!$E$86:$F$86</definedName>
    <definedName name="V_S" localSheetId="5">mirror!$E$93:$F$93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5" i="8" l="1"/>
  <c r="C165" i="8"/>
  <c r="F160" i="8"/>
  <c r="F161" i="8" s="1"/>
  <c r="E160" i="8"/>
  <c r="G160" i="8" s="1"/>
  <c r="I159" i="8"/>
  <c r="I165" i="8" s="1"/>
  <c r="H159" i="8"/>
  <c r="G159" i="8"/>
  <c r="D149" i="8"/>
  <c r="C149" i="8"/>
  <c r="F144" i="8"/>
  <c r="F145" i="8" s="1"/>
  <c r="E144" i="8"/>
  <c r="E145" i="8" s="1"/>
  <c r="I143" i="8"/>
  <c r="I149" i="8" s="1"/>
  <c r="H143" i="8"/>
  <c r="G143" i="8"/>
  <c r="D133" i="8"/>
  <c r="C133" i="8"/>
  <c r="F128" i="8"/>
  <c r="I128" i="8" s="1"/>
  <c r="E128" i="8"/>
  <c r="E129" i="8" s="1"/>
  <c r="I127" i="8"/>
  <c r="I133" i="8" s="1"/>
  <c r="H127" i="8"/>
  <c r="G127" i="8"/>
  <c r="F111" i="8"/>
  <c r="F112" i="8" s="1"/>
  <c r="F113" i="8" s="1"/>
  <c r="F114" i="8" s="1"/>
  <c r="F115" i="8" s="1"/>
  <c r="E111" i="8"/>
  <c r="E112" i="8" s="1"/>
  <c r="E113" i="8" s="1"/>
  <c r="E114" i="8" s="1"/>
  <c r="E115" i="8" s="1"/>
  <c r="E116" i="8" s="1"/>
  <c r="I110" i="8"/>
  <c r="I116" i="8" s="1"/>
  <c r="H110" i="8"/>
  <c r="H116" i="8" s="1"/>
  <c r="G110" i="8"/>
  <c r="D116" i="8"/>
  <c r="C116" i="8"/>
  <c r="F162" i="8" l="1"/>
  <c r="I161" i="8"/>
  <c r="I160" i="8"/>
  <c r="H160" i="8"/>
  <c r="E161" i="8"/>
  <c r="H165" i="8"/>
  <c r="E146" i="8"/>
  <c r="H145" i="8"/>
  <c r="G145" i="8"/>
  <c r="F146" i="8"/>
  <c r="I145" i="8"/>
  <c r="G144" i="8"/>
  <c r="H144" i="8"/>
  <c r="I144" i="8"/>
  <c r="H149" i="8"/>
  <c r="E130" i="8"/>
  <c r="H129" i="8"/>
  <c r="H128" i="8"/>
  <c r="G128" i="8"/>
  <c r="K127" i="8"/>
  <c r="F129" i="8"/>
  <c r="H133" i="8"/>
  <c r="I115" i="8"/>
  <c r="N110" i="8" s="1"/>
  <c r="F116" i="8"/>
  <c r="I113" i="8"/>
  <c r="I111" i="8"/>
  <c r="H111" i="8"/>
  <c r="I114" i="8"/>
  <c r="H114" i="8"/>
  <c r="G111" i="8"/>
  <c r="H113" i="8"/>
  <c r="H112" i="8"/>
  <c r="G115" i="8"/>
  <c r="H115" i="8"/>
  <c r="J115" i="8" s="1"/>
  <c r="I112" i="8"/>
  <c r="G114" i="8"/>
  <c r="G113" i="8"/>
  <c r="G112" i="8"/>
  <c r="C102" i="11"/>
  <c r="D102" i="11"/>
  <c r="K97" i="11" a="1"/>
  <c r="K97" i="11" s="1"/>
  <c r="L97" i="11" s="1"/>
  <c r="L100" i="11" s="1"/>
  <c r="I97" i="11" a="1"/>
  <c r="I97" i="11" s="1"/>
  <c r="J97" i="11" s="1"/>
  <c r="J100" i="11" s="1"/>
  <c r="G97" i="11" a="1"/>
  <c r="G97" i="11" s="1"/>
  <c r="H97" i="11" s="1"/>
  <c r="H100" i="11" s="1"/>
  <c r="E97" i="11" a="1"/>
  <c r="E97" i="11" s="1"/>
  <c r="F97" i="11" s="1"/>
  <c r="K81" i="11" a="1"/>
  <c r="K81" i="11" s="1"/>
  <c r="I81" i="11" a="1"/>
  <c r="I81" i="11" s="1"/>
  <c r="J81" i="11" s="1"/>
  <c r="G81" i="11" a="1"/>
  <c r="G81" i="11" s="1"/>
  <c r="E81" i="11" a="1"/>
  <c r="E81" i="11" s="1"/>
  <c r="B58" i="11"/>
  <c r="B51" i="11"/>
  <c r="B43" i="11"/>
  <c r="D41" i="11"/>
  <c r="D49" i="11" s="1"/>
  <c r="C41" i="11"/>
  <c r="C49" i="11" s="1"/>
  <c r="K39" i="11"/>
  <c r="E39" i="11"/>
  <c r="G39" i="11" s="1"/>
  <c r="B33" i="11"/>
  <c r="B26" i="11"/>
  <c r="B22" i="11"/>
  <c r="G21" i="11"/>
  <c r="D83" i="11" s="1"/>
  <c r="F21" i="11"/>
  <c r="C83" i="11" s="1"/>
  <c r="F15" i="11"/>
  <c r="B15" i="11"/>
  <c r="F14" i="11"/>
  <c r="B14" i="11"/>
  <c r="F13" i="11"/>
  <c r="J99" i="11" s="1"/>
  <c r="F12" i="11"/>
  <c r="B9" i="11"/>
  <c r="F8" i="11"/>
  <c r="F9" i="11" s="1"/>
  <c r="F10" i="11" s="1"/>
  <c r="B8" i="11"/>
  <c r="G22" i="11" s="1"/>
  <c r="D84" i="11" s="1"/>
  <c r="J127" i="8" l="1"/>
  <c r="J110" i="8"/>
  <c r="J159" i="8"/>
  <c r="N111" i="8"/>
  <c r="E162" i="8"/>
  <c r="H161" i="8"/>
  <c r="G161" i="8"/>
  <c r="K159" i="8"/>
  <c r="L159" i="8"/>
  <c r="I162" i="8"/>
  <c r="F163" i="8"/>
  <c r="J112" i="8"/>
  <c r="J113" i="8"/>
  <c r="J114" i="8"/>
  <c r="J111" i="8"/>
  <c r="J143" i="8"/>
  <c r="K144" i="8"/>
  <c r="J144" i="8"/>
  <c r="K143" i="8"/>
  <c r="I146" i="8"/>
  <c r="F147" i="8"/>
  <c r="E147" i="8"/>
  <c r="H146" i="8"/>
  <c r="G146" i="8"/>
  <c r="L127" i="8"/>
  <c r="F130" i="8"/>
  <c r="I129" i="8"/>
  <c r="K128" i="8" s="1"/>
  <c r="G129" i="8"/>
  <c r="E131" i="8"/>
  <c r="H130" i="8"/>
  <c r="M110" i="8"/>
  <c r="K115" i="8"/>
  <c r="K112" i="8"/>
  <c r="K113" i="8"/>
  <c r="K114" i="8"/>
  <c r="K110" i="8"/>
  <c r="K111" i="8"/>
  <c r="G108" i="8"/>
  <c r="G109" i="8"/>
  <c r="F22" i="11"/>
  <c r="C84" i="11" s="1"/>
  <c r="I99" i="11"/>
  <c r="I100" i="11"/>
  <c r="K99" i="11"/>
  <c r="L99" i="11"/>
  <c r="K100" i="11"/>
  <c r="E100" i="11"/>
  <c r="F100" i="11"/>
  <c r="G99" i="11"/>
  <c r="H99" i="11"/>
  <c r="G100" i="11"/>
  <c r="D87" i="11"/>
  <c r="I41" i="11"/>
  <c r="I49" i="11" s="1"/>
  <c r="K41" i="11"/>
  <c r="E41" i="11"/>
  <c r="E49" i="11" s="1"/>
  <c r="L41" i="11"/>
  <c r="L81" i="11"/>
  <c r="K83" i="11"/>
  <c r="F81" i="11"/>
  <c r="H81" i="11"/>
  <c r="G83" i="11"/>
  <c r="J83" i="11"/>
  <c r="I83" i="11"/>
  <c r="M39" i="11"/>
  <c r="C87" i="11"/>
  <c r="B23" i="11"/>
  <c r="F23" i="11"/>
  <c r="H41" i="11"/>
  <c r="H49" i="11" s="1"/>
  <c r="G23" i="11"/>
  <c r="J41" i="11"/>
  <c r="J49" i="11" s="1"/>
  <c r="F41" i="11"/>
  <c r="F49" i="11" s="1"/>
  <c r="B10" i="11"/>
  <c r="B11" i="11" s="1"/>
  <c r="D39" i="10"/>
  <c r="C39" i="10"/>
  <c r="K160" i="8" l="1"/>
  <c r="L110" i="8"/>
  <c r="K145" i="8"/>
  <c r="J160" i="8"/>
  <c r="L160" i="8" s="1"/>
  <c r="N112" i="8"/>
  <c r="F164" i="8"/>
  <c r="I163" i="8"/>
  <c r="E163" i="8"/>
  <c r="H162" i="8"/>
  <c r="G162" i="8"/>
  <c r="J128" i="8"/>
  <c r="L128" i="8" s="1"/>
  <c r="L143" i="8"/>
  <c r="J145" i="8"/>
  <c r="F148" i="8"/>
  <c r="I147" i="8"/>
  <c r="L144" i="8"/>
  <c r="E148" i="8"/>
  <c r="H147" i="8"/>
  <c r="G147" i="8"/>
  <c r="I130" i="8"/>
  <c r="F131" i="8"/>
  <c r="E132" i="8"/>
  <c r="G131" i="8"/>
  <c r="H131" i="8"/>
  <c r="G130" i="8"/>
  <c r="L111" i="8"/>
  <c r="L114" i="8"/>
  <c r="L113" i="8"/>
  <c r="L112" i="8"/>
  <c r="L115" i="8"/>
  <c r="M111" i="8"/>
  <c r="P110" i="8"/>
  <c r="O110" i="8"/>
  <c r="E99" i="11"/>
  <c r="D99" i="11"/>
  <c r="D103" i="11" s="1"/>
  <c r="D85" i="11"/>
  <c r="F99" i="11"/>
  <c r="C85" i="11"/>
  <c r="C99" i="11"/>
  <c r="B24" i="11"/>
  <c r="H42" i="11"/>
  <c r="H50" i="11" s="1"/>
  <c r="E42" i="11"/>
  <c r="E50" i="11" s="1"/>
  <c r="C42" i="11"/>
  <c r="C50" i="11" s="1"/>
  <c r="D42" i="11"/>
  <c r="D50" i="11" s="1"/>
  <c r="F42" i="11"/>
  <c r="F50" i="11" s="1"/>
  <c r="G42" i="11"/>
  <c r="G50" i="11" s="1"/>
  <c r="I42" i="11"/>
  <c r="I50" i="11" s="1"/>
  <c r="J42" i="11"/>
  <c r="J50" i="11" s="1"/>
  <c r="N41" i="11"/>
  <c r="N49" i="11" s="1"/>
  <c r="G25" i="11"/>
  <c r="F25" i="11"/>
  <c r="G84" i="11"/>
  <c r="G24" i="11"/>
  <c r="K49" i="11"/>
  <c r="F24" i="11"/>
  <c r="E84" i="11"/>
  <c r="H84" i="11"/>
  <c r="H83" i="11"/>
  <c r="F83" i="11"/>
  <c r="F84" i="11"/>
  <c r="M41" i="11"/>
  <c r="M49" i="11" s="1"/>
  <c r="E83" i="11"/>
  <c r="L49" i="11"/>
  <c r="G41" i="11"/>
  <c r="G49" i="11" s="1"/>
  <c r="J84" i="11"/>
  <c r="L84" i="11"/>
  <c r="L83" i="11"/>
  <c r="K84" i="11"/>
  <c r="I84" i="11"/>
  <c r="B53" i="10"/>
  <c r="B47" i="10"/>
  <c r="B40" i="10"/>
  <c r="F21" i="10"/>
  <c r="C76" i="10" s="1"/>
  <c r="G21" i="10"/>
  <c r="D76" i="10" s="1"/>
  <c r="D80" i="10" s="1"/>
  <c r="L109" i="8" l="1"/>
  <c r="Q110" i="8"/>
  <c r="L145" i="8"/>
  <c r="N113" i="8"/>
  <c r="J161" i="8"/>
  <c r="F165" i="8"/>
  <c r="I164" i="8"/>
  <c r="N159" i="8" s="1"/>
  <c r="H163" i="8"/>
  <c r="G163" i="8"/>
  <c r="E164" i="8"/>
  <c r="K161" i="8"/>
  <c r="J146" i="8"/>
  <c r="E149" i="8"/>
  <c r="H148" i="8"/>
  <c r="G148" i="8"/>
  <c r="G141" i="8" s="1"/>
  <c r="F149" i="8"/>
  <c r="I148" i="8"/>
  <c r="N143" i="8" s="1"/>
  <c r="K146" i="8"/>
  <c r="E133" i="8"/>
  <c r="H132" i="8"/>
  <c r="F132" i="8"/>
  <c r="G132" i="8" s="1"/>
  <c r="G125" i="8" s="1"/>
  <c r="I131" i="8"/>
  <c r="J129" i="8"/>
  <c r="K129" i="8"/>
  <c r="G126" i="8"/>
  <c r="B126" i="8" s="1"/>
  <c r="M112" i="8"/>
  <c r="O111" i="8"/>
  <c r="P111" i="8"/>
  <c r="Q111" i="8" s="1"/>
  <c r="L108" i="8"/>
  <c r="D100" i="11"/>
  <c r="D86" i="11"/>
  <c r="C103" i="11"/>
  <c r="C100" i="11"/>
  <c r="C86" i="11"/>
  <c r="M42" i="11"/>
  <c r="M50" i="11" s="1"/>
  <c r="C101" i="11"/>
  <c r="N42" i="11"/>
  <c r="N50" i="11" s="1"/>
  <c r="D101" i="11"/>
  <c r="L42" i="11"/>
  <c r="L50" i="11" s="1"/>
  <c r="K42" i="11"/>
  <c r="K50" i="11" s="1"/>
  <c r="C57" i="11" s="1" a="1"/>
  <c r="C57" i="11" s="1"/>
  <c r="C56" i="11" a="1"/>
  <c r="C56" i="11" s="1"/>
  <c r="F56" i="11" a="1"/>
  <c r="F56" i="11" s="1"/>
  <c r="E56" i="11" a="1"/>
  <c r="E56" i="11" s="1"/>
  <c r="D56" i="11" a="1"/>
  <c r="D56" i="11" s="1"/>
  <c r="C80" i="10"/>
  <c r="J39" i="10"/>
  <c r="J46" i="10" s="1"/>
  <c r="I39" i="10"/>
  <c r="I46" i="10" s="1"/>
  <c r="D46" i="10"/>
  <c r="C46" i="10"/>
  <c r="K37" i="10"/>
  <c r="M37" i="10" s="1"/>
  <c r="E37" i="10"/>
  <c r="B31" i="10"/>
  <c r="B25" i="10"/>
  <c r="B22" i="10"/>
  <c r="F15" i="10"/>
  <c r="F14" i="10"/>
  <c r="F13" i="10"/>
  <c r="F12" i="10"/>
  <c r="F11" i="10"/>
  <c r="F8" i="10"/>
  <c r="B12" i="10"/>
  <c r="B13" i="10"/>
  <c r="B14" i="10"/>
  <c r="B15" i="10"/>
  <c r="B8" i="10"/>
  <c r="N114" i="8" l="1"/>
  <c r="H164" i="8"/>
  <c r="E165" i="8"/>
  <c r="G164" i="8"/>
  <c r="G157" i="8" s="1"/>
  <c r="N160" i="8"/>
  <c r="L161" i="8"/>
  <c r="K162" i="8"/>
  <c r="J162" i="8"/>
  <c r="K147" i="8"/>
  <c r="G142" i="8"/>
  <c r="N144" i="8"/>
  <c r="J147" i="8"/>
  <c r="M143" i="8"/>
  <c r="K148" i="8"/>
  <c r="J148" i="8"/>
  <c r="L146" i="8"/>
  <c r="L129" i="8"/>
  <c r="J130" i="8"/>
  <c r="K130" i="8"/>
  <c r="F133" i="8"/>
  <c r="I132" i="8"/>
  <c r="K132" i="8" s="1"/>
  <c r="M127" i="8"/>
  <c r="M113" i="8"/>
  <c r="O112" i="8"/>
  <c r="P112" i="8"/>
  <c r="Q112" i="8" s="1"/>
  <c r="K105" i="11"/>
  <c r="E105" i="11"/>
  <c r="C109" i="11"/>
  <c r="D109" i="11"/>
  <c r="C106" i="11"/>
  <c r="C105" i="11"/>
  <c r="F57" i="11" a="1"/>
  <c r="F57" i="11" s="1"/>
  <c r="D57" i="11" a="1"/>
  <c r="D57" i="11" s="1"/>
  <c r="G57" i="11" s="1"/>
  <c r="C92" i="11" s="1"/>
  <c r="E57" i="11" a="1"/>
  <c r="E57" i="11" s="1"/>
  <c r="H56" i="11"/>
  <c r="K56" i="11" s="1"/>
  <c r="G56" i="11"/>
  <c r="J56" i="11" s="1"/>
  <c r="I56" i="11"/>
  <c r="F9" i="10"/>
  <c r="F10" i="10" s="1"/>
  <c r="G37" i="10"/>
  <c r="E39" i="10"/>
  <c r="E46" i="10" s="1"/>
  <c r="F39" i="10"/>
  <c r="F46" i="10" s="1"/>
  <c r="B23" i="10"/>
  <c r="H39" i="10" s="1"/>
  <c r="B9" i="10"/>
  <c r="B10" i="10" s="1"/>
  <c r="B11" i="10" s="1"/>
  <c r="F22" i="10"/>
  <c r="C77" i="10" s="1"/>
  <c r="G22" i="10"/>
  <c r="D77" i="10" s="1"/>
  <c r="K163" i="8" l="1"/>
  <c r="J163" i="8"/>
  <c r="L163" i="8" s="1"/>
  <c r="O143" i="8"/>
  <c r="P143" i="8"/>
  <c r="N115" i="8"/>
  <c r="G158" i="8"/>
  <c r="N161" i="8"/>
  <c r="K164" i="8"/>
  <c r="M159" i="8"/>
  <c r="J164" i="8"/>
  <c r="L162" i="8"/>
  <c r="L148" i="8"/>
  <c r="M144" i="8"/>
  <c r="L147" i="8"/>
  <c r="L142" i="8" s="1"/>
  <c r="N145" i="8"/>
  <c r="J132" i="8"/>
  <c r="L132" i="8" s="1"/>
  <c r="M128" i="8"/>
  <c r="N127" i="8"/>
  <c r="P127" i="8" s="1"/>
  <c r="J131" i="8"/>
  <c r="K131" i="8"/>
  <c r="L130" i="8"/>
  <c r="M114" i="8"/>
  <c r="O113" i="8"/>
  <c r="P113" i="8"/>
  <c r="Q113" i="8" s="1"/>
  <c r="C107" i="11"/>
  <c r="I106" i="11"/>
  <c r="I105" i="11"/>
  <c r="G106" i="11"/>
  <c r="K106" i="11"/>
  <c r="D108" i="11"/>
  <c r="H105" i="11"/>
  <c r="F106" i="11"/>
  <c r="L106" i="11"/>
  <c r="H106" i="11"/>
  <c r="L105" i="11"/>
  <c r="J105" i="11"/>
  <c r="J106" i="11"/>
  <c r="D105" i="11"/>
  <c r="G105" i="11"/>
  <c r="E106" i="11"/>
  <c r="C108" i="11"/>
  <c r="H57" i="11"/>
  <c r="D106" i="11" s="1"/>
  <c r="D90" i="11"/>
  <c r="D91" i="11"/>
  <c r="D92" i="11"/>
  <c r="D89" i="11"/>
  <c r="C89" i="11"/>
  <c r="D93" i="11"/>
  <c r="C91" i="11"/>
  <c r="H89" i="11"/>
  <c r="L90" i="11"/>
  <c r="C90" i="11"/>
  <c r="J57" i="11"/>
  <c r="I57" i="11"/>
  <c r="I89" i="11"/>
  <c r="J89" i="11"/>
  <c r="K89" i="11"/>
  <c r="E89" i="11"/>
  <c r="I90" i="11"/>
  <c r="C93" i="11"/>
  <c r="H90" i="11"/>
  <c r="M56" i="11"/>
  <c r="L56" i="11"/>
  <c r="N56" i="11"/>
  <c r="G90" i="11"/>
  <c r="K90" i="11"/>
  <c r="G89" i="11"/>
  <c r="E90" i="11"/>
  <c r="G39" i="10"/>
  <c r="G46" i="10" s="1"/>
  <c r="K74" i="10" a="1"/>
  <c r="K74" i="10" s="1"/>
  <c r="I74" i="10" a="1"/>
  <c r="I74" i="10" s="1"/>
  <c r="E74" i="10" a="1"/>
  <c r="E74" i="10" s="1"/>
  <c r="E77" i="10" s="1"/>
  <c r="G74" i="10" a="1"/>
  <c r="G74" i="10" s="1"/>
  <c r="L39" i="10"/>
  <c r="L46" i="10" s="1"/>
  <c r="K39" i="10"/>
  <c r="K46" i="10" s="1"/>
  <c r="F23" i="10"/>
  <c r="C78" i="10" s="1"/>
  <c r="G23" i="10"/>
  <c r="D78" i="10" s="1"/>
  <c r="F24" i="10"/>
  <c r="C79" i="10" s="1"/>
  <c r="G24" i="10"/>
  <c r="D79" i="10" s="1"/>
  <c r="B24" i="10"/>
  <c r="H46" i="10"/>
  <c r="E177" i="3" a="1"/>
  <c r="E177" i="3" s="1"/>
  <c r="E173" i="3" a="1"/>
  <c r="E173" i="3" s="1"/>
  <c r="E169" i="3" a="1"/>
  <c r="E170" i="3" s="1"/>
  <c r="I149" i="3" a="1"/>
  <c r="I149" i="3" s="1"/>
  <c r="I153" i="3" a="1"/>
  <c r="I153" i="3" s="1"/>
  <c r="I157" i="3" a="1"/>
  <c r="I157" i="3" s="1"/>
  <c r="I161" i="3" a="1"/>
  <c r="I161" i="3" s="1"/>
  <c r="Q143" i="8" l="1"/>
  <c r="P159" i="8"/>
  <c r="Q159" i="8" s="1"/>
  <c r="O159" i="8"/>
  <c r="O127" i="8"/>
  <c r="Q127" i="8" s="1"/>
  <c r="P144" i="8"/>
  <c r="O144" i="8"/>
  <c r="L141" i="8"/>
  <c r="L164" i="8"/>
  <c r="L158" i="8" s="1"/>
  <c r="M160" i="8"/>
  <c r="N162" i="8"/>
  <c r="N146" i="8"/>
  <c r="M145" i="8"/>
  <c r="L131" i="8"/>
  <c r="L126" i="8" s="1"/>
  <c r="N128" i="8"/>
  <c r="M129" i="8"/>
  <c r="M115" i="8"/>
  <c r="P114" i="8"/>
  <c r="O114" i="8"/>
  <c r="D107" i="11"/>
  <c r="F105" i="11"/>
  <c r="K57" i="11"/>
  <c r="J90" i="11"/>
  <c r="L89" i="11"/>
  <c r="F89" i="11"/>
  <c r="F90" i="11"/>
  <c r="M57" i="11"/>
  <c r="L57" i="11"/>
  <c r="N57" i="11" s="1"/>
  <c r="K77" i="10"/>
  <c r="K76" i="10"/>
  <c r="L74" i="10"/>
  <c r="J74" i="10"/>
  <c r="I77" i="10"/>
  <c r="I76" i="10"/>
  <c r="H74" i="10"/>
  <c r="G77" i="10"/>
  <c r="G76" i="10"/>
  <c r="F74" i="10"/>
  <c r="F77" i="10" s="1"/>
  <c r="E76" i="10"/>
  <c r="N39" i="10"/>
  <c r="N46" i="10" s="1"/>
  <c r="M39" i="10"/>
  <c r="M46" i="10" s="1"/>
  <c r="E178" i="3"/>
  <c r="E174" i="3"/>
  <c r="E169" i="3"/>
  <c r="I150" i="3"/>
  <c r="I154" i="3"/>
  <c r="I158" i="3"/>
  <c r="I162" i="3"/>
  <c r="Q114" i="8" l="1"/>
  <c r="O128" i="8"/>
  <c r="P128" i="8"/>
  <c r="Q128" i="8" s="1"/>
  <c r="Q144" i="8"/>
  <c r="L157" i="8"/>
  <c r="P160" i="8"/>
  <c r="Q160" i="8" s="1"/>
  <c r="O160" i="8"/>
  <c r="P145" i="8"/>
  <c r="Q145" i="8" s="1"/>
  <c r="O145" i="8"/>
  <c r="M161" i="8"/>
  <c r="N163" i="8"/>
  <c r="M146" i="8"/>
  <c r="N147" i="8"/>
  <c r="M130" i="8"/>
  <c r="N129" i="8"/>
  <c r="P129" i="8" s="1"/>
  <c r="Q129" i="8" s="1"/>
  <c r="L125" i="8"/>
  <c r="P115" i="8"/>
  <c r="O115" i="8"/>
  <c r="L77" i="10"/>
  <c r="L76" i="10"/>
  <c r="J76" i="10"/>
  <c r="J77" i="10"/>
  <c r="H77" i="10"/>
  <c r="H76" i="10"/>
  <c r="F76" i="10"/>
  <c r="C52" i="10" a="1"/>
  <c r="C52" i="10" s="1"/>
  <c r="E52" i="10" a="1"/>
  <c r="E52" i="10" s="1"/>
  <c r="D52" i="10" a="1"/>
  <c r="D52" i="10" s="1"/>
  <c r="F52" i="10" a="1"/>
  <c r="F52" i="10" s="1"/>
  <c r="Q115" i="8" l="1"/>
  <c r="O129" i="8"/>
  <c r="P161" i="8"/>
  <c r="O161" i="8"/>
  <c r="O146" i="8"/>
  <c r="P146" i="8"/>
  <c r="Q146" i="8" s="1"/>
  <c r="N164" i="8"/>
  <c r="M162" i="8"/>
  <c r="M147" i="8"/>
  <c r="N148" i="8"/>
  <c r="N130" i="8"/>
  <c r="M131" i="8"/>
  <c r="I52" i="10"/>
  <c r="L52" i="10" s="1"/>
  <c r="H52" i="10"/>
  <c r="K52" i="10" s="1"/>
  <c r="G52" i="10"/>
  <c r="J52" i="10" s="1"/>
  <c r="C192" i="3" a="1"/>
  <c r="C192" i="3" s="1"/>
  <c r="D192" i="3" a="1"/>
  <c r="D192" i="3" s="1"/>
  <c r="E154" i="3"/>
  <c r="F153" i="3" s="1"/>
  <c r="E161" i="3"/>
  <c r="F162" i="3" s="1"/>
  <c r="E162" i="3"/>
  <c r="F161" i="3" s="1"/>
  <c r="E157" i="3"/>
  <c r="F158" i="3" s="1"/>
  <c r="E158" i="3"/>
  <c r="F157" i="3" s="1"/>
  <c r="E153" i="3"/>
  <c r="F154" i="3" s="1"/>
  <c r="E150" i="3"/>
  <c r="F149" i="3" s="1"/>
  <c r="E149" i="3"/>
  <c r="F150" i="3" s="1"/>
  <c r="E95" i="5"/>
  <c r="F95" i="5"/>
  <c r="E96" i="5"/>
  <c r="F96" i="5"/>
  <c r="E99" i="5" a="1"/>
  <c r="E99" i="5" s="1"/>
  <c r="E101" i="5" a="1"/>
  <c r="F101" i="5" s="1"/>
  <c r="E106" i="5"/>
  <c r="F106" i="5"/>
  <c r="E107" i="5"/>
  <c r="F107" i="5"/>
  <c r="E108" i="5"/>
  <c r="F108" i="5"/>
  <c r="E109" i="5"/>
  <c r="F109" i="5"/>
  <c r="Q161" i="8" l="1"/>
  <c r="P131" i="8"/>
  <c r="O130" i="8"/>
  <c r="P130" i="8"/>
  <c r="Q130" i="8" s="1"/>
  <c r="P162" i="8"/>
  <c r="O162" i="8"/>
  <c r="O147" i="8"/>
  <c r="P147" i="8"/>
  <c r="Q147" i="8" s="1"/>
  <c r="P116" i="8" a="1"/>
  <c r="P116" i="8" s="1"/>
  <c r="S110" i="8" s="1"/>
  <c r="S111" i="8" s="1"/>
  <c r="S112" i="8" s="1"/>
  <c r="S113" i="8" s="1"/>
  <c r="S114" i="8" s="1"/>
  <c r="S115" i="8" s="1"/>
  <c r="O116" i="8" a="1"/>
  <c r="O116" i="8" s="1"/>
  <c r="R110" i="8" s="1"/>
  <c r="M163" i="8"/>
  <c r="M148" i="8"/>
  <c r="M132" i="8"/>
  <c r="N131" i="8"/>
  <c r="D85" i="10"/>
  <c r="C82" i="10"/>
  <c r="H82" i="10"/>
  <c r="D84" i="10"/>
  <c r="D82" i="10"/>
  <c r="D86" i="10"/>
  <c r="K83" i="10"/>
  <c r="G83" i="10"/>
  <c r="J82" i="10"/>
  <c r="E83" i="10"/>
  <c r="I82" i="10"/>
  <c r="F82" i="10"/>
  <c r="H83" i="10"/>
  <c r="L82" i="10"/>
  <c r="J83" i="10"/>
  <c r="C85" i="10"/>
  <c r="I83" i="10"/>
  <c r="G82" i="10"/>
  <c r="C84" i="10"/>
  <c r="F83" i="10"/>
  <c r="D83" i="10"/>
  <c r="C83" i="10"/>
  <c r="K82" i="10"/>
  <c r="E82" i="10"/>
  <c r="C86" i="10"/>
  <c r="L83" i="10"/>
  <c r="M52" i="10"/>
  <c r="N52" i="10"/>
  <c r="C193" i="3"/>
  <c r="D193" i="3"/>
  <c r="G161" i="3" a="1"/>
  <c r="H161" i="3" s="1"/>
  <c r="G153" i="3" a="1"/>
  <c r="H154" i="3" s="1"/>
  <c r="G157" i="3" a="1"/>
  <c r="G158" i="3" s="1"/>
  <c r="G149" i="3" a="1"/>
  <c r="H149" i="3" s="1"/>
  <c r="E101" i="5"/>
  <c r="F100" i="5"/>
  <c r="F99" i="5"/>
  <c r="E100" i="5"/>
  <c r="P163" i="8" l="1"/>
  <c r="O163" i="8"/>
  <c r="Q162" i="8"/>
  <c r="O131" i="8"/>
  <c r="Q131" i="8"/>
  <c r="P132" i="8"/>
  <c r="P148" i="8"/>
  <c r="Q148" i="8" s="1"/>
  <c r="O148" i="8"/>
  <c r="R111" i="8"/>
  <c r="U110" i="8"/>
  <c r="T110" i="8"/>
  <c r="M164" i="8"/>
  <c r="N132" i="8"/>
  <c r="G107" i="5" a="1"/>
  <c r="G107" i="5" s="1"/>
  <c r="G109" i="5" a="1"/>
  <c r="G109" i="5" s="1"/>
  <c r="G162" i="3"/>
  <c r="H162" i="3"/>
  <c r="G161" i="3"/>
  <c r="G153" i="3"/>
  <c r="H153" i="3"/>
  <c r="G154" i="3"/>
  <c r="G157" i="3"/>
  <c r="H157" i="3"/>
  <c r="H158" i="3"/>
  <c r="G149" i="3"/>
  <c r="G150" i="3"/>
  <c r="H150" i="3"/>
  <c r="G108" i="5" a="1"/>
  <c r="G108" i="5" s="1"/>
  <c r="G106" i="5" a="1"/>
  <c r="Q132" i="8" l="1"/>
  <c r="O133" i="8" s="1" a="1"/>
  <c r="O133" i="8" s="1"/>
  <c r="R127" i="8" s="1"/>
  <c r="O132" i="8"/>
  <c r="P164" i="8"/>
  <c r="O164" i="8"/>
  <c r="Q163" i="8"/>
  <c r="P149" i="8" a="1"/>
  <c r="P149" i="8" s="1"/>
  <c r="S143" i="8" s="1"/>
  <c r="S144" i="8" s="1"/>
  <c r="S145" i="8" s="1"/>
  <c r="S146" i="8" s="1"/>
  <c r="S147" i="8" s="1"/>
  <c r="S148" i="8" s="1"/>
  <c r="O149" i="8" a="1"/>
  <c r="O149" i="8" s="1"/>
  <c r="R143" i="8" s="1"/>
  <c r="V110" i="8"/>
  <c r="R112" i="8"/>
  <c r="U111" i="8"/>
  <c r="T111" i="8"/>
  <c r="H107" i="5"/>
  <c r="H109" i="5"/>
  <c r="K149" i="3" a="1"/>
  <c r="L150" i="3" s="1"/>
  <c r="K161" i="3" a="1"/>
  <c r="L162" i="3" s="1"/>
  <c r="K157" i="3" a="1"/>
  <c r="L158" i="3" s="1"/>
  <c r="K153" i="3" a="1"/>
  <c r="L153" i="3" s="1"/>
  <c r="C165" i="3" a="1"/>
  <c r="D166" i="3" s="1"/>
  <c r="E165" i="3" a="1"/>
  <c r="E165" i="3" s="1"/>
  <c r="H108" i="5"/>
  <c r="H106" i="5"/>
  <c r="G106" i="5"/>
  <c r="R128" i="8" l="1"/>
  <c r="T127" i="8"/>
  <c r="U127" i="8"/>
  <c r="Q164" i="8"/>
  <c r="P165" i="8" s="1" a="1"/>
  <c r="P165" i="8" s="1"/>
  <c r="S159" i="8" s="1"/>
  <c r="S160" i="8" s="1"/>
  <c r="S161" i="8" s="1"/>
  <c r="S162" i="8" s="1"/>
  <c r="S163" i="8" s="1"/>
  <c r="S164" i="8" s="1"/>
  <c r="P133" i="8" a="1"/>
  <c r="P133" i="8" s="1"/>
  <c r="S127" i="8" s="1"/>
  <c r="S128" i="8" s="1"/>
  <c r="S129" i="8" s="1"/>
  <c r="S130" i="8" s="1"/>
  <c r="S131" i="8" s="1"/>
  <c r="S132" i="8" s="1"/>
  <c r="U143" i="8"/>
  <c r="R144" i="8"/>
  <c r="T143" i="8"/>
  <c r="V111" i="8"/>
  <c r="W110" i="8" s="1"/>
  <c r="R113" i="8"/>
  <c r="U112" i="8"/>
  <c r="T112" i="8"/>
  <c r="V116" i="8"/>
  <c r="K149" i="3"/>
  <c r="K150" i="3"/>
  <c r="L149" i="3"/>
  <c r="L161" i="3"/>
  <c r="K162" i="3"/>
  <c r="K161" i="3"/>
  <c r="K157" i="3"/>
  <c r="L157" i="3"/>
  <c r="K158" i="3"/>
  <c r="L154" i="3"/>
  <c r="C165" i="3"/>
  <c r="D165" i="3"/>
  <c r="C166" i="3"/>
  <c r="K154" i="3"/>
  <c r="K153" i="3"/>
  <c r="E166" i="3"/>
  <c r="V127" i="8" l="1"/>
  <c r="V133" i="8" s="1"/>
  <c r="O165" i="8" a="1"/>
  <c r="O165" i="8" s="1"/>
  <c r="R159" i="8" s="1"/>
  <c r="R129" i="8"/>
  <c r="T128" i="8"/>
  <c r="U128" i="8"/>
  <c r="R145" i="8"/>
  <c r="U144" i="8"/>
  <c r="T144" i="8"/>
  <c r="V143" i="8"/>
  <c r="V149" i="8" s="1"/>
  <c r="X110" i="8"/>
  <c r="V112" i="8"/>
  <c r="W111" i="8" s="1"/>
  <c r="X111" i="8" s="1"/>
  <c r="R114" i="8"/>
  <c r="U113" i="8"/>
  <c r="T113" i="8"/>
  <c r="C169" i="3" a="1"/>
  <c r="K165" i="3" a="1"/>
  <c r="V128" i="8" l="1"/>
  <c r="W127" i="8" s="1"/>
  <c r="X127" i="8" s="1"/>
  <c r="R130" i="8"/>
  <c r="T129" i="8"/>
  <c r="U129" i="8"/>
  <c r="R160" i="8"/>
  <c r="U159" i="8"/>
  <c r="T159" i="8"/>
  <c r="V144" i="8"/>
  <c r="W143" i="8" s="1"/>
  <c r="X143" i="8" s="1"/>
  <c r="Y143" i="8" s="1"/>
  <c r="R146" i="8"/>
  <c r="U145" i="8"/>
  <c r="T145" i="8"/>
  <c r="V113" i="8"/>
  <c r="W112" i="8" s="1"/>
  <c r="X112" i="8" s="1"/>
  <c r="R115" i="8"/>
  <c r="U114" i="8"/>
  <c r="T114" i="8"/>
  <c r="Z111" i="8"/>
  <c r="Y111" i="8"/>
  <c r="Z110" i="8"/>
  <c r="Y110" i="8"/>
  <c r="C169" i="3"/>
  <c r="D169" i="3"/>
  <c r="C170" i="3"/>
  <c r="D170" i="3"/>
  <c r="K165" i="3"/>
  <c r="L165" i="3"/>
  <c r="K166" i="3"/>
  <c r="L166" i="3"/>
  <c r="V129" i="8" l="1"/>
  <c r="W128" i="8" s="1"/>
  <c r="X128" i="8" s="1"/>
  <c r="R161" i="8"/>
  <c r="U160" i="8"/>
  <c r="T160" i="8"/>
  <c r="V159" i="8"/>
  <c r="R131" i="8"/>
  <c r="T130" i="8"/>
  <c r="U130" i="8"/>
  <c r="V130" i="8" s="1"/>
  <c r="V114" i="8"/>
  <c r="W113" i="8" s="1"/>
  <c r="X113" i="8" s="1"/>
  <c r="Z143" i="8"/>
  <c r="V145" i="8"/>
  <c r="R147" i="8"/>
  <c r="U146" i="8"/>
  <c r="T146" i="8"/>
  <c r="U115" i="8"/>
  <c r="F117" i="8" s="1"/>
  <c r="T115" i="8"/>
  <c r="E117" i="8" s="1"/>
  <c r="Z112" i="8"/>
  <c r="Y112" i="8"/>
  <c r="Z127" i="8"/>
  <c r="Y127" i="8"/>
  <c r="C173" i="3" a="1"/>
  <c r="D174" i="3" s="1"/>
  <c r="K169" i="3" a="1"/>
  <c r="V165" i="8" l="1"/>
  <c r="R132" i="8"/>
  <c r="T131" i="8"/>
  <c r="U131" i="8"/>
  <c r="V160" i="8"/>
  <c r="W159" i="8" s="1"/>
  <c r="R162" i="8"/>
  <c r="U161" i="8"/>
  <c r="T161" i="8"/>
  <c r="V146" i="8"/>
  <c r="W145" i="8" s="1"/>
  <c r="X145" i="8" s="1"/>
  <c r="Z145" i="8" s="1"/>
  <c r="U147" i="8"/>
  <c r="R148" i="8"/>
  <c r="T147" i="8"/>
  <c r="W144" i="8"/>
  <c r="X144" i="8" s="1"/>
  <c r="V115" i="8"/>
  <c r="Y113" i="8"/>
  <c r="Z113" i="8"/>
  <c r="Y128" i="8"/>
  <c r="Z128" i="8"/>
  <c r="W129" i="8"/>
  <c r="X129" i="8" s="1"/>
  <c r="C173" i="3"/>
  <c r="D173" i="3"/>
  <c r="C174" i="3"/>
  <c r="L170" i="3"/>
  <c r="K170" i="3"/>
  <c r="L169" i="3"/>
  <c r="K169" i="3"/>
  <c r="V131" i="8" l="1"/>
  <c r="W130" i="8" s="1"/>
  <c r="X130" i="8" s="1"/>
  <c r="R163" i="8"/>
  <c r="U162" i="8"/>
  <c r="T162" i="8"/>
  <c r="V161" i="8"/>
  <c r="W160" i="8" s="1"/>
  <c r="X160" i="8" s="1"/>
  <c r="T132" i="8"/>
  <c r="E134" i="8" s="1"/>
  <c r="U132" i="8"/>
  <c r="X159" i="8"/>
  <c r="Y145" i="8"/>
  <c r="Y144" i="8"/>
  <c r="Z144" i="8"/>
  <c r="U148" i="8"/>
  <c r="T148" i="8"/>
  <c r="E150" i="8" s="1"/>
  <c r="V147" i="8"/>
  <c r="W146" i="8" s="1"/>
  <c r="X146" i="8" s="1"/>
  <c r="W114" i="8"/>
  <c r="X114" i="8" s="1"/>
  <c r="W115" i="8"/>
  <c r="X115" i="8" s="1"/>
  <c r="Y129" i="8"/>
  <c r="Z129" i="8"/>
  <c r="K173" i="3" a="1"/>
  <c r="C177" i="3" a="1"/>
  <c r="D178" i="3" s="1"/>
  <c r="Z159" i="8" l="1"/>
  <c r="Y159" i="8"/>
  <c r="F134" i="8"/>
  <c r="V132" i="8"/>
  <c r="W131" i="8" s="1"/>
  <c r="X131" i="8" s="1"/>
  <c r="Z160" i="8"/>
  <c r="Y160" i="8"/>
  <c r="V162" i="8"/>
  <c r="W161" i="8" s="1"/>
  <c r="X161" i="8" s="1"/>
  <c r="R164" i="8"/>
  <c r="U163" i="8"/>
  <c r="T163" i="8"/>
  <c r="Z146" i="8"/>
  <c r="Y146" i="8"/>
  <c r="F150" i="8"/>
  <c r="V148" i="8"/>
  <c r="Z115" i="8"/>
  <c r="Y115" i="8"/>
  <c r="Y114" i="8"/>
  <c r="Z114" i="8"/>
  <c r="X109" i="8"/>
  <c r="X108" i="8" s="1"/>
  <c r="B109" i="8" s="1"/>
  <c r="Y130" i="8"/>
  <c r="Z130" i="8"/>
  <c r="L174" i="3"/>
  <c r="K174" i="3"/>
  <c r="L173" i="3"/>
  <c r="K173" i="3"/>
  <c r="D177" i="3"/>
  <c r="C178" i="3"/>
  <c r="C177" i="3"/>
  <c r="W132" i="8" l="1"/>
  <c r="X132" i="8" s="1"/>
  <c r="U164" i="8"/>
  <c r="T164" i="8"/>
  <c r="E166" i="8" s="1"/>
  <c r="V163" i="8"/>
  <c r="W162" i="8" s="1"/>
  <c r="X162" i="8" s="1"/>
  <c r="Z161" i="8"/>
  <c r="Y161" i="8"/>
  <c r="W148" i="8"/>
  <c r="X148" i="8" s="1"/>
  <c r="W147" i="8"/>
  <c r="X147" i="8" s="1"/>
  <c r="Z132" i="8"/>
  <c r="Y132" i="8"/>
  <c r="Y131" i="8"/>
  <c r="Z131" i="8"/>
  <c r="X126" i="8"/>
  <c r="X125" i="8" s="1"/>
  <c r="K177" i="3" a="1"/>
  <c r="L178" i="3" s="1"/>
  <c r="Y162" i="8" l="1"/>
  <c r="Z162" i="8"/>
  <c r="V164" i="8"/>
  <c r="F166" i="8"/>
  <c r="Z147" i="8"/>
  <c r="Y147" i="8"/>
  <c r="X142" i="8"/>
  <c r="X141" i="8" s="1"/>
  <c r="B142" i="8" s="1"/>
  <c r="Y148" i="8"/>
  <c r="Z148" i="8"/>
  <c r="K177" i="3"/>
  <c r="L177" i="3"/>
  <c r="K178" i="3"/>
  <c r="W163" i="8" l="1"/>
  <c r="X163" i="8" s="1"/>
  <c r="W164" i="8"/>
  <c r="X164" i="8" s="1"/>
  <c r="C187" i="3" a="1"/>
  <c r="C187" i="3" s="1"/>
  <c r="D187" i="3" a="1"/>
  <c r="E187" i="3" a="1"/>
  <c r="Z164" i="8" l="1"/>
  <c r="Y164" i="8"/>
  <c r="Y163" i="8"/>
  <c r="Z163" i="8"/>
  <c r="X158" i="8"/>
  <c r="X157" i="8" s="1"/>
  <c r="B158" i="8" s="1"/>
  <c r="C188" i="3"/>
  <c r="E187" i="3"/>
  <c r="E188" i="3"/>
  <c r="D187" i="3"/>
  <c r="D188" i="3"/>
  <c r="D196" i="3" l="1" a="1"/>
  <c r="D197" i="3" s="1"/>
  <c r="F196" i="3" s="1"/>
  <c r="C196" i="3" a="1"/>
  <c r="C196" i="3" s="1"/>
  <c r="E197" i="3" s="1"/>
  <c r="D196" i="3" l="1"/>
  <c r="F197" i="3" s="1"/>
  <c r="C197" i="3"/>
  <c r="E196" i="3" s="1"/>
  <c r="C200" i="3" l="1" a="1"/>
  <c r="C200" i="3" s="1"/>
  <c r="D201" i="3" l="1"/>
  <c r="C201" i="3"/>
  <c r="D200" i="3"/>
  <c r="C204" i="3" l="1" a="1"/>
  <c r="C204" i="3" s="1"/>
  <c r="E200" i="3" a="1"/>
  <c r="E200" i="3" s="1"/>
  <c r="D205" i="3" l="1"/>
  <c r="C205" i="3"/>
  <c r="D204" i="3"/>
  <c r="E201" i="3"/>
  <c r="E204" i="3" s="1" a="1"/>
  <c r="E204" i="3" s="1"/>
  <c r="E205" i="3" l="1"/>
</calcChain>
</file>

<file path=xl/sharedStrings.xml><?xml version="1.0" encoding="utf-8"?>
<sst xmlns="http://schemas.openxmlformats.org/spreadsheetml/2006/main" count="635" uniqueCount="290">
  <si>
    <t>Incidentally,</t>
    <phoneticPr fontId="2"/>
  </si>
  <si>
    <t>* ~ 3 vertices are not aligned.</t>
    <phoneticPr fontId="2"/>
  </si>
  <si>
    <t xml:space="preserve">if </t>
    <phoneticPr fontId="2"/>
  </si>
  <si>
    <t>, where</t>
    <phoneticPr fontId="2"/>
  </si>
  <si>
    <t>Thus, U can be obtained as</t>
    <phoneticPr fontId="2"/>
  </si>
  <si>
    <t>to obtain</t>
    <phoneticPr fontId="2"/>
  </si>
  <si>
    <t>define the directions</t>
    <phoneticPr fontId="2"/>
  </si>
  <si>
    <t>~ folded</t>
    <phoneticPr fontId="2"/>
  </si>
  <si>
    <t>Post</t>
    <phoneticPr fontId="2"/>
  </si>
  <si>
    <t>~ CP</t>
    <phoneticPr fontId="2"/>
  </si>
  <si>
    <t>Pre</t>
    <phoneticPr fontId="2"/>
  </si>
  <si>
    <t>* it means they are on the same "face" in the crease pattern in terms of origami terminology.</t>
    <phoneticPr fontId="2"/>
  </si>
  <si>
    <t>Here, consider 3 vertices, to be transformed by the same fold transformation F</t>
    <phoneticPr fontId="2"/>
  </si>
  <si>
    <t>it is sufficient to give 3-pre-post pairs of vertices to make 6 equations.</t>
    <phoneticPr fontId="2"/>
  </si>
  <si>
    <t>More simply, since F has 6-real (4 for the unitary matrix, 2 for w) parameters,</t>
    <phoneticPr fontId="2"/>
  </si>
  <si>
    <t>Inverse Problem</t>
    <phoneticPr fontId="2"/>
  </si>
  <si>
    <t>, which is specified by n segments.</t>
    <phoneticPr fontId="2"/>
  </si>
  <si>
    <t>basically, F can be obtained by a composition of multiple image transformations:</t>
    <phoneticPr fontId="2"/>
  </si>
  <si>
    <t>Composition</t>
    <phoneticPr fontId="2"/>
  </si>
  <si>
    <t>Specification</t>
    <phoneticPr fontId="2"/>
  </si>
  <si>
    <t>thus</t>
    <phoneticPr fontId="2"/>
  </si>
  <si>
    <t>Inverse</t>
    <phoneticPr fontId="2"/>
  </si>
  <si>
    <t>let us denote a member of the group of mirror image transformations as</t>
    <phoneticPr fontId="2"/>
  </si>
  <si>
    <t>Fold Transformation</t>
    <phoneticPr fontId="2"/>
  </si>
  <si>
    <t>thus U belongs to rather SU(2), rotation group in 2D.</t>
    <phoneticPr fontId="2"/>
  </si>
  <si>
    <t>but the determinant is not negative unit,</t>
    <phoneticPr fontId="2"/>
  </si>
  <si>
    <t>and U is unitary:</t>
    <phoneticPr fontId="2"/>
  </si>
  <si>
    <t>, again is an affine transformation</t>
    <phoneticPr fontId="2"/>
  </si>
  <si>
    <t>and let them composed;</t>
    <phoneticPr fontId="2"/>
  </si>
  <si>
    <t>consider different mirrors given by different segments, 1 and 2;</t>
    <phoneticPr fontId="2"/>
  </si>
  <si>
    <t>Group of mirror image transformations:</t>
    <phoneticPr fontId="2"/>
  </si>
  <si>
    <t>Fold</t>
    <phoneticPr fontId="2"/>
  </si>
  <si>
    <t>, which is manifest with "the mirror of the mirror returns it back"</t>
    <phoneticPr fontId="2"/>
  </si>
  <si>
    <t>Composes into Identity</t>
    <phoneticPr fontId="2"/>
  </si>
  <si>
    <t>thus U can be decomposed into to 2 separable terms;</t>
    <phoneticPr fontId="2"/>
  </si>
  <si>
    <t>Eigenvalue decomposition</t>
    <phoneticPr fontId="2"/>
  </si>
  <si>
    <t>thus d is also an eigenvector but with eigenvalue 1</t>
    <phoneticPr fontId="2"/>
  </si>
  <si>
    <t>note that the trace of a matrix is equal to the sum of the eigenvalues,</t>
    <phoneticPr fontId="2"/>
  </si>
  <si>
    <t>eigen value</t>
    <phoneticPr fontId="2"/>
  </si>
  <si>
    <t>must be orthogonal to n, which is nothing but</t>
    <phoneticPr fontId="2"/>
  </si>
  <si>
    <t>eigen vector</t>
    <phoneticPr fontId="2"/>
  </si>
  <si>
    <t>hence U is a 2 x 2 matrix, it must have another eigen value and vector</t>
    <phoneticPr fontId="2"/>
  </si>
  <si>
    <t>, which means n is the eigenvector of U with eigenvalue -1</t>
    <phoneticPr fontId="2"/>
  </si>
  <si>
    <t>eigen vectors</t>
    <phoneticPr fontId="2"/>
  </si>
  <si>
    <t>*thus U belongs to the unitary group U(2)</t>
    <phoneticPr fontId="2"/>
  </si>
  <si>
    <t>Unitarity</t>
    <phoneticPr fontId="2"/>
  </si>
  <si>
    <t>*Properties</t>
    <phoneticPr fontId="2"/>
  </si>
  <si>
    <t>Vertices</t>
    <phoneticPr fontId="2"/>
  </si>
  <si>
    <t>y'</t>
    <phoneticPr fontId="2"/>
  </si>
  <si>
    <t>x'</t>
    <phoneticPr fontId="2"/>
  </si>
  <si>
    <t>y</t>
    <phoneticPr fontId="2"/>
  </si>
  <si>
    <t>x</t>
    <phoneticPr fontId="2"/>
  </si>
  <si>
    <t>v'</t>
    <phoneticPr fontId="2"/>
  </si>
  <si>
    <t>v</t>
    <phoneticPr fontId="2"/>
  </si>
  <si>
    <t>n'</t>
    <phoneticPr fontId="2"/>
  </si>
  <si>
    <t>U</t>
    <phoneticPr fontId="2"/>
  </si>
  <si>
    <t>Affine Transform</t>
    <phoneticPr fontId="2"/>
  </si>
  <si>
    <t>x</t>
    <phoneticPr fontId="2"/>
  </si>
  <si>
    <t>n</t>
    <phoneticPr fontId="2"/>
  </si>
  <si>
    <t>d</t>
    <phoneticPr fontId="2"/>
  </si>
  <si>
    <t>e</t>
    <phoneticPr fontId="2"/>
  </si>
  <si>
    <t>s</t>
    <phoneticPr fontId="2"/>
  </si>
  <si>
    <t>Segment</t>
    <phoneticPr fontId="2"/>
  </si>
  <si>
    <t>vectors</t>
    <phoneticPr fontId="2"/>
  </si>
  <si>
    <t>components</t>
    <phoneticPr fontId="2"/>
  </si>
  <si>
    <t>Test Cases</t>
    <phoneticPr fontId="2"/>
  </si>
  <si>
    <t>thus</t>
    <phoneticPr fontId="2"/>
  </si>
  <si>
    <t>this is equivalent to</t>
    <phoneticPr fontId="2"/>
  </si>
  <si>
    <t>taking inner products,</t>
    <phoneticPr fontId="2"/>
  </si>
  <si>
    <t>, which sums up to</t>
    <phoneticPr fontId="2"/>
  </si>
  <si>
    <t>which satisfies "mirror" properties;</t>
    <phoneticPr fontId="2"/>
  </si>
  <si>
    <t>MI transformation as an Affine Transform</t>
    <phoneticPr fontId="2"/>
  </si>
  <si>
    <t>such that</t>
    <phoneticPr fontId="2"/>
  </si>
  <si>
    <t xml:space="preserve">norm vector </t>
    <phoneticPr fontId="2"/>
  </si>
  <si>
    <t>* Diracc's bra-ket notation</t>
    <phoneticPr fontId="2"/>
  </si>
  <si>
    <t>, where the direction vector, start point vector and end point vector is denoted as</t>
    <phoneticPr fontId="2"/>
  </si>
  <si>
    <t>with the direction vector;</t>
    <phoneticPr fontId="2"/>
  </si>
  <si>
    <t>segment</t>
    <phoneticPr fontId="2"/>
  </si>
  <si>
    <t>A mirror image transformation, specified by</t>
    <phoneticPr fontId="2"/>
  </si>
  <si>
    <t>Mirror</t>
    <phoneticPr fontId="2"/>
  </si>
  <si>
    <t>Here, the inverse matrix is given as</t>
    <phoneticPr fontId="2"/>
  </si>
  <si>
    <t>* can be verified eazily</t>
    <phoneticPr fontId="2"/>
  </si>
  <si>
    <t>Thus,</t>
    <phoneticPr fontId="2"/>
  </si>
  <si>
    <t>x</t>
    <phoneticPr fontId="2"/>
  </si>
  <si>
    <t>y</t>
    <phoneticPr fontId="2"/>
  </si>
  <si>
    <t>s</t>
    <phoneticPr fontId="2"/>
  </si>
  <si>
    <t>e</t>
    <phoneticPr fontId="2"/>
  </si>
  <si>
    <t>d</t>
    <phoneticPr fontId="2"/>
  </si>
  <si>
    <t>n</t>
    <phoneticPr fontId="2"/>
  </si>
  <si>
    <t>U</t>
    <phoneticPr fontId="2"/>
  </si>
  <si>
    <t>n'</t>
    <phoneticPr fontId="2"/>
  </si>
  <si>
    <t>M1</t>
    <phoneticPr fontId="2"/>
  </si>
  <si>
    <t>M2</t>
    <phoneticPr fontId="2"/>
  </si>
  <si>
    <t>M3</t>
    <phoneticPr fontId="2"/>
  </si>
  <si>
    <t>M4</t>
    <phoneticPr fontId="2"/>
  </si>
  <si>
    <t>F1</t>
    <phoneticPr fontId="2"/>
  </si>
  <si>
    <t>w</t>
    <phoneticPr fontId="2"/>
  </si>
  <si>
    <t>F2</t>
    <phoneticPr fontId="2"/>
  </si>
  <si>
    <t>U^2</t>
    <phoneticPr fontId="2"/>
  </si>
  <si>
    <t>U^TU</t>
    <phoneticPr fontId="2"/>
  </si>
  <si>
    <t>F3</t>
    <phoneticPr fontId="2"/>
  </si>
  <si>
    <t>F4</t>
    <phoneticPr fontId="2"/>
  </si>
  <si>
    <t>Composition</t>
    <phoneticPr fontId="2"/>
  </si>
  <si>
    <t>Inverse Problem</t>
    <phoneticPr fontId="2"/>
  </si>
  <si>
    <t>x</t>
    <phoneticPr fontId="2"/>
  </si>
  <si>
    <t>y</t>
    <phoneticPr fontId="2"/>
  </si>
  <si>
    <t>v2</t>
    <phoneticPr fontId="2"/>
  </si>
  <si>
    <t>v1</t>
    <phoneticPr fontId="2"/>
  </si>
  <si>
    <t>v0</t>
    <phoneticPr fontId="2"/>
  </si>
  <si>
    <t>v'0</t>
    <phoneticPr fontId="2"/>
  </si>
  <si>
    <t>v'1</t>
    <phoneticPr fontId="2"/>
  </si>
  <si>
    <t>v'2</t>
    <phoneticPr fontId="2"/>
  </si>
  <si>
    <t>y</t>
    <phoneticPr fontId="2"/>
  </si>
  <si>
    <t>d1</t>
    <phoneticPr fontId="2"/>
  </si>
  <si>
    <t>d2</t>
    <phoneticPr fontId="2"/>
  </si>
  <si>
    <t>d'2</t>
    <phoneticPr fontId="2"/>
  </si>
  <si>
    <t>d'1</t>
    <phoneticPr fontId="2"/>
  </si>
  <si>
    <t>n'1</t>
    <phoneticPr fontId="2"/>
  </si>
  <si>
    <t>n'2</t>
    <phoneticPr fontId="2"/>
  </si>
  <si>
    <t>F</t>
    <phoneticPr fontId="2"/>
  </si>
  <si>
    <t>y</t>
    <phoneticPr fontId="2"/>
  </si>
  <si>
    <t>U</t>
    <phoneticPr fontId="2"/>
  </si>
  <si>
    <t>y</t>
    <phoneticPr fontId="2"/>
  </si>
  <si>
    <t>d2</t>
    <phoneticPr fontId="2"/>
  </si>
  <si>
    <t>d1'</t>
    <phoneticPr fontId="2"/>
  </si>
  <si>
    <t>d2'</t>
    <phoneticPr fontId="2"/>
  </si>
  <si>
    <t>x</t>
    <phoneticPr fontId="2"/>
  </si>
  <si>
    <t>Face</t>
    <phoneticPr fontId="2"/>
  </si>
  <si>
    <t>0-dim Elements</t>
    <phoneticPr fontId="2"/>
  </si>
  <si>
    <t>~ Points on the CP</t>
    <phoneticPr fontId="2"/>
  </si>
  <si>
    <t>~ Vertices on the folded model</t>
    <phoneticPr fontId="2"/>
  </si>
  <si>
    <t>1-dim elements</t>
    <phoneticPr fontId="2"/>
  </si>
  <si>
    <t>Line</t>
    <phoneticPr fontId="2"/>
  </si>
  <si>
    <t>p, q stands for two extreme points of the segment</t>
    <phoneticPr fontId="2"/>
  </si>
  <si>
    <t>d stands for one direction vector of the line</t>
    <phoneticPr fontId="2"/>
  </si>
  <si>
    <t>p stands for one possible d0 element the line is passing through</t>
    <phoneticPr fontId="2"/>
  </si>
  <si>
    <t xml:space="preserve">~ a set of vertices in order </t>
    <phoneticPr fontId="2"/>
  </si>
  <si>
    <t>(either clockwise / anti-clockwise way)</t>
    <phoneticPr fontId="2"/>
  </si>
  <si>
    <t>~ basically 2 componets of F</t>
    <phoneticPr fontId="2"/>
  </si>
  <si>
    <t>* not nesessarily a Vector</t>
    <phoneticPr fontId="2"/>
  </si>
  <si>
    <t xml:space="preserve">namely, not additve </t>
    <phoneticPr fontId="2"/>
  </si>
  <si>
    <t>but must be substractive</t>
    <phoneticPr fontId="2"/>
  </si>
  <si>
    <t>must form an Metric Vector Space</t>
    <phoneticPr fontId="2"/>
  </si>
  <si>
    <t xml:space="preserve"> *alternatively,</t>
    <phoneticPr fontId="2"/>
  </si>
  <si>
    <t>, where U is an unitary matrix;</t>
    <phoneticPr fontId="2"/>
  </si>
  <si>
    <t>F4 vs F</t>
    <phoneticPr fontId="2"/>
  </si>
  <si>
    <t>Pt (Point)</t>
    <phoneticPr fontId="2"/>
  </si>
  <si>
    <t>Vx (vertex)</t>
    <phoneticPr fontId="2"/>
  </si>
  <si>
    <t>can provide the corresponding Pt,</t>
    <phoneticPr fontId="2"/>
  </si>
  <si>
    <t>~ "directions" on Vx / Pt</t>
    <phoneticPr fontId="2"/>
  </si>
  <si>
    <t>Dir (direction)</t>
    <phoneticPr fontId="2"/>
  </si>
  <si>
    <r>
      <t xml:space="preserve">~ unique for a </t>
    </r>
    <r>
      <rPr>
        <b/>
        <sz val="11"/>
        <color theme="1"/>
        <rFont val="游ゴシック"/>
        <family val="3"/>
        <charset val="128"/>
      </rPr>
      <t>step</t>
    </r>
    <r>
      <rPr>
        <sz val="11"/>
        <color theme="1"/>
        <rFont val="游ゴシック"/>
        <family val="2"/>
        <charset val="128"/>
      </rPr>
      <t xml:space="preserve"> ofa model</t>
    </r>
    <phoneticPr fontId="2"/>
  </si>
  <si>
    <t>~ unique for a B</t>
    <phoneticPr fontId="2"/>
  </si>
  <si>
    <t>~ n depends on the number of the edges of each face</t>
    <phoneticPr fontId="2"/>
  </si>
  <si>
    <t>y</t>
    <phoneticPr fontId="2"/>
  </si>
  <si>
    <t>1&lt;</t>
    <phoneticPr fontId="2"/>
  </si>
  <si>
    <t>connected</t>
    <phoneticPr fontId="2"/>
  </si>
  <si>
    <t>T</t>
    <phoneticPr fontId="2"/>
  </si>
  <si>
    <t>Intersect</t>
    <phoneticPr fontId="2"/>
  </si>
  <si>
    <t>T</t>
    <phoneticPr fontId="2"/>
  </si>
  <si>
    <t>&lt;0</t>
    <phoneticPr fontId="2"/>
  </si>
  <si>
    <t>1&lt;</t>
    <phoneticPr fontId="2"/>
  </si>
  <si>
    <t>the table becomes as follows;</t>
    <phoneticPr fontId="2"/>
  </si>
  <si>
    <t>consider both were segments,</t>
    <phoneticPr fontId="2"/>
  </si>
  <si>
    <t>2 segments</t>
    <phoneticPr fontId="2"/>
  </si>
  <si>
    <t>Intersect</t>
    <phoneticPr fontId="2"/>
  </si>
  <si>
    <t>the intersection is valid by the conditions as follows;</t>
    <phoneticPr fontId="2"/>
  </si>
  <si>
    <t>consider the other one were a segment,</t>
    <phoneticPr fontId="2"/>
  </si>
  <si>
    <t>a segment and a line</t>
    <phoneticPr fontId="2"/>
  </si>
  <si>
    <t>thus the intersection is given as</t>
    <phoneticPr fontId="2"/>
  </si>
  <si>
    <t>otherwise,</t>
    <phoneticPr fontId="2"/>
  </si>
  <si>
    <t xml:space="preserve">if </t>
    <phoneticPr fontId="2"/>
  </si>
  <si>
    <t xml:space="preserve">define </t>
    <phoneticPr fontId="2"/>
  </si>
  <si>
    <t>The equation for the intersection is given by</t>
    <phoneticPr fontId="2"/>
  </si>
  <si>
    <t>2 lines</t>
    <phoneticPr fontId="2"/>
  </si>
  <si>
    <t>Intersection</t>
    <phoneticPr fontId="2"/>
  </si>
  <si>
    <t>Pt</t>
    <phoneticPr fontId="2"/>
  </si>
  <si>
    <t>x</t>
    <phoneticPr fontId="2"/>
  </si>
  <si>
    <t>y</t>
    <phoneticPr fontId="2"/>
  </si>
  <si>
    <t>p</t>
    <phoneticPr fontId="2"/>
  </si>
  <si>
    <t>q</t>
    <phoneticPr fontId="2"/>
  </si>
  <si>
    <t>x</t>
    <phoneticPr fontId="2"/>
  </si>
  <si>
    <t>y</t>
    <phoneticPr fontId="2"/>
  </si>
  <si>
    <t>Face</t>
    <phoneticPr fontId="2"/>
  </si>
  <si>
    <t>Vx</t>
    <phoneticPr fontId="2"/>
  </si>
  <si>
    <t>y</t>
    <phoneticPr fontId="2"/>
  </si>
  <si>
    <t>Vx</t>
    <phoneticPr fontId="2"/>
  </si>
  <si>
    <t>Pt</t>
    <phoneticPr fontId="2"/>
  </si>
  <si>
    <t>d1</t>
    <phoneticPr fontId="2"/>
  </si>
  <si>
    <t>d1'</t>
    <phoneticPr fontId="2"/>
  </si>
  <si>
    <t>v0</t>
    <phoneticPr fontId="2"/>
  </si>
  <si>
    <t>v0'</t>
    <phoneticPr fontId="2"/>
  </si>
  <si>
    <t>Fold</t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</si>
  <si>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</si>
  <si>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</si>
  <si>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</si>
  <si>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</si>
  <si>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U</t>
    <phoneticPr fontId="2"/>
  </si>
  <si>
    <t>w</t>
    <phoneticPr fontId="2"/>
  </si>
  <si>
    <t>Uinv</t>
    <phoneticPr fontId="2"/>
  </si>
  <si>
    <t>winv</t>
    <phoneticPr fontId="2"/>
  </si>
  <si>
    <t>Segments</t>
    <phoneticPr fontId="2"/>
  </si>
  <si>
    <t>Vx</t>
    <phoneticPr fontId="2"/>
  </si>
  <si>
    <t>x</t>
    <phoneticPr fontId="2"/>
  </si>
  <si>
    <t>Seg</t>
    <phoneticPr fontId="2"/>
  </si>
  <si>
    <t>face</t>
    <phoneticPr fontId="2"/>
  </si>
  <si>
    <t>Seg</t>
    <phoneticPr fontId="2"/>
  </si>
  <si>
    <t>Px</t>
    <phoneticPr fontId="2"/>
  </si>
  <si>
    <t>Vx</t>
    <phoneticPr fontId="2"/>
  </si>
  <si>
    <t>Step 1</t>
    <phoneticPr fontId="2"/>
  </si>
  <si>
    <t>Visualisation</t>
    <phoneticPr fontId="2"/>
  </si>
  <si>
    <t>Step 2</t>
    <phoneticPr fontId="2"/>
  </si>
  <si>
    <t>Step 2</t>
    <phoneticPr fontId="2"/>
  </si>
  <si>
    <t>if</t>
    <phoneticPr fontId="2"/>
  </si>
  <si>
    <t>if</t>
    <phoneticPr fontId="2"/>
  </si>
  <si>
    <t>else</t>
    <phoneticPr fontId="2"/>
  </si>
  <si>
    <t>they are pararel, no intersection</t>
    <phoneticPr fontId="2"/>
  </si>
  <si>
    <t>the segment is on the line</t>
    <phoneticPr fontId="2"/>
  </si>
  <si>
    <t>else</t>
    <phoneticPr fontId="2"/>
  </si>
  <si>
    <t>x</t>
    <phoneticPr fontId="2"/>
  </si>
  <si>
    <t>y</t>
    <phoneticPr fontId="2"/>
  </si>
  <si>
    <t>w</t>
    <phoneticPr fontId="2"/>
  </si>
  <si>
    <t>x</t>
    <phoneticPr fontId="2"/>
  </si>
  <si>
    <t>y</t>
    <phoneticPr fontId="2"/>
  </si>
  <si>
    <t xml:space="preserve">test whether a point </t>
    <phoneticPr fontId="2"/>
  </si>
  <si>
    <t>Test the Vertices</t>
    <phoneticPr fontId="2"/>
  </si>
  <si>
    <t>Apply Even-odd algorithm</t>
    <phoneticPr fontId="2"/>
  </si>
  <si>
    <t>PIP (Point Inside Problem)</t>
    <phoneticPr fontId="2"/>
  </si>
  <si>
    <t>otherwise, define</t>
    <phoneticPr fontId="2"/>
  </si>
  <si>
    <t>~ the direction for edge-i</t>
    <phoneticPr fontId="2"/>
  </si>
  <si>
    <t>Test the Edges</t>
    <phoneticPr fontId="2"/>
  </si>
  <si>
    <t>, the point is on the Edge-j</t>
    <phoneticPr fontId="2"/>
  </si>
  <si>
    <t>,the point is on the Vertex-j</t>
    <phoneticPr fontId="2"/>
  </si>
  <si>
    <t>find a tangent vector</t>
    <phoneticPr fontId="2"/>
  </si>
  <si>
    <t xml:space="preserve">Now count all the edges </t>
    <phoneticPr fontId="2"/>
  </si>
  <si>
    <t>if and only if</t>
    <phoneticPr fontId="2"/>
  </si>
  <si>
    <t>is crossing;</t>
    <phoneticPr fontId="2"/>
  </si>
  <si>
    <t>odd:</t>
    <phoneticPr fontId="2"/>
  </si>
  <si>
    <t>even:</t>
    <phoneticPr fontId="2"/>
  </si>
  <si>
    <t>the point is inside</t>
    <phoneticPr fontId="2"/>
  </si>
  <si>
    <t>the point is outside</t>
    <phoneticPr fontId="2"/>
  </si>
  <si>
    <t>does not pass through any of vi</t>
    <phoneticPr fontId="2"/>
  </si>
  <si>
    <t>,such that</t>
    <phoneticPr fontId="2"/>
  </si>
  <si>
    <t>edge</t>
    <phoneticPr fontId="2"/>
  </si>
  <si>
    <t>vi</t>
    <phoneticPr fontId="2"/>
  </si>
  <si>
    <t>testing</t>
    <phoneticPr fontId="2"/>
  </si>
  <si>
    <t>vertex</t>
    <phoneticPr fontId="2"/>
  </si>
  <si>
    <t>di</t>
    <phoneticPr fontId="2"/>
  </si>
  <si>
    <t xml:space="preserve">otherwise, </t>
    <phoneticPr fontId="2"/>
  </si>
  <si>
    <t>ai(di+1)</t>
    <phoneticPr fontId="2"/>
  </si>
  <si>
    <t>di.di+1</t>
    <phoneticPr fontId="2"/>
  </si>
  <si>
    <t>di.dn</t>
    <phoneticPr fontId="2"/>
  </si>
  <si>
    <t>dn</t>
    <phoneticPr fontId="2"/>
  </si>
  <si>
    <t>even-odd</t>
    <phoneticPr fontId="2"/>
  </si>
  <si>
    <t>intersection</t>
    <phoneticPr fontId="2"/>
  </si>
  <si>
    <t>beta i</t>
    <phoneticPr fontId="2"/>
  </si>
  <si>
    <t>Result</t>
    <phoneticPr fontId="2"/>
  </si>
  <si>
    <t>Example 1</t>
    <phoneticPr fontId="2"/>
  </si>
  <si>
    <t>Example 2</t>
    <phoneticPr fontId="2"/>
  </si>
  <si>
    <t>Example 3</t>
    <phoneticPr fontId="2"/>
  </si>
  <si>
    <t>Example 4</t>
    <phoneticPr fontId="2"/>
  </si>
  <si>
    <t>* outer product of d's</t>
    <phoneticPr fontId="2"/>
  </si>
  <si>
    <t>otherwise,</t>
    <phoneticPr fontId="2"/>
  </si>
  <si>
    <t>if</t>
    <phoneticPr fontId="2"/>
  </si>
  <si>
    <t>the point is inside</t>
    <phoneticPr fontId="2"/>
  </si>
  <si>
    <t>else,</t>
    <phoneticPr fontId="2"/>
  </si>
  <si>
    <t>the point is outside</t>
    <phoneticPr fontId="2"/>
  </si>
  <si>
    <t>d0</t>
    <phoneticPr fontId="2"/>
  </si>
  <si>
    <t>ain</t>
    <phoneticPr fontId="2"/>
  </si>
  <si>
    <t>ain / didn</t>
    <phoneticPr fontId="2"/>
  </si>
  <si>
    <t>ai0</t>
    <phoneticPr fontId="2"/>
  </si>
  <si>
    <t>akn</t>
    <phoneticPr fontId="2"/>
  </si>
  <si>
    <t>dk.dn</t>
    <phoneticPr fontId="2"/>
  </si>
  <si>
    <t>* incidentally,</t>
    <phoneticPr fontId="2"/>
  </si>
  <si>
    <t>if n=3, since the polygon is always convex,</t>
    <phoneticPr fontId="2"/>
  </si>
  <si>
    <t xml:space="preserve">divide a Loop </t>
    <phoneticPr fontId="2"/>
  </si>
  <si>
    <t>by a Line</t>
    <phoneticPr fontId="2"/>
  </si>
  <si>
    <t>Cutter</t>
    <phoneticPr fontId="2"/>
  </si>
  <si>
    <t>defines the Outline of a polygon</t>
    <phoneticPr fontId="2"/>
  </si>
  <si>
    <t>two segments are pararel / same, no intersection</t>
    <phoneticPr fontId="2"/>
  </si>
  <si>
    <t>examine the intersections</t>
    <phoneticPr fontId="2"/>
  </si>
  <si>
    <t>Verteices</t>
    <phoneticPr fontId="2"/>
  </si>
  <si>
    <t>Edges</t>
    <phoneticPr fontId="2"/>
  </si>
  <si>
    <t>Hoop</t>
    <phoneticPr fontId="2"/>
  </si>
  <si>
    <t>is on / inside / outside the hoop</t>
    <phoneticPr fontId="2"/>
  </si>
  <si>
    <t>otherwise, they are apart</t>
    <phoneticPr fontId="2"/>
  </si>
  <si>
    <t>have exactly 2 adjucent vertices shared,</t>
    <phoneticPr fontId="2"/>
  </si>
  <si>
    <t>, the hoops are adjucent</t>
    <phoneticPr fontId="2"/>
  </si>
  <si>
    <t>Adjuscent Hoops</t>
    <phoneticPr fontId="2"/>
  </si>
  <si>
    <t xml:space="preserve">into 2-adjuscent sub loops 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</si>
</sst>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E+00"/>
    <numFmt numFmtId="177" formatCode="0.000"/>
    <numFmt numFmtId="178" formatCode="&quot;Step &quot;0"/>
  </numFmts>
  <fonts count="10" x14ac:knownFonts="1">
    <font>
      <sz val="11"/>
      <color theme="1"/>
      <name val="游ゴシック"/>
      <family val="2"/>
      <charset val="128"/>
    </font>
    <font>
      <sz val="11"/>
      <color theme="1"/>
      <name val="ＭＳ Ｐゴシック"/>
      <family val="2"/>
      <charset val="128"/>
      <scheme val="minor"/>
    </font>
    <font>
      <sz val="6"/>
      <name val="游ゴシック"/>
      <family val="2"/>
      <charset val="128"/>
    </font>
    <font>
      <b/>
      <sz val="14"/>
      <color theme="1"/>
      <name val="游ゴシック"/>
      <family val="3"/>
      <charset val="128"/>
    </font>
    <font>
      <b/>
      <sz val="14"/>
      <color indexed="8"/>
      <name val="游ゴシック"/>
      <family val="3"/>
      <charset val="128"/>
    </font>
    <font>
      <b/>
      <sz val="11"/>
      <color theme="1"/>
      <name val="游ゴシック"/>
      <family val="3"/>
      <charset val="128"/>
    </font>
    <font>
      <sz val="11"/>
      <color theme="0"/>
      <name val="游ゴシック"/>
      <family val="2"/>
      <charset val="128"/>
    </font>
    <font>
      <sz val="11"/>
      <color theme="0"/>
      <name val="游ゴシック"/>
      <family val="3"/>
      <charset val="128"/>
    </font>
    <font>
      <sz val="14"/>
      <color theme="1"/>
      <name val="游ゴシック"/>
      <family val="2"/>
      <charset val="128"/>
    </font>
    <font>
      <sz val="14"/>
      <color theme="1"/>
      <name val="游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9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4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4" xfId="0" applyFill="1" applyBorder="1">
      <alignment vertical="center"/>
    </xf>
    <xf numFmtId="0" fontId="0" fillId="0" borderId="18" xfId="0" applyBorder="1">
      <alignment vertical="center"/>
    </xf>
    <xf numFmtId="0" fontId="0" fillId="0" borderId="3" xfId="0" applyFill="1" applyBorder="1">
      <alignment vertical="center"/>
    </xf>
    <xf numFmtId="0" fontId="4" fillId="0" borderId="1" xfId="0" applyFont="1" applyBorder="1">
      <alignment vertical="center"/>
    </xf>
    <xf numFmtId="0" fontId="0" fillId="0" borderId="0" xfId="0" applyFill="1" applyBorder="1">
      <alignment vertical="center"/>
    </xf>
    <xf numFmtId="176" fontId="0" fillId="0" borderId="15" xfId="0" applyNumberFormat="1" applyBorder="1">
      <alignment vertical="center"/>
    </xf>
    <xf numFmtId="176" fontId="0" fillId="0" borderId="2" xfId="0" applyNumberFormat="1" applyBorder="1">
      <alignment vertical="center"/>
    </xf>
    <xf numFmtId="0" fontId="0" fillId="0" borderId="5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3" xfId="0" applyBorder="1">
      <alignment vertical="center"/>
    </xf>
    <xf numFmtId="0" fontId="8" fillId="0" borderId="1" xfId="0" applyFont="1" applyBorder="1">
      <alignment vertical="center"/>
    </xf>
    <xf numFmtId="0" fontId="5" fillId="0" borderId="0" xfId="0" applyFont="1">
      <alignment vertical="center"/>
    </xf>
    <xf numFmtId="177" fontId="0" fillId="0" borderId="0" xfId="0" applyNumberFormat="1" applyBorder="1">
      <alignment vertical="center"/>
    </xf>
    <xf numFmtId="0" fontId="0" fillId="0" borderId="15" xfId="0" applyNumberFormat="1" applyBorder="1">
      <alignment vertical="center"/>
    </xf>
    <xf numFmtId="0" fontId="0" fillId="3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0" borderId="17" xfId="0" applyBorder="1">
      <alignment vertical="center"/>
    </xf>
    <xf numFmtId="0" fontId="9" fillId="0" borderId="1" xfId="0" applyFont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" xfId="0" applyBorder="1">
      <alignment vertical="center"/>
    </xf>
    <xf numFmtId="178" fontId="0" fillId="0" borderId="0" xfId="0" applyNumberFormat="1" applyFill="1" applyBorder="1">
      <alignment vertical="center"/>
    </xf>
    <xf numFmtId="0" fontId="0" fillId="0" borderId="1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24" xfId="0" applyBorder="1">
      <alignment vertical="center"/>
    </xf>
    <xf numFmtId="0" fontId="0" fillId="0" borderId="19" xfId="0" applyBorder="1">
      <alignment vertical="center"/>
    </xf>
    <xf numFmtId="0" fontId="0" fillId="0" borderId="0" xfId="0" applyNumberFormat="1">
      <alignment vertical="center"/>
    </xf>
    <xf numFmtId="0" fontId="7" fillId="0" borderId="0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0" fillId="0" borderId="16" xfId="0" applyFill="1" applyBorder="1">
      <alignment vertical="center"/>
    </xf>
    <xf numFmtId="0" fontId="0" fillId="0" borderId="22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20" xfId="0" applyBorder="1">
      <alignment vertical="center"/>
    </xf>
    <xf numFmtId="0" fontId="0" fillId="2" borderId="4" xfId="0" applyFill="1" applyBorder="1">
      <alignment vertical="center"/>
    </xf>
    <xf numFmtId="0" fontId="0" fillId="2" borderId="22" xfId="0" applyFill="1" applyBorder="1">
      <alignment vertical="center"/>
    </xf>
    <xf numFmtId="0" fontId="0" fillId="0" borderId="24" xfId="0" applyFill="1" applyBorder="1">
      <alignment vertical="center"/>
    </xf>
    <xf numFmtId="0" fontId="0" fillId="2" borderId="15" xfId="0" applyFill="1" applyBorder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hoop!$B$105</c:f>
          <c:strCache>
            <c:ptCount val="1"/>
            <c:pt idx="0">
              <c:v>Example 1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3C196680-1389-4AE9-AB5E-38643D8B80B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26A855D2-3F93-44B3-BC85-ABDFFABE71C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C6A9299A-4F98-42A5-9725-CAB7A61E32D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845F15EE-3AAB-4DF9-A843-BE3AEB07048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553E966D-5F72-4AEB-AD37-39587EEA945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fld id="{A819954B-45E8-4A76-87F1-14CC5207AEE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DataLabelsRange val="1"/>
                <c15:showLeaderLines val="0"/>
              </c:ext>
            </c:extLst>
          </c:dLbls>
          <c:xVal>
            <c:numRef>
              <c:f>hoop!$C$110:$C$116</c:f>
              <c:numCache>
                <c:formatCode>General</c:formatCode>
                <c:ptCount val="7"/>
                <c:pt idx="0">
                  <c:v>50</c:v>
                </c:pt>
                <c:pt idx="1">
                  <c:v>80</c:v>
                </c:pt>
                <c:pt idx="2">
                  <c:v>50</c:v>
                </c:pt>
                <c:pt idx="3">
                  <c:v>0</c:v>
                </c:pt>
                <c:pt idx="4">
                  <c:v>0</c:v>
                </c:pt>
                <c:pt idx="5">
                  <c:v>-100</c:v>
                </c:pt>
                <c:pt idx="6">
                  <c:v>50</c:v>
                </c:pt>
              </c:numCache>
            </c:numRef>
          </c:xVal>
          <c:yVal>
            <c:numRef>
              <c:f>hoop!$D$110:$D$116</c:f>
              <c:numCache>
                <c:formatCode>General</c:formatCode>
                <c:ptCount val="7"/>
                <c:pt idx="0">
                  <c:v>-200</c:v>
                </c:pt>
                <c:pt idx="1">
                  <c:v>160</c:v>
                </c:pt>
                <c:pt idx="2">
                  <c:v>0</c:v>
                </c:pt>
                <c:pt idx="3">
                  <c:v>100</c:v>
                </c:pt>
                <c:pt idx="4">
                  <c:v>0</c:v>
                </c:pt>
                <c:pt idx="5">
                  <c:v>-200</c:v>
                </c:pt>
                <c:pt idx="6">
                  <c:v>-200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hoop!$B$110:$B$115</c15:f>
                <c15:dlblRangeCache>
                  <c:ptCount val="6"/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</c15:dlblRangeCache>
              </c15:datalabelsRange>
            </c:ext>
          </c:extLst>
        </c:ser>
        <c:ser>
          <c:idx val="1"/>
          <c:order val="1"/>
          <c:tx>
            <c:strRef>
              <c:f>hoop!$E$108</c:f>
              <c:strCache>
                <c:ptCount val="1"/>
                <c:pt idx="0">
                  <c:v>w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9580211081158139E-2"/>
                  <c:y val="7.0167663786099413E-2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0E49DE19-6A35-445B-9672-0D31C49D4393}" type="CELLRANGE">
                      <a:rPr lang="en-US" altLang="ja-JP" b="1"/>
                      <a:pPr>
                        <a:defRPr b="1"/>
                      </a:pPr>
                      <a:t>[CELLRANGE]</a:t>
                    </a:fld>
                    <a:endParaRPr lang="ja-JP" altLang="en-US"/>
                  </a:p>
                </c:rich>
              </c:tx>
              <c:spPr>
                <a:solidFill>
                  <a:srgbClr val="70AD47">
                    <a:lumMod val="20000"/>
                    <a:lumOff val="80000"/>
                  </a:srgbClr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/>
                  <c15:dlblFieldTable/>
                  <c15:showDataLabelsRange val="1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xVal>
            <c:numRef>
              <c:f>hoop!$E$116:$E$117</c:f>
              <c:numCache>
                <c:formatCode>General</c:formatCode>
                <c:ptCount val="2"/>
                <c:pt idx="0">
                  <c:v>50</c:v>
                </c:pt>
                <c:pt idx="1">
                  <c:v>44900</c:v>
                </c:pt>
              </c:numCache>
            </c:numRef>
          </c:xVal>
          <c:yVal>
            <c:numRef>
              <c:f>hoop!$F$116:$F$117</c:f>
              <c:numCache>
                <c:formatCode>General</c:formatCode>
                <c:ptCount val="2"/>
                <c:pt idx="0">
                  <c:v>100</c:v>
                </c:pt>
                <c:pt idx="1">
                  <c:v>44800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hoop!$E$108</c15:f>
                <c15:dlblRangeCache>
                  <c:ptCount val="1"/>
                  <c:pt idx="0">
                    <c:v>w</c:v>
                  </c:pt>
                </c15:dlblRangeCache>
              </c15:datalabelsRange>
            </c:ext>
          </c:extLst>
        </c:ser>
        <c:ser>
          <c:idx val="2"/>
          <c:order val="2"/>
          <c:tx>
            <c:strRef>
              <c:f>hoop!$Y$108</c:f>
              <c:strCache>
                <c:ptCount val="1"/>
                <c:pt idx="0">
                  <c:v>intersection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20000"/>
                  <a:lumOff val="80000"/>
                </a:schemeClr>
              </a:solidFill>
              <a:ln w="9525">
                <a:noFill/>
              </a:ln>
              <a:effectLst/>
            </c:spPr>
          </c:marker>
          <c:dPt>
            <c:idx val="5"/>
            <c:marker>
              <c:symbol val="circle"/>
              <c:size val="5"/>
              <c:spPr>
                <a:solidFill>
                  <a:schemeClr val="accent6">
                    <a:lumMod val="20000"/>
                    <a:lumOff val="80000"/>
                  </a:schemeClr>
                </a:solidFill>
                <a:ln w="9525">
                  <a:noFill/>
                </a:ln>
                <a:effectLst/>
              </c:spPr>
            </c:marker>
            <c:bubble3D val="0"/>
            <c:spPr>
              <a:ln w="19050" cap="rnd">
                <a:noFill/>
                <a:round/>
              </a:ln>
              <a:effectLst/>
            </c:spPr>
          </c:dPt>
          <c:xVal>
            <c:numRef>
              <c:f>hoop!$Y$110:$Y$115</c:f>
              <c:numCache>
                <c:formatCode>General</c:formatCode>
                <c:ptCount val="6"/>
                <c:pt idx="0">
                  <c:v>77.264437689969611</c:v>
                </c:pt>
                <c:pt idx="1">
                  <c:v>73.059125964010278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xVal>
          <c:yVal>
            <c:numRef>
              <c:f>hoop!$Z$110:$Z$115</c:f>
              <c:numCache>
                <c:formatCode>General</c:formatCode>
                <c:ptCount val="6"/>
                <c:pt idx="0">
                  <c:v>127.17325227963526</c:v>
                </c:pt>
                <c:pt idx="1">
                  <c:v>122.98200514138817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2036656"/>
        <c:axId val="-2102026864"/>
      </c:scatterChart>
      <c:valAx>
        <c:axId val="-2102036656"/>
        <c:scaling>
          <c:orientation val="minMax"/>
          <c:max val="200"/>
          <c:min val="-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102026864"/>
        <c:crosses val="autoZero"/>
        <c:crossBetween val="midCat"/>
      </c:valAx>
      <c:valAx>
        <c:axId val="-2102026864"/>
        <c:scaling>
          <c:orientation val="minMax"/>
          <c:max val="2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102036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hoop!$B$122</c:f>
          <c:strCache>
            <c:ptCount val="1"/>
            <c:pt idx="0">
              <c:v>Example 2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A7E45270-6BF7-4E6C-9C7A-6CC9775432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60393E1E-D797-4AB5-A924-12FADBF88BF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"/>
              <c:layout>
                <c:manualLayout>
                  <c:x val="6.9444444444444337E-2"/>
                  <c:y val="0.1111111111111111"/>
                </c:manualLayout>
              </c:layout>
              <c:tx>
                <c:rich>
                  <a:bodyPr/>
                  <a:lstStyle/>
                  <a:p>
                    <a:fld id="{6E6F4DE0-6961-45E8-A355-2DC07AD9BC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1DD5648B-C11A-4D08-93AD-C332000CE2B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5E823F88-2F99-4941-933E-E5A01C07D0A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fld id="{E042E932-9C08-4B88-98D4-927F9FBB09B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>
                  <c15:layout>
                    <c:manualLayout>
                      <c:w val="4.4621391076115492E-2"/>
                      <c:h val="6.074803149606299E-2"/>
                    </c:manualLayout>
                  </c15:layout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DataLabelsRange val="1"/>
                <c15:showLeaderLines val="0"/>
              </c:ext>
            </c:extLst>
          </c:dLbls>
          <c:xVal>
            <c:numRef>
              <c:f>hoop!$C$110:$C$116</c:f>
              <c:numCache>
                <c:formatCode>General</c:formatCode>
                <c:ptCount val="7"/>
                <c:pt idx="0">
                  <c:v>50</c:v>
                </c:pt>
                <c:pt idx="1">
                  <c:v>80</c:v>
                </c:pt>
                <c:pt idx="2">
                  <c:v>50</c:v>
                </c:pt>
                <c:pt idx="3">
                  <c:v>0</c:v>
                </c:pt>
                <c:pt idx="4">
                  <c:v>0</c:v>
                </c:pt>
                <c:pt idx="5">
                  <c:v>-100</c:v>
                </c:pt>
                <c:pt idx="6">
                  <c:v>50</c:v>
                </c:pt>
              </c:numCache>
            </c:numRef>
          </c:xVal>
          <c:yVal>
            <c:numRef>
              <c:f>hoop!$D$110:$D$116</c:f>
              <c:numCache>
                <c:formatCode>General</c:formatCode>
                <c:ptCount val="7"/>
                <c:pt idx="0">
                  <c:v>-200</c:v>
                </c:pt>
                <c:pt idx="1">
                  <c:v>160</c:v>
                </c:pt>
                <c:pt idx="2">
                  <c:v>0</c:v>
                </c:pt>
                <c:pt idx="3">
                  <c:v>100</c:v>
                </c:pt>
                <c:pt idx="4">
                  <c:v>0</c:v>
                </c:pt>
                <c:pt idx="5">
                  <c:v>-200</c:v>
                </c:pt>
                <c:pt idx="6">
                  <c:v>-200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hoop!$B$110:$B$115</c15:f>
                <c15:dlblRangeCache>
                  <c:ptCount val="6"/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</c15:dlblRangeCache>
              </c15:datalabelsRange>
            </c:ext>
          </c:extLst>
        </c:ser>
        <c:ser>
          <c:idx val="1"/>
          <c:order val="1"/>
          <c:tx>
            <c:strRef>
              <c:f>hoop!$E$125</c:f>
              <c:strCache>
                <c:ptCount val="1"/>
                <c:pt idx="0">
                  <c:v>w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9.1820202416332652E-2"/>
                  <c:y val="8.8528367233130817E-2"/>
                </c:manualLayout>
              </c:layout>
              <c:tx>
                <c:rich>
                  <a:bodyPr/>
                  <a:lstStyle/>
                  <a:p>
                    <a:fld id="{2F4CA5EE-C1A0-456E-891A-1E84B70BFC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1"/>
              <c:layout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solidFill>
                <a:srgbClr val="70AD47">
                  <a:lumMod val="20000"/>
                  <a:lumOff val="80000"/>
                </a:srgbClr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xVal>
            <c:numRef>
              <c:f>hoop!$E$133:$E$134</c:f>
              <c:numCache>
                <c:formatCode>General</c:formatCode>
                <c:ptCount val="2"/>
                <c:pt idx="0">
                  <c:v>50</c:v>
                </c:pt>
                <c:pt idx="1">
                  <c:v>17900</c:v>
                </c:pt>
              </c:numCache>
            </c:numRef>
          </c:xVal>
          <c:yVal>
            <c:numRef>
              <c:f>hoop!$F$133:$F$134</c:f>
              <c:numCache>
                <c:formatCode>General</c:formatCode>
                <c:ptCount val="2"/>
                <c:pt idx="0">
                  <c:v>0</c:v>
                </c:pt>
                <c:pt idx="1">
                  <c:v>17800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hoop!$E$125</c15:f>
                <c15:dlblRangeCache>
                  <c:ptCount val="1"/>
                  <c:pt idx="0">
                    <c:v>w</c:v>
                  </c:pt>
                </c15:dlblRangeCache>
              </c15:datalabelsRange>
            </c:ext>
          </c:extLst>
        </c:ser>
        <c:ser>
          <c:idx val="2"/>
          <c:order val="2"/>
          <c:tx>
            <c:strRef>
              <c:f>hoop!$Y$125</c:f>
              <c:strCache>
                <c:ptCount val="1"/>
                <c:pt idx="0">
                  <c:v>intersection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20000"/>
                  <a:lumOff val="80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hoop!$Y$127:$Y$132</c:f>
              <c:numCache>
                <c:formatCode>General</c:formatCode>
                <c:ptCount val="6"/>
                <c:pt idx="0">
                  <c:v>68.177189409368637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xVal>
          <c:yVal>
            <c:numRef>
              <c:f>hoop!$Z$127:$Z$132</c:f>
              <c:numCache>
                <c:formatCode>General</c:formatCode>
                <c:ptCount val="6"/>
                <c:pt idx="0">
                  <c:v>18.126272912423623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2025232"/>
        <c:axId val="-2102033936"/>
      </c:scatterChart>
      <c:valAx>
        <c:axId val="-2102025232"/>
        <c:scaling>
          <c:orientation val="minMax"/>
          <c:max val="200"/>
          <c:min val="-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102033936"/>
        <c:crosses val="autoZero"/>
        <c:crossBetween val="midCat"/>
      </c:valAx>
      <c:valAx>
        <c:axId val="-2102033936"/>
        <c:scaling>
          <c:orientation val="minMax"/>
          <c:max val="2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102025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hoop!$B$138</c:f>
          <c:strCache>
            <c:ptCount val="1"/>
            <c:pt idx="0">
              <c:v>Example 3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E700C905-3727-4A6E-AFA2-0EF2DF33C94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816039E8-1D99-4AE5-A40C-9CA5EFE15F3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"/>
              <c:layout>
                <c:manualLayout>
                  <c:x val="6.9444444444444337E-2"/>
                  <c:y val="0.1111111111111111"/>
                </c:manualLayout>
              </c:layout>
              <c:tx>
                <c:rich>
                  <a:bodyPr/>
                  <a:lstStyle/>
                  <a:p>
                    <a:fld id="{1545B6A8-A5A2-4364-9A89-83F62E5E09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7B92C1CB-8EBA-4D6E-BFDE-ADFC9346BCA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D9A49CB3-F722-4AA1-9B15-11425AF5F34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fld id="{51423C65-63FC-4F5C-947A-796150EB017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>
                  <c15:layout>
                    <c:manualLayout>
                      <c:w val="4.4621391076115492E-2"/>
                      <c:h val="6.074803149606299E-2"/>
                    </c:manualLayout>
                  </c15:layout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DataLabelsRange val="1"/>
                <c15:showLeaderLines val="0"/>
              </c:ext>
            </c:extLst>
          </c:dLbls>
          <c:xVal>
            <c:numRef>
              <c:f>hoop!$C$110:$C$116</c:f>
              <c:numCache>
                <c:formatCode>General</c:formatCode>
                <c:ptCount val="7"/>
                <c:pt idx="0">
                  <c:v>50</c:v>
                </c:pt>
                <c:pt idx="1">
                  <c:v>80</c:v>
                </c:pt>
                <c:pt idx="2">
                  <c:v>50</c:v>
                </c:pt>
                <c:pt idx="3">
                  <c:v>0</c:v>
                </c:pt>
                <c:pt idx="4">
                  <c:v>0</c:v>
                </c:pt>
                <c:pt idx="5">
                  <c:v>-100</c:v>
                </c:pt>
                <c:pt idx="6">
                  <c:v>50</c:v>
                </c:pt>
              </c:numCache>
            </c:numRef>
          </c:xVal>
          <c:yVal>
            <c:numRef>
              <c:f>hoop!$D$110:$D$116</c:f>
              <c:numCache>
                <c:formatCode>General</c:formatCode>
                <c:ptCount val="7"/>
                <c:pt idx="0">
                  <c:v>-200</c:v>
                </c:pt>
                <c:pt idx="1">
                  <c:v>160</c:v>
                </c:pt>
                <c:pt idx="2">
                  <c:v>0</c:v>
                </c:pt>
                <c:pt idx="3">
                  <c:v>100</c:v>
                </c:pt>
                <c:pt idx="4">
                  <c:v>0</c:v>
                </c:pt>
                <c:pt idx="5">
                  <c:v>-200</c:v>
                </c:pt>
                <c:pt idx="6">
                  <c:v>-200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hoop!$B$110:$B$115</c15:f>
                <c15:dlblRangeCache>
                  <c:ptCount val="6"/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</c15:dlblRangeCache>
              </c15:datalabelsRange>
            </c:ext>
          </c:extLst>
        </c:ser>
        <c:ser>
          <c:idx val="1"/>
          <c:order val="1"/>
          <c:tx>
            <c:strRef>
              <c:f>hoop!$E$125</c:f>
              <c:strCache>
                <c:ptCount val="1"/>
                <c:pt idx="0">
                  <c:v>w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1216E2E8-3F6E-413D-A14D-4F9D067CFFD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xForSave val="1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xForSave val="1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xForSave val="1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xForSave val="1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xForSave val="1"/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xForSave val="1"/>
                </c:ext>
              </c:extLst>
            </c:dLbl>
            <c:dLbl>
              <c:idx val="7"/>
              <c:layout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xForSave val="1"/>
                </c:ext>
              </c:extLst>
            </c:dLbl>
            <c:spPr>
              <a:solidFill>
                <a:srgbClr val="70AD47">
                  <a:lumMod val="20000"/>
                  <a:lumOff val="80000"/>
                </a:srgbClr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DataLabelsRange val="1"/>
                <c15:showLeaderLines val="0"/>
              </c:ext>
            </c:extLst>
          </c:dLbls>
          <c:xVal>
            <c:numRef>
              <c:f>hoop!$E$143:$E$150</c:f>
              <c:numCache>
                <c:formatCode>General</c:formatCode>
                <c:ptCount val="8"/>
                <c:pt idx="0">
                  <c:v>-40</c:v>
                </c:pt>
                <c:pt idx="1">
                  <c:v>-40</c:v>
                </c:pt>
                <c:pt idx="2">
                  <c:v>-40</c:v>
                </c:pt>
                <c:pt idx="3">
                  <c:v>-40</c:v>
                </c:pt>
                <c:pt idx="4">
                  <c:v>-40</c:v>
                </c:pt>
                <c:pt idx="5">
                  <c:v>-40</c:v>
                </c:pt>
                <c:pt idx="6">
                  <c:v>-40</c:v>
                </c:pt>
                <c:pt idx="7">
                  <c:v>5900</c:v>
                </c:pt>
              </c:numCache>
            </c:numRef>
          </c:xVal>
          <c:yVal>
            <c:numRef>
              <c:f>hoop!$F$143:$F$150</c:f>
              <c:numCache>
                <c:formatCode>General</c:formatCode>
                <c:ptCount val="8"/>
                <c:pt idx="0">
                  <c:v>-80</c:v>
                </c:pt>
                <c:pt idx="1">
                  <c:v>-80</c:v>
                </c:pt>
                <c:pt idx="2">
                  <c:v>-80</c:v>
                </c:pt>
                <c:pt idx="3">
                  <c:v>-80</c:v>
                </c:pt>
                <c:pt idx="4">
                  <c:v>-80</c:v>
                </c:pt>
                <c:pt idx="5">
                  <c:v>-80</c:v>
                </c:pt>
                <c:pt idx="6">
                  <c:v>-80</c:v>
                </c:pt>
                <c:pt idx="7">
                  <c:v>5800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hoop!$E$141</c15:f>
                <c15:dlblRangeCache>
                  <c:ptCount val="1"/>
                  <c:pt idx="0">
                    <c:v>w</c:v>
                  </c:pt>
                </c15:dlblRangeCache>
              </c15:datalabelsRange>
            </c:ext>
          </c:extLst>
        </c:ser>
        <c:ser>
          <c:idx val="2"/>
          <c:order val="2"/>
          <c:tx>
            <c:strRef>
              <c:f>hoop!$Y$125</c:f>
              <c:strCache>
                <c:ptCount val="1"/>
                <c:pt idx="0">
                  <c:v>intersection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20000"/>
                  <a:lumOff val="80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hoop!$Y$143:$Y$148</c:f>
              <c:numCache>
                <c:formatCode>General</c:formatCode>
                <c:ptCount val="6"/>
                <c:pt idx="0">
                  <c:v>68.9908256880734</c:v>
                </c:pt>
                <c:pt idx="1">
                  <c:v>52.093023255813947</c:v>
                </c:pt>
                <c:pt idx="2">
                  <c:v>46.959459459459453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xVal>
          <c:yVal>
            <c:numRef>
              <c:f>hoop!$Z$143:$Z$148</c:f>
              <c:numCache>
                <c:formatCode>General</c:formatCode>
                <c:ptCount val="6"/>
                <c:pt idx="0">
                  <c:v>27.889908256880744</c:v>
                </c:pt>
                <c:pt idx="1">
                  <c:v>11.162790697674424</c:v>
                </c:pt>
                <c:pt idx="2">
                  <c:v>6.0810810810810807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2033392"/>
        <c:axId val="-2102031216"/>
      </c:scatterChart>
      <c:valAx>
        <c:axId val="-2102033392"/>
        <c:scaling>
          <c:orientation val="minMax"/>
          <c:max val="200"/>
          <c:min val="-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102031216"/>
        <c:crosses val="autoZero"/>
        <c:crossBetween val="midCat"/>
      </c:valAx>
      <c:valAx>
        <c:axId val="-2102031216"/>
        <c:scaling>
          <c:orientation val="minMax"/>
          <c:max val="2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102033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hoop!$B$154</c:f>
          <c:strCache>
            <c:ptCount val="1"/>
            <c:pt idx="0">
              <c:v>Example 4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675B344C-ED3E-464A-A9DA-A75D4945A98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D95BC146-D264-422C-8500-C9FAEB8E87A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E0F6E8DF-D6CD-4EA0-99A3-55503FDA6D4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37F953DB-0049-4CCB-B195-A0E17C8BD83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145F6098-F1D7-44B4-B892-9F75FCDDD01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fld id="{51741CB5-9C75-4B55-B02D-BD8A5035E12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>
                  <c15:layout>
                    <c:manualLayout>
                      <c:w val="4.4621391076115492E-2"/>
                      <c:h val="6.074803149606299E-2"/>
                    </c:manualLayout>
                  </c15:layout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l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DataLabelsRange val="1"/>
                <c15:showLeaderLines val="0"/>
              </c:ext>
            </c:extLst>
          </c:dLbls>
          <c:xVal>
            <c:numRef>
              <c:f>hoop!$C$110:$C$116</c:f>
              <c:numCache>
                <c:formatCode>General</c:formatCode>
                <c:ptCount val="7"/>
                <c:pt idx="0">
                  <c:v>50</c:v>
                </c:pt>
                <c:pt idx="1">
                  <c:v>80</c:v>
                </c:pt>
                <c:pt idx="2">
                  <c:v>50</c:v>
                </c:pt>
                <c:pt idx="3">
                  <c:v>0</c:v>
                </c:pt>
                <c:pt idx="4">
                  <c:v>0</c:v>
                </c:pt>
                <c:pt idx="5">
                  <c:v>-100</c:v>
                </c:pt>
                <c:pt idx="6">
                  <c:v>50</c:v>
                </c:pt>
              </c:numCache>
            </c:numRef>
          </c:xVal>
          <c:yVal>
            <c:numRef>
              <c:f>hoop!$D$110:$D$116</c:f>
              <c:numCache>
                <c:formatCode>General</c:formatCode>
                <c:ptCount val="7"/>
                <c:pt idx="0">
                  <c:v>-200</c:v>
                </c:pt>
                <c:pt idx="1">
                  <c:v>160</c:v>
                </c:pt>
                <c:pt idx="2">
                  <c:v>0</c:v>
                </c:pt>
                <c:pt idx="3">
                  <c:v>100</c:v>
                </c:pt>
                <c:pt idx="4">
                  <c:v>0</c:v>
                </c:pt>
                <c:pt idx="5">
                  <c:v>-200</c:v>
                </c:pt>
                <c:pt idx="6">
                  <c:v>-200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hoop!$B$159:$B$165</c15:f>
                <c15:dlblRangeCache>
                  <c:ptCount val="7"/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1</c:v>
                  </c:pt>
                </c15:dlblRangeCache>
              </c15:datalabelsRange>
            </c:ext>
          </c:extLst>
        </c:ser>
        <c:ser>
          <c:idx val="1"/>
          <c:order val="1"/>
          <c:tx>
            <c:strRef>
              <c:f>hoop!$E$125</c:f>
              <c:strCache>
                <c:ptCount val="1"/>
                <c:pt idx="0">
                  <c:v>w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13095114205621616"/>
                  <c:y val="-3.2615726209872929E-2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6074A816-AB43-41B7-BFC8-F11386A6BDB3}" type="CELLRANGE">
                      <a:rPr lang="en-US" altLang="ja-JP" b="1"/>
                      <a:pPr>
                        <a:defRPr b="1"/>
                      </a:pPr>
                      <a:t>[CELLRANGE]</a:t>
                    </a:fld>
                    <a:endParaRPr lang="ja-JP" altLang="en-US"/>
                  </a:p>
                </c:rich>
              </c:tx>
              <c:spPr>
                <a:solidFill>
                  <a:srgbClr val="70AD47">
                    <a:lumMod val="20000"/>
                    <a:lumOff val="80000"/>
                  </a:srgbClr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8.3650154293432463E-2"/>
                      <c:h val="0.1150561016172484"/>
                    </c:manualLayout>
                  </c15:layout>
                  <c15:dlblFieldTable/>
                  <c15:showDataLabelsRange val="1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"/>
                      <c:h val="0"/>
                    </c:manualLayout>
                  </c15:layout>
                </c:ext>
              </c:extLst>
            </c:dLbl>
            <c:spPr>
              <a:solidFill>
                <a:schemeClr val="accent6">
                  <a:lumMod val="20000"/>
                  <a:lumOff val="80000"/>
                </a:schemeClr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no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xVal>
            <c:numRef>
              <c:f>hoop!$E$165:$E$166</c:f>
              <c:numCache>
                <c:formatCode>General</c:formatCode>
                <c:ptCount val="2"/>
                <c:pt idx="0">
                  <c:v>50</c:v>
                </c:pt>
                <c:pt idx="1">
                  <c:v>35900</c:v>
                </c:pt>
              </c:numCache>
            </c:numRef>
          </c:xVal>
          <c:yVal>
            <c:numRef>
              <c:f>hoop!$F$165:$F$166</c:f>
              <c:numCache>
                <c:formatCode>General</c:formatCode>
                <c:ptCount val="2"/>
                <c:pt idx="0">
                  <c:v>-100</c:v>
                </c:pt>
                <c:pt idx="1">
                  <c:v>35800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hoop!$E$157</c15:f>
                <c15:dlblRangeCache>
                  <c:ptCount val="1"/>
                  <c:pt idx="0">
                    <c:v>w</c:v>
                  </c:pt>
                </c15:dlblRangeCache>
              </c15:datalabelsRange>
            </c:ext>
          </c:extLst>
        </c:ser>
        <c:ser>
          <c:idx val="2"/>
          <c:order val="2"/>
          <c:tx>
            <c:strRef>
              <c:f>hoop!$Y$125</c:f>
              <c:strCache>
                <c:ptCount val="1"/>
                <c:pt idx="0">
                  <c:v>intersection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20000"/>
                  <a:lumOff val="80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hoop!$Y$159:$Y$164</c:f>
              <c:numCache>
                <c:formatCode>General</c:formatCode>
                <c:ptCount val="6"/>
                <c:pt idx="0">
                  <c:v>59.09206188181588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xVal>
          <c:yVal>
            <c:numRef>
              <c:f>hoop!$Z$159:$Z$164</c:f>
              <c:numCache>
                <c:formatCode>General</c:formatCode>
                <c:ptCount val="6"/>
                <c:pt idx="0">
                  <c:v>-90.895257418209482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2028496"/>
        <c:axId val="-2102040464"/>
      </c:scatterChart>
      <c:valAx>
        <c:axId val="-2102028496"/>
        <c:scaling>
          <c:orientation val="minMax"/>
          <c:max val="200"/>
          <c:min val="-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102040464"/>
        <c:crosses val="autoZero"/>
        <c:crossBetween val="midCat"/>
      </c:valAx>
      <c:valAx>
        <c:axId val="-2102040464"/>
        <c:scaling>
          <c:orientation val="minMax"/>
          <c:max val="2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102028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Mirror</a:t>
            </a:r>
            <a:r>
              <a:rPr lang="en-US" altLang="ja-JP" baseline="0"/>
              <a:t> transform Test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mirror!$E$104</c:f>
              <c:strCache>
                <c:ptCount val="1"/>
                <c:pt idx="0">
                  <c:v>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mirror!$E$106:$E$109</c:f>
              <c:numCache>
                <c:formatCode>General</c:formatCode>
                <c:ptCount val="4"/>
                <c:pt idx="0">
                  <c:v>6.4601912565058122</c:v>
                </c:pt>
                <c:pt idx="1">
                  <c:v>1.3342148142752641</c:v>
                </c:pt>
                <c:pt idx="2">
                  <c:v>5.7744881722579571</c:v>
                </c:pt>
                <c:pt idx="3">
                  <c:v>4.5200599497925174</c:v>
                </c:pt>
              </c:numCache>
            </c:numRef>
          </c:xVal>
          <c:yVal>
            <c:numRef>
              <c:f>mirror!$F$106:$F$109</c:f>
              <c:numCache>
                <c:formatCode>General</c:formatCode>
                <c:ptCount val="4"/>
                <c:pt idx="0">
                  <c:v>6.8062796469127171</c:v>
                </c:pt>
                <c:pt idx="1">
                  <c:v>0.68193724515663967</c:v>
                </c:pt>
                <c:pt idx="2">
                  <c:v>2.6320079940388275</c:v>
                </c:pt>
                <c:pt idx="3">
                  <c:v>7.7262102235517682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mirror!$G$104</c:f>
              <c:strCache>
                <c:ptCount val="1"/>
                <c:pt idx="0">
                  <c:v>v'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mirror!$G$106:$G$109</c:f>
              <c:numCache>
                <c:formatCode>General</c:formatCode>
                <c:ptCount val="4"/>
                <c:pt idx="0">
                  <c:v>-0.39482509078541916</c:v>
                </c:pt>
                <c:pt idx="1">
                  <c:v>-4.8389203926466999</c:v>
                </c:pt>
                <c:pt idx="2">
                  <c:v>-4.2101290139549539</c:v>
                </c:pt>
                <c:pt idx="3">
                  <c:v>1.0315450286677921</c:v>
                </c:pt>
              </c:numCache>
            </c:numRef>
          </c:xVal>
          <c:yVal>
            <c:numRef>
              <c:f>mirror!$H$106:$H$109</c:f>
              <c:numCache>
                <c:formatCode>General</c:formatCode>
                <c:ptCount val="4"/>
                <c:pt idx="0">
                  <c:v>11.94754190738114</c:v>
                </c:pt>
                <c:pt idx="1">
                  <c:v>5.3117886503481131</c:v>
                </c:pt>
                <c:pt idx="2">
                  <c:v>10.120470883698509</c:v>
                </c:pt>
                <c:pt idx="3">
                  <c:v>10.342596414395311</c:v>
                </c:pt>
              </c:numCache>
            </c:numRef>
          </c:yVal>
          <c:smooth val="0"/>
        </c:ser>
        <c:ser>
          <c:idx val="1"/>
          <c:order val="2"/>
          <c:tx>
            <c:strRef>
              <c:f>mirror!$C$93</c:f>
              <c:strCache>
                <c:ptCount val="1"/>
                <c:pt idx="0">
                  <c:v>Segment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mirror!$E$93:$E$94</c:f>
              <c:numCache>
                <c:formatCode>General</c:formatCode>
                <c:ptCount val="2"/>
                <c:pt idx="0">
                  <c:v>-1</c:v>
                </c:pt>
                <c:pt idx="1">
                  <c:v>5</c:v>
                </c:pt>
              </c:numCache>
            </c:numRef>
          </c:xVal>
          <c:yVal>
            <c:numRef>
              <c:f>mirror!$F$93:$F$94</c:f>
              <c:numCache>
                <c:formatCode>General</c:formatCode>
                <c:ptCount val="2"/>
                <c:pt idx="0">
                  <c:v>4</c:v>
                </c:pt>
                <c:pt idx="1">
                  <c:v>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2039376"/>
        <c:axId val="-2102038832"/>
      </c:scatterChart>
      <c:valAx>
        <c:axId val="-2102039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102038832"/>
        <c:crosses val="autoZero"/>
        <c:crossBetween val="midCat"/>
      </c:valAx>
      <c:valAx>
        <c:axId val="-210203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102039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fold!$B$181</c:f>
          <c:strCache>
            <c:ptCount val="1"/>
            <c:pt idx="0">
              <c:v>Inverse Problem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fold!$C$183:$E$183</c:f>
              <c:numCache>
                <c:formatCode>General</c:formatCode>
                <c:ptCount val="3"/>
                <c:pt idx="0">
                  <c:v>-1</c:v>
                </c:pt>
                <c:pt idx="1">
                  <c:v>-1</c:v>
                </c:pt>
                <c:pt idx="2">
                  <c:v>1</c:v>
                </c:pt>
              </c:numCache>
            </c:numRef>
          </c:xVal>
          <c:yVal>
            <c:numRef>
              <c:f>fold!$C$184:$E$184</c:f>
              <c:numCache>
                <c:formatCode>General</c:formatCode>
                <c:ptCount val="3"/>
                <c:pt idx="0">
                  <c:v>-1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v>MODEL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fold!$C$187:$E$187</c:f>
              <c:numCache>
                <c:formatCode>General</c:formatCode>
                <c:ptCount val="3"/>
                <c:pt idx="0">
                  <c:v>-1.1999999999999997</c:v>
                </c:pt>
                <c:pt idx="1">
                  <c:v>1.1102230246251565E-16</c:v>
                </c:pt>
                <c:pt idx="2">
                  <c:v>1.6</c:v>
                </c:pt>
              </c:numCache>
            </c:numRef>
          </c:xVal>
          <c:yVal>
            <c:numRef>
              <c:f>fold!$C$188:$E$188</c:f>
              <c:numCache>
                <c:formatCode>General</c:formatCode>
                <c:ptCount val="3"/>
                <c:pt idx="0">
                  <c:v>-1.2</c:v>
                </c:pt>
                <c:pt idx="1">
                  <c:v>0.40000000000000013</c:v>
                </c:pt>
                <c:pt idx="2">
                  <c:v>-0.8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867568"/>
        <c:axId val="-1886162048"/>
      </c:scatterChart>
      <c:valAx>
        <c:axId val="-12867568"/>
        <c:scaling>
          <c:orientation val="minMax"/>
          <c:max val="3"/>
          <c:min val="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886162048"/>
        <c:crosses val="autoZero"/>
        <c:crossBetween val="midCat"/>
      </c:valAx>
      <c:valAx>
        <c:axId val="-1886162048"/>
        <c:scaling>
          <c:orientation val="minMax"/>
          <c:max val="3"/>
          <c:min val="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2867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step1!$C$73</c:f>
          <c:strCache>
            <c:ptCount val="1"/>
            <c:pt idx="0">
              <c:v>Px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step1!$C$73</c:f>
              <c:strCache>
                <c:ptCount val="1"/>
                <c:pt idx="0">
                  <c:v>Px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step1!$C$76:$C$80</c:f>
              <c:numCache>
                <c:formatCode>General</c:formatCode>
                <c:ptCount val="5"/>
                <c:pt idx="0">
                  <c:v>300</c:v>
                </c:pt>
                <c:pt idx="1">
                  <c:v>-300</c:v>
                </c:pt>
                <c:pt idx="2">
                  <c:v>-300</c:v>
                </c:pt>
                <c:pt idx="3">
                  <c:v>300</c:v>
                </c:pt>
                <c:pt idx="4">
                  <c:v>300</c:v>
                </c:pt>
              </c:numCache>
            </c:numRef>
          </c:xVal>
          <c:yVal>
            <c:numRef>
              <c:f>step1!$D$76:$D$80</c:f>
              <c:numCache>
                <c:formatCode>General</c:formatCode>
                <c:ptCount val="5"/>
                <c:pt idx="0">
                  <c:v>300</c:v>
                </c:pt>
                <c:pt idx="1">
                  <c:v>300</c:v>
                </c:pt>
                <c:pt idx="2">
                  <c:v>-300</c:v>
                </c:pt>
                <c:pt idx="3">
                  <c:v>-300</c:v>
                </c:pt>
                <c:pt idx="4">
                  <c:v>300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step1!$E$73:$F$73</c:f>
              <c:strCache>
                <c:ptCount val="1"/>
                <c:pt idx="0">
                  <c:v>Seg 1</c:v>
                </c:pt>
              </c:strCache>
            </c:strRef>
          </c:tx>
          <c:spPr>
            <a:ln w="3175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step1!$E$76:$E$77</c:f>
              <c:numCache>
                <c:formatCode>General</c:formatCode>
                <c:ptCount val="2"/>
                <c:pt idx="0">
                  <c:v>300</c:v>
                </c:pt>
                <c:pt idx="1">
                  <c:v>0</c:v>
                </c:pt>
              </c:numCache>
            </c:numRef>
          </c:xVal>
          <c:yVal>
            <c:numRef>
              <c:f>step1!$F$76:$F$77</c:f>
              <c:numCache>
                <c:formatCode>General</c:formatCode>
                <c:ptCount val="2"/>
                <c:pt idx="0">
                  <c:v>-300</c:v>
                </c:pt>
                <c:pt idx="1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step1!$G$73:$H$73</c:f>
              <c:strCache>
                <c:ptCount val="1"/>
                <c:pt idx="0">
                  <c:v>Seg 2</c:v>
                </c:pt>
              </c:strCache>
            </c:strRef>
          </c:tx>
          <c:spPr>
            <a:ln w="3175" cap="rnd">
              <a:solidFill>
                <a:schemeClr val="accent3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step1!$G$76:$G$77</c:f>
              <c:numCache>
                <c:formatCode>General</c:formatCode>
                <c:ptCount val="2"/>
                <c:pt idx="0">
                  <c:v>-300</c:v>
                </c:pt>
                <c:pt idx="1">
                  <c:v>0</c:v>
                </c:pt>
              </c:numCache>
            </c:numRef>
          </c:xVal>
          <c:yVal>
            <c:numRef>
              <c:f>step1!$H$76:$H$77</c:f>
              <c:numCache>
                <c:formatCode>General</c:formatCode>
                <c:ptCount val="2"/>
                <c:pt idx="0">
                  <c:v>-300</c:v>
                </c:pt>
                <c:pt idx="1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step1!$I$73:$J$73</c:f>
              <c:strCache>
                <c:ptCount val="1"/>
                <c:pt idx="0">
                  <c:v>Seg 3</c:v>
                </c:pt>
              </c:strCache>
            </c:strRef>
          </c:tx>
          <c:spPr>
            <a:ln w="31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step1!$I$76:$I$77</c:f>
              <c:numCache>
                <c:formatCode>General</c:formatCode>
                <c:ptCount val="2"/>
                <c:pt idx="0">
                  <c:v>-300</c:v>
                </c:pt>
                <c:pt idx="1">
                  <c:v>0</c:v>
                </c:pt>
              </c:numCache>
            </c:numRef>
          </c:xVal>
          <c:yVal>
            <c:numRef>
              <c:f>step1!$J$76:$J$77</c:f>
              <c:numCache>
                <c:formatCode>General</c:formatCode>
                <c:ptCount val="2"/>
                <c:pt idx="0">
                  <c:v>300</c:v>
                </c:pt>
                <c:pt idx="1">
                  <c:v>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step1!$K$73:$L$73</c:f>
              <c:strCache>
                <c:ptCount val="1"/>
                <c:pt idx="0">
                  <c:v>Seg 4</c:v>
                </c:pt>
              </c:strCache>
            </c:strRef>
          </c:tx>
          <c:spPr>
            <a:ln w="31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step1!$K$76:$K$77</c:f>
              <c:numCache>
                <c:formatCode>General</c:formatCode>
                <c:ptCount val="2"/>
                <c:pt idx="0">
                  <c:v>300</c:v>
                </c:pt>
                <c:pt idx="1">
                  <c:v>0</c:v>
                </c:pt>
              </c:numCache>
            </c:numRef>
          </c:xVal>
          <c:yVal>
            <c:numRef>
              <c:f>step1!$L$76:$L$77</c:f>
              <c:numCache>
                <c:formatCode>General</c:formatCode>
                <c:ptCount val="2"/>
                <c:pt idx="0">
                  <c:v>300</c:v>
                </c:pt>
                <c:pt idx="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86160960"/>
        <c:axId val="-1886152800"/>
      </c:scatterChart>
      <c:valAx>
        <c:axId val="-1886160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886152800"/>
        <c:crosses val="autoZero"/>
        <c:crossBetween val="midCat"/>
      </c:valAx>
      <c:valAx>
        <c:axId val="-188615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886160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step1!$C$81</c:f>
          <c:strCache>
            <c:ptCount val="1"/>
            <c:pt idx="0">
              <c:v>Vx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step1!$C$81</c:f>
              <c:strCache>
                <c:ptCount val="1"/>
                <c:pt idx="0">
                  <c:v>Vx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step1!$C$82:$C$86</c:f>
              <c:numCache>
                <c:formatCode>General</c:formatCode>
                <c:ptCount val="5"/>
                <c:pt idx="0">
                  <c:v>300</c:v>
                </c:pt>
                <c:pt idx="1">
                  <c:v>-300</c:v>
                </c:pt>
                <c:pt idx="2">
                  <c:v>-300</c:v>
                </c:pt>
                <c:pt idx="3">
                  <c:v>300</c:v>
                </c:pt>
                <c:pt idx="4">
                  <c:v>300</c:v>
                </c:pt>
              </c:numCache>
            </c:numRef>
          </c:xVal>
          <c:yVal>
            <c:numRef>
              <c:f>step1!$D$82:$D$86</c:f>
              <c:numCache>
                <c:formatCode>General</c:formatCode>
                <c:ptCount val="5"/>
                <c:pt idx="0">
                  <c:v>300</c:v>
                </c:pt>
                <c:pt idx="1">
                  <c:v>300</c:v>
                </c:pt>
                <c:pt idx="2">
                  <c:v>-300</c:v>
                </c:pt>
                <c:pt idx="3">
                  <c:v>-300</c:v>
                </c:pt>
                <c:pt idx="4">
                  <c:v>300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step1!$E$73:$F$73</c:f>
              <c:strCache>
                <c:ptCount val="1"/>
                <c:pt idx="0">
                  <c:v>Seg 1</c:v>
                </c:pt>
              </c:strCache>
            </c:strRef>
          </c:tx>
          <c:spPr>
            <a:ln w="31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step1!$E$82:$E$83</c:f>
              <c:numCache>
                <c:formatCode>General</c:formatCode>
                <c:ptCount val="2"/>
                <c:pt idx="0">
                  <c:v>300</c:v>
                </c:pt>
                <c:pt idx="1">
                  <c:v>0</c:v>
                </c:pt>
              </c:numCache>
            </c:numRef>
          </c:xVal>
          <c:yVal>
            <c:numRef>
              <c:f>step1!$F$82:$F$83</c:f>
              <c:numCache>
                <c:formatCode>General</c:formatCode>
                <c:ptCount val="2"/>
                <c:pt idx="0">
                  <c:v>-300</c:v>
                </c:pt>
                <c:pt idx="1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step1!$G$73:$H$73</c:f>
              <c:strCache>
                <c:ptCount val="1"/>
                <c:pt idx="0">
                  <c:v>Seg 2</c:v>
                </c:pt>
              </c:strCache>
            </c:strRef>
          </c:tx>
          <c:spPr>
            <a:ln w="31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step1!$G$82:$G$83</c:f>
              <c:numCache>
                <c:formatCode>General</c:formatCode>
                <c:ptCount val="2"/>
                <c:pt idx="0">
                  <c:v>-300</c:v>
                </c:pt>
                <c:pt idx="1">
                  <c:v>0</c:v>
                </c:pt>
              </c:numCache>
            </c:numRef>
          </c:xVal>
          <c:yVal>
            <c:numRef>
              <c:f>step1!$H$82:$H$83</c:f>
              <c:numCache>
                <c:formatCode>General</c:formatCode>
                <c:ptCount val="2"/>
                <c:pt idx="0">
                  <c:v>-300</c:v>
                </c:pt>
                <c:pt idx="1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step1!$I$73:$J$73</c:f>
              <c:strCache>
                <c:ptCount val="1"/>
                <c:pt idx="0">
                  <c:v>Seg 3</c:v>
                </c:pt>
              </c:strCache>
            </c:strRef>
          </c:tx>
          <c:spPr>
            <a:ln w="31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step1!$I$82:$I$83</c:f>
              <c:numCache>
                <c:formatCode>General</c:formatCode>
                <c:ptCount val="2"/>
                <c:pt idx="0">
                  <c:v>-300</c:v>
                </c:pt>
                <c:pt idx="1">
                  <c:v>0</c:v>
                </c:pt>
              </c:numCache>
            </c:numRef>
          </c:xVal>
          <c:yVal>
            <c:numRef>
              <c:f>step1!$J$82:$J$83</c:f>
              <c:numCache>
                <c:formatCode>General</c:formatCode>
                <c:ptCount val="2"/>
                <c:pt idx="0">
                  <c:v>300</c:v>
                </c:pt>
                <c:pt idx="1">
                  <c:v>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step1!$K$73:$L$73</c:f>
              <c:strCache>
                <c:ptCount val="1"/>
                <c:pt idx="0">
                  <c:v>Seg 4</c:v>
                </c:pt>
              </c:strCache>
            </c:strRef>
          </c:tx>
          <c:spPr>
            <a:ln w="31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step1!$K$82:$K$83</c:f>
              <c:numCache>
                <c:formatCode>General</c:formatCode>
                <c:ptCount val="2"/>
                <c:pt idx="0">
                  <c:v>300</c:v>
                </c:pt>
                <c:pt idx="1">
                  <c:v>0</c:v>
                </c:pt>
              </c:numCache>
            </c:numRef>
          </c:xVal>
          <c:yVal>
            <c:numRef>
              <c:f>step1!$L$82:$L$83</c:f>
              <c:numCache>
                <c:formatCode>General</c:formatCode>
                <c:ptCount val="2"/>
                <c:pt idx="0">
                  <c:v>300</c:v>
                </c:pt>
                <c:pt idx="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86163136"/>
        <c:axId val="-1886163680"/>
      </c:scatterChart>
      <c:valAx>
        <c:axId val="-1886163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886163680"/>
        <c:crosses val="autoZero"/>
        <c:crossBetween val="midCat"/>
      </c:valAx>
      <c:valAx>
        <c:axId val="-188616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886163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step2!$C$80</c:f>
          <c:strCache>
            <c:ptCount val="1"/>
            <c:pt idx="0">
              <c:v>Px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step2!$C$80</c:f>
              <c:strCache>
                <c:ptCount val="1"/>
                <c:pt idx="0">
                  <c:v>Px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step2!$C$83:$C$87</c:f>
              <c:numCache>
                <c:formatCode>General</c:formatCode>
                <c:ptCount val="5"/>
                <c:pt idx="0">
                  <c:v>300</c:v>
                </c:pt>
                <c:pt idx="1">
                  <c:v>-300</c:v>
                </c:pt>
                <c:pt idx="2">
                  <c:v>-300</c:v>
                </c:pt>
                <c:pt idx="3">
                  <c:v>300</c:v>
                </c:pt>
                <c:pt idx="4">
                  <c:v>300</c:v>
                </c:pt>
              </c:numCache>
            </c:numRef>
          </c:xVal>
          <c:yVal>
            <c:numRef>
              <c:f>step2!$D$83:$D$87</c:f>
              <c:numCache>
                <c:formatCode>General</c:formatCode>
                <c:ptCount val="5"/>
                <c:pt idx="0">
                  <c:v>300</c:v>
                </c:pt>
                <c:pt idx="1">
                  <c:v>300</c:v>
                </c:pt>
                <c:pt idx="2">
                  <c:v>-300</c:v>
                </c:pt>
                <c:pt idx="3">
                  <c:v>0</c:v>
                </c:pt>
                <c:pt idx="4">
                  <c:v>300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step2!$E$80:$F$80</c:f>
              <c:strCache>
                <c:ptCount val="1"/>
                <c:pt idx="0">
                  <c:v>Seg 1</c:v>
                </c:pt>
              </c:strCache>
            </c:strRef>
          </c:tx>
          <c:spPr>
            <a:ln w="3175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step2!$E$83:$E$84</c:f>
              <c:numCache>
                <c:formatCode>General</c:formatCode>
                <c:ptCount val="2"/>
                <c:pt idx="0">
                  <c:v>100</c:v>
                </c:pt>
                <c:pt idx="1">
                  <c:v>0</c:v>
                </c:pt>
              </c:numCache>
            </c:numRef>
          </c:xVal>
          <c:yVal>
            <c:numRef>
              <c:f>step2!$F$83:$F$84</c:f>
              <c:numCache>
                <c:formatCode>General</c:formatCode>
                <c:ptCount val="2"/>
                <c:pt idx="0">
                  <c:v>-100</c:v>
                </c:pt>
                <c:pt idx="1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step2!$G$80:$H$80</c:f>
              <c:strCache>
                <c:ptCount val="1"/>
                <c:pt idx="0">
                  <c:v>Seg 2</c:v>
                </c:pt>
              </c:strCache>
            </c:strRef>
          </c:tx>
          <c:spPr>
            <a:ln w="3175" cap="rnd">
              <a:solidFill>
                <a:schemeClr val="accent3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step2!$G$83:$G$84</c:f>
              <c:numCache>
                <c:formatCode>General</c:formatCode>
                <c:ptCount val="2"/>
                <c:pt idx="0">
                  <c:v>-300</c:v>
                </c:pt>
                <c:pt idx="1">
                  <c:v>0</c:v>
                </c:pt>
              </c:numCache>
            </c:numRef>
          </c:xVal>
          <c:yVal>
            <c:numRef>
              <c:f>step2!$H$83:$H$84</c:f>
              <c:numCache>
                <c:formatCode>General</c:formatCode>
                <c:ptCount val="2"/>
                <c:pt idx="0">
                  <c:v>-300</c:v>
                </c:pt>
                <c:pt idx="1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step2!$I$80:$J$80</c:f>
              <c:strCache>
                <c:ptCount val="1"/>
                <c:pt idx="0">
                  <c:v>Seg 3</c:v>
                </c:pt>
              </c:strCache>
            </c:strRef>
          </c:tx>
          <c:spPr>
            <a:ln w="31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step2!$I$83:$I$84</c:f>
              <c:numCache>
                <c:formatCode>General</c:formatCode>
                <c:ptCount val="2"/>
                <c:pt idx="0">
                  <c:v>-300</c:v>
                </c:pt>
                <c:pt idx="1">
                  <c:v>0</c:v>
                </c:pt>
              </c:numCache>
            </c:numRef>
          </c:xVal>
          <c:yVal>
            <c:numRef>
              <c:f>step2!$J$83:$J$84</c:f>
              <c:numCache>
                <c:formatCode>General</c:formatCode>
                <c:ptCount val="2"/>
                <c:pt idx="0">
                  <c:v>300</c:v>
                </c:pt>
                <c:pt idx="1">
                  <c:v>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step2!$K$80:$L$80</c:f>
              <c:strCache>
                <c:ptCount val="1"/>
                <c:pt idx="0">
                  <c:v>Seg 4</c:v>
                </c:pt>
              </c:strCache>
            </c:strRef>
          </c:tx>
          <c:spPr>
            <a:ln w="31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step2!$K$83:$K$84</c:f>
              <c:numCache>
                <c:formatCode>General</c:formatCode>
                <c:ptCount val="2"/>
                <c:pt idx="0">
                  <c:v>300</c:v>
                </c:pt>
                <c:pt idx="1">
                  <c:v>0</c:v>
                </c:pt>
              </c:numCache>
            </c:numRef>
          </c:xVal>
          <c:yVal>
            <c:numRef>
              <c:f>step2!$L$83:$L$84</c:f>
              <c:numCache>
                <c:formatCode>General</c:formatCode>
                <c:ptCount val="2"/>
                <c:pt idx="0">
                  <c:v>300</c:v>
                </c:pt>
                <c:pt idx="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86162592"/>
        <c:axId val="-1886160416"/>
      </c:scatterChart>
      <c:valAx>
        <c:axId val="-1886162592"/>
        <c:scaling>
          <c:orientation val="minMax"/>
          <c:max val="300"/>
          <c:min val="-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886160416"/>
        <c:crosses val="autoZero"/>
        <c:crossBetween val="midCat"/>
      </c:valAx>
      <c:valAx>
        <c:axId val="-1886160416"/>
        <c:scaling>
          <c:orientation val="minMax"/>
          <c:max val="300"/>
          <c:min val="-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886162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step2!$C$88</c:f>
          <c:strCache>
            <c:ptCount val="1"/>
            <c:pt idx="0">
              <c:v>Vx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step2!$C$88</c:f>
              <c:strCache>
                <c:ptCount val="1"/>
                <c:pt idx="0">
                  <c:v>Vx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step2!$C$89:$C$93</c:f>
              <c:numCache>
                <c:formatCode>General</c:formatCode>
                <c:ptCount val="5"/>
                <c:pt idx="0">
                  <c:v>300</c:v>
                </c:pt>
                <c:pt idx="1">
                  <c:v>-300</c:v>
                </c:pt>
                <c:pt idx="2">
                  <c:v>-300</c:v>
                </c:pt>
                <c:pt idx="3">
                  <c:v>300</c:v>
                </c:pt>
                <c:pt idx="4">
                  <c:v>300</c:v>
                </c:pt>
              </c:numCache>
            </c:numRef>
          </c:xVal>
          <c:yVal>
            <c:numRef>
              <c:f>step2!$D$89:$D$93</c:f>
              <c:numCache>
                <c:formatCode>General</c:formatCode>
                <c:ptCount val="5"/>
                <c:pt idx="0">
                  <c:v>300</c:v>
                </c:pt>
                <c:pt idx="1">
                  <c:v>300</c:v>
                </c:pt>
                <c:pt idx="2">
                  <c:v>-300</c:v>
                </c:pt>
                <c:pt idx="3">
                  <c:v>0</c:v>
                </c:pt>
                <c:pt idx="4">
                  <c:v>300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step2!$E$80:$F$80</c:f>
              <c:strCache>
                <c:ptCount val="1"/>
                <c:pt idx="0">
                  <c:v>Seg 1</c:v>
                </c:pt>
              </c:strCache>
            </c:strRef>
          </c:tx>
          <c:spPr>
            <a:ln w="31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step2!$E$89:$E$90</c:f>
              <c:numCache>
                <c:formatCode>General</c:formatCode>
                <c:ptCount val="2"/>
                <c:pt idx="0">
                  <c:v>100</c:v>
                </c:pt>
                <c:pt idx="1">
                  <c:v>0</c:v>
                </c:pt>
              </c:numCache>
            </c:numRef>
          </c:xVal>
          <c:yVal>
            <c:numRef>
              <c:f>step2!$F$89:$F$90</c:f>
              <c:numCache>
                <c:formatCode>General</c:formatCode>
                <c:ptCount val="2"/>
                <c:pt idx="0">
                  <c:v>-100</c:v>
                </c:pt>
                <c:pt idx="1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step2!$G$80:$H$80</c:f>
              <c:strCache>
                <c:ptCount val="1"/>
                <c:pt idx="0">
                  <c:v>Seg 2</c:v>
                </c:pt>
              </c:strCache>
            </c:strRef>
          </c:tx>
          <c:spPr>
            <a:ln w="31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step2!$G$89:$G$90</c:f>
              <c:numCache>
                <c:formatCode>General</c:formatCode>
                <c:ptCount val="2"/>
                <c:pt idx="0">
                  <c:v>-300</c:v>
                </c:pt>
                <c:pt idx="1">
                  <c:v>0</c:v>
                </c:pt>
              </c:numCache>
            </c:numRef>
          </c:xVal>
          <c:yVal>
            <c:numRef>
              <c:f>step2!$H$89:$H$90</c:f>
              <c:numCache>
                <c:formatCode>General</c:formatCode>
                <c:ptCount val="2"/>
                <c:pt idx="0">
                  <c:v>-300</c:v>
                </c:pt>
                <c:pt idx="1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step2!$I$80:$J$80</c:f>
              <c:strCache>
                <c:ptCount val="1"/>
                <c:pt idx="0">
                  <c:v>Seg 3</c:v>
                </c:pt>
              </c:strCache>
            </c:strRef>
          </c:tx>
          <c:spPr>
            <a:ln w="31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step2!$I$89:$I$90</c:f>
              <c:numCache>
                <c:formatCode>General</c:formatCode>
                <c:ptCount val="2"/>
                <c:pt idx="0">
                  <c:v>-300</c:v>
                </c:pt>
                <c:pt idx="1">
                  <c:v>0</c:v>
                </c:pt>
              </c:numCache>
            </c:numRef>
          </c:xVal>
          <c:yVal>
            <c:numRef>
              <c:f>step2!$J$89:$J$90</c:f>
              <c:numCache>
                <c:formatCode>General</c:formatCode>
                <c:ptCount val="2"/>
                <c:pt idx="0">
                  <c:v>300</c:v>
                </c:pt>
                <c:pt idx="1">
                  <c:v>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step2!$K$80:$L$80</c:f>
              <c:strCache>
                <c:ptCount val="1"/>
                <c:pt idx="0">
                  <c:v>Seg 4</c:v>
                </c:pt>
              </c:strCache>
            </c:strRef>
          </c:tx>
          <c:spPr>
            <a:ln w="31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step2!$K$89:$K$90</c:f>
              <c:numCache>
                <c:formatCode>General</c:formatCode>
                <c:ptCount val="2"/>
                <c:pt idx="0">
                  <c:v>300</c:v>
                </c:pt>
                <c:pt idx="1">
                  <c:v>0</c:v>
                </c:pt>
              </c:numCache>
            </c:numRef>
          </c:xVal>
          <c:yVal>
            <c:numRef>
              <c:f>step2!$L$89:$L$90</c:f>
              <c:numCache>
                <c:formatCode>General</c:formatCode>
                <c:ptCount val="2"/>
                <c:pt idx="0">
                  <c:v>300</c:v>
                </c:pt>
                <c:pt idx="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86155520"/>
        <c:axId val="-1886161504"/>
      </c:scatterChart>
      <c:valAx>
        <c:axId val="-1886155520"/>
        <c:scaling>
          <c:orientation val="minMax"/>
          <c:max val="300"/>
          <c:min val="-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886161504"/>
        <c:crosses val="autoZero"/>
        <c:crossBetween val="midCat"/>
      </c:valAx>
      <c:valAx>
        <c:axId val="-1886161504"/>
        <c:scaling>
          <c:orientation val="minMax"/>
          <c:max val="300"/>
          <c:min val="-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886155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step2!$C$88</c:f>
          <c:strCache>
            <c:ptCount val="1"/>
            <c:pt idx="0">
              <c:v>Vx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step2!$C$104</c:f>
              <c:strCache>
                <c:ptCount val="1"/>
                <c:pt idx="0">
                  <c:v>Vx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step2!$C$105:$C$109</c:f>
              <c:numCache>
                <c:formatCode>General</c:formatCode>
                <c:ptCount val="5"/>
                <c:pt idx="0">
                  <c:v>-300</c:v>
                </c:pt>
                <c:pt idx="1">
                  <c:v>300</c:v>
                </c:pt>
                <c:pt idx="2">
                  <c:v>60</c:v>
                </c:pt>
                <c:pt idx="3">
                  <c:v>#N/A</c:v>
                </c:pt>
                <c:pt idx="4">
                  <c:v>-300</c:v>
                </c:pt>
              </c:numCache>
            </c:numRef>
          </c:xVal>
          <c:yVal>
            <c:numRef>
              <c:f>step2!$D$105:$D$109</c:f>
              <c:numCache>
                <c:formatCode>General</c:formatCode>
                <c:ptCount val="5"/>
                <c:pt idx="0">
                  <c:v>-300</c:v>
                </c:pt>
                <c:pt idx="1">
                  <c:v>0</c:v>
                </c:pt>
                <c:pt idx="2">
                  <c:v>180</c:v>
                </c:pt>
                <c:pt idx="3">
                  <c:v>#N/A</c:v>
                </c:pt>
                <c:pt idx="4">
                  <c:v>-300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step2!$E$96:$F$96</c:f>
              <c:strCache>
                <c:ptCount val="1"/>
                <c:pt idx="0">
                  <c:v>Seg 1</c:v>
                </c:pt>
              </c:strCache>
            </c:strRef>
          </c:tx>
          <c:spPr>
            <a:ln w="31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step2!$E$105:$E$106</c:f>
              <c:numCache>
                <c:formatCode>General</c:formatCode>
                <c:ptCount val="2"/>
                <c:pt idx="0">
                  <c:v>60</c:v>
                </c:pt>
                <c:pt idx="1">
                  <c:v>100</c:v>
                </c:pt>
              </c:numCache>
            </c:numRef>
          </c:xVal>
          <c:yVal>
            <c:numRef>
              <c:f>step2!$F$105:$F$106</c:f>
              <c:numCache>
                <c:formatCode>General</c:formatCode>
                <c:ptCount val="2"/>
                <c:pt idx="0">
                  <c:v>180</c:v>
                </c:pt>
                <c:pt idx="1">
                  <c:v>-100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86166400"/>
        <c:axId val="-1886165856"/>
      </c:scatterChart>
      <c:valAx>
        <c:axId val="-1886166400"/>
        <c:scaling>
          <c:orientation val="minMax"/>
          <c:max val="300"/>
          <c:min val="-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886165856"/>
        <c:crosses val="autoZero"/>
        <c:crossBetween val="midCat"/>
      </c:valAx>
      <c:valAx>
        <c:axId val="-1886165856"/>
        <c:scaling>
          <c:orientation val="minMax"/>
          <c:max val="300"/>
          <c:min val="-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886166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step2!$C$80</c:f>
          <c:strCache>
            <c:ptCount val="1"/>
            <c:pt idx="0">
              <c:v>Px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step2!$C$96</c:f>
              <c:strCache>
                <c:ptCount val="1"/>
                <c:pt idx="0">
                  <c:v>Px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step2!$C$99:$C$103</c:f>
              <c:numCache>
                <c:formatCode>General</c:formatCode>
                <c:ptCount val="5"/>
                <c:pt idx="0">
                  <c:v>-300</c:v>
                </c:pt>
                <c:pt idx="1">
                  <c:v>300</c:v>
                </c:pt>
                <c:pt idx="2">
                  <c:v>300</c:v>
                </c:pt>
                <c:pt idx="3">
                  <c:v>#N/A</c:v>
                </c:pt>
                <c:pt idx="4">
                  <c:v>-300</c:v>
                </c:pt>
              </c:numCache>
            </c:numRef>
          </c:xVal>
          <c:yVal>
            <c:numRef>
              <c:f>step2!$D$99:$D$103</c:f>
              <c:numCache>
                <c:formatCode>General</c:formatCode>
                <c:ptCount val="5"/>
                <c:pt idx="0">
                  <c:v>-300</c:v>
                </c:pt>
                <c:pt idx="1">
                  <c:v>0</c:v>
                </c:pt>
                <c:pt idx="2">
                  <c:v>-300</c:v>
                </c:pt>
                <c:pt idx="3">
                  <c:v>#N/A</c:v>
                </c:pt>
                <c:pt idx="4">
                  <c:v>-300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step2!$E$96:$F$96</c:f>
              <c:strCache>
                <c:ptCount val="1"/>
                <c:pt idx="0">
                  <c:v>Seg 1</c:v>
                </c:pt>
              </c:strCache>
            </c:strRef>
          </c:tx>
          <c:spPr>
            <a:ln w="31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step2!$E$99:$E$100</c:f>
              <c:numCache>
                <c:formatCode>General</c:formatCode>
                <c:ptCount val="2"/>
                <c:pt idx="0">
                  <c:v>300</c:v>
                </c:pt>
                <c:pt idx="1">
                  <c:v>100</c:v>
                </c:pt>
              </c:numCache>
            </c:numRef>
          </c:xVal>
          <c:yVal>
            <c:numRef>
              <c:f>step2!$F$99:$F$100</c:f>
              <c:numCache>
                <c:formatCode>General</c:formatCode>
                <c:ptCount val="2"/>
                <c:pt idx="0">
                  <c:v>-300</c:v>
                </c:pt>
                <c:pt idx="1">
                  <c:v>-100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86158784"/>
        <c:axId val="-1886164768"/>
      </c:scatterChart>
      <c:valAx>
        <c:axId val="-1886158784"/>
        <c:scaling>
          <c:orientation val="minMax"/>
          <c:max val="300"/>
          <c:min val="-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886164768"/>
        <c:crosses val="autoZero"/>
        <c:crossBetween val="midCat"/>
      </c:valAx>
      <c:valAx>
        <c:axId val="-1886164768"/>
        <c:scaling>
          <c:orientation val="minMax"/>
          <c:max val="300"/>
          <c:min val="-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886158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6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293656</xdr:colOff>
      <xdr:row>29</xdr:row>
      <xdr:rowOff>32226</xdr:rowOff>
    </xdr:from>
    <xdr:ext cx="1554721" cy="219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/>
            <xdr:cNvSpPr txBox="1"/>
          </xdr:nvSpPr>
          <xdr:spPr>
            <a:xfrm>
              <a:off x="979456" y="7023576"/>
              <a:ext cx="1554721" cy="219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𝐷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,+,⋅, </m:t>
                        </m:r>
                        <m:d>
                          <m:dPr>
                            <m:begChr m:val="〈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⋅</m:t>
                            </m:r>
                          </m:e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⋅</m:t>
                            </m:r>
                          </m:e>
                        </m:d>
                      </m:e>
                    </m:d>
                  </m:oMath>
                </m:oMathPara>
              </a14:m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" name="テキスト ボックス 1"/>
            <xdr:cNvSpPr txBox="1"/>
          </xdr:nvSpPr>
          <xdr:spPr>
            <a:xfrm>
              <a:off x="979456" y="7023576"/>
              <a:ext cx="1554721" cy="219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𝐷=(𝐹,+,⋅, 〈⋅│⋅〉)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371475</xdr:colOff>
      <xdr:row>25</xdr:row>
      <xdr:rowOff>38100</xdr:rowOff>
    </xdr:from>
    <xdr:ext cx="1049518" cy="65748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/>
            <xdr:cNvSpPr txBox="1"/>
          </xdr:nvSpPr>
          <xdr:spPr>
            <a:xfrm>
              <a:off x="1057275" y="6076950"/>
              <a:ext cx="1049518" cy="6574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𝐷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d>
                  </m:oMath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𝑉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3" name="テキスト ボックス 2"/>
            <xdr:cNvSpPr txBox="1"/>
          </xdr:nvSpPr>
          <xdr:spPr>
            <a:xfrm>
              <a:off x="1057275" y="6076950"/>
              <a:ext cx="1049518" cy="6574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|𝑣〉∈𝐷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=|𝑢_1 〉−|𝑢_2 〉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|𝑢_𝑖 〉∈𝑃, 𝑉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0</xdr:colOff>
      <xdr:row>16</xdr:row>
      <xdr:rowOff>0</xdr:rowOff>
    </xdr:from>
    <xdr:ext cx="594458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685800" y="3895725"/>
              <a:ext cx="59445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𝑉</m:t>
                    </m:r>
                  </m:oMath>
                </m:oMathPara>
              </a14:m>
              <a:endParaRPr kumimoji="1" lang="en-US" altLang="ja-JP" sz="1400" b="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685800" y="3895725"/>
              <a:ext cx="59445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|𝑣〉∈𝑉</a:t>
              </a:r>
              <a:endParaRPr kumimoji="1" lang="en-US" altLang="ja-JP" sz="1400" b="0"/>
            </a:p>
          </xdr:txBody>
        </xdr:sp>
      </mc:Fallback>
    </mc:AlternateContent>
    <xdr:clientData/>
  </xdr:oneCellAnchor>
  <xdr:oneCellAnchor>
    <xdr:from>
      <xdr:col>0</xdr:col>
      <xdr:colOff>647700</xdr:colOff>
      <xdr:row>11</xdr:row>
      <xdr:rowOff>28575</xdr:rowOff>
    </xdr:from>
    <xdr:ext cx="592149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/>
            <xdr:cNvSpPr txBox="1"/>
          </xdr:nvSpPr>
          <xdr:spPr>
            <a:xfrm>
              <a:off x="647700" y="2733675"/>
              <a:ext cx="59214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𝑃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5" name="テキスト ボックス 4"/>
            <xdr:cNvSpPr txBox="1"/>
          </xdr:nvSpPr>
          <xdr:spPr>
            <a:xfrm>
              <a:off x="647700" y="2733675"/>
              <a:ext cx="59214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|𝑣〉∈𝑃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304800</xdr:colOff>
      <xdr:row>21</xdr:row>
      <xdr:rowOff>104775</xdr:rowOff>
    </xdr:from>
    <xdr:ext cx="1072088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990600" y="5191125"/>
              <a:ext cx="107208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↦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𝑝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𝑃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990600" y="5191125"/>
              <a:ext cx="107208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|𝑣〉</a:t>
              </a:r>
              <a:r>
                <a:rPr kumimoji="1" lang="en-US" altLang="ja-JP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↦|𝑝〉∈𝑃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76200</xdr:colOff>
      <xdr:row>4</xdr:row>
      <xdr:rowOff>209550</xdr:rowOff>
    </xdr:from>
    <xdr:ext cx="1108059" cy="3946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/>
            <xdr:cNvSpPr txBox="1"/>
          </xdr:nvSpPr>
          <xdr:spPr>
            <a:xfrm>
              <a:off x="762000" y="1247775"/>
              <a:ext cx="1108059" cy="3946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∈</m:t>
                              </m:r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𝐹</m:t>
                              </m:r>
                            </m:e>
                          </m:mr>
                          <m:mr>
                            <m:e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𝑦</m:t>
                              </m:r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∈</m:t>
                              </m:r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𝐹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8" name="テキスト ボックス 7"/>
            <xdr:cNvSpPr txBox="1"/>
          </xdr:nvSpPr>
          <xdr:spPr>
            <a:xfrm>
              <a:off x="762000" y="1247775"/>
              <a:ext cx="1108059" cy="3946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|𝑣〉=(■8(𝑥∈𝐹@𝑦∈𝐹))</a:t>
              </a:r>
              <a:endParaRPr kumimoji="1" lang="ja-JP" altLang="en-US" sz="14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447675</xdr:colOff>
      <xdr:row>5</xdr:row>
      <xdr:rowOff>66675</xdr:rowOff>
    </xdr:from>
    <xdr:ext cx="1557029" cy="2231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/>
            <xdr:cNvSpPr txBox="1"/>
          </xdr:nvSpPr>
          <xdr:spPr>
            <a:xfrm>
              <a:off x="447675" y="1343025"/>
              <a:ext cx="1557029" cy="2231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 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</m:d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" name="テキスト ボックス 1"/>
            <xdr:cNvSpPr txBox="1"/>
          </xdr:nvSpPr>
          <xdr:spPr>
            <a:xfrm>
              <a:off x="447675" y="1343025"/>
              <a:ext cx="1557029" cy="2231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(├|𝑝〉, ├|𝑞〉)∈𝑃^2,𝑉^2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0</xdr:col>
      <xdr:colOff>504825</xdr:colOff>
      <xdr:row>9</xdr:row>
      <xdr:rowOff>209550</xdr:rowOff>
    </xdr:from>
    <xdr:ext cx="1898277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テキスト ボックス 2"/>
            <xdr:cNvSpPr txBox="1"/>
          </xdr:nvSpPr>
          <xdr:spPr>
            <a:xfrm>
              <a:off x="504825" y="2438400"/>
              <a:ext cx="18982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 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</m:d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𝑉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×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𝐷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×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𝐷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3" name="テキスト ボックス 2"/>
            <xdr:cNvSpPr txBox="1"/>
          </xdr:nvSpPr>
          <xdr:spPr>
            <a:xfrm>
              <a:off x="504825" y="2438400"/>
              <a:ext cx="18982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(├|𝑠〉, ├|𝑑〉)∈𝑉×𝐷, 𝑃×𝐷</a:t>
              </a:r>
              <a:endParaRPr kumimoji="1" lang="ja-JP" altLang="en-US" sz="14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581025</xdr:colOff>
      <xdr:row>4</xdr:row>
      <xdr:rowOff>161914</xdr:rowOff>
    </xdr:from>
    <xdr:to>
      <xdr:col>2</xdr:col>
      <xdr:colOff>619125</xdr:colOff>
      <xdr:row>9</xdr:row>
      <xdr:rowOff>66673</xdr:rowOff>
    </xdr:to>
    <xdr:grpSp>
      <xdr:nvGrpSpPr>
        <xdr:cNvPr id="2" name="グループ化 1"/>
        <xdr:cNvGrpSpPr/>
      </xdr:nvGrpSpPr>
      <xdr:grpSpPr>
        <a:xfrm>
          <a:off x="581025" y="1209664"/>
          <a:ext cx="1415562" cy="1113701"/>
          <a:chOff x="964956" y="18127541"/>
          <a:chExt cx="1409700" cy="1095381"/>
        </a:xfrm>
      </xdr:grpSpPr>
      <xdr:cxnSp macro="">
        <xdr:nvCxnSpPr>
          <xdr:cNvPr id="3" name="直線矢印コネクタ 2"/>
          <xdr:cNvCxnSpPr/>
        </xdr:nvCxnSpPr>
        <xdr:spPr>
          <a:xfrm flipV="1">
            <a:off x="964956" y="18127541"/>
            <a:ext cx="1333500" cy="97449"/>
          </a:xfrm>
          <a:prstGeom prst="straightConnector1">
            <a:avLst/>
          </a:prstGeom>
          <a:ln>
            <a:headEnd type="none" w="med" len="med"/>
            <a:tailEnd type="triangl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" name="直線矢印コネクタ 3"/>
          <xdr:cNvCxnSpPr/>
        </xdr:nvCxnSpPr>
        <xdr:spPr>
          <a:xfrm flipV="1">
            <a:off x="1164981" y="18375191"/>
            <a:ext cx="1209675" cy="847731"/>
          </a:xfrm>
          <a:prstGeom prst="straightConnector1">
            <a:avLst/>
          </a:prstGeom>
          <a:ln>
            <a:headEnd type="none" w="med" len="med"/>
            <a:tailEnd type="triangl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oneCellAnchor>
    <xdr:from>
      <xdr:col>0</xdr:col>
      <xdr:colOff>438150</xdr:colOff>
      <xdr:row>4</xdr:row>
      <xdr:rowOff>9525</xdr:rowOff>
    </xdr:from>
    <xdr:ext cx="31957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/>
            <xdr:cNvSpPr txBox="1"/>
          </xdr:nvSpPr>
          <xdr:spPr>
            <a:xfrm>
              <a:off x="438150" y="962025"/>
              <a:ext cx="31957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5" name="テキスト ボックス 4"/>
            <xdr:cNvSpPr txBox="1"/>
          </xdr:nvSpPr>
          <xdr:spPr>
            <a:xfrm>
              <a:off x="438150" y="962025"/>
              <a:ext cx="31957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|𝑠_1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0</xdr:col>
      <xdr:colOff>600075</xdr:colOff>
      <xdr:row>7</xdr:row>
      <xdr:rowOff>228600</xdr:rowOff>
    </xdr:from>
    <xdr:ext cx="32374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600075" y="1895475"/>
              <a:ext cx="32374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600075" y="1895475"/>
              <a:ext cx="32374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|𝑠_2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333375</xdr:colOff>
      <xdr:row>3</xdr:row>
      <xdr:rowOff>152400</xdr:rowOff>
    </xdr:from>
    <xdr:ext cx="34509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/>
            <xdr:cNvSpPr txBox="1"/>
          </xdr:nvSpPr>
          <xdr:spPr>
            <a:xfrm>
              <a:off x="1019175" y="866775"/>
              <a:ext cx="3450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7" name="テキスト ボックス 6"/>
            <xdr:cNvSpPr txBox="1"/>
          </xdr:nvSpPr>
          <xdr:spPr>
            <a:xfrm>
              <a:off x="1019175" y="866775"/>
              <a:ext cx="3450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|𝑑_1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352425</xdr:colOff>
      <xdr:row>6</xdr:row>
      <xdr:rowOff>161925</xdr:rowOff>
    </xdr:from>
    <xdr:ext cx="34926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/>
            <xdr:cNvSpPr txBox="1"/>
          </xdr:nvSpPr>
          <xdr:spPr>
            <a:xfrm>
              <a:off x="1038225" y="1590675"/>
              <a:ext cx="34926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8" name="テキスト ボックス 7"/>
            <xdr:cNvSpPr txBox="1"/>
          </xdr:nvSpPr>
          <xdr:spPr>
            <a:xfrm>
              <a:off x="1038225" y="1590675"/>
              <a:ext cx="34926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|𝑑_2 〉</a:t>
              </a:r>
              <a:endParaRPr kumimoji="1" lang="ja-JP" altLang="en-US" sz="1400"/>
            </a:p>
          </xdr:txBody>
        </xdr:sp>
      </mc:Fallback>
    </mc:AlternateContent>
    <xdr:clientData/>
  </xdr:oneCellAnchor>
  <xdr:twoCellAnchor>
    <xdr:from>
      <xdr:col>2</xdr:col>
      <xdr:colOff>504825</xdr:colOff>
      <xdr:row>4</xdr:row>
      <xdr:rowOff>114300</xdr:rowOff>
    </xdr:from>
    <xdr:to>
      <xdr:col>3</xdr:col>
      <xdr:colOff>561975</xdr:colOff>
      <xdr:row>4</xdr:row>
      <xdr:rowOff>171451</xdr:rowOff>
    </xdr:to>
    <xdr:cxnSp macro="">
      <xdr:nvCxnSpPr>
        <xdr:cNvPr id="9" name="直線矢印コネクタ 8"/>
        <xdr:cNvCxnSpPr/>
      </xdr:nvCxnSpPr>
      <xdr:spPr>
        <a:xfrm flipV="1">
          <a:off x="1876425" y="1066800"/>
          <a:ext cx="742950" cy="57151"/>
        </a:xfrm>
        <a:prstGeom prst="straightConnector1">
          <a:avLst/>
        </a:prstGeom>
        <a:ln>
          <a:prstDash val="sysDot"/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619125</xdr:colOff>
      <xdr:row>3</xdr:row>
      <xdr:rowOff>219076</xdr:rowOff>
    </xdr:from>
    <xdr:to>
      <xdr:col>3</xdr:col>
      <xdr:colOff>514350</xdr:colOff>
      <xdr:row>5</xdr:row>
      <xdr:rowOff>171450</xdr:rowOff>
    </xdr:to>
    <xdr:cxnSp macro="">
      <xdr:nvCxnSpPr>
        <xdr:cNvPr id="10" name="直線矢印コネクタ 9"/>
        <xdr:cNvCxnSpPr/>
      </xdr:nvCxnSpPr>
      <xdr:spPr>
        <a:xfrm flipV="1">
          <a:off x="1990725" y="933451"/>
          <a:ext cx="581025" cy="428624"/>
        </a:xfrm>
        <a:prstGeom prst="straightConnector1">
          <a:avLst/>
        </a:prstGeom>
        <a:ln>
          <a:prstDash val="sysDot"/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123825</xdr:colOff>
      <xdr:row>3</xdr:row>
      <xdr:rowOff>47625</xdr:rowOff>
    </xdr:from>
    <xdr:ext cx="29982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/>
            <xdr:cNvSpPr txBox="1"/>
          </xdr:nvSpPr>
          <xdr:spPr>
            <a:xfrm>
              <a:off x="2181225" y="762000"/>
              <a:ext cx="29982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1" name="テキスト ボックス 10"/>
            <xdr:cNvSpPr txBox="1"/>
          </xdr:nvSpPr>
          <xdr:spPr>
            <a:xfrm>
              <a:off x="2181225" y="762000"/>
              <a:ext cx="29982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|𝑤〉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142875</xdr:colOff>
      <xdr:row>11</xdr:row>
      <xdr:rowOff>228600</xdr:rowOff>
    </xdr:from>
    <xdr:ext cx="2959208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テキスト ボックス 11"/>
            <xdr:cNvSpPr txBox="1"/>
          </xdr:nvSpPr>
          <xdr:spPr>
            <a:xfrm>
              <a:off x="828675" y="2847975"/>
              <a:ext cx="295920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∃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𝑠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∃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2" name="テキスト ボックス 11"/>
            <xdr:cNvSpPr txBox="1"/>
          </xdr:nvSpPr>
          <xdr:spPr>
            <a:xfrm>
              <a:off x="828675" y="2847975"/>
              <a:ext cx="295920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|𝑠_1 〉+〖∃𝛼〗_1 |𝑑_1 〉=|𝑤〉=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|𝑠_2 〉+〖∃𝛼〗_2 |𝑑_2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352425</xdr:colOff>
      <xdr:row>13</xdr:row>
      <xdr:rowOff>228600</xdr:rowOff>
    </xdr:from>
    <xdr:ext cx="55149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テキスト ボックス 12"/>
            <xdr:cNvSpPr txBox="1"/>
          </xdr:nvSpPr>
          <xdr:spPr>
            <a:xfrm>
              <a:off x="1724025" y="3324225"/>
              <a:ext cx="55149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3" name="テキスト ボックス 12"/>
            <xdr:cNvSpPr txBox="1"/>
          </xdr:nvSpPr>
          <xdr:spPr>
            <a:xfrm>
              <a:off x="1724025" y="3324225"/>
              <a:ext cx="55149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𝛼_𝑖∈𝐹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0</xdr:colOff>
      <xdr:row>19</xdr:row>
      <xdr:rowOff>0</xdr:rowOff>
    </xdr:from>
    <xdr:ext cx="2675412" cy="4805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テキスト ボックス 13"/>
            <xdr:cNvSpPr txBox="1"/>
          </xdr:nvSpPr>
          <xdr:spPr>
            <a:xfrm>
              <a:off x="685800" y="4524375"/>
              <a:ext cx="2675412" cy="480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⇒</m:t>
                    </m:r>
                    <m:d>
                      <m:dPr>
                        <m:begChr m:val="{"/>
                        <m:endChr m:val="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d>
                                <m:dPr>
                                  <m:begChr m:val="⟨"/>
                                  <m:endChr m:val="⟩"/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𝑛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𝑠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</m:d>
                              <m:r>
                                <m:rPr>
                                  <m:brk m:alnAt="7"/>
                                </m:rP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=</m:t>
                              </m:r>
                              <m:d>
                                <m:dPr>
                                  <m:begChr m:val="⟨"/>
                                  <m:endChr m:val="⟩"/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𝑛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𝑠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2</m:t>
                                      </m:r>
                                    </m:sub>
                                  </m:sSub>
                                </m:e>
                              </m:d>
                              <m:r>
                                <m:rPr>
                                  <m:brk m:alnAt="7"/>
                                </m:rP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+</m:t>
                              </m:r>
                              <m:sSub>
                                <m:sSub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𝛼</m:t>
                                  </m:r>
                                </m:e>
                                <m: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2</m:t>
                                  </m:r>
                                </m:sub>
                              </m:sSub>
                              <m:d>
                                <m:dPr>
                                  <m:begChr m:val="⟨"/>
                                  <m:endChr m:val="⟩"/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𝑛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𝑑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2</m:t>
                                      </m:r>
                                    </m:sub>
                                  </m:sSub>
                                </m:e>
                              </m:d>
                            </m:e>
                          </m:mr>
                          <m:mr>
                            <m:e>
                              <m:d>
                                <m:dPr>
                                  <m:begChr m:val="⟨"/>
                                  <m:endChr m:val="⟩"/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𝑛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2</m:t>
                                      </m:r>
                                    </m:sub>
                                  </m:sSub>
                                </m:e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𝑠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2</m:t>
                                      </m:r>
                                    </m:sub>
                                  </m:sSub>
                                </m:e>
                              </m:d>
                              <m:r>
                                <m:rPr>
                                  <m:brk m:alnAt="7"/>
                                </m:rPr>
                                <a:rPr kumimoji="1" lang="en-US" altLang="ja-JP" sz="1400" b="0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prstClr val="black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cs typeface="+mn-cs"/>
                                </a:rPr>
                                <m:t>=</m:t>
                              </m:r>
                              <m:d>
                                <m:dPr>
                                  <m:begChr m:val="⟨"/>
                                  <m:endChr m:val="⟩"/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𝑛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2</m:t>
                                      </m:r>
                                    </m:sub>
                                  </m:sSub>
                                </m:e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𝑠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</m:d>
                              <m:r>
                                <m:rPr>
                                  <m:brk m:alnAt="7"/>
                                </m:rPr>
                                <a:rPr kumimoji="1" lang="en-US" altLang="ja-JP" sz="1400" b="0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prstClr val="black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cs typeface="+mn-cs"/>
                                </a:rPr>
                                <m:t>+</m:t>
                              </m:r>
                              <m:sSub>
                                <m:sSubPr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  <m:t>𝛼</m:t>
                                  </m:r>
                                </m:e>
                                <m:sub>
                                  <m: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  <m:t>1</m:t>
                                  </m:r>
                                </m:sub>
                              </m:sSub>
                              <m:d>
                                <m:dPr>
                                  <m:begChr m:val="⟨"/>
                                  <m:endChr m:val="⟩"/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𝑛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2</m:t>
                                      </m:r>
                                    </m:sub>
                                  </m:sSub>
                                </m:e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𝑑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</m:d>
                            </m:e>
                          </m:mr>
                        </m:m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4" name="テキスト ボックス 13"/>
            <xdr:cNvSpPr txBox="1"/>
          </xdr:nvSpPr>
          <xdr:spPr>
            <a:xfrm>
              <a:off x="685800" y="4524375"/>
              <a:ext cx="2675412" cy="480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⇒{■8(⟨𝑛_1│𝑠_1 ⟩=⟨𝑛_1│𝑠_2 ⟩+𝛼_2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 ⟨𝑛_1│𝑑_2 ⟩@⟨𝑛_2│𝑠_2 ⟩=⟨𝑛_2│𝑠_1 ⟩+𝛼_1 ⟨𝑛_2│𝑑_1 ⟩ )┤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373673</xdr:colOff>
      <xdr:row>16</xdr:row>
      <xdr:rowOff>117230</xdr:rowOff>
    </xdr:from>
    <xdr:ext cx="2372701" cy="3592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テキスト ボックス 14"/>
            <xdr:cNvSpPr txBox="1"/>
          </xdr:nvSpPr>
          <xdr:spPr>
            <a:xfrm>
              <a:off x="1059473" y="3927230"/>
              <a:ext cx="2372701" cy="3592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𝜎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sub>
                    </m:sSub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−1</m:t>
                              </m:r>
                            </m:e>
                          </m:mr>
                          <m:mr>
                            <m:e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  <m:e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</m:m>
                      </m:e>
                    </m:d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5" name="テキスト ボックス 14"/>
            <xdr:cNvSpPr txBox="1"/>
          </xdr:nvSpPr>
          <xdr:spPr>
            <a:xfrm>
              <a:off x="1059473" y="3927230"/>
              <a:ext cx="2372701" cy="3592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|𝑛_𝑖 〉≔𝜎 ̂_𝑦 |𝑑_𝑖 〉=(■8(0&amp;−1@1&amp;0))|𝑑_𝑖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0</xdr:col>
      <xdr:colOff>681404</xdr:colOff>
      <xdr:row>23</xdr:row>
      <xdr:rowOff>161192</xdr:rowOff>
    </xdr:from>
    <xdr:ext cx="1095428" cy="2105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テキスト ボックス 15"/>
            <xdr:cNvSpPr txBox="1"/>
          </xdr:nvSpPr>
          <xdr:spPr>
            <a:xfrm>
              <a:off x="681404" y="5802923"/>
              <a:ext cx="1095428" cy="21057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〈"/>
                        <m:endChr m:val="|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e>
                    </m:d>
                    <m:acc>
                      <m:accPr>
                        <m:chr m:val="̂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acc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𝜎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=0</m:t>
                    </m:r>
                  </m:oMath>
                </m:oMathPara>
              </a14:m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6" name="テキスト ボックス 15"/>
            <xdr:cNvSpPr txBox="1"/>
          </xdr:nvSpPr>
          <xdr:spPr>
            <a:xfrm>
              <a:off x="681404" y="5802923"/>
              <a:ext cx="1095428" cy="21057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〈𝑑_1 ┤| 𝜎 ̂|𝑑_2 〉=0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0</xdr:colOff>
      <xdr:row>30</xdr:row>
      <xdr:rowOff>0</xdr:rowOff>
    </xdr:from>
    <xdr:ext cx="1635383" cy="10295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テキスト ボックス 16"/>
            <xdr:cNvSpPr txBox="1"/>
          </xdr:nvSpPr>
          <xdr:spPr>
            <a:xfrm>
              <a:off x="688731" y="7334250"/>
              <a:ext cx="1635383" cy="102951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sSub>
                                <m:sSub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𝛼</m:t>
                                  </m:r>
                                </m:e>
                                <m: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1</m:t>
                                  </m:r>
                                </m:sub>
                              </m:sSub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=</m:t>
                              </m:r>
                              <m:f>
                                <m:f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fPr>
                                <m:num>
                                  <m:d>
                                    <m:dPr>
                                      <m:begChr m:val="⟨"/>
                                      <m:endChr m:val="⟩"/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dPr>
                                    <m:e>
                                      <m:sSub>
                                        <m:sSubPr>
                                          <m:ctrlP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𝑠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2</m:t>
                                          </m:r>
                                        </m:sub>
                                      </m:sSub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−</m:t>
                                      </m:r>
                                      <m:sSub>
                                        <m:sSubPr>
                                          <m:ctrlP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𝑠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1</m:t>
                                          </m:r>
                                        </m:sub>
                                      </m:sSub>
                                    </m:e>
                                    <m:e>
                                      <m:acc>
                                        <m:accPr>
                                          <m:chr m:val="̂"/>
                                          <m:ctrlP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</m:ctrlPr>
                                        </m:accPr>
                                        <m:e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𝜎</m:t>
                                          </m:r>
                                        </m:e>
                                      </m:acc>
                                      <m:sSub>
                                        <m:sSubPr>
                                          <m:ctrlP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𝑑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2</m:t>
                                          </m:r>
                                        </m:sub>
                                      </m:sSub>
                                    </m:e>
                                  </m:d>
                                </m:num>
                                <m:den>
                                  <m:d>
                                    <m:dPr>
                                      <m:begChr m:val="〈"/>
                                      <m:endChr m:val="|"/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dPr>
                                    <m:e>
                                      <m:sSub>
                                        <m:sSubPr>
                                          <m:ctrlP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𝑑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1</m:t>
                                          </m:r>
                                        </m:sub>
                                      </m:sSub>
                                    </m:e>
                                  </m:d>
                                  <m:acc>
                                    <m:accPr>
                                      <m:chr m:val="̂"/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acc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𝜎</m:t>
                                      </m:r>
                                    </m:e>
                                  </m:acc>
                                  <m:d>
                                    <m:dPr>
                                      <m:begChr m:val="|"/>
                                      <m:endChr m:val="〉"/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dPr>
                                    <m:e>
                                      <m:sSub>
                                        <m:sSubPr>
                                          <m:ctrlP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𝑑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2</m:t>
                                          </m:r>
                                        </m:sub>
                                      </m:sSub>
                                    </m:e>
                                  </m:d>
                                </m:den>
                              </m:f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  <m:t>𝛼</m:t>
                                  </m:r>
                                </m:e>
                                <m:sub>
                                  <m: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  <m:t>2</m:t>
                                  </m:r>
                                </m:sub>
                              </m:sSub>
                              <m:r>
                                <a:rPr kumimoji="1" lang="en-US" altLang="ja-JP" sz="1400" b="0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prstClr val="black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cs typeface="+mn-cs"/>
                                </a:rPr>
                                <m:t>=</m:t>
                              </m:r>
                              <m:f>
                                <m:fPr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fPr>
                                <m:num>
                                  <m:d>
                                    <m:dPr>
                                      <m:begChr m:val="⟨"/>
                                      <m:endChr m:val="⟩"/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dPr>
                                    <m:e>
                                      <m:sSub>
                                        <m:sSubPr>
                                          <m:ctrlP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𝑠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1</m:t>
                                          </m:r>
                                        </m:sub>
                                      </m:s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−</m:t>
                                      </m:r>
                                      <m:sSub>
                                        <m:sSubPr>
                                          <m:ctrlP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𝑠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2</m:t>
                                          </m:r>
                                        </m:sub>
                                      </m:sSub>
                                    </m:e>
                                    <m:e>
                                      <m:acc>
                                        <m:accPr>
                                          <m:chr m:val="̂"/>
                                          <m:ctrlP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accPr>
                                        <m:e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𝜎</m:t>
                                          </m:r>
                                        </m:e>
                                      </m:acc>
                                      <m:sSub>
                                        <m:sSubPr>
                                          <m:ctrlP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𝑑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1</m:t>
                                          </m:r>
                                        </m:sub>
                                      </m:sSub>
                                    </m:e>
                                  </m:d>
                                </m:num>
                                <m:den>
                                  <m:d>
                                    <m:dPr>
                                      <m:begChr m:val="〈"/>
                                      <m:endChr m:val="|"/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dPr>
                                    <m:e>
                                      <m:sSub>
                                        <m:sSubPr>
                                          <m:ctrlP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𝑑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2</m:t>
                                          </m:r>
                                        </m:sub>
                                      </m:sSub>
                                    </m:e>
                                  </m:d>
                                  <m:acc>
                                    <m:accPr>
                                      <m:chr m:val="̂"/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acc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𝜎</m:t>
                                      </m:r>
                                    </m:e>
                                  </m:acc>
                                  <m:d>
                                    <m:dPr>
                                      <m:begChr m:val="|"/>
                                      <m:endChr m:val="〉"/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dPr>
                                    <m:e>
                                      <m:sSub>
                                        <m:sSubPr>
                                          <m:ctrlP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𝑑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1</m:t>
                                          </m:r>
                                        </m:sub>
                                      </m:sSub>
                                    </m:e>
                                  </m:d>
                                </m:den>
                              </m:f>
                            </m:e>
                          </m:mr>
                        </m:m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7" name="テキスト ボックス 16"/>
            <xdr:cNvSpPr txBox="1"/>
          </xdr:nvSpPr>
          <xdr:spPr>
            <a:xfrm>
              <a:off x="688731" y="7334250"/>
              <a:ext cx="1635383" cy="102951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{■8(𝛼_1=⟨𝑠_2−𝑠_1│𝜎 ̂𝑑_2 ⟩/(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〈𝑑_1 ┤| 𝜎 ̂├|𝑑_2 〉 )@𝛼_2=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⟨𝑠_1−𝑠_2│𝜎 ̂𝑑_1 ⟩/(〈𝑑_2 ┤| 𝜎 ̂├|𝑑_1 〉 ))┤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219808</xdr:colOff>
      <xdr:row>37</xdr:row>
      <xdr:rowOff>21981</xdr:rowOff>
    </xdr:from>
    <xdr:ext cx="145424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テキスト ボックス 17"/>
            <xdr:cNvSpPr txBox="1"/>
          </xdr:nvSpPr>
          <xdr:spPr>
            <a:xfrm>
              <a:off x="908539" y="9048750"/>
              <a:ext cx="1454244" cy="21916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𝑖</m:t>
                        </m:r>
                      </m:sub>
                    </m:sSub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18" name="テキスト ボックス 17"/>
            <xdr:cNvSpPr txBox="1"/>
          </xdr:nvSpPr>
          <xdr:spPr>
            <a:xfrm>
              <a:off x="908539" y="9048750"/>
              <a:ext cx="1454244" cy="21916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|𝑤〉=|𝑠_𝑖 〉+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𝛼_𝑖 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|𝑑_𝑖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5</xdr:col>
      <xdr:colOff>234462</xdr:colOff>
      <xdr:row>71</xdr:row>
      <xdr:rowOff>227136</xdr:rowOff>
    </xdr:from>
    <xdr:ext cx="22737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テキスト ボックス 18"/>
            <xdr:cNvSpPr txBox="1"/>
          </xdr:nvSpPr>
          <xdr:spPr>
            <a:xfrm>
              <a:off x="3788020" y="17474713"/>
              <a:ext cx="22737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9" name="テキスト ボックス 18"/>
            <xdr:cNvSpPr txBox="1"/>
          </xdr:nvSpPr>
          <xdr:spPr>
            <a:xfrm>
              <a:off x="3788020" y="17474713"/>
              <a:ext cx="22737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𝛼_1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271096</xdr:colOff>
      <xdr:row>75</xdr:row>
      <xdr:rowOff>227134</xdr:rowOff>
    </xdr:from>
    <xdr:ext cx="23153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テキスト ボックス 19"/>
            <xdr:cNvSpPr txBox="1"/>
          </xdr:nvSpPr>
          <xdr:spPr>
            <a:xfrm>
              <a:off x="956896" y="13562134"/>
              <a:ext cx="23153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0" name="テキスト ボックス 19"/>
            <xdr:cNvSpPr txBox="1"/>
          </xdr:nvSpPr>
          <xdr:spPr>
            <a:xfrm>
              <a:off x="956896" y="13562134"/>
              <a:ext cx="23153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𝛼_2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5</xdr:col>
      <xdr:colOff>212482</xdr:colOff>
      <xdr:row>54</xdr:row>
      <xdr:rowOff>234464</xdr:rowOff>
    </xdr:from>
    <xdr:ext cx="22737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テキスト ボックス 20"/>
            <xdr:cNvSpPr txBox="1"/>
          </xdr:nvSpPr>
          <xdr:spPr>
            <a:xfrm>
              <a:off x="3766040" y="12888060"/>
              <a:ext cx="22737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1" name="テキスト ボックス 20"/>
            <xdr:cNvSpPr txBox="1"/>
          </xdr:nvSpPr>
          <xdr:spPr>
            <a:xfrm>
              <a:off x="3766040" y="12888060"/>
              <a:ext cx="22737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𝛼_1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329711</xdr:colOff>
      <xdr:row>47</xdr:row>
      <xdr:rowOff>65942</xdr:rowOff>
    </xdr:from>
    <xdr:ext cx="109645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テキスト ボックス 21"/>
            <xdr:cNvSpPr txBox="1"/>
          </xdr:nvSpPr>
          <xdr:spPr>
            <a:xfrm>
              <a:off x="1018442" y="11510596"/>
              <a:ext cx="1096454" cy="21916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〈"/>
                        <m:endChr m:val="|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𝜎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2" name="テキスト ボックス 21"/>
            <xdr:cNvSpPr txBox="1"/>
          </xdr:nvSpPr>
          <xdr:spPr>
            <a:xfrm>
              <a:off x="1018442" y="11510596"/>
              <a:ext cx="1096454" cy="21916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〈𝑑_1 ┤| 𝜎 ̂|𝑑_2 〉=0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498230</xdr:colOff>
      <xdr:row>49</xdr:row>
      <xdr:rowOff>219807</xdr:rowOff>
    </xdr:from>
    <xdr:ext cx="1446678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テキスト ボックス 22"/>
            <xdr:cNvSpPr txBox="1"/>
          </xdr:nvSpPr>
          <xdr:spPr>
            <a:xfrm>
              <a:off x="1875692" y="12148038"/>
              <a:ext cx="1446678" cy="21916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〈"/>
                        <m:endChr m:val="|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d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𝜎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3" name="テキスト ボックス 22"/>
            <xdr:cNvSpPr txBox="1"/>
          </xdr:nvSpPr>
          <xdr:spPr>
            <a:xfrm>
              <a:off x="1875692" y="12148038"/>
              <a:ext cx="1446678" cy="21916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〈𝑠_1−𝑠_2 ┤| 𝜎 ̂|𝑑_2 〉=0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329711</xdr:colOff>
      <xdr:row>63</xdr:row>
      <xdr:rowOff>65942</xdr:rowOff>
    </xdr:from>
    <xdr:ext cx="109645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テキスト ボックス 23"/>
            <xdr:cNvSpPr txBox="1"/>
          </xdr:nvSpPr>
          <xdr:spPr>
            <a:xfrm>
              <a:off x="1018442" y="11510596"/>
              <a:ext cx="1096454" cy="21916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〈"/>
                        <m:endChr m:val="|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𝜎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4" name="テキスト ボックス 23"/>
            <xdr:cNvSpPr txBox="1"/>
          </xdr:nvSpPr>
          <xdr:spPr>
            <a:xfrm>
              <a:off x="1018442" y="11510596"/>
              <a:ext cx="1096454" cy="21916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〈𝑑_1 ┤| 𝜎 ̂|𝑑_2 〉=0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498230</xdr:colOff>
      <xdr:row>65</xdr:row>
      <xdr:rowOff>219807</xdr:rowOff>
    </xdr:from>
    <xdr:ext cx="1446678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テキスト ボックス 24"/>
            <xdr:cNvSpPr txBox="1"/>
          </xdr:nvSpPr>
          <xdr:spPr>
            <a:xfrm>
              <a:off x="1875692" y="12148038"/>
              <a:ext cx="1446678" cy="21916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〈"/>
                        <m:endChr m:val="|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d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𝜎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5" name="テキスト ボックス 24"/>
            <xdr:cNvSpPr txBox="1"/>
          </xdr:nvSpPr>
          <xdr:spPr>
            <a:xfrm>
              <a:off x="1875692" y="12148038"/>
              <a:ext cx="1446678" cy="21916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〈𝑠_1−𝑠_2 ┤| 𝜎 ̂|𝑑_2 〉=0</a:t>
              </a:r>
              <a:endParaRPr kumimoji="1" lang="ja-JP" altLang="en-US" sz="14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428625</xdr:colOff>
      <xdr:row>4</xdr:row>
      <xdr:rowOff>180975</xdr:rowOff>
    </xdr:from>
    <xdr:ext cx="2210285" cy="219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/>
            <xdr:cNvSpPr txBox="1"/>
          </xdr:nvSpPr>
          <xdr:spPr>
            <a:xfrm>
              <a:off x="1114425" y="1457325"/>
              <a:ext cx="2210285" cy="219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,…,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</m:e>
                        </m:d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 </m:t>
                    </m:r>
                    <m:sSup>
                      <m:s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𝑉</m:t>
                        </m:r>
                      </m:e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𝑛</m:t>
                        </m:r>
                      </m:sup>
                    </m:sSup>
                  </m:oMath>
                </m:oMathPara>
              </a14:m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" name="テキスト ボックス 1"/>
            <xdr:cNvSpPr txBox="1"/>
          </xdr:nvSpPr>
          <xdr:spPr>
            <a:xfrm>
              <a:off x="1114425" y="1457325"/>
              <a:ext cx="2210285" cy="219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(├|𝑣_1 〉,├|𝑣_2 〉,…,├|𝑣_𝑛 〉)∈𝑃^𝑛, 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𝑉^𝑛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337038</xdr:colOff>
      <xdr:row>32</xdr:row>
      <xdr:rowOff>87923</xdr:rowOff>
    </xdr:from>
    <xdr:ext cx="145488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テキスト ボックス 32"/>
            <xdr:cNvSpPr txBox="1"/>
          </xdr:nvSpPr>
          <xdr:spPr>
            <a:xfrm>
              <a:off x="1025769" y="4278923"/>
              <a:ext cx="14548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,…,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</m:e>
                        </m:d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33" name="テキスト ボックス 32"/>
            <xdr:cNvSpPr txBox="1"/>
          </xdr:nvSpPr>
          <xdr:spPr>
            <a:xfrm>
              <a:off x="1025769" y="4278923"/>
              <a:ext cx="14548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(├|𝑣_1 〉,├|𝑣_2 〉,…,├|𝑣_𝑛 〉)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395654</xdr:colOff>
      <xdr:row>30</xdr:row>
      <xdr:rowOff>0</xdr:rowOff>
    </xdr:from>
    <xdr:ext cx="365869" cy="219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テキスト ボックス 33"/>
            <xdr:cNvSpPr txBox="1"/>
          </xdr:nvSpPr>
          <xdr:spPr>
            <a:xfrm>
              <a:off x="1084385" y="3707423"/>
              <a:ext cx="365869" cy="219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</m:oMath>
                </m:oMathPara>
              </a14:m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34" name="テキスト ボックス 33"/>
            <xdr:cNvSpPr txBox="1"/>
          </xdr:nvSpPr>
          <xdr:spPr>
            <a:xfrm>
              <a:off x="1084385" y="3707423"/>
              <a:ext cx="365869" cy="219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|𝑤〉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190500</xdr:colOff>
      <xdr:row>72</xdr:row>
      <xdr:rowOff>168519</xdr:rowOff>
    </xdr:from>
    <xdr:ext cx="4191000" cy="123952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" name="テキスト ボックス 34"/>
            <xdr:cNvSpPr txBox="1"/>
          </xdr:nvSpPr>
          <xdr:spPr>
            <a:xfrm>
              <a:off x="1567962" y="13789269"/>
              <a:ext cx="4191000" cy="123952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d>
                                <m:dPr>
                                  <m:begChr m:val="|"/>
                                  <m:endChr m:val="|"/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d>
                                    <m:dPr>
                                      <m:begChr m:val="〈"/>
                                      <m:endChr m:val="〉"/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dPr>
                                    <m:e>
                                      <m:sSub>
                                        <m:sSubPr>
                                          <m:ctrlP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𝑑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𝑛</m:t>
                                          </m:r>
                                        </m:sub>
                                      </m:sSub>
                                    </m:e>
                                    <m:e>
                                      <m:sSub>
                                        <m:sSubPr>
                                          <m:ctrlP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𝑑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𝑘</m:t>
                                          </m:r>
                                        </m:sub>
                                      </m:sSub>
                                    </m:e>
                                  </m:d>
                                </m:e>
                              </m:d>
                            </m:e>
                          </m:mr>
                          <m:mr>
                            <m:e>
                              <m:d>
                                <m:dPr>
                                  <m:begChr m:val="|"/>
                                  <m:endChr m:val="|"/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sSubSup>
                                    <m:sSubSupPr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SupPr>
                                    <m:e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𝑎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𝑘</m:t>
                                      </m:r>
                                    </m:sub>
                                    <m:sup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𝑛</m:t>
                                      </m:r>
                                    </m:sup>
                                  </m:sSubSup>
                                </m:e>
                              </m:d>
                            </m:e>
                          </m:mr>
                        </m:m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,</m:t>
                    </m:r>
                    <m: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 </m:t>
                    </m:r>
                    <m:r>
                      <m:rPr>
                        <m:sty m:val="p"/>
                      </m:rP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where</m:t>
                    </m:r>
                    <m: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𝑘</m:t>
                    </m:r>
                    <m: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 </m:t>
                    </m:r>
                    <m:r>
                      <m:rPr>
                        <m:sty m:val="p"/>
                      </m:rP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is</m:t>
                    </m:r>
                    <m: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 </m:t>
                    </m:r>
                    <m:r>
                      <m:rPr>
                        <m:sty m:val="p"/>
                      </m:rP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given</m:t>
                    </m:r>
                    <m: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 </m:t>
                    </m:r>
                    <m:r>
                      <m:rPr>
                        <m:sty m:val="p"/>
                      </m:rP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as</m:t>
                    </m:r>
                  </m:oMath>
                  <m:oMath xmlns:m="http://schemas.openxmlformats.org/officeDocument/2006/math">
                    <m:d>
                      <m:dPr>
                        <m:begChr m:val="|"/>
                        <m:endChr m:val="|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fPr>
                          <m:num>
                            <m:sSubSup>
                              <m:sSub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𝑘</m:t>
                                </m:r>
                              </m:sub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sup>
                            </m:sSubSup>
                          </m:num>
                          <m:den>
                            <m:d>
                              <m:dPr>
                                <m:begChr m:val="〈"/>
                                <m:endChr m:val="〉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𝑑</m:t>
                                    </m:r>
                                  </m:e>
                                  <m:sub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𝑛</m:t>
                                    </m:r>
                                  </m:sub>
                                </m:sSub>
                              </m:e>
                              <m:e>
                                <m:sSub>
                                  <m:sSub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𝑑</m:t>
                                    </m:r>
                                  </m:e>
                                  <m:sub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𝑘</m:t>
                                    </m:r>
                                  </m:sub>
                                </m:sSub>
                              </m:e>
                            </m:d>
                          </m:den>
                        </m:f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≔ </m:t>
                    </m:r>
                    <m:func>
                      <m:func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kumimoji="1" lang="en-US" altLang="ja-JP" sz="1400" b="0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min</m:t>
                            </m:r>
                          </m:e>
                          <m:lim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𝑖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=1,2,…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−1</m:t>
                            </m:r>
                          </m:lim>
                        </m:limLow>
                      </m:fName>
                      <m:e>
                        <m:d>
                          <m:dPr>
                            <m:begChr m:val="{"/>
                            <m:endChr m:val="}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sSubSup>
                                      <m:sSubSupPr>
                                        <m:ctrlP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sSubSupPr>
                                      <m:e>
                                        <m: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𝑎</m:t>
                                        </m:r>
                                      </m:e>
                                      <m:sub>
                                        <m: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  <m:sup>
                                        <m: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𝑛</m:t>
                                        </m:r>
                                      </m:sup>
                                    </m:sSubSup>
                                  </m:num>
                                  <m:den>
                                    <m:d>
                                      <m:dPr>
                                        <m:begChr m:val="〈"/>
                                        <m:endChr m:val="〉"/>
                                        <m:ctrlP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sSub>
                                          <m:sSubPr>
                                            <m:ctrlPr>
                                              <a:rPr kumimoji="1" lang="en-US" altLang="ja-JP" sz="1400" b="0" i="1" u="none" strike="noStrike" kern="0" cap="none" spc="0" normalizeH="0" baseline="0" noProof="0">
                                                <a:ln>
                                                  <a:noFill/>
                                                </a:ln>
                                                <a:solidFill>
                                                  <a:prstClr val="black"/>
                                                </a:solidFill>
                                                <a:effectLst/>
                                                <a:uLnTx/>
                                                <a:uFillTx/>
                                                <a:latin typeface="Cambria Math" panose="02040503050406030204" pitchFamily="18" charset="0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kumimoji="1" lang="en-US" altLang="ja-JP" sz="1400" b="0" i="1" u="none" strike="noStrike" kern="0" cap="none" spc="0" normalizeH="0" baseline="0" noProof="0">
                                                <a:ln>
                                                  <a:noFill/>
                                                </a:ln>
                                                <a:solidFill>
                                                  <a:prstClr val="black"/>
                                                </a:solidFill>
                                                <a:effectLst/>
                                                <a:uLnTx/>
                                                <a:uFillTx/>
                                                <a:latin typeface="Cambria Math" panose="02040503050406030204" pitchFamily="18" charset="0"/>
                                                <a:cs typeface="+mn-cs"/>
                                              </a:rPr>
                                              <m:t>𝑑</m:t>
                                            </m:r>
                                          </m:e>
                                          <m:sub>
                                            <m:r>
                                              <a:rPr kumimoji="1" lang="en-US" altLang="ja-JP" sz="1400" b="0" i="1" u="none" strike="noStrike" kern="0" cap="none" spc="0" normalizeH="0" baseline="0" noProof="0">
                                                <a:ln>
                                                  <a:noFill/>
                                                </a:ln>
                                                <a:solidFill>
                                                  <a:prstClr val="black"/>
                                                </a:solidFill>
                                                <a:effectLst/>
                                                <a:uLnTx/>
                                                <a:uFillTx/>
                                                <a:latin typeface="Cambria Math" panose="02040503050406030204" pitchFamily="18" charset="0"/>
                                                <a:cs typeface="+mn-cs"/>
                                              </a:rPr>
                                              <m:t>𝑛</m:t>
                                            </m:r>
                                          </m:sub>
                                        </m:sSub>
                                      </m:e>
                                      <m:e>
                                        <m:sSub>
                                          <m:sSubPr>
                                            <m:ctrlPr>
                                              <a:rPr kumimoji="1" lang="en-US" altLang="ja-JP" sz="1400" b="0" i="1" u="none" strike="noStrike" kern="0" cap="none" spc="0" normalizeH="0" baseline="0" noProof="0">
                                                <a:ln>
                                                  <a:noFill/>
                                                </a:ln>
                                                <a:solidFill>
                                                  <a:prstClr val="black"/>
                                                </a:solidFill>
                                                <a:effectLst/>
                                                <a:uLnTx/>
                                                <a:uFillTx/>
                                                <a:latin typeface="Cambria Math" panose="02040503050406030204" pitchFamily="18" charset="0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kumimoji="1" lang="en-US" altLang="ja-JP" sz="1400" b="0" i="1" u="none" strike="noStrike" kern="0" cap="none" spc="0" normalizeH="0" baseline="0" noProof="0">
                                                <a:ln>
                                                  <a:noFill/>
                                                </a:ln>
                                                <a:solidFill>
                                                  <a:prstClr val="black"/>
                                                </a:solidFill>
                                                <a:effectLst/>
                                                <a:uLnTx/>
                                                <a:uFillTx/>
                                                <a:latin typeface="Cambria Math" panose="02040503050406030204" pitchFamily="18" charset="0"/>
                                                <a:cs typeface="+mn-cs"/>
                                              </a:rPr>
                                              <m:t>𝑑</m:t>
                                            </m:r>
                                          </m:e>
                                          <m:sub>
                                            <m:r>
                                              <a:rPr kumimoji="1" lang="en-US" altLang="ja-JP" sz="1400" b="0" i="1" u="none" strike="noStrike" kern="0" cap="none" spc="0" normalizeH="0" baseline="0" noProof="0">
                                                <a:ln>
                                                  <a:noFill/>
                                                </a:ln>
                                                <a:solidFill>
                                                  <a:prstClr val="black"/>
                                                </a:solidFill>
                                                <a:effectLst/>
                                                <a:uLnTx/>
                                                <a:uFillTx/>
                                                <a:latin typeface="Cambria Math" panose="02040503050406030204" pitchFamily="18" charset="0"/>
                                                <a:cs typeface="+mn-cs"/>
                                              </a:rPr>
                                              <m:t>𝑖</m:t>
                                            </m:r>
                                          </m:sub>
                                        </m:sSub>
                                      </m:e>
                                    </m:d>
                                  </m:den>
                                </m:f>
                              </m:e>
                            </m:d>
                          </m:e>
                          <m:e>
                            <m:sSubSup>
                              <m:sSub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𝑖</m:t>
                                </m:r>
                              </m:sub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sup>
                            </m:sSub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≠0,</m:t>
                            </m:r>
                            <m:d>
                              <m:dPr>
                                <m:begChr m:val="〈"/>
                                <m:endChr m:val="〉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𝑑</m:t>
                                    </m:r>
                                  </m:e>
                                  <m:sub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  <m:e>
                                <m:sSub>
                                  <m:sSub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𝑑</m:t>
                                    </m:r>
                                  </m:e>
                                  <m:sub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𝑛</m:t>
                                    </m:r>
                                  </m:sub>
                                </m:sSub>
                              </m:e>
                            </m:d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≠0</m:t>
                            </m:r>
                          </m:e>
                        </m:d>
                      </m:e>
                    </m:func>
                  </m:oMath>
                </m:oMathPara>
              </a14:m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endParaRPr kumimoji="1" lang="ja-JP" altLang="en-US" sz="1400"/>
            </a:p>
          </xdr:txBody>
        </xdr:sp>
      </mc:Choice>
      <mc:Fallback>
        <xdr:sp macro="" textlink="">
          <xdr:nvSpPr>
            <xdr:cNvPr id="35" name="テキスト ボックス 34"/>
            <xdr:cNvSpPr txBox="1"/>
          </xdr:nvSpPr>
          <xdr:spPr>
            <a:xfrm>
              <a:off x="1567962" y="13789269"/>
              <a:ext cx="4191000" cy="123952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|𝑑_0 〉≔|𝑑_𝑛 〉+(■8(|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〈𝑑_𝑛│𝑑_𝑘 〉|@|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𝑎_𝑘^𝑛 |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 ))</a:t>
              </a:r>
              <a:r>
                <a:rPr kumimoji="1" lang="en-US" altLang="ja-JP" sz="1400" b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cs typeface="+mn-cs"/>
                </a:rPr>
                <a:t/>
              </a:r>
              <a:br>
                <a:rPr kumimoji="1" lang="en-US" altLang="ja-JP" sz="1400" b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, where 𝑘 is given as</a:t>
              </a:r>
              <a:r>
                <a:rPr kumimoji="1" lang="en-US" altLang="ja-JP" sz="1400" b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cs typeface="+mn-cs"/>
                </a:rPr>
                <a:t/>
              </a:r>
              <a:br>
                <a:rPr kumimoji="1" lang="en-US" altLang="ja-JP" sz="1400" b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|(𝑎_𝑘^𝑛)/〈𝑑_𝑛│𝑑_𝑘 〉 |≔   min┬(𝑖=1,2,…𝑛−1)⁡{|(𝑎_𝑖^𝑛)/〈𝑑_𝑛│𝑑_𝑖 〉 |│𝑎_𝑖^𝑛≠0,〈𝑑_𝑖│𝑑_𝑛 〉≠0}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212480</xdr:colOff>
      <xdr:row>36</xdr:row>
      <xdr:rowOff>0</xdr:rowOff>
    </xdr:from>
    <xdr:ext cx="792461" cy="2481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テキスト ボックス 42"/>
            <xdr:cNvSpPr txBox="1"/>
          </xdr:nvSpPr>
          <xdr:spPr>
            <a:xfrm>
              <a:off x="1589942" y="5158154"/>
              <a:ext cx="792461" cy="24814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∃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𝑤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43" name="テキスト ボックス 42"/>
            <xdr:cNvSpPr txBox="1"/>
          </xdr:nvSpPr>
          <xdr:spPr>
            <a:xfrm>
              <a:off x="1589942" y="5158154"/>
              <a:ext cx="792461" cy="24814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∃|𝑣_𝑗 〉=𝑤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234460</xdr:colOff>
      <xdr:row>53</xdr:row>
      <xdr:rowOff>14653</xdr:rowOff>
    </xdr:from>
    <xdr:ext cx="1161023" cy="110883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4" name="テキスト ボックス 43"/>
            <xdr:cNvSpPr txBox="1"/>
          </xdr:nvSpPr>
          <xdr:spPr>
            <a:xfrm>
              <a:off x="1611922" y="8557845"/>
              <a:ext cx="1161023" cy="110883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∃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𝑗</m:t>
                    </m:r>
                  </m:oMath>
                  <m:oMath xmlns:m="http://schemas.openxmlformats.org/officeDocument/2006/math">
                    <m:r>
                      <m:rPr>
                        <m:sty m:val="p"/>
                      </m:rPr>
                      <a:rPr kumimoji="1" lang="en-US" altLang="ja-JP" sz="1400" b="0" i="0">
                        <a:latin typeface="Cambria Math" panose="02040503050406030204" pitchFamily="18" charset="0"/>
                      </a:rPr>
                      <m:t>s</m:t>
                    </m:r>
                    <m:r>
                      <a:rPr kumimoji="1" lang="en-US" altLang="ja-JP" sz="1400" b="0" i="0">
                        <a:latin typeface="Cambria Math" panose="02040503050406030204" pitchFamily="18" charset="0"/>
                      </a:rPr>
                      <m:t>.</m:t>
                    </m:r>
                    <m:r>
                      <m:rPr>
                        <m:sty m:val="p"/>
                      </m:rPr>
                      <a:rPr kumimoji="1" lang="en-US" altLang="ja-JP" sz="14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kumimoji="1" lang="en-US" altLang="ja-JP" sz="1400" b="0" i="0">
                        <a:latin typeface="Cambria Math" panose="02040503050406030204" pitchFamily="18" charset="0"/>
                      </a:rPr>
                      <m:t>.</m:t>
                    </m:r>
                  </m:oMath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sSubSup>
                              <m:sSubSup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+1</m:t>
                                </m:r>
                              </m:sub>
                              <m:sup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</m:sup>
                            </m:sSub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=0</m:t>
                            </m:r>
                          </m:e>
                          <m:e>
                            <m:d>
                              <m:dPr>
                                <m:begChr m:val="〈"/>
                                <m:endChr m:val="〉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𝑑</m:t>
                                    </m:r>
                                  </m:e>
                                  <m:sub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𝑗</m:t>
                                    </m:r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+1</m:t>
                                    </m:r>
                                  </m:sub>
                                </m:sSub>
                              </m:e>
                              <m:e>
                                <m:sSub>
                                  <m:sSubPr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𝑑</m:t>
                                    </m:r>
                                  </m:e>
                                  <m:sub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𝑗</m:t>
                                    </m:r>
                                  </m:sub>
                                </m:sSub>
                              </m:e>
                            </m:d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&lt;0</m:t>
                            </m:r>
                          </m:e>
                        </m:eqArr>
                      </m:e>
                    </m:d>
                  </m:oMath>
                </m:oMathPara>
              </a14:m>
              <a:endParaRPr kumimoji="1" lang="ja-JP" altLang="en-US" sz="1400" i="0"/>
            </a:p>
          </xdr:txBody>
        </xdr:sp>
      </mc:Choice>
      <mc:Fallback>
        <xdr:sp macro="" textlink="">
          <xdr:nvSpPr>
            <xdr:cNvPr id="44" name="テキスト ボックス 43"/>
            <xdr:cNvSpPr txBox="1"/>
          </xdr:nvSpPr>
          <xdr:spPr>
            <a:xfrm>
              <a:off x="1611922" y="8557845"/>
              <a:ext cx="1161023" cy="110883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∃𝑗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s.t.</a:t>
              </a:r>
              <a:br>
                <a:rPr kumimoji="1" lang="en-US" altLang="ja-JP" sz="1400" b="0" i="0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{█(𝑎_(𝑗+1)^𝑗=0@〈𝑑_(𝑗+1)│𝑑_𝑗 〉&lt;0)┤</a:t>
              </a:r>
              <a:endParaRPr kumimoji="1" lang="ja-JP" altLang="en-US" sz="1400" i="0"/>
            </a:p>
          </xdr:txBody>
        </xdr:sp>
      </mc:Fallback>
    </mc:AlternateContent>
    <xdr:clientData/>
  </xdr:oneCellAnchor>
  <xdr:oneCellAnchor>
    <xdr:from>
      <xdr:col>1</xdr:col>
      <xdr:colOff>520211</xdr:colOff>
      <xdr:row>40</xdr:row>
      <xdr:rowOff>29308</xdr:rowOff>
    </xdr:from>
    <xdr:ext cx="133979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テキスト ボックス 44"/>
            <xdr:cNvSpPr txBox="1"/>
          </xdr:nvSpPr>
          <xdr:spPr>
            <a:xfrm>
              <a:off x="1208942" y="6154616"/>
              <a:ext cx="1339790" cy="21916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≔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−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𝑤</m:t>
                        </m:r>
                      </m:e>
                    </m:d>
                  </m:oMath>
                </m:oMathPara>
              </a14:m>
              <a:endParaRPr kumimoji="1" lang="ja-JP" altLang="en-US" sz="1400" i="0"/>
            </a:p>
          </xdr:txBody>
        </xdr:sp>
      </mc:Choice>
      <mc:Fallback xmlns="">
        <xdr:sp macro="" textlink="">
          <xdr:nvSpPr>
            <xdr:cNvPr id="45" name="テキスト ボックス 44"/>
            <xdr:cNvSpPr txBox="1"/>
          </xdr:nvSpPr>
          <xdr:spPr>
            <a:xfrm>
              <a:off x="1208942" y="6154616"/>
              <a:ext cx="1339790" cy="21916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|𝑑_𝑖 〉≔|𝑣_𝑖 〉−|𝑤〉</a:t>
              </a:r>
              <a:endParaRPr kumimoji="1" lang="ja-JP" altLang="en-US" sz="1400" i="0"/>
            </a:p>
          </xdr:txBody>
        </xdr:sp>
      </mc:Fallback>
    </mc:AlternateContent>
    <xdr:clientData/>
  </xdr:oneCellAnchor>
  <xdr:oneCellAnchor>
    <xdr:from>
      <xdr:col>2</xdr:col>
      <xdr:colOff>212480</xdr:colOff>
      <xdr:row>41</xdr:row>
      <xdr:rowOff>212480</xdr:rowOff>
    </xdr:from>
    <xdr:ext cx="297164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テキスト ボックス 45"/>
            <xdr:cNvSpPr txBox="1"/>
          </xdr:nvSpPr>
          <xdr:spPr>
            <a:xfrm>
              <a:off x="1589942" y="6579576"/>
              <a:ext cx="297164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⇒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𝑖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+1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−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𝑖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+1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−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=: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𝑒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 i="0"/>
            </a:p>
          </xdr:txBody>
        </xdr:sp>
      </mc:Choice>
      <mc:Fallback xmlns="">
        <xdr:sp macro="" textlink="">
          <xdr:nvSpPr>
            <xdr:cNvPr id="46" name="テキスト ボックス 45"/>
            <xdr:cNvSpPr txBox="1"/>
          </xdr:nvSpPr>
          <xdr:spPr>
            <a:xfrm>
              <a:off x="1589942" y="6579576"/>
              <a:ext cx="297164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⇒|𝑑_(𝑖+1) 〉−|𝑑_𝑖 〉=|𝑣_(𝑖+1) 〉−|𝑣_𝑖 〉=:|𝑒_𝑖 〉</a:t>
              </a:r>
              <a:endParaRPr kumimoji="1" lang="ja-JP" altLang="en-US" sz="1400" i="0"/>
            </a:p>
          </xdr:txBody>
        </xdr:sp>
      </mc:Fallback>
    </mc:AlternateContent>
    <xdr:clientData/>
  </xdr:oneCellAnchor>
  <xdr:oneCellAnchor>
    <xdr:from>
      <xdr:col>1</xdr:col>
      <xdr:colOff>402981</xdr:colOff>
      <xdr:row>44</xdr:row>
      <xdr:rowOff>139212</xdr:rowOff>
    </xdr:from>
    <xdr:ext cx="1146019" cy="2601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7" name="テキスト ボックス 46"/>
            <xdr:cNvSpPr txBox="1"/>
          </xdr:nvSpPr>
          <xdr:spPr>
            <a:xfrm>
              <a:off x="1091712" y="7231674"/>
              <a:ext cx="1146019" cy="26019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𝑗</m:t>
                        </m:r>
                      </m:sub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𝑖</m:t>
                        </m:r>
                      </m:sup>
                    </m:sSub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≔</m:t>
                    </m:r>
                    <m:d>
                      <m:dPr>
                        <m:begChr m:val="〈"/>
                        <m:endChr m:val="|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d>
                    <m:acc>
                      <m:accPr>
                        <m:chr m:val="̂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acc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𝜎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𝑗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 i="0"/>
            </a:p>
          </xdr:txBody>
        </xdr:sp>
      </mc:Choice>
      <mc:Fallback>
        <xdr:sp macro="" textlink="">
          <xdr:nvSpPr>
            <xdr:cNvPr id="47" name="テキスト ボックス 46"/>
            <xdr:cNvSpPr txBox="1"/>
          </xdr:nvSpPr>
          <xdr:spPr>
            <a:xfrm>
              <a:off x="1091712" y="7231674"/>
              <a:ext cx="1146019" cy="26019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𝑎_𝑗^𝑖≔〈𝑑_𝑖 ┤| 𝜎 ̂|𝑑_𝑗 〉</a:t>
              </a:r>
              <a:endParaRPr kumimoji="1" lang="ja-JP" altLang="en-US" sz="1400" i="0"/>
            </a:p>
          </xdr:txBody>
        </xdr:sp>
      </mc:Fallback>
    </mc:AlternateContent>
    <xdr:clientData/>
  </xdr:oneCellAnchor>
  <xdr:oneCellAnchor>
    <xdr:from>
      <xdr:col>2</xdr:col>
      <xdr:colOff>446942</xdr:colOff>
      <xdr:row>86</xdr:row>
      <xdr:rowOff>131885</xdr:rowOff>
    </xdr:from>
    <xdr:ext cx="900118" cy="438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テキスト ボックス 47"/>
            <xdr:cNvSpPr txBox="1"/>
          </xdr:nvSpPr>
          <xdr:spPr>
            <a:xfrm>
              <a:off x="1824404" y="12785481"/>
              <a:ext cx="900118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𝑤</m:t>
                        </m:r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𝛽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𝑖</m:t>
                        </m:r>
                      </m:sub>
                    </m:sSub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𝑑</m:t>
                        </m:r>
                      </m:e>
                    </m:d>
                  </m:oMath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𝛽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&gt;0</m:t>
                    </m:r>
                  </m:oMath>
                </m:oMathPara>
              </a14:m>
              <a:endParaRPr kumimoji="1" lang="ja-JP" altLang="en-US" sz="1400" i="0"/>
            </a:p>
          </xdr:txBody>
        </xdr:sp>
      </mc:Choice>
      <mc:Fallback xmlns="">
        <xdr:sp macro="" textlink="">
          <xdr:nvSpPr>
            <xdr:cNvPr id="48" name="テキスト ボックス 47"/>
            <xdr:cNvSpPr txBox="1"/>
          </xdr:nvSpPr>
          <xdr:spPr>
            <a:xfrm>
              <a:off x="1824404" y="12785481"/>
              <a:ext cx="900118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|𝑤〉+𝛽_𝑖 |𝑑〉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𝛽_𝑖&gt;0</a:t>
              </a:r>
              <a:endParaRPr kumimoji="1" lang="ja-JP" altLang="en-US" sz="1400" i="0"/>
            </a:p>
          </xdr:txBody>
        </xdr:sp>
      </mc:Fallback>
    </mc:AlternateContent>
    <xdr:clientData/>
  </xdr:oneCellAnchor>
  <xdr:oneCellAnchor>
    <xdr:from>
      <xdr:col>2</xdr:col>
      <xdr:colOff>36634</xdr:colOff>
      <xdr:row>90</xdr:row>
      <xdr:rowOff>65944</xdr:rowOff>
    </xdr:from>
    <xdr:ext cx="5143500" cy="6667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9" name="テキスト ボックス 48"/>
            <xdr:cNvSpPr txBox="1"/>
          </xdr:nvSpPr>
          <xdr:spPr>
            <a:xfrm>
              <a:off x="1414096" y="17555309"/>
              <a:ext cx="5143500" cy="66674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𝑐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 </m:t>
                    </m:r>
                    <m:nary>
                      <m:naryPr>
                        <m:chr m:val="∑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𝕀</m:t>
                        </m:r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m:rPr>
                                <m:sty m:val="p"/>
                              </m:rPr>
                              <a:rPr kumimoji="1" lang="en-US" altLang="ja-JP" sz="1400" b="0" i="0">
                                <a:latin typeface="Cambria Math" panose="02040503050406030204" pitchFamily="18" charset="0"/>
                              </a:rPr>
                              <m:t>sgn</m:t>
                            </m:r>
                            <m:d>
                              <m:d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Sup>
                                  <m:sSubSupPr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𝑎</m:t>
                                    </m:r>
                                  </m:e>
                                  <m:sub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+1</m:t>
                                    </m:r>
                                  </m:sup>
                                </m:sSubSup>
                              </m:e>
                            </m:d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=</m:t>
                            </m:r>
                            <m:r>
                              <m:rPr>
                                <m:sty m:val="p"/>
                              </m:rPr>
                              <a:rPr kumimoji="1" lang="en-US" altLang="ja-JP" sz="1400" b="0" i="0">
                                <a:latin typeface="Cambria Math" panose="02040503050406030204" pitchFamily="18" charset="0"/>
                              </a:rPr>
                              <m:t>sgn</m:t>
                            </m:r>
                            <m:d>
                              <m:d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Sup>
                                  <m:sSubSupPr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𝑎</m:t>
                                    </m:r>
                                  </m:e>
                                  <m:sub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  <m:sup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+1</m:t>
                                    </m:r>
                                  </m:sup>
                                </m:sSubSup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 −</m:t>
                                </m:r>
                                <m:sSubSup>
                                  <m:sSubSupPr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𝑎</m:t>
                                    </m:r>
                                  </m:e>
                                  <m:sub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  <m:sup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p>
                                </m:sSubSup>
                              </m:e>
                            </m:d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𝕀</m:t>
                        </m:r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m:rPr>
                                <m:sty m:val="p"/>
                              </m:rPr>
                              <a:rPr kumimoji="1" lang="en-US" altLang="ja-JP" sz="1400" b="0" i="0">
                                <a:latin typeface="Cambria Math" panose="02040503050406030204" pitchFamily="18" charset="0"/>
                              </a:rPr>
                              <m:t>sgn</m:t>
                            </m:r>
                            <m:d>
                              <m:d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Sup>
                                  <m:sSubSupPr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𝑎</m:t>
                                    </m:r>
                                  </m:e>
                                  <m:sub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  <m:sup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+1</m:t>
                                    </m:r>
                                  </m:sup>
                                </m:sSubSup>
                              </m:e>
                            </m:d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≠</m:t>
                            </m:r>
                            <m:r>
                              <m:rPr>
                                <m:sty m:val="p"/>
                              </m:rPr>
                              <a:rPr kumimoji="1" lang="en-US" altLang="ja-JP" sz="1400" b="0" i="0">
                                <a:latin typeface="Cambria Math" panose="02040503050406030204" pitchFamily="18" charset="0"/>
                              </a:rPr>
                              <m:t>sgn</m:t>
                            </m:r>
                            <m:d>
                              <m:d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Sup>
                                  <m:sSubSupPr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𝑎</m:t>
                                    </m:r>
                                  </m:e>
                                  <m:sub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  <m:sup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p>
                                </m:sSubSup>
                              </m:e>
                            </m:d>
                          </m:e>
                        </m:d>
                      </m:e>
                    </m:nary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49" name="テキスト ボックス 48"/>
            <xdr:cNvSpPr txBox="1"/>
          </xdr:nvSpPr>
          <xdr:spPr>
            <a:xfrm>
              <a:off x="1414096" y="17555309"/>
              <a:ext cx="5143500" cy="66674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𝑐≔ ∑_(𝑖=1)^𝑛▒𝕀(sgn(𝑎_𝑖^(𝑖+1) )=sgn(𝑎_0^(𝑖+1)  −𝑎_0^𝑖 ))𝕀(sgn(𝑎_0^(𝑖+1) )≠sgn(𝑎_0^𝑖 )) 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3</xdr:col>
      <xdr:colOff>388327</xdr:colOff>
      <xdr:row>82</xdr:row>
      <xdr:rowOff>190501</xdr:rowOff>
    </xdr:from>
    <xdr:ext cx="797270" cy="23096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0" name="テキスト ボックス 49"/>
            <xdr:cNvSpPr txBox="1"/>
          </xdr:nvSpPr>
          <xdr:spPr>
            <a:xfrm>
              <a:off x="2454519" y="15745559"/>
              <a:ext cx="797270" cy="2309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⇔</m:t>
                    </m:r>
                    <m:sSubSup>
                      <m:sSub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𝑖</m:t>
                        </m:r>
                      </m:sub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0</m:t>
                        </m:r>
                      </m:sup>
                    </m:sSub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≠0</m:t>
                    </m:r>
                  </m:oMath>
                </m:oMathPara>
              </a14:m>
              <a:endParaRPr kumimoji="1" lang="ja-JP" altLang="en-US" sz="1400" i="0"/>
            </a:p>
          </xdr:txBody>
        </xdr:sp>
      </mc:Choice>
      <mc:Fallback>
        <xdr:sp macro="" textlink="">
          <xdr:nvSpPr>
            <xdr:cNvPr id="50" name="テキスト ボックス 49"/>
            <xdr:cNvSpPr txBox="1"/>
          </xdr:nvSpPr>
          <xdr:spPr>
            <a:xfrm>
              <a:off x="2454519" y="15745559"/>
              <a:ext cx="797270" cy="2309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⇔𝑎_𝑖^0≠0</a:t>
              </a:r>
              <a:endParaRPr kumimoji="1" lang="ja-JP" altLang="en-US" sz="1400" i="0"/>
            </a:p>
          </xdr:txBody>
        </xdr:sp>
      </mc:Fallback>
    </mc:AlternateContent>
    <xdr:clientData/>
  </xdr:oneCellAnchor>
  <xdr:oneCellAnchor>
    <xdr:from>
      <xdr:col>3</xdr:col>
      <xdr:colOff>249115</xdr:colOff>
      <xdr:row>79</xdr:row>
      <xdr:rowOff>146538</xdr:rowOff>
    </xdr:from>
    <xdr:ext cx="97770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1" name="テキスト ボックス 50"/>
            <xdr:cNvSpPr txBox="1"/>
          </xdr:nvSpPr>
          <xdr:spPr>
            <a:xfrm>
              <a:off x="2315307" y="14976230"/>
              <a:ext cx="977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𝑤</m:t>
                        </m:r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𝛽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𝑖</m:t>
                        </m:r>
                      </m:sub>
                    </m:sSub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0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 i="0"/>
            </a:p>
          </xdr:txBody>
        </xdr:sp>
      </mc:Choice>
      <mc:Fallback>
        <xdr:sp macro="" textlink="">
          <xdr:nvSpPr>
            <xdr:cNvPr id="51" name="テキスト ボックス 50"/>
            <xdr:cNvSpPr txBox="1"/>
          </xdr:nvSpPr>
          <xdr:spPr>
            <a:xfrm>
              <a:off x="2315307" y="14976230"/>
              <a:ext cx="977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|𝑤〉+𝛽_𝑖 |𝑑_0 〉</a:t>
              </a:r>
              <a:endParaRPr kumimoji="1" lang="ja-JP" altLang="en-US" sz="1400" i="0"/>
            </a:p>
          </xdr:txBody>
        </xdr:sp>
      </mc:Fallback>
    </mc:AlternateContent>
    <xdr:clientData/>
  </xdr:oneCellAnchor>
  <xdr:twoCellAnchor>
    <xdr:from>
      <xdr:col>5</xdr:col>
      <xdr:colOff>437705</xdr:colOff>
      <xdr:row>102</xdr:row>
      <xdr:rowOff>231913</xdr:rowOff>
    </xdr:from>
    <xdr:to>
      <xdr:col>12</xdr:col>
      <xdr:colOff>188589</xdr:colOff>
      <xdr:row>117</xdr:row>
      <xdr:rowOff>67884</xdr:rowOff>
    </xdr:to>
    <xdr:graphicFrame macro="">
      <xdr:nvGraphicFramePr>
        <xdr:cNvPr id="8" name="グラフ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151954</xdr:colOff>
      <xdr:row>118</xdr:row>
      <xdr:rowOff>220094</xdr:rowOff>
    </xdr:from>
    <xdr:to>
      <xdr:col>11</xdr:col>
      <xdr:colOff>591570</xdr:colOff>
      <xdr:row>130</xdr:row>
      <xdr:rowOff>63426</xdr:rowOff>
    </xdr:to>
    <xdr:graphicFrame macro="">
      <xdr:nvGraphicFramePr>
        <xdr:cNvPr id="52" name="グラフ 5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561945</xdr:colOff>
      <xdr:row>136</xdr:row>
      <xdr:rowOff>215348</xdr:rowOff>
    </xdr:from>
    <xdr:to>
      <xdr:col>10</xdr:col>
      <xdr:colOff>356152</xdr:colOff>
      <xdr:row>151</xdr:row>
      <xdr:rowOff>54186</xdr:rowOff>
    </xdr:to>
    <xdr:graphicFrame macro="">
      <xdr:nvGraphicFramePr>
        <xdr:cNvPr id="53" name="グラフ 5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12745</xdr:colOff>
      <xdr:row>155</xdr:row>
      <xdr:rowOff>200660</xdr:rowOff>
    </xdr:from>
    <xdr:to>
      <xdr:col>10</xdr:col>
      <xdr:colOff>452361</xdr:colOff>
      <xdr:row>167</xdr:row>
      <xdr:rowOff>43992</xdr:rowOff>
    </xdr:to>
    <xdr:graphicFrame macro="">
      <xdr:nvGraphicFramePr>
        <xdr:cNvPr id="54" name="グラフ 5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2</xdr:col>
      <xdr:colOff>454269</xdr:colOff>
      <xdr:row>47</xdr:row>
      <xdr:rowOff>80596</xdr:rowOff>
    </xdr:from>
    <xdr:ext cx="1229824" cy="57079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テキスト ボックス 18"/>
            <xdr:cNvSpPr txBox="1"/>
          </xdr:nvSpPr>
          <xdr:spPr>
            <a:xfrm>
              <a:off x="1831731" y="7656634"/>
              <a:ext cx="1229824" cy="5707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⇒</m:t>
                    </m:r>
                    <m:sSubSup>
                      <m:sSub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∀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𝑗</m:t>
                        </m:r>
                      </m:sub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∀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𝑖</m:t>
                        </m:r>
                      </m:sup>
                    </m:sSub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sSubSup>
                      <m:sSub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𝑖</m:t>
                        </m:r>
                      </m:sub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𝑗</m:t>
                        </m:r>
                      </m:sup>
                    </m:sSub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=0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,</m:t>
                    </m:r>
                    <m:sSubSup>
                      <m:sSub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𝑖</m:t>
                        </m:r>
                      </m:sub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𝑖</m:t>
                        </m:r>
                      </m:sup>
                    </m:sSub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sSubSup>
                      <m:sSub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𝑗</m:t>
                        </m:r>
                      </m:sub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𝑗</m:t>
                        </m:r>
                      </m:sup>
                    </m:sSub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=0</m:t>
                    </m:r>
                  </m:oMath>
                </m:oMathPara>
              </a14:m>
              <a:endParaRPr kumimoji="1" lang="ja-JP" altLang="en-US" sz="1400" i="0"/>
            </a:p>
          </xdr:txBody>
        </xdr:sp>
      </mc:Choice>
      <mc:Fallback>
        <xdr:sp macro="" textlink="">
          <xdr:nvSpPr>
            <xdr:cNvPr id="19" name="テキスト ボックス 18"/>
            <xdr:cNvSpPr txBox="1"/>
          </xdr:nvSpPr>
          <xdr:spPr>
            <a:xfrm>
              <a:off x="1831731" y="7656634"/>
              <a:ext cx="1229824" cy="5707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⇒𝑎_(∀𝑗)^(∀𝑖)+𝑎_𝑖^𝑗=0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,𝑎_𝑖^𝑖=𝑎_𝑗^𝑗=0</a:t>
              </a:r>
              <a:endParaRPr kumimoji="1" lang="ja-JP" altLang="en-US" sz="1400" i="0"/>
            </a:p>
          </xdr:txBody>
        </xdr:sp>
      </mc:Fallback>
    </mc:AlternateContent>
    <xdr:clientData/>
  </xdr:oneCellAnchor>
  <xdr:oneCellAnchor>
    <xdr:from>
      <xdr:col>3</xdr:col>
      <xdr:colOff>205155</xdr:colOff>
      <xdr:row>64</xdr:row>
      <xdr:rowOff>29308</xdr:rowOff>
    </xdr:from>
    <xdr:ext cx="2388576" cy="3810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テキスト ボックス 19"/>
            <xdr:cNvSpPr txBox="1"/>
          </xdr:nvSpPr>
          <xdr:spPr>
            <a:xfrm>
              <a:off x="2271347" y="11473962"/>
              <a:ext cx="2388576" cy="38100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sgn</m:t>
                    </m:r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Sup>
                          <m:sSub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p>
                        </m:sSubSup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r>
                      <m:rPr>
                        <m:sty m:val="p"/>
                      </m:rP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sgn</m:t>
                    </m:r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Sup>
                          <m:sSub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3</m:t>
                            </m:r>
                          </m:sub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bSup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r>
                      <m:rPr>
                        <m:sty m:val="p"/>
                      </m:rP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sgn</m:t>
                    </m:r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Sup>
                          <m:sSub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3</m:t>
                            </m:r>
                          </m:sup>
                        </m:sSubSup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20" name="テキスト ボックス 19"/>
            <xdr:cNvSpPr txBox="1"/>
          </xdr:nvSpPr>
          <xdr:spPr>
            <a:xfrm>
              <a:off x="2271347" y="11473962"/>
              <a:ext cx="2388576" cy="38100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sgn(𝑎_2^1 )=sgn(𝑎_3^2 )=sgn(𝑎_1^3 )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3</xdr:col>
      <xdr:colOff>397566</xdr:colOff>
      <xdr:row>96</xdr:row>
      <xdr:rowOff>132522</xdr:rowOff>
    </xdr:from>
    <xdr:ext cx="1739347" cy="6667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テキスト ボックス 20"/>
            <xdr:cNvSpPr txBox="1"/>
          </xdr:nvSpPr>
          <xdr:spPr>
            <a:xfrm>
              <a:off x="2459936" y="18950609"/>
              <a:ext cx="1739347" cy="6667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Sup>
                          <m:sSub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sup>
                        </m:sSubSup>
                      </m:num>
                      <m:den>
                        <m:sSubSup>
                          <m:sSub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sup>
                        </m:sSub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sSubSup>
                          <m:sSub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p>
                        </m:sSubSup>
                      </m:den>
                    </m:f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21" name="テキスト ボックス 20"/>
            <xdr:cNvSpPr txBox="1"/>
          </xdr:nvSpPr>
          <xdr:spPr>
            <a:xfrm>
              <a:off x="2459936" y="18950609"/>
              <a:ext cx="1739347" cy="6667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𝛽_𝑖=(𝑎_𝑖^(𝑖+1))/(𝑎_0^(𝑖+1)−𝑎_0^𝑖 )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234461</xdr:colOff>
      <xdr:row>13</xdr:row>
      <xdr:rowOff>58615</xdr:rowOff>
    </xdr:from>
    <xdr:ext cx="2057871" cy="43839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テキスト ボックス 21"/>
            <xdr:cNvSpPr txBox="1"/>
          </xdr:nvSpPr>
          <xdr:spPr>
            <a:xfrm>
              <a:off x="923192" y="3282461"/>
              <a:ext cx="2057871" cy="4383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,…,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</m:e>
                        </m:d>
                      </m:e>
                    </m:d>
                  </m:oMath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h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≔</m:t>
                    </m:r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,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𝑤</m:t>
                            </m:r>
                          </m:e>
                        </m:d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,…,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𝑚</m:t>
                                </m:r>
                              </m:sub>
                            </m:sSub>
                          </m:e>
                        </m:d>
                      </m:e>
                    </m:d>
                  </m:oMath>
                </m:oMathPara>
              </a14:m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endParaRPr kumimoji="1" lang="ja-JP" altLang="en-US" sz="1400"/>
            </a:p>
          </xdr:txBody>
        </xdr:sp>
      </mc:Choice>
      <mc:Fallback>
        <xdr:sp macro="" textlink="">
          <xdr:nvSpPr>
            <xdr:cNvPr id="22" name="テキスト ボックス 21"/>
            <xdr:cNvSpPr txBox="1"/>
          </xdr:nvSpPr>
          <xdr:spPr>
            <a:xfrm>
              <a:off x="923192" y="3282461"/>
              <a:ext cx="2057871" cy="4383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>
                  <a:latin typeface="Cambria Math" panose="02040503050406030204" pitchFamily="18" charset="0"/>
                </a:rPr>
                <a:t>ℎ_1≔(├|𝑣_1 〉,├|𝑣_2 〉,…,├|𝑣_𝑛 〉)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ℎ_2≔(├|𝑤_1 〉,├|𝑤〉,…,├|𝑤_𝑚 〉)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373673</xdr:colOff>
      <xdr:row>17</xdr:row>
      <xdr:rowOff>109905</xdr:rowOff>
    </xdr:from>
    <xdr:ext cx="2128660" cy="91005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テキスト ボックス 22"/>
            <xdr:cNvSpPr txBox="1"/>
          </xdr:nvSpPr>
          <xdr:spPr>
            <a:xfrm>
              <a:off x="1062404" y="4300905"/>
              <a:ext cx="2128660" cy="9100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∃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±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≤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 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𝑙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±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≤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𝑚</m:t>
                    </m:r>
                  </m:oMath>
                  <m:oMath xmlns:m="http://schemas.openxmlformats.org/officeDocument/2006/math">
                    <m:r>
                      <m:rPr>
                        <m:sty m:val="p"/>
                      </m:rP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s</m:t>
                    </m:r>
                    <m: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.</m:t>
                    </m:r>
                    <m:r>
                      <m:rPr>
                        <m:sty m:val="p"/>
                      </m:rP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t</m:t>
                    </m:r>
                    <m: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.</m:t>
                    </m:r>
                  </m:oMath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±</m:t>
                                </m:r>
                              </m:sub>
                            </m:sSub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𝑤</m:t>
                            </m:r>
                          </m:e>
                          <m:sub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𝑙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±</m:t>
                                </m:r>
                              </m:sub>
                            </m:sSub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</m:oMath>
                  <m:oMath xmlns:m="http://schemas.openxmlformats.org/officeDocument/2006/math">
                    <m:d>
                      <m:dPr>
                        <m:begChr m:val="|"/>
                        <m:endChr m:val="|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𝑘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+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𝑘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−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d>
                      <m:dPr>
                        <m:begChr m:val="|"/>
                        <m:endChr m:val="|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𝑙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+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𝑙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−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=1</m:t>
                    </m:r>
                  </m:oMath>
                </m:oMathPara>
              </a14:m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endParaRPr kumimoji="1" lang="ja-JP" altLang="en-US" sz="1400"/>
            </a:p>
          </xdr:txBody>
        </xdr:sp>
      </mc:Choice>
      <mc:Fallback>
        <xdr:sp macro="" textlink="">
          <xdr:nvSpPr>
            <xdr:cNvPr id="23" name="テキスト ボックス 22"/>
            <xdr:cNvSpPr txBox="1"/>
          </xdr:nvSpPr>
          <xdr:spPr>
            <a:xfrm>
              <a:off x="1062404" y="4300905"/>
              <a:ext cx="2128660" cy="9100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>
                  <a:latin typeface="Cambria Math" panose="02040503050406030204" pitchFamily="18" charset="0"/>
                </a:rPr>
                <a:t>∃𝑘_±≤𝑛, 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𝑙_±≤𝑚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s.t.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|𝑣_(𝑘_± ) 〉=|𝑤_(𝑙_± ) 〉,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|𝑘_+−𝑘_− |=|𝑙_+−𝑙_− |=1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endParaRPr kumimoji="1" lang="ja-JP" altLang="en-US" sz="1400"/>
            </a:p>
          </xdr:txBody>
        </xdr:sp>
      </mc:Fallback>
    </mc:AlternateContent>
    <xdr:clientData/>
  </xdr:one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0.12981</cdr:x>
      <cdr:y>0.23958</cdr:y>
    </cdr:from>
    <cdr:to>
      <cdr:x>0.29327</cdr:x>
      <cdr:y>0.38114</cdr:y>
    </cdr:to>
    <cdr:sp macro="" textlink="hoop!$B$109">
      <cdr:nvSpPr>
        <cdr:cNvPr id="2" name="テキスト ボックス 1"/>
        <cdr:cNvSpPr txBox="1"/>
      </cdr:nvSpPr>
      <cdr:spPr>
        <a:xfrm xmlns:a="http://schemas.openxmlformats.org/drawingml/2006/main">
          <a:off x="593479" y="657224"/>
          <a:ext cx="747347" cy="388327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20000"/>
            <a:lumOff val="80000"/>
          </a:scheme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C48E98CC-2FDF-4F03-A5CD-9934D6C1FA7E}" type="TxLink">
            <a:rPr lang="en-US" altLang="en-US" sz="1100" b="1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outside</a:t>
          </a:fld>
          <a:endParaRPr lang="ja-JP" altLang="en-US" sz="1100" b="1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0.12981</cdr:x>
      <cdr:y>0.23958</cdr:y>
    </cdr:from>
    <cdr:to>
      <cdr:x>0.29327</cdr:x>
      <cdr:y>0.38114</cdr:y>
    </cdr:to>
    <cdr:sp macro="" textlink="hoop!$B$126">
      <cdr:nvSpPr>
        <cdr:cNvPr id="2" name="テキスト ボックス 1"/>
        <cdr:cNvSpPr txBox="1"/>
      </cdr:nvSpPr>
      <cdr:spPr>
        <a:xfrm xmlns:a="http://schemas.openxmlformats.org/drawingml/2006/main">
          <a:off x="593479" y="657224"/>
          <a:ext cx="747347" cy="388327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20000"/>
            <a:lumOff val="80000"/>
          </a:scheme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6EDFE0EA-D875-4B9C-9921-72773601ED8E}" type="TxLink">
            <a:rPr lang="en-US" altLang="en-US" sz="1100" b="1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vertex3</a:t>
          </a:fld>
          <a:endParaRPr lang="ja-JP" altLang="en-US" sz="1100" b="1"/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0.12981</cdr:x>
      <cdr:y>0.23958</cdr:y>
    </cdr:from>
    <cdr:to>
      <cdr:x>0.29327</cdr:x>
      <cdr:y>0.38114</cdr:y>
    </cdr:to>
    <cdr:sp macro="" textlink="hoop!$B$142">
      <cdr:nvSpPr>
        <cdr:cNvPr id="2" name="テキスト ボックス 1"/>
        <cdr:cNvSpPr txBox="1"/>
      </cdr:nvSpPr>
      <cdr:spPr>
        <a:xfrm xmlns:a="http://schemas.openxmlformats.org/drawingml/2006/main">
          <a:off x="593479" y="657224"/>
          <a:ext cx="747347" cy="388327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20000"/>
            <a:lumOff val="80000"/>
          </a:scheme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E39F6E19-A7F5-4166-9A7E-8934D7FEA1A4}" type="TxLink">
            <a:rPr lang="en-US" altLang="en-US" sz="1100" b="1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edge5</a:t>
          </a:fld>
          <a:endParaRPr lang="ja-JP" altLang="en-US" sz="1100" b="1"/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0.12981</cdr:x>
      <cdr:y>0.23958</cdr:y>
    </cdr:from>
    <cdr:to>
      <cdr:x>0.29327</cdr:x>
      <cdr:y>0.38114</cdr:y>
    </cdr:to>
    <cdr:sp macro="" textlink="hoop!$B$158">
      <cdr:nvSpPr>
        <cdr:cNvPr id="2" name="テキスト ボックス 1"/>
        <cdr:cNvSpPr txBox="1"/>
      </cdr:nvSpPr>
      <cdr:spPr>
        <a:xfrm xmlns:a="http://schemas.openxmlformats.org/drawingml/2006/main">
          <a:off x="593479" y="657224"/>
          <a:ext cx="747347" cy="388327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20000"/>
            <a:lumOff val="80000"/>
          </a:scheme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CE6AD9F9-56F6-4DC7-9262-C072BC883859}" type="TxLink">
            <a:rPr lang="en-US" altLang="en-US" sz="1100" b="1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Inside</a:t>
          </a:fld>
          <a:endParaRPr lang="ja-JP" altLang="en-US" sz="1100" b="1"/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5</xdr:row>
      <xdr:rowOff>0</xdr:rowOff>
    </xdr:from>
    <xdr:ext cx="1454885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テキスト ボックス 1"/>
            <xdr:cNvSpPr txBox="1"/>
          </xdr:nvSpPr>
          <xdr:spPr>
            <a:xfrm>
              <a:off x="685800" y="1276350"/>
              <a:ext cx="14548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,…,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</m:e>
                        </m:d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2" name="テキスト ボックス 1"/>
            <xdr:cNvSpPr txBox="1"/>
          </xdr:nvSpPr>
          <xdr:spPr>
            <a:xfrm>
              <a:off x="685800" y="1276350"/>
              <a:ext cx="14548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(├|𝑣_1 〉,├|𝑣_2 〉,…,├|𝑣_𝑛 〉)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200025</xdr:colOff>
      <xdr:row>8</xdr:row>
      <xdr:rowOff>180975</xdr:rowOff>
    </xdr:from>
    <xdr:ext cx="1586460" cy="44159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テキスト ボックス 2"/>
            <xdr:cNvSpPr txBox="1"/>
          </xdr:nvSpPr>
          <xdr:spPr>
            <a:xfrm>
              <a:off x="885825" y="2171700"/>
              <a:ext cx="1586460" cy="4415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𝑢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</m:sup>
                            </m:sSubSup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𝑢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</m:sup>
                            </m:sSubSup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,…,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𝑢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sub>
                              <m:sup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</m:sup>
                            </m:sSubSup>
                          </m:e>
                        </m:d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</m:oMath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𝑢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+</m:t>
                                </m:r>
                              </m:sup>
                            </m:sSubSup>
                          </m:e>
                        </m:d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,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𝑢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+</m:t>
                                </m:r>
                              </m:sup>
                            </m:sSubSup>
                          </m:e>
                        </m:d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,…,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𝑢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𝑙</m:t>
                                </m:r>
                              </m:sub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+</m:t>
                                </m:r>
                              </m:sup>
                            </m:sSubSup>
                          </m:e>
                        </m:d>
                      </m:e>
                    </m:d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3" name="テキスト ボックス 2"/>
            <xdr:cNvSpPr txBox="1"/>
          </xdr:nvSpPr>
          <xdr:spPr>
            <a:xfrm>
              <a:off x="885825" y="2171700"/>
              <a:ext cx="1586460" cy="4415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>
                  <a:latin typeface="Cambria Math" panose="02040503050406030204" pitchFamily="18" charset="0"/>
                </a:rPr>
                <a:t>(├|𝑢_1^− 〉,├|𝑢_2^− 〉,…,├|𝑢_𝑘^− 〉),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(├|𝑢_1^+ 〉,├|𝑢_2^+ 〉,…,├|𝑢_𝑙^+ 〉)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257175</xdr:colOff>
      <xdr:row>13</xdr:row>
      <xdr:rowOff>171450</xdr:rowOff>
    </xdr:from>
    <xdr:ext cx="695319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テキスト ボックス 3"/>
            <xdr:cNvSpPr txBox="1"/>
          </xdr:nvSpPr>
          <xdr:spPr>
            <a:xfrm>
              <a:off x="942975" y="3352800"/>
              <a:ext cx="69531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</m:d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4" name="テキスト ボックス 3"/>
            <xdr:cNvSpPr txBox="1"/>
          </xdr:nvSpPr>
          <xdr:spPr>
            <a:xfrm>
              <a:off x="942975" y="3352800"/>
              <a:ext cx="69531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(├|𝑠〉,├|𝑑〉)</a:t>
              </a:r>
              <a:endParaRPr kumimoji="1" lang="ja-JP" altLang="en-US" sz="1400"/>
            </a:p>
          </xdr:txBody>
        </xdr:sp>
      </mc:Fallback>
    </mc:AlternateContent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7327</xdr:colOff>
      <xdr:row>30</xdr:row>
      <xdr:rowOff>4396</xdr:rowOff>
    </xdr:from>
    <xdr:ext cx="1094339" cy="4508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/>
            <xdr:cNvSpPr txBox="1"/>
          </xdr:nvSpPr>
          <xdr:spPr>
            <a:xfrm>
              <a:off x="693127" y="7148146"/>
              <a:ext cx="1094339" cy="45089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" name="テキスト ボックス 1"/>
            <xdr:cNvSpPr txBox="1"/>
          </xdr:nvSpPr>
          <xdr:spPr>
            <a:xfrm>
              <a:off x="693127" y="7148146"/>
              <a:ext cx="1094339" cy="45089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|𝑣′〉≔𝑀 ̂|𝑣〉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≔𝑈 ̂|𝑣〉+|𝑛′〉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676275</xdr:colOff>
      <xdr:row>13</xdr:row>
      <xdr:rowOff>142875</xdr:rowOff>
    </xdr:from>
    <xdr:ext cx="1256049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/>
            <xdr:cNvSpPr txBox="1"/>
          </xdr:nvSpPr>
          <xdr:spPr>
            <a:xfrm>
              <a:off x="1362075" y="3238500"/>
              <a:ext cx="1256049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3" name="テキスト ボックス 2"/>
            <xdr:cNvSpPr txBox="1"/>
          </xdr:nvSpPr>
          <xdr:spPr>
            <a:xfrm>
              <a:off x="1362075" y="3238500"/>
              <a:ext cx="1256049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|𝑑〉, |𝑠〉,|𝑒〉∈𝐹^2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200025</xdr:colOff>
      <xdr:row>9</xdr:row>
      <xdr:rowOff>180975</xdr:rowOff>
    </xdr:from>
    <xdr:ext cx="2197974" cy="2904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885825" y="2324100"/>
              <a:ext cx="2197974" cy="2904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sub>
                            </m:s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885825" y="2324100"/>
              <a:ext cx="2197974" cy="2904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|𝑑〉≔(𝑑_𝑥,𝑑_𝑦 )^𝑇≔|𝑒〉−|𝑠〉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276225</xdr:colOff>
      <xdr:row>18</xdr:row>
      <xdr:rowOff>76200</xdr:rowOff>
    </xdr:from>
    <xdr:ext cx="2808589" cy="4338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/>
            <xdr:cNvSpPr txBox="1"/>
          </xdr:nvSpPr>
          <xdr:spPr>
            <a:xfrm>
              <a:off x="962025" y="4362450"/>
              <a:ext cx="2808589" cy="4338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𝜎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sub>
                    </m:sSub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−1</m:t>
                              </m:r>
                            </m:e>
                          </m:mr>
                          <m:mr>
                            <m:e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  <m:e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</m:m>
                      </m:e>
                    </m:d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sSub>
                                <m:sSub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m:rPr>
                                      <m:brk m:alnAt="7"/>
                                    </m:r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𝑑</m:t>
                                  </m:r>
                                </m:e>
                                <m:sub>
                                  <m:r>
                                    <m:rPr>
                                      <m:brk m:alnAt="7"/>
                                    </m:r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𝑥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𝑑</m:t>
                                  </m:r>
                                </m:e>
                                <m: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𝑦</m:t>
                                  </m:r>
                                </m:sub>
                              </m:sSub>
                            </m:e>
                          </m:mr>
                        </m:m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5" name="テキスト ボックス 4"/>
            <xdr:cNvSpPr txBox="1"/>
          </xdr:nvSpPr>
          <xdr:spPr>
            <a:xfrm>
              <a:off x="962025" y="4362450"/>
              <a:ext cx="2808589" cy="4338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|𝑛〉≔𝜎 ̂_𝑦 |𝑑〉≔(■8(0&amp;−1@1&amp;0))(■8(𝑑_𝑥@𝑑_𝑦 ))∈𝐹^2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295275</xdr:colOff>
      <xdr:row>22</xdr:row>
      <xdr:rowOff>9525</xdr:rowOff>
    </xdr:from>
    <xdr:ext cx="77553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1666875" y="5248275"/>
              <a:ext cx="77553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〈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1666875" y="5248275"/>
              <a:ext cx="77553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〈𝑛│𝑑〉=0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504825</xdr:colOff>
      <xdr:row>35</xdr:row>
      <xdr:rowOff>9525</xdr:rowOff>
    </xdr:from>
    <xdr:ext cx="2028569" cy="9710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/>
            <xdr:cNvSpPr txBox="1"/>
          </xdr:nvSpPr>
          <xdr:spPr>
            <a:xfrm>
              <a:off x="1190625" y="8343900"/>
              <a:ext cx="2028569" cy="9710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f>
                              <m:f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fPr>
                              <m:num>
                                <m:d>
                                  <m:dPr>
                                    <m:begChr m:val="|"/>
                                    <m:endChr m:val="〉"/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𝑣</m:t>
                                    </m:r>
                                  </m:e>
                                </m:d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−</m:t>
                                </m:r>
                                <m:d>
                                  <m:dPr>
                                    <m:begChr m:val="|"/>
                                    <m:endChr m:val="〉"/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𝑣</m:t>
                                    </m:r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′</m:t>
                                    </m:r>
                                  </m:e>
                                </m:d>
                              </m:num>
                              <m:den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=∃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𝛼</m:t>
                            </m:r>
                            <m:d>
                              <m:dPr>
                                <m:begChr m:val="|"/>
                                <m:endChr m:val="〉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</m:d>
                            <m:r>
                              <m:rPr>
                                <m:nor/>
                              </m:rPr>
                              <a:rPr kumimoji="1" lang="ja-JP" altLang="en-US" sz="1400" b="0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</m:e>
                          <m:e>
                            <m:f>
                              <m:f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d>
                                  <m:dPr>
                                    <m:begChr m:val="|"/>
                                    <m:endChr m:val="〉"/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𝑣</m:t>
                                    </m:r>
                                  </m:e>
                                </m:d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d>
                                  <m:dPr>
                                    <m:begChr m:val="|"/>
                                    <m:endChr m:val="〉"/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𝑣</m:t>
                                    </m:r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′</m:t>
                                    </m:r>
                                  </m:e>
                                </m:d>
                              </m:num>
                              <m:den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=</m:t>
                            </m:r>
                            <m:d>
                              <m:dPr>
                                <m:begChr m:val="|"/>
                                <m:endChr m:val="〉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𝑠</m:t>
                                </m:r>
                              </m:e>
                            </m:d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+∃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𝛽</m:t>
                            </m:r>
                            <m:d>
                              <m:dPr>
                                <m:begChr m:val="|"/>
                                <m:endChr m:val="〉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</m:d>
                          </m:e>
                        </m:eqAr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7" name="テキスト ボックス 6"/>
            <xdr:cNvSpPr txBox="1"/>
          </xdr:nvSpPr>
          <xdr:spPr>
            <a:xfrm>
              <a:off x="1190625" y="8343900"/>
              <a:ext cx="2028569" cy="9710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{█(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(├|𝑣〉−├|𝑣′〉)/2=∃𝛼|𝑛〉</a:t>
              </a:r>
              <a:r>
                <a:rPr kumimoji="1" lang="ja-JP" alt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" </a:t>
              </a:r>
              <a:r>
                <a:rPr kumimoji="1" lang="ja-JP" alt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" @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(├|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𝑣〉+├|𝑣′〉)/2=|𝑠〉+∃𝛽|𝑑〉 )┤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133350</xdr:colOff>
      <xdr:row>41</xdr:row>
      <xdr:rowOff>200025</xdr:rowOff>
    </xdr:from>
    <xdr:ext cx="187545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/>
            <xdr:cNvSpPr txBox="1"/>
          </xdr:nvSpPr>
          <xdr:spPr>
            <a:xfrm>
              <a:off x="1504950" y="9963150"/>
              <a:ext cx="187545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𝛼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𝛽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8" name="テキスト ボックス 7"/>
            <xdr:cNvSpPr txBox="1"/>
          </xdr:nvSpPr>
          <xdr:spPr>
            <a:xfrm>
              <a:off x="1504950" y="9963150"/>
              <a:ext cx="187545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|𝑣〉=|𝑠〉+𝛼|𝑛〉+𝛽|𝑑〉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0</xdr:colOff>
      <xdr:row>45</xdr:row>
      <xdr:rowOff>0</xdr:rowOff>
    </xdr:from>
    <xdr:ext cx="1789464" cy="5595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テキスト ボックス 8"/>
            <xdr:cNvSpPr txBox="1"/>
          </xdr:nvSpPr>
          <xdr:spPr>
            <a:xfrm>
              <a:off x="1371600" y="10715625"/>
              <a:ext cx="1789464" cy="5595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d>
                              <m:dPr>
                                <m:begChr m:val="〈"/>
                                <m:endChr m:val="〉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𝑣</m:t>
                                </m:r>
                              </m:e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</m:d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=</m:t>
                            </m:r>
                            <m:d>
                              <m:dPr>
                                <m:begChr m:val="〈"/>
                                <m:endChr m:val="〉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𝑠</m:t>
                                </m:r>
                              </m:e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</m:d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+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𝛼</m:t>
                            </m:r>
                            <m:sSup>
                              <m:s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begChr m:val="|"/>
                                    <m:endChr m:val="|"/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𝑛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  <m:r>
                              <m:rPr>
                                <m:nor/>
                              </m:rPr>
                              <a:rPr kumimoji="1" lang="ja-JP" altLang="en-US" sz="1400" b="0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</m:e>
                          <m:e>
                            <m:d>
                              <m:dPr>
                                <m:begChr m:val="〈"/>
                                <m:endChr m:val="〉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</m:d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=</m:t>
                            </m:r>
                            <m:d>
                              <m:dPr>
                                <m:begChr m:val="〈"/>
                                <m:endChr m:val="〉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𝑠</m:t>
                                </m:r>
                              </m:e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</m:d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𝛽</m:t>
                            </m:r>
                            <m:sSup>
                              <m:sSup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begChr m:val="|"/>
                                    <m:endChr m:val="|"/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𝑑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eqAr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9" name="テキスト ボックス 8"/>
            <xdr:cNvSpPr txBox="1"/>
          </xdr:nvSpPr>
          <xdr:spPr>
            <a:xfrm>
              <a:off x="1371600" y="10715625"/>
              <a:ext cx="1789464" cy="5595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{█(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〈𝑣│𝑛〉=〈𝑠│𝑛〉+𝛼|𝑛|^2</a:t>
              </a:r>
              <a:r>
                <a:rPr kumimoji="1" lang="ja-JP" alt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" </a:t>
              </a:r>
              <a:r>
                <a:rPr kumimoji="1" lang="ja-JP" alt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" @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〈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𝑣│𝑑〉=〈𝑠│𝑑〉+𝛽|𝑑|^2 )┤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0</xdr:colOff>
      <xdr:row>51</xdr:row>
      <xdr:rowOff>0</xdr:rowOff>
    </xdr:from>
    <xdr:ext cx="1082861" cy="4458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テキスト ボックス 9"/>
            <xdr:cNvSpPr txBox="1"/>
          </xdr:nvSpPr>
          <xdr:spPr>
            <a:xfrm>
              <a:off x="1371600" y="12144375"/>
              <a:ext cx="1082861" cy="4458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begChr m:val="〈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</m:d>
                      </m:num>
                      <m:den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0" name="テキスト ボックス 9"/>
            <xdr:cNvSpPr txBox="1"/>
          </xdr:nvSpPr>
          <xdr:spPr>
            <a:xfrm>
              <a:off x="1371600" y="12144375"/>
              <a:ext cx="1082861" cy="4458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𝛼=〈𝑛│𝑣−𝑠〉/|𝑛|^2 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9525</xdr:colOff>
      <xdr:row>53</xdr:row>
      <xdr:rowOff>85725</xdr:rowOff>
    </xdr:from>
    <xdr:ext cx="1087734" cy="4458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/>
            <xdr:cNvSpPr txBox="1"/>
          </xdr:nvSpPr>
          <xdr:spPr>
            <a:xfrm>
              <a:off x="1381125" y="12706350"/>
              <a:ext cx="1087734" cy="4458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𝛽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begChr m:val="〈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</m:d>
                      </m:num>
                      <m:den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1" name="テキスト ボックス 10"/>
            <xdr:cNvSpPr txBox="1"/>
          </xdr:nvSpPr>
          <xdr:spPr>
            <a:xfrm>
              <a:off x="1381125" y="12706350"/>
              <a:ext cx="1087734" cy="4458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𝛽=〈𝑑│𝑣−𝑠〉/|𝑑|^2 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581025</xdr:colOff>
      <xdr:row>58</xdr:row>
      <xdr:rowOff>171450</xdr:rowOff>
    </xdr:from>
    <xdr:ext cx="1803571" cy="10760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テキスト ボックス 11"/>
            <xdr:cNvSpPr txBox="1"/>
          </xdr:nvSpPr>
          <xdr:spPr>
            <a:xfrm>
              <a:off x="1266825" y="13982700"/>
              <a:ext cx="1803571" cy="10760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e>
                        </m:d>
                      </m:num>
                      <m:den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𝛼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⇔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−2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𝛼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−2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begChr m:val="〈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</m:d>
                      </m:num>
                      <m:den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2" name="テキスト ボックス 11"/>
            <xdr:cNvSpPr txBox="1"/>
          </xdr:nvSpPr>
          <xdr:spPr>
            <a:xfrm>
              <a:off x="1266825" y="13982700"/>
              <a:ext cx="1803571" cy="10760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|𝑣−𝑣′〉/2=𝛼|𝑛〉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⇔|𝑣′〉=|𝑣〉−2𝛼|𝑛〉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=|𝑣〉−2 〈𝑛│𝑣−𝑠〉/|𝑛|^2  |𝑛〉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419100</xdr:colOff>
      <xdr:row>64</xdr:row>
      <xdr:rowOff>85725</xdr:rowOff>
    </xdr:from>
    <xdr:ext cx="2925544" cy="4335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テキスト ボックス 12"/>
            <xdr:cNvSpPr txBox="1"/>
          </xdr:nvSpPr>
          <xdr:spPr>
            <a:xfrm>
              <a:off x="1104900" y="15325725"/>
              <a:ext cx="2925544" cy="4335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𝕀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num>
                      <m:den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  <m:d>
                      <m:dPr>
                        <m:begChr m:val="〈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 +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num>
                      <m:den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  <m:d>
                      <m:dPr>
                        <m:begChr m:val="〈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3" name="テキスト ボックス 12"/>
            <xdr:cNvSpPr txBox="1"/>
          </xdr:nvSpPr>
          <xdr:spPr>
            <a:xfrm>
              <a:off x="1104900" y="15325725"/>
              <a:ext cx="2925544" cy="4335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=𝕀 ̂|𝑣〉−2/|𝑛|^2  |𝑛〉〈𝑛│𝑣〉  +2/|𝑛|^2  |𝑛〉〈𝑛│𝑠〉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466725</xdr:colOff>
      <xdr:row>67</xdr:row>
      <xdr:rowOff>228600</xdr:rowOff>
    </xdr:from>
    <xdr:ext cx="2577244" cy="4840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テキスト ボックス 13"/>
            <xdr:cNvSpPr txBox="1"/>
          </xdr:nvSpPr>
          <xdr:spPr>
            <a:xfrm>
              <a:off x="1152525" y="16182975"/>
              <a:ext cx="2577244" cy="4840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𝕀</m:t>
                            </m:r>
                          </m:e>
                        </m:acc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−2</m:t>
                        </m:r>
                        <m:f>
                          <m:f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d>
                              <m:dPr>
                                <m:begChr m:val="|"/>
                                <m:endChr m:val="〉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  <m:d>
                              <m:dPr>
                                <m:begChr m:val="〈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</m:num>
                          <m:den>
                            <m:sSup>
                              <m:sSup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begChr m:val="|"/>
                                    <m:endChr m:val="|"/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den>
                        </m:f>
                      </m:e>
                    </m:d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+2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begChr m:val="〈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</m:d>
                      </m:num>
                      <m:den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 </m:t>
                        </m:r>
                      </m:den>
                    </m:f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4" name="テキスト ボックス 13"/>
            <xdr:cNvSpPr txBox="1"/>
          </xdr:nvSpPr>
          <xdr:spPr>
            <a:xfrm>
              <a:off x="1152525" y="16182975"/>
              <a:ext cx="2577244" cy="4840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=(𝕀 ̂−2 |𝑛〉〈𝑛┤|/|𝑛|^2 )|𝑣〉+2 〈𝑛│𝑠〉/(|𝑛|^2  ) |𝑛〉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165588</xdr:colOff>
      <xdr:row>73</xdr:row>
      <xdr:rowOff>122360</xdr:rowOff>
    </xdr:from>
    <xdr:ext cx="1314206" cy="15862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テキスト ボックス 14"/>
            <xdr:cNvSpPr txBox="1"/>
          </xdr:nvSpPr>
          <xdr:spPr>
            <a:xfrm>
              <a:off x="851388" y="17505485"/>
              <a:ext cx="1314206" cy="158620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̂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acc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𝕀</m:t>
                        </m:r>
                      </m:e>
                    </m:acc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−2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e>
                        </m:d>
                        <m:d>
                          <m:dPr>
                            <m:begChr m:val="〈"/>
                            <m:endChr m:val="|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e>
                        </m:d>
                      </m:num>
                      <m:den>
                        <m:sSup>
                          <m:s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∝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𝑛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2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begChr m:val="〈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e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𝑠</m:t>
                            </m:r>
                          </m:e>
                        </m:d>
                      </m:num>
                      <m:den>
                        <m:sSup>
                          <m:s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 </m:t>
                        </m:r>
                      </m:den>
                    </m:f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𝑛</m:t>
                        </m:r>
                      </m:e>
                    </m:d>
                  </m:oMath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=2</m:t>
                        </m:r>
                        <m:f>
                          <m:f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fPr>
                          <m:num>
                            <m:d>
                              <m:dPr>
                                <m:begChr m:val="〈"/>
                                <m:endChr m:val="〉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ja-JP" altLang="en-US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𝑒</m:t>
                                </m:r>
                              </m:e>
                            </m:d>
                          </m:num>
                          <m:den>
                            <m:sSup>
                              <m:s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begChr m:val="|"/>
                                    <m:endChr m:val="|"/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ja-JP" altLang="en-US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𝑛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 </m:t>
                            </m:r>
                          </m:den>
                        </m:f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ja-JP" altLang="en-US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e>
                        </m:d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5" name="テキスト ボックス 14"/>
            <xdr:cNvSpPr txBox="1"/>
          </xdr:nvSpPr>
          <xdr:spPr>
            <a:xfrm>
              <a:off x="851388" y="17505485"/>
              <a:ext cx="1314206" cy="158620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𝑈 ̂=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𝕀 ̂−2 |𝑛〉〈𝑛┤|/|𝑛|^2 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|𝑛′〉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∝|𝑛〉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2 〈𝑛│𝑠〉/(|𝑛|^2  ) |𝑛〉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(=2 〈</a:t>
              </a:r>
              <a:r>
                <a:rPr kumimoji="1" lang="ja-JP" alt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𝑛│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𝑒〉/(|</a:t>
              </a:r>
              <a:r>
                <a:rPr kumimoji="1" lang="ja-JP" alt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𝑛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|^2  ) ├|</a:t>
              </a:r>
              <a:r>
                <a:rPr kumimoji="1" lang="ja-JP" alt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𝑛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〉)</a:t>
              </a:r>
              <a:endParaRPr kumimoji="1" lang="ja-JP" altLang="en-US" sz="1400"/>
            </a:p>
          </xdr:txBody>
        </xdr:sp>
      </mc:Fallback>
    </mc:AlternateContent>
    <xdr:clientData/>
  </xdr:oneCellAnchor>
  <xdr:twoCellAnchor>
    <xdr:from>
      <xdr:col>1</xdr:col>
      <xdr:colOff>647700</xdr:colOff>
      <xdr:row>110</xdr:row>
      <xdr:rowOff>180975</xdr:rowOff>
    </xdr:from>
    <xdr:to>
      <xdr:col>8</xdr:col>
      <xdr:colOff>419100</xdr:colOff>
      <xdr:row>130</xdr:row>
      <xdr:rowOff>9526</xdr:rowOff>
    </xdr:to>
    <xdr:graphicFrame macro="">
      <xdr:nvGraphicFramePr>
        <xdr:cNvPr id="16" name="グラフ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381000</xdr:colOff>
      <xdr:row>134</xdr:row>
      <xdr:rowOff>180975</xdr:rowOff>
    </xdr:from>
    <xdr:ext cx="1147429" cy="2296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テキスト ボックス 16"/>
            <xdr:cNvSpPr txBox="1"/>
          </xdr:nvSpPr>
          <xdr:spPr>
            <a:xfrm>
              <a:off x="1066800" y="30422850"/>
              <a:ext cx="1147429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𝕀</m:t>
                        </m:r>
                      </m:e>
                    </m:acc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7" name="テキスト ボックス 16"/>
            <xdr:cNvSpPr txBox="1"/>
          </xdr:nvSpPr>
          <xdr:spPr>
            <a:xfrm>
              <a:off x="1066800" y="30422850"/>
              <a:ext cx="1147429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𝑈 ̂^𝑇 𝑈 ̂=𝑈 ̂^2=𝕀 ̂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333375</xdr:colOff>
      <xdr:row>139</xdr:row>
      <xdr:rowOff>161925</xdr:rowOff>
    </xdr:from>
    <xdr:ext cx="1956561" cy="6655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テキスト ボックス 17"/>
            <xdr:cNvSpPr txBox="1"/>
          </xdr:nvSpPr>
          <xdr:spPr>
            <a:xfrm>
              <a:off x="1704975" y="31594425"/>
              <a:ext cx="1956561" cy="6655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𝕀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−2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begChr m:val="〈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e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e>
                        </m:d>
                      </m:num>
                      <m:den>
                        <m:sSup>
                          <m:s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𝑛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=−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𝑛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8" name="テキスト ボックス 17"/>
            <xdr:cNvSpPr txBox="1"/>
          </xdr:nvSpPr>
          <xdr:spPr>
            <a:xfrm>
              <a:off x="1704975" y="31594425"/>
              <a:ext cx="1956561" cy="6655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𝑈 ̂|𝑛〉=𝕀|𝑛〉−2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 〈𝑛│𝑛〉/|𝑛|^2  |𝑛〉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=−|𝑛〉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4</xdr:col>
      <xdr:colOff>266700</xdr:colOff>
      <xdr:row>148</xdr:row>
      <xdr:rowOff>161925</xdr:rowOff>
    </xdr:from>
    <xdr:ext cx="27167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テキスト ボックス 18"/>
            <xdr:cNvSpPr txBox="1"/>
          </xdr:nvSpPr>
          <xdr:spPr>
            <a:xfrm>
              <a:off x="3009900" y="33737550"/>
              <a:ext cx="2716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9" name="テキスト ボックス 18"/>
            <xdr:cNvSpPr txBox="1"/>
          </xdr:nvSpPr>
          <xdr:spPr>
            <a:xfrm>
              <a:off x="3009900" y="33737550"/>
              <a:ext cx="2716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|𝑑〉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3</xdr:col>
      <xdr:colOff>514350</xdr:colOff>
      <xdr:row>152</xdr:row>
      <xdr:rowOff>152400</xdr:rowOff>
    </xdr:from>
    <xdr:ext cx="2929392" cy="15756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テキスト ボックス 19"/>
            <xdr:cNvSpPr txBox="1"/>
          </xdr:nvSpPr>
          <xdr:spPr>
            <a:xfrm>
              <a:off x="2571750" y="34680525"/>
              <a:ext cx="2929392" cy="15756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kumimoji="1" lang="en-US" altLang="ja-JP" sz="1400" b="0" i="0">
                        <a:latin typeface="Cambria Math" panose="02040503050406030204" pitchFamily="18" charset="0"/>
                      </a:rPr>
                      <m:t>Tr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sty m:val="p"/>
                      </m:rPr>
                      <a:rPr kumimoji="1" lang="en-US" altLang="ja-JP" sz="1400" b="0" i="0">
                        <a:latin typeface="Cambria Math" panose="02040503050406030204" pitchFamily="18" charset="0"/>
                      </a:rPr>
                      <m:t>Tr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𝕀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num>
                      <m:den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m:rPr>
                        <m:sty m:val="p"/>
                      </m:rPr>
                      <a:rPr kumimoji="1" lang="en-US" altLang="ja-JP" sz="1400" b="0" i="0">
                        <a:latin typeface="Cambria Math" panose="02040503050406030204" pitchFamily="18" charset="0"/>
                      </a:rPr>
                      <m:t>Tr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d>
                        <m:d>
                          <m:dPr>
                            <m:begChr m:val="〈"/>
                            <m:endChr m:val="|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d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=2−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num>
                      <m:den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fPr>
                          <m:num>
                            <m:d>
                              <m:dPr>
                                <m:begChr m:val="〈"/>
                                <m:endChr m:val="〉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  <m:d>
                              <m:dPr>
                                <m:begChr m:val="〈"/>
                                <m:endChr m:val="〉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</m:d>
                          </m:num>
                          <m:den>
                            <m:sSup>
                              <m:s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begChr m:val="|"/>
                                    <m:endChr m:val="|"/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𝑛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den>
                        </m:f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f>
                          <m:f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fPr>
                          <m:num>
                            <m:d>
                              <m:dPr>
                                <m:begChr m:val="〈"/>
                                <m:endChr m:val="〉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</m:d>
                            <m:d>
                              <m:dPr>
                                <m:begChr m:val="〈"/>
                                <m:endChr m:val="〉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</m:d>
                          </m:num>
                          <m:den>
                            <m:sSup>
                              <m:s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begChr m:val="|"/>
                                    <m:endChr m:val="|"/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𝑑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den>
                        </m:f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 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=2−2−0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=0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⇒0−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−1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0" name="テキスト ボックス 19"/>
            <xdr:cNvSpPr txBox="1"/>
          </xdr:nvSpPr>
          <xdr:spPr>
            <a:xfrm>
              <a:off x="2571750" y="34680525"/>
              <a:ext cx="2929392" cy="15756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Tr(𝑈 ̂ )=Tr(𝕀)−2/|𝑛|^2  Tr(├|𝑛〉〈𝑛┤|)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=2−2/|𝑛|^2  (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(〈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𝑛│𝑛〉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〈𝑛│𝑛〉)/|𝑛|^2 +(〈𝑑│𝑛〉〈𝑛│𝑑〉)/|𝑑|^2  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 )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=2−2−0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=0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⇒0−(−1)=1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466725</xdr:colOff>
      <xdr:row>163</xdr:row>
      <xdr:rowOff>171450</xdr:rowOff>
    </xdr:from>
    <xdr:ext cx="1572097" cy="4458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テキスト ボックス 20"/>
            <xdr:cNvSpPr txBox="1"/>
          </xdr:nvSpPr>
          <xdr:spPr>
            <a:xfrm>
              <a:off x="1838325" y="37318950"/>
              <a:ext cx="1572097" cy="445828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𝑑</m:t>
                            </m:r>
                          </m:e>
                        </m:d>
                        <m:d>
                          <m:dPr>
                            <m:begChr m:val="〈"/>
                            <m:endChr m:val="|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𝑑</m:t>
                            </m:r>
                          </m:e>
                        </m:d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 </m:t>
                        </m:r>
                      </m:num>
                      <m:den>
                        <m:sSup>
                          <m:s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−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e>
                        </m:d>
                        <m:d>
                          <m:dPr>
                            <m:begChr m:val="〈"/>
                            <m:endChr m:val="|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e>
                        </m:d>
                      </m:num>
                      <m:den>
                        <m:sSup>
                          <m:s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1" name="テキスト ボックス 20"/>
            <xdr:cNvSpPr txBox="1"/>
          </xdr:nvSpPr>
          <xdr:spPr>
            <a:xfrm>
              <a:off x="1838325" y="37318950"/>
              <a:ext cx="1572097" cy="445828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𝑈 ̂=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(├|𝑑〉〈𝑑┤|  )/|𝑑|^2 −|𝑛〉〈𝑛┤|/|𝑛|^2 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314325</xdr:colOff>
      <xdr:row>167</xdr:row>
      <xdr:rowOff>180974</xdr:rowOff>
    </xdr:from>
    <xdr:ext cx="1832681" cy="13137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テキスト ボックス 21"/>
            <xdr:cNvSpPr txBox="1"/>
          </xdr:nvSpPr>
          <xdr:spPr>
            <a:xfrm>
              <a:off x="1000125" y="38280974"/>
              <a:ext cx="1832681" cy="1313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</m:acc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+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e>
                        </m:d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  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𝕀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2" name="テキスト ボックス 21"/>
            <xdr:cNvSpPr txBox="1"/>
          </xdr:nvSpPr>
          <xdr:spPr>
            <a:xfrm>
              <a:off x="1000125" y="38280974"/>
              <a:ext cx="1832681" cy="1313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𝑀 ̂𝑀 ̂|𝑣〉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=𝑈 ̂(𝑈 ̂├|𝑣〉+├|𝑛′〉)+|𝑛′〉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=𝑈 ̂^2 |𝑣〉+𝑈 ̂|𝑛′〉+|𝑛〉   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=𝕀 ̂|𝑣〉−|𝑛^′ 〉+|𝑛^′ 〉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=|𝑣〉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263769</xdr:colOff>
      <xdr:row>6</xdr:row>
      <xdr:rowOff>65942</xdr:rowOff>
    </xdr:from>
    <xdr:ext cx="71814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テキスト ボックス 22"/>
            <xdr:cNvSpPr txBox="1"/>
          </xdr:nvSpPr>
          <xdr:spPr>
            <a:xfrm>
              <a:off x="949569" y="1494692"/>
              <a:ext cx="71814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|</m:t>
                        </m:r>
                        <m:r>
                          <a:rPr kumimoji="1" lang="ja-JP" altLang="en-US" sz="1400" b="0" i="1">
                            <a:latin typeface="Cambria Math" panose="02040503050406030204" pitchFamily="18" charset="0"/>
                          </a:rPr>
                          <m:t>𝑠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〉,|</m:t>
                        </m:r>
                        <m:r>
                          <a:rPr kumimoji="1" lang="ja-JP" altLang="en-US" sz="1400" b="0" i="1">
                            <a:latin typeface="Cambria Math" panose="02040503050406030204" pitchFamily="18" charset="0"/>
                          </a:rPr>
                          <m:t>𝑒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〉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3" name="テキスト ボックス 22"/>
            <xdr:cNvSpPr txBox="1"/>
          </xdr:nvSpPr>
          <xdr:spPr>
            <a:xfrm>
              <a:off x="949569" y="1494692"/>
              <a:ext cx="71814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 (|</a:t>
              </a:r>
              <a:r>
                <a:rPr kumimoji="1" lang="ja-JP" altLang="en-US" sz="1400" b="0" i="0">
                  <a:latin typeface="Cambria Math" panose="02040503050406030204" pitchFamily="18" charset="0"/>
                </a:rPr>
                <a:t>𝑠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〉,|</a:t>
              </a:r>
              <a:r>
                <a:rPr kumimoji="1" lang="ja-JP" altLang="en-US" sz="1400" b="0" i="0">
                  <a:latin typeface="Cambria Math" panose="02040503050406030204" pitchFamily="18" charset="0"/>
                </a:rPr>
                <a:t>𝑒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〉)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0</xdr:col>
      <xdr:colOff>593481</xdr:colOff>
      <xdr:row>26</xdr:row>
      <xdr:rowOff>161192</xdr:rowOff>
    </xdr:from>
    <xdr:ext cx="1951688" cy="2296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テキスト ボックス 23"/>
            <xdr:cNvSpPr txBox="1"/>
          </xdr:nvSpPr>
          <xdr:spPr>
            <a:xfrm>
              <a:off x="593481" y="6352442"/>
              <a:ext cx="1951688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: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⟼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𝑣</m:t>
                            </m:r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∈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𝐹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4" name="テキスト ボックス 23"/>
            <xdr:cNvSpPr txBox="1"/>
          </xdr:nvSpPr>
          <xdr:spPr>
            <a:xfrm>
              <a:off x="593481" y="6352442"/>
              <a:ext cx="1951688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𝑀 ̂:|𝑣〉∈𝐹^2</a:t>
              </a:r>
              <a:r>
                <a:rPr kumimoji="1" lang="en-US" altLang="ja-JP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⟼|𝑣^′ 〉∈𝐹^2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366345</xdr:colOff>
      <xdr:row>83</xdr:row>
      <xdr:rowOff>21981</xdr:rowOff>
    </xdr:from>
    <xdr:ext cx="2121158" cy="1307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テキスト ボックス 24"/>
            <xdr:cNvSpPr txBox="1"/>
          </xdr:nvSpPr>
          <xdr:spPr>
            <a:xfrm>
              <a:off x="1055076" y="20171019"/>
              <a:ext cx="2121158" cy="1307794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̂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acc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𝕀</m:t>
                        </m:r>
                      </m:e>
                    </m:acc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−2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𝑃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e>
                        </m:d>
                        <m:d>
                          <m:dPr>
                            <m:begChr m:val="〈"/>
                            <m:endChr m:val="|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e>
                        </m:d>
                      </m:num>
                      <m:den>
                        <m:sSup>
                          <m:s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 </m:t>
                        </m:r>
                      </m:den>
                    </m:f>
                  </m:oMath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⇒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′</m:t>
                            </m:r>
                          </m:e>
                        </m:d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=2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𝑃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𝑠</m:t>
                            </m:r>
                          </m:e>
                        </m:d>
                      </m:e>
                    </m:d>
                  </m:oMath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𝑣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′</m:t>
                        </m:r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−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=−2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𝑃</m:t>
                    </m:r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</m:e>
                        </m:d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𝑠</m:t>
                            </m:r>
                          </m:e>
                        </m:d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=−2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𝑃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𝑛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′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5" name="テキスト ボックス 24"/>
            <xdr:cNvSpPr txBox="1"/>
          </xdr:nvSpPr>
          <xdr:spPr>
            <a:xfrm>
              <a:off x="1055076" y="20171019"/>
              <a:ext cx="2121158" cy="1307794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𝑈 ̂=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𝕀 ̂−2𝑃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𝑃≔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|𝑛〉〈𝑛┤|/(|𝑛|^2  )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(⇒├|𝑛′〉=2𝑃├|𝑠〉)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|𝑣′〉−|𝑣〉=−2𝑃(├|𝑣〉−├|𝑠〉)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=−2𝑃|𝑣〉+|𝑛′〉</a:t>
              </a:r>
              <a:endParaRPr kumimoji="1" lang="ja-JP" altLang="en-US" sz="1400"/>
            </a:p>
          </xdr:txBody>
        </xdr:sp>
      </mc:Fallback>
    </mc:AlternateContent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523875</xdr:colOff>
      <xdr:row>6</xdr:row>
      <xdr:rowOff>0</xdr:rowOff>
    </xdr:from>
    <xdr:ext cx="1749325" cy="2296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/>
            <xdr:cNvSpPr txBox="1"/>
          </xdr:nvSpPr>
          <xdr:spPr>
            <a:xfrm>
              <a:off x="1209675" y="1428750"/>
              <a:ext cx="1749325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𝑀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+|</m:t>
                    </m:r>
                    <m:sSubSup>
                      <m:sSub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〉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" name="テキスト ボックス 1"/>
            <xdr:cNvSpPr txBox="1"/>
          </xdr:nvSpPr>
          <xdr:spPr>
            <a:xfrm>
              <a:off x="1209675" y="1428750"/>
              <a:ext cx="1749325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𝑀 ̂_1 |𝑣〉≔𝑈 ̂_1 |𝑣〉+|𝑛_1^′〉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514350</xdr:colOff>
      <xdr:row>7</xdr:row>
      <xdr:rowOff>180975</xdr:rowOff>
    </xdr:from>
    <xdr:ext cx="1761829" cy="2296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/>
            <xdr:cNvSpPr txBox="1"/>
          </xdr:nvSpPr>
          <xdr:spPr>
            <a:xfrm>
              <a:off x="1200150" y="1847850"/>
              <a:ext cx="1761829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𝑀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+|</m:t>
                    </m:r>
                    <m:sSubSup>
                      <m:sSub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〉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3" name="テキスト ボックス 2"/>
            <xdr:cNvSpPr txBox="1"/>
          </xdr:nvSpPr>
          <xdr:spPr>
            <a:xfrm>
              <a:off x="1200150" y="1847850"/>
              <a:ext cx="1761829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𝑀 ̂_2 |𝑣〉≔𝑈 ̂_2 |𝑣〉+|𝑛_2^′〉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495300</xdr:colOff>
      <xdr:row>10</xdr:row>
      <xdr:rowOff>209550</xdr:rowOff>
    </xdr:from>
    <xdr:ext cx="3052631" cy="7159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1181100" y="2590800"/>
              <a:ext cx="3052631" cy="7159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𝑀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∘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𝑀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acc>
                              <m:accPr>
                                <m:chr m:val="̂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𝑈</m:t>
                                </m:r>
                              </m:e>
                            </m:acc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</m:e>
                        </m:d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′</m:t>
                                </m:r>
                              </m:sup>
                            </m:sSubSup>
                          </m:e>
                        </m:d>
                        <m:r>
                          <m:rPr>
                            <m:nor/>
                          </m:rPr>
                          <a:rPr kumimoji="1" lang="ja-JP" altLang="en-US" sz="1400" b="0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Sup>
                          <m:sSub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bSup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acc>
                              <m:accPr>
                                <m:chr m:val="̂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𝑈</m:t>
                                </m:r>
                              </m:e>
                            </m:acc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′</m:t>
                                </m:r>
                              </m:sup>
                            </m:sSubSup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+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′</m:t>
                                </m:r>
                              </m:sup>
                            </m:sSubSup>
                          </m:e>
                        </m:d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=: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1181100" y="2590800"/>
              <a:ext cx="3052631" cy="7159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𝑀 ̂_2∘𝑀 ̂_1 |𝑣〉≔𝑈 ̂_2 (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𝑈 ̂_1 ├|𝑣〉+├|𝑛_1^′ 〉</a:t>
              </a:r>
              <a:r>
                <a:rPr kumimoji="1" lang="ja-JP" alt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" </a:t>
              </a:r>
              <a:r>
                <a:rPr kumimoji="1" lang="ja-JP" alt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" )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+|𝑛_2^′ 〉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=𝑈 ̂_2 𝑈 ̂_1 |𝑣〉+(𝑈 ̂_2 ├|𝑛_1^′ 〉+├|𝑛_2^′ 〉)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=:𝑈 ̂|𝑣〉+|𝑛′〉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638175</xdr:colOff>
      <xdr:row>14</xdr:row>
      <xdr:rowOff>209550</xdr:rowOff>
    </xdr:from>
    <xdr:ext cx="1599797" cy="4592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/>
            <xdr:cNvSpPr txBox="1"/>
          </xdr:nvSpPr>
          <xdr:spPr>
            <a:xfrm>
              <a:off x="1323975" y="3543300"/>
              <a:ext cx="1599797" cy="4592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Sup>
                          <m:sSub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bSup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Sup>
                          <m:sSub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bSup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5" name="テキスト ボックス 4"/>
            <xdr:cNvSpPr txBox="1"/>
          </xdr:nvSpPr>
          <xdr:spPr>
            <a:xfrm>
              <a:off x="1323975" y="3543300"/>
              <a:ext cx="1599797" cy="4592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𝑈 ̂≔𝑈 ̂_2 𝑈 ̂_1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|𝑛′〉≔𝑈 ̂_2 |𝑛_1^′ 〉+|𝑛_2^′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3</xdr:col>
      <xdr:colOff>102577</xdr:colOff>
      <xdr:row>21</xdr:row>
      <xdr:rowOff>139212</xdr:rowOff>
    </xdr:from>
    <xdr:ext cx="699935" cy="2296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2159977" y="5139837"/>
              <a:ext cx="699935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𝕀</m:t>
                        </m:r>
                      </m:e>
                    </m:acc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2159977" y="5139837"/>
              <a:ext cx="699935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𝑈 ̂^𝑇 𝑈 ̂=𝕀 ̂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615461</xdr:colOff>
      <xdr:row>25</xdr:row>
      <xdr:rowOff>212481</xdr:rowOff>
    </xdr:from>
    <xdr:ext cx="2047163" cy="6819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/>
            <xdr:cNvSpPr txBox="1"/>
          </xdr:nvSpPr>
          <xdr:spPr>
            <a:xfrm>
              <a:off x="1987061" y="6165606"/>
              <a:ext cx="2047163" cy="6819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kumimoji="1" lang="en-US" altLang="ja-JP" sz="1400" b="0" i="0">
                            <a:latin typeface="Cambria Math" panose="02040503050406030204" pitchFamily="18" charset="0"/>
                          </a:rPr>
                          <m:t>det</m:t>
                        </m:r>
                      </m:fName>
                      <m:e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acc>
                              <m:accPr>
                                <m:chr m:val="̂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𝑈</m:t>
                                </m:r>
                              </m:e>
                            </m:acc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=</m:t>
                        </m:r>
                        <m:func>
                          <m:func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400" b="0" i="0">
                                <a:latin typeface="Cambria Math" panose="02040503050406030204" pitchFamily="18" charset="0"/>
                              </a:rPr>
                              <m:t>det</m:t>
                            </m:r>
                          </m:fName>
                          <m:e>
                            <m:d>
                              <m:d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acc>
                                      <m:accPr>
                                        <m:chr m:val="̂"/>
                                        <m:ctrlPr>
                                          <a:rPr kumimoji="1" lang="en-US" altLang="ja-JP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kumimoji="1" lang="en-US" altLang="ja-JP" sz="1400" b="0" i="1">
                                            <a:latin typeface="Cambria Math" panose="02040503050406030204" pitchFamily="18" charset="0"/>
                                          </a:rPr>
                                          <m:t>𝑈</m:t>
                                        </m:r>
                                      </m:e>
                                    </m:acc>
                                  </m:e>
                                  <m:sub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b>
                                </m:sSub>
                              </m:e>
                            </m:d>
                          </m:e>
                        </m:func>
                        <m:func>
                          <m:func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400" b="0" i="0">
                                <a:latin typeface="Cambria Math" panose="02040503050406030204" pitchFamily="18" charset="0"/>
                              </a:rPr>
                              <m:t>det</m:t>
                            </m:r>
                          </m:fName>
                          <m:e>
                            <m:d>
                              <m:d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acc>
                                      <m:accPr>
                                        <m:chr m:val="̂"/>
                                        <m:ctrlPr>
                                          <a:rPr kumimoji="1" lang="en-US" altLang="ja-JP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kumimoji="1" lang="en-US" altLang="ja-JP" sz="1400" b="0" i="1">
                                            <a:latin typeface="Cambria Math" panose="02040503050406030204" pitchFamily="18" charset="0"/>
                                          </a:rPr>
                                          <m:t>𝑈</m:t>
                                        </m:r>
                                      </m:e>
                                    </m:acc>
                                  </m:e>
                                  <m:sub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1</m:t>
                                    </m:r>
                                  </m:sub>
                                </m:sSub>
                              </m:e>
                            </m:d>
                          </m:e>
                        </m:func>
                      </m:e>
                    </m:func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=−1⋅−1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7" name="テキスト ボックス 6"/>
            <xdr:cNvSpPr txBox="1"/>
          </xdr:nvSpPr>
          <xdr:spPr>
            <a:xfrm>
              <a:off x="1987061" y="6165606"/>
              <a:ext cx="2047163" cy="6819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det⁡〖(𝑈 ̂ )=det⁡(𝑈 ̂_2 )  det⁡(𝑈 ̂_1 ) 〗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=−1⋅−1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=1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14654</xdr:colOff>
      <xdr:row>34</xdr:row>
      <xdr:rowOff>168519</xdr:rowOff>
    </xdr:from>
    <xdr:ext cx="1951688" cy="2296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/>
            <xdr:cNvSpPr txBox="1"/>
          </xdr:nvSpPr>
          <xdr:spPr>
            <a:xfrm>
              <a:off x="700454" y="8264769"/>
              <a:ext cx="1951688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: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⟼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𝑣</m:t>
                            </m:r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∈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𝐹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8" name="テキスト ボックス 7"/>
            <xdr:cNvSpPr txBox="1"/>
          </xdr:nvSpPr>
          <xdr:spPr>
            <a:xfrm>
              <a:off x="700454" y="8264769"/>
              <a:ext cx="1951688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𝐹 ̂:|𝑣〉∈𝐹^2</a:t>
              </a:r>
              <a:r>
                <a:rPr kumimoji="1" lang="en-US" altLang="ja-JP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⟼|𝑣^′ 〉∈𝐹^2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249115</xdr:colOff>
      <xdr:row>36</xdr:row>
      <xdr:rowOff>161192</xdr:rowOff>
    </xdr:from>
    <xdr:ext cx="1094339" cy="4508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テキスト ボックス 8"/>
            <xdr:cNvSpPr txBox="1"/>
          </xdr:nvSpPr>
          <xdr:spPr>
            <a:xfrm>
              <a:off x="934915" y="8733692"/>
              <a:ext cx="1094339" cy="45089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9" name="テキスト ボックス 8"/>
            <xdr:cNvSpPr txBox="1"/>
          </xdr:nvSpPr>
          <xdr:spPr>
            <a:xfrm>
              <a:off x="934915" y="8733692"/>
              <a:ext cx="1094339" cy="45089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|𝑣′〉≔𝐹 ̂|𝑣〉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≔𝑈 ̂|𝑣〉+|𝑤〉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168519</xdr:colOff>
      <xdr:row>40</xdr:row>
      <xdr:rowOff>139211</xdr:rowOff>
    </xdr:from>
    <xdr:ext cx="2694840" cy="546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テキスト ボックス 9"/>
            <xdr:cNvSpPr txBox="1"/>
          </xdr:nvSpPr>
          <xdr:spPr>
            <a:xfrm>
              <a:off x="1545981" y="9891346"/>
              <a:ext cx="2694840" cy="54656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𝕀</m:t>
                        </m:r>
                      </m:e>
                    </m:acc>
                  </m:oMath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⇔</m:t>
                        </m:r>
                        <m:func>
                          <m:func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400" b="0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det</m:t>
                            </m:r>
                          </m:fName>
                          <m:e>
                            <m:sSup>
                              <m:s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acc>
                                      <m:accPr>
                                        <m:chr m:val="̂"/>
                                        <m:ctrlP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𝑈</m:t>
                                        </m:r>
                                      </m:e>
                                    </m:acc>
                                  </m:e>
                                </m:d>
                              </m:e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e>
                        </m:func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=1⇔</m:t>
                        </m:r>
                        <m:func>
                          <m:func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400" b="0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det</m:t>
                            </m:r>
                          </m:fName>
                          <m:e>
                            <m:d>
                              <m:d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acc>
                                  <m:accPr>
                                    <m:chr m:val="̂"/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𝑈</m:t>
                                    </m:r>
                                  </m:e>
                                </m:acc>
                              </m:e>
                            </m:d>
                          </m:e>
                        </m:func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=±1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0" name="テキスト ボックス 9"/>
            <xdr:cNvSpPr txBox="1"/>
          </xdr:nvSpPr>
          <xdr:spPr>
            <a:xfrm>
              <a:off x="1545981" y="9891346"/>
              <a:ext cx="2694840" cy="54656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𝑈 ̂^𝑇 𝑈 ̂=𝕀 ̂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(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⇔det⁡〖(𝑈 ̂ )^2 〗=1⇔det⁡(𝑈 ̂ )=±1)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0</xdr:colOff>
      <xdr:row>46</xdr:row>
      <xdr:rowOff>0</xdr:rowOff>
    </xdr:from>
    <xdr:ext cx="1708736" cy="9080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/>
            <xdr:cNvSpPr txBox="1"/>
          </xdr:nvSpPr>
          <xdr:spPr>
            <a:xfrm>
              <a:off x="685800" y="10953750"/>
              <a:ext cx="1708736" cy="9080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</m:oMath>
                  <m:oMath xmlns:m="http://schemas.openxmlformats.org/officeDocument/2006/math"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⇔</m:t>
                    </m:r>
                  </m:oMath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1" name="テキスト ボックス 10"/>
            <xdr:cNvSpPr txBox="1"/>
          </xdr:nvSpPr>
          <xdr:spPr>
            <a:xfrm>
              <a:off x="685800" y="10953750"/>
              <a:ext cx="1708736" cy="9080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|𝑣′〉=𝑈 ̂|𝑣〉+|𝑤〉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𝑈 ̂^𝑇 |𝑣′〉=|𝑣〉+𝑈 ̂^𝑇 |𝑤〉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⇔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|𝑣〉=𝑈 ̂^𝑇 |𝑣′〉−𝑈 ̂^𝑇 |𝑤〉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0</xdr:colOff>
      <xdr:row>52</xdr:row>
      <xdr:rowOff>0</xdr:rowOff>
    </xdr:from>
    <xdr:ext cx="2465483" cy="2431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テキスト ボックス 11"/>
            <xdr:cNvSpPr txBox="1"/>
          </xdr:nvSpPr>
          <xdr:spPr>
            <a:xfrm>
              <a:off x="685800" y="12382500"/>
              <a:ext cx="2465483" cy="24314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𝐹</m:t>
                            </m:r>
                          </m:e>
                        </m:acc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acc>
                              <m:accPr>
                                <m:chr m:val="̂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𝑈</m:t>
                                </m:r>
                              </m:e>
                            </m:acc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p>
                        </m:sSup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𝑤</m:t>
                            </m:r>
                          </m:e>
                        </m:d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2" name="テキスト ボックス 11"/>
            <xdr:cNvSpPr txBox="1"/>
          </xdr:nvSpPr>
          <xdr:spPr>
            <a:xfrm>
              <a:off x="685800" y="12382500"/>
              <a:ext cx="2465483" cy="24314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𝐹 ̂^(−1) |𝑣〉≔𝑈 ̂^(−1) |𝑣〉+(−𝑈 ̂^(−1) ├|𝑤〉)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219808</xdr:colOff>
      <xdr:row>60</xdr:row>
      <xdr:rowOff>190500</xdr:rowOff>
    </xdr:from>
    <xdr:ext cx="2177584" cy="2296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テキスト ボックス 12"/>
            <xdr:cNvSpPr txBox="1"/>
          </xdr:nvSpPr>
          <xdr:spPr>
            <a:xfrm>
              <a:off x="1597270" y="14778404"/>
              <a:ext cx="2177584" cy="22961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𝑀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∘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𝑀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−1 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∘⋯∘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𝑀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∘</m:t>
                    </m:r>
                    <m:acc>
                      <m:accPr>
                        <m:chr m:val="̂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acc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𝕀</m:t>
                        </m:r>
                      </m:e>
                    </m:acc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3" name="テキスト ボックス 12"/>
            <xdr:cNvSpPr txBox="1"/>
          </xdr:nvSpPr>
          <xdr:spPr>
            <a:xfrm>
              <a:off x="1597270" y="14778404"/>
              <a:ext cx="2177584" cy="22961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𝐹≔𝑀 ̂_𝑛</a:t>
              </a:r>
              <a:r>
                <a:rPr kumimoji="1" lang="en-US" altLang="ja-JP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∘𝑀 ̂_(𝑛−1 )∘⋯∘𝑀 ̂_1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∘𝕀 ̂</a:t>
              </a:r>
              <a:endParaRPr kumimoji="1" lang="ja-JP" altLang="en-US" sz="1400"/>
            </a:p>
          </xdr:txBody>
        </xdr:sp>
      </mc:Fallback>
    </mc:AlternateContent>
    <xdr:clientData/>
  </xdr:oneCellAnchor>
  <xdr:twoCellAnchor>
    <xdr:from>
      <xdr:col>3</xdr:col>
      <xdr:colOff>0</xdr:colOff>
      <xdr:row>79</xdr:row>
      <xdr:rowOff>227133</xdr:rowOff>
    </xdr:from>
    <xdr:to>
      <xdr:col>4</xdr:col>
      <xdr:colOff>608134</xdr:colOff>
      <xdr:row>82</xdr:row>
      <xdr:rowOff>87923</xdr:rowOff>
    </xdr:to>
    <xdr:grpSp>
      <xdr:nvGrpSpPr>
        <xdr:cNvPr id="14" name="グループ化 13"/>
        <xdr:cNvGrpSpPr/>
      </xdr:nvGrpSpPr>
      <xdr:grpSpPr>
        <a:xfrm>
          <a:off x="2623038" y="19423671"/>
          <a:ext cx="1714500" cy="586156"/>
          <a:chOff x="1069731" y="18441865"/>
          <a:chExt cx="1296865" cy="586154"/>
        </a:xfrm>
      </xdr:grpSpPr>
      <xdr:cxnSp macro="">
        <xdr:nvCxnSpPr>
          <xdr:cNvPr id="15" name="直線矢印コネクタ 14"/>
          <xdr:cNvCxnSpPr/>
        </xdr:nvCxnSpPr>
        <xdr:spPr>
          <a:xfrm flipV="1">
            <a:off x="1069731" y="18441865"/>
            <a:ext cx="1296865" cy="373673"/>
          </a:xfrm>
          <a:prstGeom prst="straightConnector1">
            <a:avLst/>
          </a:prstGeom>
          <a:ln>
            <a:headEnd type="none" w="med" len="med"/>
            <a:tailEnd type="triangl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" name="直線矢印コネクタ 15"/>
          <xdr:cNvCxnSpPr/>
        </xdr:nvCxnSpPr>
        <xdr:spPr>
          <a:xfrm>
            <a:off x="1077058" y="18822866"/>
            <a:ext cx="549519" cy="205153"/>
          </a:xfrm>
          <a:prstGeom prst="straightConnector1">
            <a:avLst/>
          </a:prstGeom>
          <a:ln>
            <a:headEnd type="diamond" w="med" len="med"/>
            <a:tailEnd type="triangl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405179</xdr:colOff>
      <xdr:row>78</xdr:row>
      <xdr:rowOff>126755</xdr:rowOff>
    </xdr:from>
    <xdr:to>
      <xdr:col>7</xdr:col>
      <xdr:colOff>302602</xdr:colOff>
      <xdr:row>83</xdr:row>
      <xdr:rowOff>214678</xdr:rowOff>
    </xdr:to>
    <xdr:grpSp>
      <xdr:nvGrpSpPr>
        <xdr:cNvPr id="17" name="グループ化 16"/>
        <xdr:cNvGrpSpPr/>
      </xdr:nvGrpSpPr>
      <xdr:grpSpPr>
        <a:xfrm rot="5771715">
          <a:off x="5574323" y="19436861"/>
          <a:ext cx="1296865" cy="586154"/>
          <a:chOff x="1069731" y="18441865"/>
          <a:chExt cx="1296865" cy="586154"/>
        </a:xfrm>
      </xdr:grpSpPr>
      <xdr:cxnSp macro="">
        <xdr:nvCxnSpPr>
          <xdr:cNvPr id="18" name="直線矢印コネクタ 17"/>
          <xdr:cNvCxnSpPr/>
        </xdr:nvCxnSpPr>
        <xdr:spPr>
          <a:xfrm flipV="1">
            <a:off x="1069731" y="18441865"/>
            <a:ext cx="1296865" cy="373673"/>
          </a:xfrm>
          <a:prstGeom prst="straightConnector1">
            <a:avLst/>
          </a:prstGeom>
          <a:ln>
            <a:headEnd type="oval" w="med" len="med"/>
            <a:tailEnd type="triangl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" name="直線矢印コネクタ 18"/>
          <xdr:cNvCxnSpPr/>
        </xdr:nvCxnSpPr>
        <xdr:spPr>
          <a:xfrm>
            <a:off x="1077058" y="18822866"/>
            <a:ext cx="549519" cy="205153"/>
          </a:xfrm>
          <a:prstGeom prst="straightConnector1">
            <a:avLst/>
          </a:prstGeom>
          <a:ln>
            <a:headEnd type="oval" w="med" len="med"/>
            <a:tailEnd type="triangl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oneCellAnchor>
    <xdr:from>
      <xdr:col>2</xdr:col>
      <xdr:colOff>666750</xdr:colOff>
      <xdr:row>80</xdr:row>
      <xdr:rowOff>102577</xdr:rowOff>
    </xdr:from>
    <xdr:ext cx="341119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テキスト ボックス 19"/>
            <xdr:cNvSpPr txBox="1"/>
          </xdr:nvSpPr>
          <xdr:spPr>
            <a:xfrm>
              <a:off x="2038350" y="19152577"/>
              <a:ext cx="34111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0" name="テキスト ボックス 19"/>
            <xdr:cNvSpPr txBox="1"/>
          </xdr:nvSpPr>
          <xdr:spPr>
            <a:xfrm>
              <a:off x="2038350" y="19152577"/>
              <a:ext cx="34111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|𝑣_0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4</xdr:col>
      <xdr:colOff>320919</xdr:colOff>
      <xdr:row>78</xdr:row>
      <xdr:rowOff>240324</xdr:rowOff>
    </xdr:from>
    <xdr:ext cx="341119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テキスト ボックス 20"/>
            <xdr:cNvSpPr txBox="1"/>
          </xdr:nvSpPr>
          <xdr:spPr>
            <a:xfrm>
              <a:off x="3064119" y="18814074"/>
              <a:ext cx="34111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1" name="テキスト ボックス 20"/>
            <xdr:cNvSpPr txBox="1"/>
          </xdr:nvSpPr>
          <xdr:spPr>
            <a:xfrm>
              <a:off x="3064119" y="18814074"/>
              <a:ext cx="34111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|𝑣_1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3</xdr:col>
      <xdr:colOff>549518</xdr:colOff>
      <xdr:row>82</xdr:row>
      <xdr:rowOff>87923</xdr:rowOff>
    </xdr:from>
    <xdr:ext cx="341119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テキスト ボックス 21"/>
            <xdr:cNvSpPr txBox="1"/>
          </xdr:nvSpPr>
          <xdr:spPr>
            <a:xfrm>
              <a:off x="2606918" y="19614173"/>
              <a:ext cx="34111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2" name="テキスト ボックス 21"/>
            <xdr:cNvSpPr txBox="1"/>
          </xdr:nvSpPr>
          <xdr:spPr>
            <a:xfrm>
              <a:off x="2606918" y="19614173"/>
              <a:ext cx="34111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|𝑣_2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7</xdr:col>
      <xdr:colOff>108439</xdr:colOff>
      <xdr:row>78</xdr:row>
      <xdr:rowOff>35169</xdr:rowOff>
    </xdr:from>
    <xdr:ext cx="389209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テキスト ボックス 22"/>
            <xdr:cNvSpPr txBox="1"/>
          </xdr:nvSpPr>
          <xdr:spPr>
            <a:xfrm>
              <a:off x="4909039" y="18608919"/>
              <a:ext cx="38920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3" name="テキスト ボックス 22"/>
            <xdr:cNvSpPr txBox="1"/>
          </xdr:nvSpPr>
          <xdr:spPr>
            <a:xfrm>
              <a:off x="4909039" y="18608919"/>
              <a:ext cx="38920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|〖𝑣′〗_0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6</xdr:col>
      <xdr:colOff>114299</xdr:colOff>
      <xdr:row>80</xdr:row>
      <xdr:rowOff>180243</xdr:rowOff>
    </xdr:from>
    <xdr:ext cx="38504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テキスト ボックス 23"/>
            <xdr:cNvSpPr txBox="1"/>
          </xdr:nvSpPr>
          <xdr:spPr>
            <a:xfrm>
              <a:off x="4229099" y="19230243"/>
              <a:ext cx="3850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4" name="テキスト ボックス 23"/>
            <xdr:cNvSpPr txBox="1"/>
          </xdr:nvSpPr>
          <xdr:spPr>
            <a:xfrm>
              <a:off x="4229099" y="19230243"/>
              <a:ext cx="3850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|〖𝑣′〗_1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7</xdr:col>
      <xdr:colOff>313591</xdr:colOff>
      <xdr:row>83</xdr:row>
      <xdr:rowOff>225668</xdr:rowOff>
    </xdr:from>
    <xdr:ext cx="389209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テキスト ボックス 24"/>
            <xdr:cNvSpPr txBox="1"/>
          </xdr:nvSpPr>
          <xdr:spPr>
            <a:xfrm>
              <a:off x="5114191" y="19990043"/>
              <a:ext cx="38920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5" name="テキスト ボックス 24"/>
            <xdr:cNvSpPr txBox="1"/>
          </xdr:nvSpPr>
          <xdr:spPr>
            <a:xfrm>
              <a:off x="5114191" y="19990043"/>
              <a:ext cx="38920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|〖𝑣′〗_2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3</xdr:col>
      <xdr:colOff>175846</xdr:colOff>
      <xdr:row>86</xdr:row>
      <xdr:rowOff>36635</xdr:rowOff>
    </xdr:from>
    <xdr:ext cx="2132635" cy="4747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テキスト ボックス 25"/>
            <xdr:cNvSpPr txBox="1"/>
          </xdr:nvSpPr>
          <xdr:spPr>
            <a:xfrm>
              <a:off x="2233246" y="20515385"/>
              <a:ext cx="2132635" cy="4747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⇒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Sup>
                          <m:sSub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bSup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6" name="テキスト ボックス 25"/>
            <xdr:cNvSpPr txBox="1"/>
          </xdr:nvSpPr>
          <xdr:spPr>
            <a:xfrm>
              <a:off x="2233246" y="20515385"/>
              <a:ext cx="2132635" cy="4747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|〖𝑣′〗_𝑖 〉≔𝐹|𝑣_𝑖 〉=𝑈 ̂|𝑣_𝑖 〉+|𝑤〉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⇒|𝑤〉=|𝑣_𝑖^′ 〉−𝑈 ̂|𝑣_𝑖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526073</xdr:colOff>
      <xdr:row>89</xdr:row>
      <xdr:rowOff>86458</xdr:rowOff>
    </xdr:from>
    <xdr:ext cx="1574405" cy="876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テキスト ボックス 26"/>
            <xdr:cNvSpPr txBox="1"/>
          </xdr:nvSpPr>
          <xdr:spPr>
            <a:xfrm>
              <a:off x="1897673" y="21279583"/>
              <a:ext cx="1574405" cy="876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e>
                    </m:d>
                  </m:oMath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≔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−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0</m:t>
                            </m:r>
                          </m:sub>
                        </m:sSub>
                      </m:e>
                    </m:d>
                  </m:oMath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𝑑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′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≔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′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−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′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0</m:t>
                            </m:r>
                          </m:sub>
                        </m:sSub>
                      </m:e>
                    </m:d>
                  </m:oMath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𝑑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′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≔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′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−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′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0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7" name="テキスト ボックス 26"/>
            <xdr:cNvSpPr txBox="1"/>
          </xdr:nvSpPr>
          <xdr:spPr>
            <a:xfrm>
              <a:off x="1897673" y="21279583"/>
              <a:ext cx="1574405" cy="876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>
                  <a:latin typeface="Cambria Math" panose="02040503050406030204" pitchFamily="18" charset="0"/>
                </a:rPr>
                <a:t>|𝑑_1 〉≔|𝑣_1 〉−|𝑣_0 〉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|𝑑_2 〉≔|𝑣_2 〉−|𝑣_0 〉</a:t>
              </a:r>
              <a:r>
                <a:rPr kumimoji="1" lang="en-US" altLang="ja-JP" sz="1400" b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cs typeface="+mn-cs"/>
                </a:rPr>
                <a:t/>
              </a:r>
              <a:br>
                <a:rPr kumimoji="1" lang="en-US" altLang="ja-JP" sz="1400" b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|〖𝑑′〗_1 〉≔|〖𝑣′〗_1 〉−|〖𝑣′〗_0 〉</a:t>
              </a:r>
              <a:r>
                <a:rPr kumimoji="1" lang="en-US" altLang="ja-JP" sz="1400" b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cs typeface="+mn-cs"/>
                </a:rPr>
                <a:t/>
              </a:r>
              <a:br>
                <a:rPr kumimoji="1" lang="en-US" altLang="ja-JP" sz="1400" b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|〖𝑑′〗_2 〉≔|〖𝑣′〗_2 〉−|〖𝑣′〗_0 〉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454269</xdr:colOff>
      <xdr:row>95</xdr:row>
      <xdr:rowOff>168520</xdr:rowOff>
    </xdr:from>
    <xdr:ext cx="2602251" cy="6987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テキスト ボックス 27"/>
            <xdr:cNvSpPr txBox="1"/>
          </xdr:nvSpPr>
          <xdr:spPr>
            <a:xfrm>
              <a:off x="1825869" y="22790395"/>
              <a:ext cx="2602251" cy="698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1" i="1">
                        <a:latin typeface="Cambria Math" panose="02040503050406030204" pitchFamily="18" charset="0"/>
                      </a:rPr>
                      <m:t>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  <m:sup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′</m:t>
                                </m:r>
                              </m:sup>
                            </m:sSubSup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0</m:t>
                                </m:r>
                              </m:sub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′</m:t>
                                </m:r>
                              </m:sup>
                            </m:sSubSup>
                          </m:e>
                        </m:d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acc>
                          <m:accPr>
                            <m:chr m:val="̂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𝑈</m:t>
                            </m:r>
                          </m:e>
                        </m:acc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0</m:t>
                                </m:r>
                              </m:sub>
                            </m:sSub>
                          </m:e>
                        </m:d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8" name="テキスト ボックス 27"/>
            <xdr:cNvSpPr txBox="1"/>
          </xdr:nvSpPr>
          <xdr:spPr>
            <a:xfrm>
              <a:off x="1825869" y="22790395"/>
              <a:ext cx="2602251" cy="698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1" i="0">
                  <a:latin typeface="Cambria Math" panose="02040503050406030204" pitchFamily="18" charset="0"/>
                </a:rPr>
                <a:t>𝟎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=|𝑤〉−|𝑤〉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=(├|𝑣_𝑖^′ 〉−𝑈 ̂├|𝑣_𝑖 〉)−(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├|𝑣_0^′ 〉−𝑈 ̂├|𝑣_0 〉)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=|〖𝑑′〗_𝑖 〉−𝑈 ̂|𝑑_𝑖 〉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212481</xdr:colOff>
      <xdr:row>101</xdr:row>
      <xdr:rowOff>161192</xdr:rowOff>
    </xdr:from>
    <xdr:ext cx="1047210" cy="2852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テキスト ボックス 28"/>
            <xdr:cNvSpPr txBox="1"/>
          </xdr:nvSpPr>
          <xdr:spPr>
            <a:xfrm>
              <a:off x="1584081" y="24211817"/>
              <a:ext cx="1047210" cy="2852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acc>
                              <m:accPr>
                                <m:chr m:val="̂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</m:acc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e>
                        </m:d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</m:acc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9" name="テキスト ボックス 28"/>
            <xdr:cNvSpPr txBox="1"/>
          </xdr:nvSpPr>
          <xdr:spPr>
            <a:xfrm>
              <a:off x="1584081" y="24211817"/>
              <a:ext cx="1047210" cy="2852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>
                  <a:latin typeface="Cambria Math" panose="02040503050406030204" pitchFamily="18" charset="0"/>
                </a:rPr>
                <a:t>𝑈 ̂=(𝐷 ̂′)^(−1) 𝐷 ̂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3</xdr:col>
      <xdr:colOff>29308</xdr:colOff>
      <xdr:row>105</xdr:row>
      <xdr:rowOff>153865</xdr:rowOff>
    </xdr:from>
    <xdr:ext cx="2137701" cy="8052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テキスト ボックス 29"/>
            <xdr:cNvSpPr txBox="1"/>
          </xdr:nvSpPr>
          <xdr:spPr>
            <a:xfrm>
              <a:off x="2086708" y="25156990"/>
              <a:ext cx="2137701" cy="8052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acc>
                                <m:accPr>
                                  <m:chr m:val="̂"/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accPr>
                                <m:e>
                                  <m:r>
                                    <m:rPr>
                                      <m:brk m:alnAt="7"/>
                                    </m:r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𝐷</m:t>
                                  </m:r>
                                </m:e>
                              </m:acc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≔</m:t>
                              </m:r>
                              <m:d>
                                <m:d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m>
                                    <m:mPr>
                                      <m:mcs>
                                        <m:mc>
                                          <m:mcPr>
                                            <m:count m:val="1"/>
                                            <m:mcJc m:val="center"/>
                                          </m:mcPr>
                                        </m:mc>
                                      </m:mcs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mPr>
                                    <m:mr>
                                      <m:e>
                                        <m:r>
                                          <m:rPr>
                                            <m:brk m:alnAt="7"/>
                                          </m:rPr>
                                          <a:rPr kumimoji="1" lang="en-US" altLang="ja-JP" sz="1400" b="0" i="1">
                                            <a:latin typeface="Cambria Math" panose="02040503050406030204" pitchFamily="18" charset="0"/>
                                          </a:rPr>
                                          <m:t>1</m:t>
                                        </m:r>
                                      </m:e>
                                    </m:mr>
                                    <m:mr>
                                      <m:e>
                                        <m:r>
                                          <a:rPr kumimoji="1" lang="en-US" altLang="ja-JP" sz="1400" b="0" i="1">
                                            <a:latin typeface="Cambria Math" panose="02040503050406030204" pitchFamily="18" charset="0"/>
                                          </a:rPr>
                                          <m:t>0</m:t>
                                        </m:r>
                                      </m:e>
                                    </m:mr>
                                  </m:m>
                                </m:e>
                              </m:d>
                              <m:d>
                                <m:dPr>
                                  <m:begChr m:val="〈"/>
                                  <m:endChr m:val="|"/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𝑑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</m:d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+</m:t>
                              </m:r>
                              <m:d>
                                <m:dPr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dPr>
                                <m:e>
                                  <m:m>
                                    <m:mPr>
                                      <m:mcs>
                                        <m:mc>
                                          <m:mcPr>
                                            <m:count m:val="1"/>
                                            <m:mcJc m:val="center"/>
                                          </m:mcPr>
                                        </m:mc>
                                      </m:mcs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mPr>
                                    <m:mr>
                                      <m:e>
                                        <m: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0</m:t>
                                        </m:r>
                                      </m:e>
                                    </m:mr>
                                    <m:mr>
                                      <m:e>
                                        <m: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1</m:t>
                                        </m:r>
                                      </m:e>
                                    </m:mr>
                                  </m:m>
                                </m:e>
                              </m:d>
                              <m:d>
                                <m:dPr>
                                  <m:begChr m:val="〈"/>
                                  <m:endChr m:val="|"/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𝑑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2</m:t>
                                      </m:r>
                                    </m:sub>
                                  </m:sSub>
                                </m:e>
                              </m:d>
                            </m:e>
                          </m:mr>
                          <m:mr>
                            <m:e>
                              <m:acc>
                                <m:accPr>
                                  <m:chr m:val="̂"/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accPr>
                                <m:e>
                                  <m:r>
                                    <m:rPr>
                                      <m:brk m:alnAt="7"/>
                                    </m:r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  <m:t>𝐷</m:t>
                                  </m:r>
                                </m:e>
                              </m:acc>
                              <m:r>
                                <a:rPr kumimoji="1" lang="en-US" altLang="ja-JP" sz="1400" b="0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prstClr val="black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cs typeface="+mn-cs"/>
                                </a:rPr>
                                <m:t>′≔</m:t>
                              </m:r>
                              <m:d>
                                <m:dPr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dPr>
                                <m:e>
                                  <m:m>
                                    <m:mPr>
                                      <m:mcs>
                                        <m:mc>
                                          <m:mcPr>
                                            <m:count m:val="1"/>
                                            <m:mcJc m:val="center"/>
                                          </m:mcPr>
                                        </m:mc>
                                      </m:mcs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mPr>
                                    <m:mr>
                                      <m:e>
                                        <m:r>
                                          <m:rPr>
                                            <m:brk m:alnAt="7"/>
                                          </m:rP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1</m:t>
                                        </m:r>
                                      </m:e>
                                    </m:mr>
                                    <m:mr>
                                      <m:e>
                                        <m: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0</m:t>
                                        </m:r>
                                      </m:e>
                                    </m:mr>
                                  </m:m>
                                </m:e>
                              </m:d>
                              <m:d>
                                <m:dPr>
                                  <m:begChr m:val="〈"/>
                                  <m:endChr m:val="|"/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𝑑</m:t>
                                      </m:r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′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</m:d>
                              <m:r>
                                <a:rPr kumimoji="1" lang="en-US" altLang="ja-JP" sz="1400" b="0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prstClr val="black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cs typeface="+mn-cs"/>
                                </a:rPr>
                                <m:t>+</m:t>
                              </m:r>
                              <m:d>
                                <m:dPr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dPr>
                                <m:e>
                                  <m:m>
                                    <m:mPr>
                                      <m:mcs>
                                        <m:mc>
                                          <m:mcPr>
                                            <m:count m:val="1"/>
                                            <m:mcJc m:val="center"/>
                                          </m:mcPr>
                                        </m:mc>
                                      </m:mcs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mPr>
                                    <m:mr>
                                      <m:e>
                                        <m: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0</m:t>
                                        </m:r>
                                      </m:e>
                                    </m:mr>
                                    <m:mr>
                                      <m:e>
                                        <m: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1</m:t>
                                        </m:r>
                                      </m:e>
                                    </m:mr>
                                  </m:m>
                                </m:e>
                              </m:d>
                              <m:d>
                                <m:dPr>
                                  <m:begChr m:val="〈"/>
                                  <m:endChr m:val="|"/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𝑑</m:t>
                                      </m:r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′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2</m:t>
                                      </m:r>
                                    </m:sub>
                                  </m:sSub>
                                </m:e>
                              </m:d>
                            </m:e>
                          </m:mr>
                        </m:m>
                      </m:e>
                    </m:d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0" name="テキスト ボックス 29"/>
            <xdr:cNvSpPr txBox="1"/>
          </xdr:nvSpPr>
          <xdr:spPr>
            <a:xfrm>
              <a:off x="2086708" y="25156990"/>
              <a:ext cx="2137701" cy="8052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>
                  <a:latin typeface="Cambria Math" panose="02040503050406030204" pitchFamily="18" charset="0"/>
                </a:rPr>
                <a:t>{■8(𝐷 ̂≔(■8(1@0))〈𝑑_1 ┤|+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(■8(0@1))〈𝑑_2 ┤|@𝐷 ̂′≔(■8(1@0))〈〖𝑑′〗_1 ┤|+(■8(0@1))〈〖𝑑′〗_2 ┤| )┤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3</xdr:col>
      <xdr:colOff>278423</xdr:colOff>
      <xdr:row>111</xdr:row>
      <xdr:rowOff>227135</xdr:rowOff>
    </xdr:from>
    <xdr:ext cx="2055050" cy="2431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テキスト ボックス 30"/>
            <xdr:cNvSpPr txBox="1"/>
          </xdr:nvSpPr>
          <xdr:spPr>
            <a:xfrm>
              <a:off x="2335823" y="26659010"/>
              <a:ext cx="2055050" cy="2431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kumimoji="1" lang="en-US" altLang="ja-JP" sz="1400" b="0" i="0">
                            <a:latin typeface="Cambria Math" panose="02040503050406030204" pitchFamily="18" charset="0"/>
                          </a:rPr>
                          <m:t>det</m:t>
                        </m:r>
                      </m:fName>
                      <m:e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acc>
                              <m:accPr>
                                <m:chr m:val="̂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</m:acc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=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′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⨂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𝑑</m:t>
                                </m:r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′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≠0</m:t>
                        </m:r>
                      </m:e>
                    </m:func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1" name="テキスト ボックス 30"/>
            <xdr:cNvSpPr txBox="1"/>
          </xdr:nvSpPr>
          <xdr:spPr>
            <a:xfrm>
              <a:off x="2335823" y="26659010"/>
              <a:ext cx="2055050" cy="2431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>
                  <a:latin typeface="Cambria Math" panose="02040503050406030204" pitchFamily="18" charset="0"/>
                </a:rPr>
                <a:t>det⁡〖(𝐷 ̂′)=|〖𝑑′〗_1 〉</a:t>
              </a:r>
              <a:r>
                <a:rPr kumimoji="1" lang="en-US" altLang="ja-JP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⨂|〖𝑑′〗_2 〉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≠0〗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256442</xdr:colOff>
      <xdr:row>133</xdr:row>
      <xdr:rowOff>212481</xdr:rowOff>
    </xdr:from>
    <xdr:ext cx="1524007" cy="2296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テキスト ボックス 31"/>
            <xdr:cNvSpPr txBox="1"/>
          </xdr:nvSpPr>
          <xdr:spPr>
            <a:xfrm>
              <a:off x="1633904" y="32472923"/>
              <a:ext cx="1524007" cy="22961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acc>
                      <m:accPr>
                        <m:chr m:val="̂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acc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𝑈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2" name="テキスト ボックス 31"/>
            <xdr:cNvSpPr txBox="1"/>
          </xdr:nvSpPr>
          <xdr:spPr>
            <a:xfrm>
              <a:off x="1633904" y="32472923"/>
              <a:ext cx="1524007" cy="22961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>
                  <a:latin typeface="Cambria Math" panose="02040503050406030204" pitchFamily="18" charset="0"/>
                </a:rPr>
                <a:t>|𝑤〉=|〖𝑣′〗_0 〉−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𝑈 ̂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|𝑣_0 〉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5</xdr:col>
      <xdr:colOff>285749</xdr:colOff>
      <xdr:row>80</xdr:row>
      <xdr:rowOff>43961</xdr:rowOff>
    </xdr:from>
    <xdr:ext cx="359020" cy="4642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テキスト ボックス 32"/>
            <xdr:cNvSpPr txBox="1"/>
          </xdr:nvSpPr>
          <xdr:spPr>
            <a:xfrm>
              <a:off x="3714749" y="19093961"/>
              <a:ext cx="359020" cy="4642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→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33" name="テキスト ボックス 32"/>
            <xdr:cNvSpPr txBox="1"/>
          </xdr:nvSpPr>
          <xdr:spPr>
            <a:xfrm>
              <a:off x="3714749" y="19093961"/>
              <a:ext cx="359020" cy="4642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kumimoji="1" lang="en-US" altLang="ja-JP" sz="1400" b="0" i="0">
                  <a:latin typeface="Cambria Math" panose="02040503050406030204" pitchFamily="18" charset="0"/>
                </a:rPr>
                <a:t>𝐹 ̂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→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637442</xdr:colOff>
      <xdr:row>117</xdr:row>
      <xdr:rowOff>190500</xdr:rowOff>
    </xdr:from>
    <xdr:ext cx="3787191" cy="48833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テキスト ボックス 34"/>
            <xdr:cNvSpPr txBox="1"/>
          </xdr:nvSpPr>
          <xdr:spPr>
            <a:xfrm>
              <a:off x="2014904" y="28582327"/>
              <a:ext cx="3787191" cy="488339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𝐷</m:t>
                            </m:r>
                          </m:e>
                        </m:acc>
                      </m:e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′−1</m:t>
                        </m:r>
                      </m:sup>
                    </m:s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num>
                      <m:den>
                        <m:d>
                          <m:dPr>
                            <m:begChr m:val="〈"/>
                            <m:endChr m:val="|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sSup>
                                  <m:sSup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𝑑</m:t>
                                    </m:r>
                                  </m:e>
                                  <m:sup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′</m:t>
                                    </m:r>
                                  </m:sup>
                                </m:sSup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acc>
                              <m:accPr>
                                <m:chr m:val="̂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𝜎</m:t>
                                </m:r>
                              </m:e>
                            </m:acc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𝑦</m:t>
                            </m:r>
                          </m:sub>
                        </m:sSub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sSup>
                                  <m:sSup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𝑑</m:t>
                                    </m:r>
                                  </m:e>
                                  <m:sup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′</m:t>
                                    </m:r>
                                  </m:sup>
                                </m:sSup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</m:den>
                    </m:f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𝜎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𝑦</m:t>
                        </m:r>
                      </m:sub>
                    </m:sSub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sSup>
                                  <m:sSup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𝑑</m:t>
                                    </m:r>
                                  </m:e>
                                  <m:sup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′</m:t>
                                    </m:r>
                                  </m:sup>
                                </m:sSup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  <m:sSup>
                          <m:s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eqArr>
                                  <m:eqArr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eqArr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0</m:t>
                                    </m:r>
                                  </m:e>
                                  <m:e>
                                    <m:r>
                                      <a:rPr lang="en-US" altLang="ja-JP" b="0" i="1">
                                        <a:latin typeface="Cambria Math" panose="02040503050406030204" pitchFamily="18" charset="0"/>
                                      </a:rPr>
                                      <m:t>1</m:t>
                                    </m:r>
                                  </m:e>
                                </m:eqArr>
                              </m:e>
                            </m:d>
                          </m:e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𝑇</m:t>
                            </m:r>
                          </m:sup>
                        </m:s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sSup>
                                  <m:sSup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𝑑</m:t>
                                    </m:r>
                                  </m:e>
                                  <m:sup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′</m:t>
                                    </m:r>
                                  </m:sup>
                                </m:sSup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  <m:sSup>
                          <m:s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eqArr>
                                  <m:eqArr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eqArr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1</m:t>
                                    </m:r>
                                  </m:e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0</m:t>
                                    </m:r>
                                  </m:e>
                                </m:eqArr>
                              </m:e>
                            </m:d>
                          </m:e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𝑇</m:t>
                            </m:r>
                          </m:sup>
                        </m:sSup>
                      </m:e>
                    </m:d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35" name="テキスト ボックス 34"/>
            <xdr:cNvSpPr txBox="1"/>
          </xdr:nvSpPr>
          <xdr:spPr>
            <a:xfrm>
              <a:off x="2014904" y="28582327"/>
              <a:ext cx="3787191" cy="488339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𝐷 ̂^(′−1)=1/(〈〖𝑑^′〗_2 ┤| 𝜎 ̂_𝑦 ├|〖𝑑^′〗_1 〉 ) 𝜎 ̂_𝑦 (├|〖𝑑^′〗_1 〉 (█(0</a:t>
              </a:r>
              <a:r>
                <a:rPr kumimoji="1" lang="ja-JP" altLang="en-US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@</a:t>
              </a:r>
              <a:r>
                <a:rPr lang="en-US" altLang="ja-JP" b="0" i="0">
                  <a:latin typeface="Cambria Math" panose="02040503050406030204" pitchFamily="18" charset="0"/>
                </a:rPr>
                <a:t>1</a:t>
              </a:r>
              <a:r>
                <a:rPr lang="ja-JP" altLang="en-US" b="0" i="0">
                  <a:latin typeface="Cambria Math" panose="02040503050406030204" pitchFamily="18" charset="0"/>
                </a:rPr>
                <a:t>)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)^𝑇−├|〖𝑑^′〗_2 〉 (█(1@0</a:t>
              </a:r>
              <a:r>
                <a:rPr kumimoji="0" lang="en-US" altLang="ja-JP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))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^𝑇 )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139210</xdr:colOff>
      <xdr:row>124</xdr:row>
      <xdr:rowOff>0</xdr:rowOff>
    </xdr:from>
    <xdr:ext cx="5216043" cy="9757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テキスト ボックス 36"/>
            <xdr:cNvSpPr txBox="1"/>
          </xdr:nvSpPr>
          <xdr:spPr>
            <a:xfrm>
              <a:off x="1516672" y="30084346"/>
              <a:ext cx="5216043" cy="975716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acc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𝑈</m:t>
                        </m:r>
                      </m:e>
                    </m:acc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num>
                      <m:den>
                        <m:d>
                          <m:dPr>
                            <m:begChr m:val="〈"/>
                            <m:endChr m:val="|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sSup>
                                  <m:sSup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𝑑</m:t>
                                    </m:r>
                                  </m:e>
                                  <m:sup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′</m:t>
                                    </m:r>
                                  </m:sup>
                                </m:sSup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acc>
                              <m:accPr>
                                <m:chr m:val="̂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𝜎</m:t>
                                </m:r>
                              </m:e>
                            </m:acc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𝑦</m:t>
                            </m:r>
                          </m:sub>
                        </m:sSub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sSup>
                                  <m:sSup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𝑑</m:t>
                                    </m:r>
                                  </m:e>
                                  <m:sup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′</m:t>
                                    </m:r>
                                  </m:sup>
                                </m:sSup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</m:den>
                    </m:f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𝜎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𝑦</m:t>
                        </m:r>
                      </m:sub>
                    </m:sSub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sSup>
                                  <m:sSup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𝑑</m:t>
                                    </m:r>
                                  </m:e>
                                  <m:sup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′</m:t>
                                    </m:r>
                                  </m:sup>
                                </m:sSup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  <m:sSup>
                          <m:s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eqArr>
                                  <m:eqArr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eqArr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0</m:t>
                                    </m:r>
                                  </m:e>
                                  <m:e>
                                    <m:r>
                                      <a:rPr kumimoji="0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</a:rPr>
                                      <m:t>1</m:t>
                                    </m:r>
                                  </m:e>
                                </m:eqArr>
                              </m:e>
                            </m:d>
                          </m:e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𝑇</m:t>
                            </m:r>
                          </m:sup>
                        </m:s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sSup>
                                  <m:sSup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𝑑</m:t>
                                    </m:r>
                                  </m:e>
                                  <m:sup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′</m:t>
                                    </m:r>
                                  </m:sup>
                                </m:sSup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  <m:sSup>
                          <m:s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eqArr>
                                  <m:eqArr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eqArr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1</m:t>
                                    </m:r>
                                  </m:e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0</m:t>
                                    </m:r>
                                  </m:e>
                                </m:eqArr>
                              </m:e>
                            </m:d>
                          </m:e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𝑇</m:t>
                            </m:r>
                          </m:sup>
                        </m:sSup>
                      </m:e>
                    </m:d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m>
                              <m:mPr>
                                <m:mcs>
                                  <m:mc>
                                    <m:mcPr>
                                      <m:count m:val="1"/>
                                      <m:mcJc m:val="center"/>
                                    </m:mcPr>
                                  </m:mc>
                                </m:mcs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mPr>
                              <m:mr>
                                <m:e>
                                  <m:r>
                                    <m:rPr>
                                      <m:brk m:alnAt="7"/>
                                    </m:r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  <m:t>1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  <m:t>0</m:t>
                                  </m:r>
                                </m:e>
                              </m:mr>
                            </m:m>
                          </m:e>
                        </m:d>
                        <m:d>
                          <m:dPr>
                            <m:begChr m:val="〈"/>
                            <m:endChr m:val="|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m>
                              <m:mPr>
                                <m:mcs>
                                  <m:mc>
                                    <m:mcPr>
                                      <m:count m:val="1"/>
                                      <m:mcJc m:val="center"/>
                                    </m:mcPr>
                                  </m:mc>
                                </m:mcs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mPr>
                              <m:mr>
                                <m:e>
                                  <m: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  <m:t>0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  <m:t>1</m:t>
                                  </m:r>
                                </m:e>
                              </m:mr>
                            </m:m>
                          </m:e>
                        </m:d>
                        <m:d>
                          <m:dPr>
                            <m:begChr m:val="〈"/>
                            <m:endChr m:val="|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acc>
                              <m:accPr>
                                <m:chr m:val="̂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𝜎</m:t>
                                </m:r>
                              </m:e>
                            </m:acc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𝑦</m:t>
                            </m:r>
                          </m:sub>
                        </m:sSub>
                      </m:num>
                      <m:den>
                        <m:d>
                          <m:dPr>
                            <m:begChr m:val="〈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′</m:t>
                                </m:r>
                              </m:sup>
                            </m:sSubSup>
                          </m:e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acc>
                                  <m:accPr>
                                    <m:chr m:val="̂"/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𝜎</m:t>
                                    </m:r>
                                  </m:e>
                                </m:acc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𝑦</m:t>
                                </m:r>
                              </m:sub>
                            </m:s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|</m:t>
                            </m:r>
                            <m:sSubSup>
                              <m:sSub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′</m:t>
                                </m:r>
                              </m:sup>
                            </m:sSubSup>
                          </m:e>
                        </m:d>
                      </m:den>
                    </m:f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′</m:t>
                                </m:r>
                              </m:sup>
                            </m:sSubSup>
                          </m:e>
                        </m:d>
                        <m:d>
                          <m:dPr>
                            <m:begChr m:val="〈"/>
                            <m:endChr m:val="|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′</m:t>
                                </m:r>
                              </m:sup>
                            </m:sSubSup>
                          </m:e>
                        </m:d>
                        <m:d>
                          <m:dPr>
                            <m:begChr m:val="〈"/>
                            <m:endChr m:val="|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</m:e>
                    </m:d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37" name="テキスト ボックス 36"/>
            <xdr:cNvSpPr txBox="1"/>
          </xdr:nvSpPr>
          <xdr:spPr>
            <a:xfrm>
              <a:off x="1516672" y="30084346"/>
              <a:ext cx="5216043" cy="975716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𝑈 ̂=1/(〈〖𝑑^′〗_2 ┤| 𝜎 ̂_𝑦 ├|〖𝑑^′〗_1 〉 ) 𝜎 ̂_𝑦 (├|〖𝑑^′〗_1 〉 (█(0@</a:t>
              </a:r>
              <a:r>
                <a:rPr kumimoji="0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</a:rPr>
                <a:t>1))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^𝑇−├|〖𝑑^′〗_2 〉 (█(1@0))^𝑇 )(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(■8(1@0))〈𝑑_1 ┤|+(■8(0@1))〈𝑑_2 ┤|)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=𝜎 ̂_𝑦/〈𝑑_2^′│𝜎 ̂_𝑦 |𝑑_1^′ 〉  (├|𝑑_1^′ 〉〈𝑑_2 ┤|−├|𝑑_2^′ 〉〈𝑑_1 ┤|)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twoCellAnchor>
    <xdr:from>
      <xdr:col>5</xdr:col>
      <xdr:colOff>293078</xdr:colOff>
      <xdr:row>180</xdr:row>
      <xdr:rowOff>175846</xdr:rowOff>
    </xdr:from>
    <xdr:to>
      <xdr:col>10</xdr:col>
      <xdr:colOff>805962</xdr:colOff>
      <xdr:row>194</xdr:row>
      <xdr:rowOff>219808</xdr:rowOff>
    </xdr:to>
    <xdr:graphicFrame macro="">
      <xdr:nvGraphicFramePr>
        <xdr:cNvPr id="34" name="グラフ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603432</xdr:colOff>
      <xdr:row>135</xdr:row>
      <xdr:rowOff>153863</xdr:rowOff>
    </xdr:from>
    <xdr:to>
      <xdr:col>5</xdr:col>
      <xdr:colOff>149468</xdr:colOff>
      <xdr:row>148</xdr:row>
      <xdr:rowOff>33702</xdr:rowOff>
    </xdr:to>
    <xdr:pic>
      <xdr:nvPicPr>
        <xdr:cNvPr id="39" name="図 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0894" y="32897882"/>
          <a:ext cx="3004343" cy="30230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29137</xdr:colOff>
      <xdr:row>139</xdr:row>
      <xdr:rowOff>102577</xdr:rowOff>
    </xdr:from>
    <xdr:to>
      <xdr:col>9</xdr:col>
      <xdr:colOff>614729</xdr:colOff>
      <xdr:row>147</xdr:row>
      <xdr:rowOff>21248</xdr:rowOff>
    </xdr:to>
    <xdr:pic>
      <xdr:nvPicPr>
        <xdr:cNvPr id="41" name="図 40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53637" y="33813750"/>
          <a:ext cx="2651784" cy="18529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29308</xdr:colOff>
      <xdr:row>74</xdr:row>
      <xdr:rowOff>102576</xdr:rowOff>
    </xdr:from>
    <xdr:to>
      <xdr:col>10</xdr:col>
      <xdr:colOff>600810</xdr:colOff>
      <xdr:row>85</xdr:row>
      <xdr:rowOff>87922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117232</xdr:colOff>
      <xdr:row>74</xdr:row>
      <xdr:rowOff>139213</xdr:rowOff>
    </xdr:from>
    <xdr:to>
      <xdr:col>6</xdr:col>
      <xdr:colOff>4</xdr:colOff>
      <xdr:row>85</xdr:row>
      <xdr:rowOff>124559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21981</xdr:colOff>
      <xdr:row>81</xdr:row>
      <xdr:rowOff>139211</xdr:rowOff>
    </xdr:from>
    <xdr:to>
      <xdr:col>10</xdr:col>
      <xdr:colOff>593483</xdr:colOff>
      <xdr:row>92</xdr:row>
      <xdr:rowOff>124557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58616</xdr:colOff>
      <xdr:row>81</xdr:row>
      <xdr:rowOff>80597</xdr:rowOff>
    </xdr:from>
    <xdr:to>
      <xdr:col>5</xdr:col>
      <xdr:colOff>630119</xdr:colOff>
      <xdr:row>92</xdr:row>
      <xdr:rowOff>65943</xdr:rowOff>
    </xdr:to>
    <xdr:graphicFrame macro="">
      <xdr:nvGraphicFramePr>
        <xdr:cNvPr id="3" name="グラフ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622790</xdr:colOff>
      <xdr:row>97</xdr:row>
      <xdr:rowOff>65943</xdr:rowOff>
    </xdr:from>
    <xdr:to>
      <xdr:col>5</xdr:col>
      <xdr:colOff>505562</xdr:colOff>
      <xdr:row>108</xdr:row>
      <xdr:rowOff>51289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80595</xdr:colOff>
      <xdr:row>97</xdr:row>
      <xdr:rowOff>95248</xdr:rowOff>
    </xdr:from>
    <xdr:to>
      <xdr:col>9</xdr:col>
      <xdr:colOff>652098</xdr:colOff>
      <xdr:row>108</xdr:row>
      <xdr:rowOff>80594</xdr:rowOff>
    </xdr:to>
    <xdr:graphicFrame macro="">
      <xdr:nvGraphicFramePr>
        <xdr:cNvPr id="5" name="グラフ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9"/>
  <sheetViews>
    <sheetView workbookViewId="0">
      <selection activeCell="B16" sqref="B16"/>
    </sheetView>
  </sheetViews>
  <sheetFormatPr defaultRowHeight="18.75" x14ac:dyDescent="0.4"/>
  <sheetData>
    <row r="1" spans="1:3" s="30" customFormat="1" ht="24.75" thickBot="1" x14ac:dyDescent="0.45">
      <c r="A1" s="30" t="s">
        <v>128</v>
      </c>
    </row>
    <row r="2" spans="1:3" ht="19.5" thickTop="1" x14ac:dyDescent="0.4"/>
    <row r="4" spans="1:3" x14ac:dyDescent="0.4">
      <c r="A4" t="s">
        <v>138</v>
      </c>
    </row>
    <row r="8" spans="1:3" x14ac:dyDescent="0.4">
      <c r="B8" s="31" t="s">
        <v>139</v>
      </c>
    </row>
    <row r="9" spans="1:3" x14ac:dyDescent="0.4">
      <c r="C9" t="s">
        <v>140</v>
      </c>
    </row>
    <row r="10" spans="1:3" x14ac:dyDescent="0.4">
      <c r="C10" t="s">
        <v>141</v>
      </c>
    </row>
    <row r="11" spans="1:3" x14ac:dyDescent="0.4">
      <c r="A11" t="s">
        <v>146</v>
      </c>
    </row>
    <row r="14" spans="1:3" x14ac:dyDescent="0.4">
      <c r="B14" t="s">
        <v>129</v>
      </c>
    </row>
    <row r="15" spans="1:3" x14ac:dyDescent="0.4">
      <c r="B15" t="s">
        <v>152</v>
      </c>
    </row>
    <row r="16" spans="1:3" x14ac:dyDescent="0.4">
      <c r="A16" t="s">
        <v>147</v>
      </c>
    </row>
    <row r="19" spans="1:2" x14ac:dyDescent="0.4">
      <c r="B19" t="s">
        <v>130</v>
      </c>
    </row>
    <row r="20" spans="1:2" x14ac:dyDescent="0.4">
      <c r="B20" t="s">
        <v>151</v>
      </c>
    </row>
    <row r="21" spans="1:2" x14ac:dyDescent="0.4">
      <c r="B21" t="s">
        <v>148</v>
      </c>
    </row>
    <row r="24" spans="1:2" x14ac:dyDescent="0.4">
      <c r="A24" t="s">
        <v>150</v>
      </c>
    </row>
    <row r="25" spans="1:2" x14ac:dyDescent="0.4">
      <c r="B25" t="s">
        <v>149</v>
      </c>
    </row>
    <row r="29" spans="1:2" x14ac:dyDescent="0.4">
      <c r="B29" t="s">
        <v>142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15"/>
  <sheetViews>
    <sheetView workbookViewId="0">
      <selection activeCell="C17" sqref="C17"/>
    </sheetView>
  </sheetViews>
  <sheetFormatPr defaultRowHeight="18.75" x14ac:dyDescent="0.4"/>
  <sheetData>
    <row r="1" spans="1:2" s="30" customFormat="1" ht="24.75" thickBot="1" x14ac:dyDescent="0.45">
      <c r="A1" s="30" t="s">
        <v>131</v>
      </c>
    </row>
    <row r="2" spans="1:2" ht="19.5" thickTop="1" x14ac:dyDescent="0.4"/>
    <row r="4" spans="1:2" x14ac:dyDescent="0.4">
      <c r="A4" t="s">
        <v>62</v>
      </c>
    </row>
    <row r="8" spans="1:2" x14ac:dyDescent="0.4">
      <c r="B8" t="s">
        <v>133</v>
      </c>
    </row>
    <row r="9" spans="1:2" x14ac:dyDescent="0.4">
      <c r="A9" t="s">
        <v>132</v>
      </c>
    </row>
    <row r="13" spans="1:2" x14ac:dyDescent="0.4">
      <c r="B13" t="s">
        <v>135</v>
      </c>
    </row>
    <row r="15" spans="1:2" x14ac:dyDescent="0.4">
      <c r="B15" t="s">
        <v>134</v>
      </c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79"/>
  <sheetViews>
    <sheetView zoomScale="130" zoomScaleNormal="130" workbookViewId="0">
      <selection activeCell="B28" sqref="B28"/>
    </sheetView>
  </sheetViews>
  <sheetFormatPr defaultRowHeight="18.75" x14ac:dyDescent="0.4"/>
  <cols>
    <col min="5" max="5" width="10.5" bestFit="1" customWidth="1"/>
    <col min="6" max="6" width="9.125" bestFit="1" customWidth="1"/>
    <col min="7" max="7" width="10.5" bestFit="1" customWidth="1"/>
  </cols>
  <sheetData>
    <row r="1" spans="1:2" s="1" customFormat="1" ht="24.75" thickBot="1" x14ac:dyDescent="0.45">
      <c r="A1" s="1" t="s">
        <v>175</v>
      </c>
    </row>
    <row r="2" spans="1:2" ht="19.5" thickTop="1" x14ac:dyDescent="0.4"/>
    <row r="3" spans="1:2" x14ac:dyDescent="0.4">
      <c r="A3" t="s">
        <v>174</v>
      </c>
    </row>
    <row r="11" spans="1:2" x14ac:dyDescent="0.4">
      <c r="B11" t="s">
        <v>173</v>
      </c>
    </row>
    <row r="16" spans="1:2" x14ac:dyDescent="0.4">
      <c r="B16" t="s">
        <v>172</v>
      </c>
    </row>
    <row r="23" spans="2:2" x14ac:dyDescent="0.4">
      <c r="B23" t="s">
        <v>171</v>
      </c>
    </row>
    <row r="27" spans="2:2" x14ac:dyDescent="0.4">
      <c r="B27" t="s">
        <v>279</v>
      </c>
    </row>
    <row r="29" spans="2:2" x14ac:dyDescent="0.4">
      <c r="B29" t="s">
        <v>170</v>
      </c>
    </row>
    <row r="36" spans="1:2" x14ac:dyDescent="0.4">
      <c r="B36" t="s">
        <v>169</v>
      </c>
    </row>
    <row r="42" spans="1:2" x14ac:dyDescent="0.4">
      <c r="A42" t="s">
        <v>168</v>
      </c>
    </row>
    <row r="44" spans="1:2" x14ac:dyDescent="0.4">
      <c r="B44" t="s">
        <v>167</v>
      </c>
    </row>
    <row r="45" spans="1:2" x14ac:dyDescent="0.4">
      <c r="B45" t="s">
        <v>166</v>
      </c>
    </row>
    <row r="47" spans="1:2" x14ac:dyDescent="0.4">
      <c r="B47" t="s">
        <v>213</v>
      </c>
    </row>
    <row r="50" spans="1:8" x14ac:dyDescent="0.4">
      <c r="C50" t="s">
        <v>214</v>
      </c>
    </row>
    <row r="52" spans="1:8" x14ac:dyDescent="0.4">
      <c r="D52" t="s">
        <v>217</v>
      </c>
    </row>
    <row r="53" spans="1:8" x14ac:dyDescent="0.4">
      <c r="C53" t="s">
        <v>215</v>
      </c>
    </row>
    <row r="54" spans="1:8" x14ac:dyDescent="0.4">
      <c r="D54" t="s">
        <v>216</v>
      </c>
    </row>
    <row r="55" spans="1:8" x14ac:dyDescent="0.4">
      <c r="B55" t="s">
        <v>218</v>
      </c>
    </row>
    <row r="56" spans="1:8" x14ac:dyDescent="0.4">
      <c r="D56" s="5"/>
      <c r="E56" s="37"/>
      <c r="F56" s="37"/>
      <c r="G56" s="37"/>
      <c r="H56" s="17"/>
    </row>
    <row r="57" spans="1:8" x14ac:dyDescent="0.4">
      <c r="B57" s="18"/>
      <c r="C57" s="18"/>
      <c r="D57" s="2" t="s">
        <v>160</v>
      </c>
      <c r="E57" s="2">
        <v>0</v>
      </c>
      <c r="F57" s="2"/>
      <c r="G57" s="2">
        <v>1</v>
      </c>
      <c r="H57" s="2" t="s">
        <v>161</v>
      </c>
    </row>
    <row r="58" spans="1:8" x14ac:dyDescent="0.4">
      <c r="B58" s="18"/>
      <c r="C58" s="18"/>
      <c r="D58" s="34"/>
      <c r="E58" s="36" t="s">
        <v>157</v>
      </c>
      <c r="F58" s="4" t="s">
        <v>165</v>
      </c>
      <c r="G58" s="36" t="s">
        <v>157</v>
      </c>
      <c r="H58" s="34"/>
    </row>
    <row r="60" spans="1:8" x14ac:dyDescent="0.4">
      <c r="A60" t="s">
        <v>164</v>
      </c>
    </row>
    <row r="61" spans="1:8" x14ac:dyDescent="0.4">
      <c r="B61" t="s">
        <v>163</v>
      </c>
    </row>
    <row r="62" spans="1:8" x14ac:dyDescent="0.4">
      <c r="B62" t="s">
        <v>162</v>
      </c>
    </row>
    <row r="63" spans="1:8" x14ac:dyDescent="0.4">
      <c r="B63" t="s">
        <v>213</v>
      </c>
    </row>
    <row r="66" spans="2:8" x14ac:dyDescent="0.4">
      <c r="C66" t="s">
        <v>214</v>
      </c>
    </row>
    <row r="69" spans="2:8" x14ac:dyDescent="0.4">
      <c r="C69" t="s">
        <v>215</v>
      </c>
    </row>
    <row r="72" spans="2:8" x14ac:dyDescent="0.4">
      <c r="B72" t="s">
        <v>215</v>
      </c>
    </row>
    <row r="73" spans="2:8" x14ac:dyDescent="0.4">
      <c r="D73" s="5"/>
      <c r="E73" s="37"/>
      <c r="F73" s="37"/>
      <c r="G73" s="37"/>
      <c r="H73" s="17"/>
    </row>
    <row r="74" spans="2:8" x14ac:dyDescent="0.4">
      <c r="D74" s="2" t="s">
        <v>160</v>
      </c>
      <c r="E74" s="2">
        <v>0</v>
      </c>
      <c r="F74" s="2"/>
      <c r="G74" s="2">
        <v>1</v>
      </c>
      <c r="H74" s="2" t="s">
        <v>161</v>
      </c>
    </row>
    <row r="75" spans="2:8" x14ac:dyDescent="0.4">
      <c r="B75" s="16"/>
      <c r="C75" s="2" t="s">
        <v>160</v>
      </c>
      <c r="D75" s="34"/>
      <c r="E75" s="34"/>
      <c r="F75" s="34"/>
      <c r="G75" s="34"/>
      <c r="H75" s="34"/>
    </row>
    <row r="76" spans="2:8" x14ac:dyDescent="0.4">
      <c r="B76" s="15"/>
      <c r="C76" s="2">
        <v>0</v>
      </c>
      <c r="D76" s="34"/>
      <c r="E76" s="35" t="s">
        <v>156</v>
      </c>
      <c r="F76" s="36" t="s">
        <v>159</v>
      </c>
      <c r="G76" s="35" t="s">
        <v>156</v>
      </c>
      <c r="H76" s="34"/>
    </row>
    <row r="77" spans="2:8" x14ac:dyDescent="0.4">
      <c r="B77" s="15"/>
      <c r="C77" s="2"/>
      <c r="D77" s="34"/>
      <c r="E77" s="36" t="s">
        <v>157</v>
      </c>
      <c r="F77" s="4" t="s">
        <v>158</v>
      </c>
      <c r="G77" s="36" t="s">
        <v>157</v>
      </c>
      <c r="H77" s="34"/>
    </row>
    <row r="78" spans="2:8" x14ac:dyDescent="0.4">
      <c r="B78" s="15"/>
      <c r="C78" s="2">
        <v>1</v>
      </c>
      <c r="D78" s="34"/>
      <c r="E78" s="35" t="s">
        <v>156</v>
      </c>
      <c r="F78" s="36" t="s">
        <v>157</v>
      </c>
      <c r="G78" s="35" t="s">
        <v>156</v>
      </c>
      <c r="H78" s="34"/>
    </row>
    <row r="79" spans="2:8" x14ac:dyDescent="0.4">
      <c r="B79" s="14"/>
      <c r="C79" s="2" t="s">
        <v>155</v>
      </c>
      <c r="D79" s="34"/>
      <c r="E79" s="34"/>
      <c r="F79" s="34"/>
      <c r="G79" s="34"/>
      <c r="H79" s="34"/>
    </row>
  </sheetData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Z183"/>
  <sheetViews>
    <sheetView zoomScale="130" zoomScaleNormal="130" workbookViewId="0">
      <selection activeCell="F25" sqref="F25"/>
    </sheetView>
  </sheetViews>
  <sheetFormatPr defaultRowHeight="18.75" x14ac:dyDescent="0.4"/>
  <sheetData>
    <row r="1" spans="1:4" s="30" customFormat="1" ht="24.75" thickBot="1" x14ac:dyDescent="0.45">
      <c r="A1" s="30" t="s">
        <v>283</v>
      </c>
    </row>
    <row r="2" spans="1:4" ht="19.5" thickTop="1" x14ac:dyDescent="0.4"/>
    <row r="4" spans="1:4" x14ac:dyDescent="0.4">
      <c r="A4" t="s">
        <v>278</v>
      </c>
    </row>
    <row r="8" spans="1:4" x14ac:dyDescent="0.4">
      <c r="C8" t="s">
        <v>136</v>
      </c>
    </row>
    <row r="9" spans="1:4" x14ac:dyDescent="0.4">
      <c r="D9" t="s">
        <v>137</v>
      </c>
    </row>
    <row r="10" spans="1:4" x14ac:dyDescent="0.4">
      <c r="C10" t="s">
        <v>153</v>
      </c>
    </row>
    <row r="12" spans="1:4" x14ac:dyDescent="0.4">
      <c r="A12" t="s">
        <v>288</v>
      </c>
    </row>
    <row r="13" spans="1:4" x14ac:dyDescent="0.4">
      <c r="B13" t="s">
        <v>213</v>
      </c>
    </row>
    <row r="17" spans="1:3" x14ac:dyDescent="0.4">
      <c r="C17" t="s">
        <v>286</v>
      </c>
    </row>
    <row r="23" spans="1:3" x14ac:dyDescent="0.4">
      <c r="C23" t="s">
        <v>287</v>
      </c>
    </row>
    <row r="25" spans="1:3" x14ac:dyDescent="0.4">
      <c r="B25" t="s">
        <v>285</v>
      </c>
    </row>
    <row r="29" spans="1:3" x14ac:dyDescent="0.4">
      <c r="A29" t="s">
        <v>227</v>
      </c>
    </row>
    <row r="30" spans="1:3" x14ac:dyDescent="0.4">
      <c r="B30" t="s">
        <v>224</v>
      </c>
    </row>
    <row r="32" spans="1:3" x14ac:dyDescent="0.4">
      <c r="B32" t="s">
        <v>284</v>
      </c>
    </row>
    <row r="35" spans="2:4" x14ac:dyDescent="0.4">
      <c r="B35">
        <v>1</v>
      </c>
      <c r="C35" t="s">
        <v>225</v>
      </c>
    </row>
    <row r="36" spans="2:4" x14ac:dyDescent="0.4">
      <c r="C36" t="s">
        <v>235</v>
      </c>
    </row>
    <row r="38" spans="2:4" x14ac:dyDescent="0.4">
      <c r="D38" t="s">
        <v>232</v>
      </c>
    </row>
    <row r="40" spans="2:4" x14ac:dyDescent="0.4">
      <c r="B40" t="s">
        <v>228</v>
      </c>
    </row>
    <row r="44" spans="2:4" x14ac:dyDescent="0.4">
      <c r="D44" t="s">
        <v>229</v>
      </c>
    </row>
    <row r="47" spans="2:4" x14ac:dyDescent="0.4">
      <c r="C47" t="s">
        <v>261</v>
      </c>
    </row>
    <row r="52" spans="2:4" x14ac:dyDescent="0.4">
      <c r="B52">
        <v>2</v>
      </c>
      <c r="C52" t="s">
        <v>230</v>
      </c>
    </row>
    <row r="53" spans="2:4" x14ac:dyDescent="0.4">
      <c r="C53" t="s">
        <v>235</v>
      </c>
    </row>
    <row r="59" spans="2:4" x14ac:dyDescent="0.4">
      <c r="D59" t="s">
        <v>231</v>
      </c>
    </row>
    <row r="60" spans="2:4" x14ac:dyDescent="0.4">
      <c r="B60" t="s">
        <v>248</v>
      </c>
    </row>
    <row r="62" spans="2:4" x14ac:dyDescent="0.4">
      <c r="B62">
        <v>3</v>
      </c>
      <c r="C62" t="s">
        <v>226</v>
      </c>
    </row>
    <row r="63" spans="2:4" x14ac:dyDescent="0.4">
      <c r="C63" t="s">
        <v>274</v>
      </c>
    </row>
    <row r="64" spans="2:4" x14ac:dyDescent="0.4">
      <c r="D64" t="s">
        <v>263</v>
      </c>
    </row>
    <row r="67" spans="3:5" x14ac:dyDescent="0.4">
      <c r="E67" t="s">
        <v>264</v>
      </c>
    </row>
    <row r="68" spans="3:5" x14ac:dyDescent="0.4">
      <c r="D68" t="s">
        <v>265</v>
      </c>
    </row>
    <row r="69" spans="3:5" x14ac:dyDescent="0.4">
      <c r="E69" t="s">
        <v>266</v>
      </c>
    </row>
    <row r="71" spans="3:5" x14ac:dyDescent="0.4">
      <c r="C71" t="s">
        <v>262</v>
      </c>
    </row>
    <row r="72" spans="3:5" x14ac:dyDescent="0.4">
      <c r="C72" t="s">
        <v>233</v>
      </c>
    </row>
    <row r="79" spans="3:5" x14ac:dyDescent="0.4">
      <c r="D79" t="s">
        <v>242</v>
      </c>
    </row>
    <row r="82" spans="3:5" x14ac:dyDescent="0.4">
      <c r="D82" t="s">
        <v>241</v>
      </c>
    </row>
    <row r="86" spans="3:5" x14ac:dyDescent="0.4">
      <c r="C86" t="s">
        <v>234</v>
      </c>
    </row>
    <row r="90" spans="3:5" x14ac:dyDescent="0.4">
      <c r="C90" t="s">
        <v>236</v>
      </c>
    </row>
    <row r="94" spans="3:5" x14ac:dyDescent="0.4">
      <c r="D94" t="s">
        <v>237</v>
      </c>
      <c r="E94" t="s">
        <v>239</v>
      </c>
    </row>
    <row r="95" spans="3:5" x14ac:dyDescent="0.4">
      <c r="D95" t="s">
        <v>238</v>
      </c>
      <c r="E95" t="s">
        <v>240</v>
      </c>
    </row>
    <row r="97" spans="2:26" x14ac:dyDescent="0.4">
      <c r="D97" t="s">
        <v>273</v>
      </c>
    </row>
    <row r="105" spans="2:26" x14ac:dyDescent="0.4">
      <c r="B105" t="s">
        <v>257</v>
      </c>
    </row>
    <row r="106" spans="2:26" x14ac:dyDescent="0.4">
      <c r="D106" s="18"/>
      <c r="G106" s="39" t="s">
        <v>245</v>
      </c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41"/>
    </row>
    <row r="107" spans="2:26" x14ac:dyDescent="0.4">
      <c r="G107" s="42" t="s">
        <v>246</v>
      </c>
      <c r="H107" s="20"/>
      <c r="I107" s="20"/>
      <c r="J107" s="20"/>
      <c r="K107" s="20"/>
      <c r="L107" s="42" t="s">
        <v>243</v>
      </c>
      <c r="M107" s="20"/>
      <c r="N107" s="20"/>
      <c r="O107" s="20"/>
      <c r="P107" s="20"/>
      <c r="Q107" s="18"/>
      <c r="R107" s="20"/>
      <c r="S107" s="20"/>
      <c r="T107" s="20"/>
      <c r="U107" s="20"/>
      <c r="V107" s="20"/>
      <c r="W107" s="20"/>
      <c r="X107" s="42" t="s">
        <v>253</v>
      </c>
      <c r="Y107" s="20"/>
      <c r="Z107" s="47"/>
    </row>
    <row r="108" spans="2:26" x14ac:dyDescent="0.4">
      <c r="B108" s="4" t="s">
        <v>256</v>
      </c>
      <c r="C108" s="5" t="s">
        <v>244</v>
      </c>
      <c r="D108" s="17"/>
      <c r="E108" s="37" t="s">
        <v>221</v>
      </c>
      <c r="F108" s="17"/>
      <c r="G108" s="56" t="b">
        <f>OR(G110:G115)</f>
        <v>0</v>
      </c>
      <c r="H108" s="40" t="s">
        <v>247</v>
      </c>
      <c r="I108" s="53"/>
      <c r="J108" s="15" t="s">
        <v>249</v>
      </c>
      <c r="K108" s="18" t="s">
        <v>250</v>
      </c>
      <c r="L108" s="56" t="b">
        <f>OR(L110:L115)</f>
        <v>0</v>
      </c>
      <c r="M108" s="52" t="s">
        <v>252</v>
      </c>
      <c r="N108" s="47"/>
      <c r="O108" s="51" t="s">
        <v>268</v>
      </c>
      <c r="P108" s="23" t="s">
        <v>251</v>
      </c>
      <c r="Q108" s="28" t="s">
        <v>269</v>
      </c>
      <c r="R108" s="53"/>
      <c r="S108" s="52"/>
      <c r="T108" s="52" t="s">
        <v>267</v>
      </c>
      <c r="U108" s="47"/>
      <c r="V108" s="51" t="s">
        <v>270</v>
      </c>
      <c r="W108" s="57" t="s">
        <v>255</v>
      </c>
      <c r="X108" s="58" t="str">
        <f>IF(MOD(X109,2)=0,"outside","Inside")</f>
        <v>outside</v>
      </c>
      <c r="Y108" s="57" t="s">
        <v>254</v>
      </c>
      <c r="Z108" s="54"/>
    </row>
    <row r="109" spans="2:26" x14ac:dyDescent="0.4">
      <c r="B109" s="4" t="str">
        <f>IF(G108,"vertex"&amp;G109,IF(L108,"edge"&amp;L109,X108))</f>
        <v>outside</v>
      </c>
      <c r="C109" s="14" t="s">
        <v>222</v>
      </c>
      <c r="D109" s="14" t="s">
        <v>223</v>
      </c>
      <c r="E109" s="14" t="s">
        <v>222</v>
      </c>
      <c r="F109" s="14" t="s">
        <v>223</v>
      </c>
      <c r="G109" s="4" t="e">
        <f>INDEX(B110:B115,MATCH(TRUE,G110:G115,0))</f>
        <v>#N/A</v>
      </c>
      <c r="H109" s="14" t="s">
        <v>219</v>
      </c>
      <c r="I109" s="52" t="s">
        <v>223</v>
      </c>
      <c r="J109" s="14"/>
      <c r="K109" s="20"/>
      <c r="L109" s="55" t="e">
        <f>INDEX(B110:B115,MATCH(TRUE,L110:L115,0))</f>
        <v>#N/A</v>
      </c>
      <c r="M109" s="42" t="s">
        <v>222</v>
      </c>
      <c r="N109" s="42" t="s">
        <v>223</v>
      </c>
      <c r="O109" s="14"/>
      <c r="P109" s="20"/>
      <c r="Q109" s="52"/>
      <c r="R109" s="51" t="s">
        <v>271</v>
      </c>
      <c r="S109" s="23" t="s">
        <v>272</v>
      </c>
      <c r="T109" s="3" t="s">
        <v>219</v>
      </c>
      <c r="U109" s="3" t="s">
        <v>223</v>
      </c>
      <c r="V109" s="14"/>
      <c r="W109" s="40"/>
      <c r="X109" s="4">
        <f>COUNTIF(X110:X115,TRUE)</f>
        <v>2</v>
      </c>
      <c r="Y109" s="42" t="s">
        <v>219</v>
      </c>
      <c r="Z109" s="3" t="s">
        <v>220</v>
      </c>
    </row>
    <row r="110" spans="2:26" x14ac:dyDescent="0.4">
      <c r="B110" s="42">
        <v>1</v>
      </c>
      <c r="C110" s="42">
        <v>50</v>
      </c>
      <c r="D110" s="42">
        <v>-200</v>
      </c>
      <c r="E110" s="42">
        <v>50</v>
      </c>
      <c r="F110" s="42">
        <v>100</v>
      </c>
      <c r="G110" s="42" t="b">
        <f>AND(C110=E110,D110=F110)</f>
        <v>0</v>
      </c>
      <c r="H110" s="42">
        <f>C110-E110</f>
        <v>0</v>
      </c>
      <c r="I110" s="42">
        <f>D110-F110</f>
        <v>-300</v>
      </c>
      <c r="J110" s="14">
        <f>-H110*I111+I110*H111</f>
        <v>-9000</v>
      </c>
      <c r="K110" s="5">
        <f>H110*H111+I110*I111</f>
        <v>-18000</v>
      </c>
      <c r="L110" s="42" t="b">
        <f>AND(J110=0,K110&lt;0)</f>
        <v>0</v>
      </c>
      <c r="M110" s="42">
        <f>H115</f>
        <v>-150</v>
      </c>
      <c r="N110" s="42">
        <f>I115</f>
        <v>-300</v>
      </c>
      <c r="O110" s="42">
        <f>-H110*N110+I110*M110</f>
        <v>45000</v>
      </c>
      <c r="P110" s="42">
        <f>H110*M110+I110*N110</f>
        <v>90000</v>
      </c>
      <c r="Q110" s="14">
        <f>IF(P110=0,0,ABS(O110/P110))</f>
        <v>0.5</v>
      </c>
      <c r="R110" s="42">
        <f>O116</f>
        <v>45000</v>
      </c>
      <c r="S110" s="42">
        <f>P116</f>
        <v>90000</v>
      </c>
      <c r="T110" s="42">
        <f>M110+ABS(R110)</f>
        <v>44850</v>
      </c>
      <c r="U110" s="42">
        <f>N110+ABS(R110)</f>
        <v>44700</v>
      </c>
      <c r="V110" s="42">
        <f>-H110*U110+I110*T110</f>
        <v>-13455000</v>
      </c>
      <c r="W110" s="42">
        <f>-J110/(V111-V110)</f>
        <v>6.0790273556231007E-4</v>
      </c>
      <c r="X110" s="14" t="b">
        <f t="shared" ref="X110:X115" si="0">AND(V110*V111&lt;0,W110&gt;0)</f>
        <v>1</v>
      </c>
      <c r="Y110" s="14">
        <f>IFERROR(IF(X110,W110*T110+E110,NA()),NA())</f>
        <v>77.264437689969611</v>
      </c>
      <c r="Z110" s="14">
        <f>IFERROR(IF(X110,W110*U110+F110,NA()),NA())</f>
        <v>127.17325227963526</v>
      </c>
    </row>
    <row r="111" spans="2:26" x14ac:dyDescent="0.4">
      <c r="B111" s="42">
        <v>2</v>
      </c>
      <c r="C111" s="42">
        <v>80</v>
      </c>
      <c r="D111" s="42">
        <v>160</v>
      </c>
      <c r="E111" s="42">
        <f>E110</f>
        <v>50</v>
      </c>
      <c r="F111" s="42">
        <f>F110</f>
        <v>100</v>
      </c>
      <c r="G111" s="42" t="b">
        <f t="shared" ref="G111:G115" si="1">AND(C111=E111,D111=F111)</f>
        <v>0</v>
      </c>
      <c r="H111" s="42">
        <f t="shared" ref="H111:H115" si="2">C111-E111</f>
        <v>30</v>
      </c>
      <c r="I111" s="42">
        <f t="shared" ref="I111:I115" si="3">D111-F111</f>
        <v>60</v>
      </c>
      <c r="J111" s="14">
        <f t="shared" ref="J111:J115" si="4">-H111*I112+I111*H112</f>
        <v>3000</v>
      </c>
      <c r="K111" s="5">
        <f t="shared" ref="K111:K115" si="5">H111*H112+I111*I112</f>
        <v>-6000</v>
      </c>
      <c r="L111" s="42" t="b">
        <f t="shared" ref="L111:L115" si="6">AND(J111=0,K111&lt;0)</f>
        <v>0</v>
      </c>
      <c r="M111" s="42">
        <f>M110</f>
        <v>-150</v>
      </c>
      <c r="N111" s="42">
        <f>N110</f>
        <v>-300</v>
      </c>
      <c r="O111" s="42">
        <f t="shared" ref="O111:O115" si="7">-H111*N111+I111*M111</f>
        <v>0</v>
      </c>
      <c r="P111" s="42">
        <f t="shared" ref="P111:P115" si="8">H111*M111+I111*N111</f>
        <v>-22500</v>
      </c>
      <c r="Q111" s="14">
        <f t="shared" ref="Q111:Q115" si="9">IF(P111=0,0,ABS(O111/P111))</f>
        <v>0</v>
      </c>
      <c r="R111" s="42">
        <f>R110</f>
        <v>45000</v>
      </c>
      <c r="S111" s="42">
        <f>S110</f>
        <v>90000</v>
      </c>
      <c r="T111" s="42">
        <f>M111+ABS(R111)</f>
        <v>44850</v>
      </c>
      <c r="U111" s="42">
        <f>N111+ABS(R111)</f>
        <v>44700</v>
      </c>
      <c r="V111" s="42">
        <f>-H111*U111+I111*T111</f>
        <v>1350000</v>
      </c>
      <c r="W111" s="42">
        <f>-J111/(V112-V111)</f>
        <v>5.1413881748071976E-4</v>
      </c>
      <c r="X111" s="42" t="b">
        <f t="shared" si="0"/>
        <v>1</v>
      </c>
      <c r="Y111" s="14">
        <f>IFERROR(IF(X111,W111*T111+E111,NA()),NA())</f>
        <v>73.059125964010278</v>
      </c>
      <c r="Z111" s="14">
        <f>IFERROR(IF(X111,W111*U111+F111,NA()),NA())</f>
        <v>122.98200514138817</v>
      </c>
    </row>
    <row r="112" spans="2:26" x14ac:dyDescent="0.4">
      <c r="B112" s="42">
        <v>3</v>
      </c>
      <c r="C112" s="42">
        <v>50</v>
      </c>
      <c r="D112" s="42">
        <v>0</v>
      </c>
      <c r="E112" s="42">
        <f t="shared" ref="E112:E116" si="10">E111</f>
        <v>50</v>
      </c>
      <c r="F112" s="42">
        <f t="shared" ref="F112:F116" si="11">F111</f>
        <v>100</v>
      </c>
      <c r="G112" s="42" t="b">
        <f t="shared" si="1"/>
        <v>0</v>
      </c>
      <c r="H112" s="42">
        <f t="shared" si="2"/>
        <v>0</v>
      </c>
      <c r="I112" s="42">
        <f t="shared" si="3"/>
        <v>-100</v>
      </c>
      <c r="J112" s="14">
        <f t="shared" si="4"/>
        <v>5000</v>
      </c>
      <c r="K112" s="5">
        <f t="shared" si="5"/>
        <v>0</v>
      </c>
      <c r="L112" s="42" t="b">
        <f t="shared" si="6"/>
        <v>0</v>
      </c>
      <c r="M112" s="42">
        <f t="shared" ref="M112:M115" si="12">M111</f>
        <v>-150</v>
      </c>
      <c r="N112" s="42">
        <f t="shared" ref="N112:N115" si="13">N111</f>
        <v>-300</v>
      </c>
      <c r="O112" s="42">
        <f t="shared" si="7"/>
        <v>15000</v>
      </c>
      <c r="P112" s="42">
        <f t="shared" si="8"/>
        <v>30000</v>
      </c>
      <c r="Q112" s="14">
        <f t="shared" si="9"/>
        <v>0.5</v>
      </c>
      <c r="R112" s="42">
        <f t="shared" ref="R112:R115" si="14">R111</f>
        <v>45000</v>
      </c>
      <c r="S112" s="42">
        <f t="shared" ref="S112:S115" si="15">S111</f>
        <v>90000</v>
      </c>
      <c r="T112" s="42">
        <f>M112+ABS(R112)</f>
        <v>44850</v>
      </c>
      <c r="U112" s="42">
        <f>N112+ABS(R112)</f>
        <v>44700</v>
      </c>
      <c r="V112" s="42">
        <f>-H112*U112+I112*T112</f>
        <v>-4485000</v>
      </c>
      <c r="W112" s="42">
        <f>-J112/(V113-V112)</f>
        <v>-7.4404761904761901E-4</v>
      </c>
      <c r="X112" s="42" t="b">
        <f t="shared" si="0"/>
        <v>0</v>
      </c>
      <c r="Y112" s="14" t="e">
        <f>IFERROR(IF(X112,W112*T112+E112,NA()),NA())</f>
        <v>#N/A</v>
      </c>
      <c r="Z112" s="14" t="e">
        <f>IFERROR(IF(X112,W112*U112+F112,NA()),NA())</f>
        <v>#N/A</v>
      </c>
    </row>
    <row r="113" spans="2:26" x14ac:dyDescent="0.4">
      <c r="B113" s="42">
        <v>4</v>
      </c>
      <c r="C113" s="42">
        <v>0</v>
      </c>
      <c r="D113" s="42">
        <v>100</v>
      </c>
      <c r="E113" s="42">
        <f t="shared" si="10"/>
        <v>50</v>
      </c>
      <c r="F113" s="42">
        <f t="shared" si="11"/>
        <v>100</v>
      </c>
      <c r="G113" s="42" t="b">
        <f t="shared" si="1"/>
        <v>0</v>
      </c>
      <c r="H113" s="42">
        <f t="shared" si="2"/>
        <v>-50</v>
      </c>
      <c r="I113" s="42">
        <f t="shared" si="3"/>
        <v>0</v>
      </c>
      <c r="J113" s="14">
        <f t="shared" si="4"/>
        <v>-5000</v>
      </c>
      <c r="K113" s="5">
        <f t="shared" si="5"/>
        <v>2500</v>
      </c>
      <c r="L113" s="42" t="b">
        <f t="shared" si="6"/>
        <v>0</v>
      </c>
      <c r="M113" s="42">
        <f t="shared" si="12"/>
        <v>-150</v>
      </c>
      <c r="N113" s="42">
        <f t="shared" si="13"/>
        <v>-300</v>
      </c>
      <c r="O113" s="42">
        <f t="shared" si="7"/>
        <v>-15000</v>
      </c>
      <c r="P113" s="42">
        <f t="shared" si="8"/>
        <v>7500</v>
      </c>
      <c r="Q113" s="14">
        <f t="shared" si="9"/>
        <v>2</v>
      </c>
      <c r="R113" s="42">
        <f t="shared" si="14"/>
        <v>45000</v>
      </c>
      <c r="S113" s="42">
        <f t="shared" si="15"/>
        <v>90000</v>
      </c>
      <c r="T113" s="42">
        <f>M113+ABS(R113)</f>
        <v>44850</v>
      </c>
      <c r="U113" s="42">
        <f>N113+ABS(R113)</f>
        <v>44700</v>
      </c>
      <c r="V113" s="42">
        <f>-H113*U113+I113*T113</f>
        <v>2235000</v>
      </c>
      <c r="W113" s="42">
        <f>-J113/(V114-V113)</f>
        <v>-1.1148272017837235E-3</v>
      </c>
      <c r="X113" s="42" t="b">
        <f t="shared" si="0"/>
        <v>0</v>
      </c>
      <c r="Y113" s="14" t="e">
        <f>IFERROR(IF(X113,W113*T113+E113,NA()),NA())</f>
        <v>#N/A</v>
      </c>
      <c r="Z113" s="14" t="e">
        <f>IFERROR(IF(X113,W113*U113+F113,NA()),NA())</f>
        <v>#N/A</v>
      </c>
    </row>
    <row r="114" spans="2:26" x14ac:dyDescent="0.4">
      <c r="B114" s="42">
        <v>5</v>
      </c>
      <c r="C114" s="42">
        <v>0</v>
      </c>
      <c r="D114" s="42">
        <v>0</v>
      </c>
      <c r="E114" s="42">
        <f t="shared" si="10"/>
        <v>50</v>
      </c>
      <c r="F114" s="42">
        <f t="shared" si="11"/>
        <v>100</v>
      </c>
      <c r="G114" s="42" t="b">
        <f t="shared" si="1"/>
        <v>0</v>
      </c>
      <c r="H114" s="42">
        <f t="shared" si="2"/>
        <v>-50</v>
      </c>
      <c r="I114" s="42">
        <f t="shared" si="3"/>
        <v>-100</v>
      </c>
      <c r="J114" s="14">
        <f t="shared" si="4"/>
        <v>0</v>
      </c>
      <c r="K114" s="5">
        <f t="shared" si="5"/>
        <v>37500</v>
      </c>
      <c r="L114" s="42" t="b">
        <f t="shared" si="6"/>
        <v>0</v>
      </c>
      <c r="M114" s="42">
        <f t="shared" si="12"/>
        <v>-150</v>
      </c>
      <c r="N114" s="42">
        <f t="shared" si="13"/>
        <v>-300</v>
      </c>
      <c r="O114" s="42">
        <f t="shared" si="7"/>
        <v>0</v>
      </c>
      <c r="P114" s="42">
        <f t="shared" si="8"/>
        <v>37500</v>
      </c>
      <c r="Q114" s="14">
        <f t="shared" si="9"/>
        <v>0</v>
      </c>
      <c r="R114" s="42">
        <f t="shared" si="14"/>
        <v>45000</v>
      </c>
      <c r="S114" s="42">
        <f t="shared" si="15"/>
        <v>90000</v>
      </c>
      <c r="T114" s="42">
        <f>M114+ABS(R114)</f>
        <v>44850</v>
      </c>
      <c r="U114" s="42">
        <f>N114+ABS(R114)</f>
        <v>44700</v>
      </c>
      <c r="V114" s="42">
        <f>-H114*U114+I114*T114</f>
        <v>-2250000</v>
      </c>
      <c r="W114" s="42">
        <f>-J114/(V115-V114)</f>
        <v>0</v>
      </c>
      <c r="X114" s="42" t="b">
        <f t="shared" si="0"/>
        <v>0</v>
      </c>
      <c r="Y114" s="14" t="e">
        <f>IFERROR(IF(X114,W114*T114+E114,NA()),NA())</f>
        <v>#N/A</v>
      </c>
      <c r="Z114" s="14" t="e">
        <f>IFERROR(IF(X114,W114*U114+F114,NA()),NA())</f>
        <v>#N/A</v>
      </c>
    </row>
    <row r="115" spans="2:26" x14ac:dyDescent="0.4">
      <c r="B115" s="42">
        <v>6</v>
      </c>
      <c r="C115" s="42">
        <v>-100</v>
      </c>
      <c r="D115" s="42">
        <v>-200</v>
      </c>
      <c r="E115" s="42">
        <f t="shared" si="10"/>
        <v>50</v>
      </c>
      <c r="F115" s="42">
        <f t="shared" si="11"/>
        <v>100</v>
      </c>
      <c r="G115" s="42" t="b">
        <f t="shared" si="1"/>
        <v>0</v>
      </c>
      <c r="H115" s="42">
        <f t="shared" si="2"/>
        <v>-150</v>
      </c>
      <c r="I115" s="42">
        <f t="shared" si="3"/>
        <v>-300</v>
      </c>
      <c r="J115" s="14">
        <f t="shared" si="4"/>
        <v>-45000</v>
      </c>
      <c r="K115" s="5">
        <f t="shared" si="5"/>
        <v>90000</v>
      </c>
      <c r="L115" s="42" t="b">
        <f t="shared" si="6"/>
        <v>0</v>
      </c>
      <c r="M115" s="42">
        <f t="shared" si="12"/>
        <v>-150</v>
      </c>
      <c r="N115" s="42">
        <f t="shared" si="13"/>
        <v>-300</v>
      </c>
      <c r="O115" s="42">
        <f t="shared" si="7"/>
        <v>0</v>
      </c>
      <c r="P115" s="42">
        <f t="shared" si="8"/>
        <v>112500</v>
      </c>
      <c r="Q115" s="14">
        <f t="shared" si="9"/>
        <v>0</v>
      </c>
      <c r="R115" s="42">
        <f t="shared" si="14"/>
        <v>45000</v>
      </c>
      <c r="S115" s="42">
        <f t="shared" si="15"/>
        <v>90000</v>
      </c>
      <c r="T115" s="42">
        <f>M115+ABS(R115)</f>
        <v>44850</v>
      </c>
      <c r="U115" s="42">
        <f>N115+ABS(R115)</f>
        <v>44700</v>
      </c>
      <c r="V115" s="42">
        <f>-H115*U115+I115*T115</f>
        <v>-6750000</v>
      </c>
      <c r="W115" s="42">
        <f>-J115/(V116-V115)</f>
        <v>-6.7114093959731542E-3</v>
      </c>
      <c r="X115" s="42" t="b">
        <f t="shared" si="0"/>
        <v>0</v>
      </c>
      <c r="Y115" s="14" t="e">
        <f>IFERROR(IF(X115,W115*T115+E115,NA()),NA())</f>
        <v>#N/A</v>
      </c>
      <c r="Z115" s="14" t="e">
        <f>IFERROR(IF(X115,W115*U115+F115,NA()),NA())</f>
        <v>#N/A</v>
      </c>
    </row>
    <row r="116" spans="2:26" x14ac:dyDescent="0.4">
      <c r="B116" s="51">
        <v>1</v>
      </c>
      <c r="C116" s="42">
        <f>C110</f>
        <v>50</v>
      </c>
      <c r="D116" s="42">
        <f>D110</f>
        <v>-200</v>
      </c>
      <c r="E116" s="42">
        <f t="shared" si="10"/>
        <v>50</v>
      </c>
      <c r="F116" s="42">
        <f t="shared" si="11"/>
        <v>100</v>
      </c>
      <c r="G116" s="23"/>
      <c r="H116" s="42">
        <f>H110</f>
        <v>0</v>
      </c>
      <c r="I116" s="42">
        <f>I110</f>
        <v>-300</v>
      </c>
      <c r="O116" s="42">
        <f t="array" ref="O116">INDEX(O110:O115,MATCH(MIN(IF(Q110:Q115&lt;&gt;0,Q110:Q115)),Q110:Q115,0))</f>
        <v>45000</v>
      </c>
      <c r="P116" s="42">
        <f t="array" ref="P116">INDEX(P110:P115,MATCH(MIN(IF(Q110:Q115&lt;&gt;0,Q110:Q115)),Q110:Q115,0))</f>
        <v>90000</v>
      </c>
      <c r="V116" s="3">
        <f>V110</f>
        <v>-13455000</v>
      </c>
    </row>
    <row r="117" spans="2:26" x14ac:dyDescent="0.4">
      <c r="E117" s="42">
        <f>E116+T115</f>
        <v>44900</v>
      </c>
      <c r="F117" s="42">
        <f>F116+U115</f>
        <v>44800</v>
      </c>
      <c r="N117" s="18"/>
      <c r="O117" s="18"/>
      <c r="P117" s="18"/>
      <c r="Q117" s="18"/>
      <c r="R117" s="18"/>
      <c r="S117" s="18"/>
      <c r="T117" s="18"/>
      <c r="U117" s="18"/>
    </row>
    <row r="118" spans="2:26" x14ac:dyDescent="0.4">
      <c r="L118" s="18"/>
      <c r="M118" s="18"/>
      <c r="N118" s="18"/>
      <c r="O118" s="18"/>
      <c r="P118" s="23"/>
      <c r="Q118" s="18"/>
      <c r="R118" s="18"/>
      <c r="S118" s="18"/>
      <c r="T118" s="18"/>
      <c r="U118" s="18"/>
    </row>
    <row r="119" spans="2:26" x14ac:dyDescent="0.4">
      <c r="L119" s="18"/>
      <c r="M119" s="18"/>
      <c r="N119" s="18"/>
      <c r="O119" s="18"/>
      <c r="P119" s="18"/>
      <c r="Q119" s="23"/>
      <c r="R119" s="23"/>
      <c r="S119" s="23"/>
      <c r="T119" s="23"/>
      <c r="U119" s="18"/>
    </row>
    <row r="120" spans="2:26" x14ac:dyDescent="0.4">
      <c r="L120" s="18"/>
      <c r="M120" s="18"/>
      <c r="N120" s="18"/>
      <c r="O120" s="18"/>
      <c r="P120" s="18"/>
      <c r="Q120" s="23"/>
      <c r="R120" s="23"/>
      <c r="S120" s="23"/>
      <c r="T120" s="23"/>
      <c r="U120" s="18"/>
    </row>
    <row r="121" spans="2:26" x14ac:dyDescent="0.4">
      <c r="L121" s="18"/>
      <c r="M121" s="18"/>
      <c r="N121" s="18"/>
      <c r="O121" s="18"/>
      <c r="P121" s="18"/>
      <c r="Q121" s="23"/>
      <c r="R121" s="23"/>
      <c r="S121" s="23"/>
      <c r="T121" s="23"/>
      <c r="U121" s="18"/>
    </row>
    <row r="122" spans="2:26" x14ac:dyDescent="0.4">
      <c r="B122" t="s">
        <v>258</v>
      </c>
    </row>
    <row r="123" spans="2:26" x14ac:dyDescent="0.4">
      <c r="D123" s="18"/>
      <c r="G123" s="39" t="s">
        <v>245</v>
      </c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41"/>
    </row>
    <row r="124" spans="2:26" x14ac:dyDescent="0.4">
      <c r="G124" s="42" t="s">
        <v>246</v>
      </c>
      <c r="H124" s="20"/>
      <c r="I124" s="20"/>
      <c r="J124" s="20"/>
      <c r="K124" s="20"/>
      <c r="L124" s="42" t="s">
        <v>243</v>
      </c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42" t="s">
        <v>253</v>
      </c>
      <c r="Y124" s="20"/>
      <c r="Z124" s="47"/>
    </row>
    <row r="125" spans="2:26" x14ac:dyDescent="0.4">
      <c r="B125" s="4" t="s">
        <v>256</v>
      </c>
      <c r="C125" s="5" t="s">
        <v>244</v>
      </c>
      <c r="D125" s="17"/>
      <c r="E125" s="37" t="s">
        <v>221</v>
      </c>
      <c r="F125" s="17"/>
      <c r="G125" s="56" t="b">
        <f>OR(G127:G132)</f>
        <v>1</v>
      </c>
      <c r="H125" s="40" t="s">
        <v>247</v>
      </c>
      <c r="I125" s="53"/>
      <c r="J125" s="15" t="s">
        <v>249</v>
      </c>
      <c r="K125" s="18" t="s">
        <v>250</v>
      </c>
      <c r="L125" s="56" t="b">
        <f>OR(L127:L132)</f>
        <v>0</v>
      </c>
      <c r="M125" s="52" t="s">
        <v>252</v>
      </c>
      <c r="N125" s="47"/>
      <c r="O125" s="51" t="s">
        <v>268</v>
      </c>
      <c r="P125" s="23" t="s">
        <v>251</v>
      </c>
      <c r="Q125" s="28" t="s">
        <v>269</v>
      </c>
      <c r="R125" s="53"/>
      <c r="S125" s="52"/>
      <c r="T125" s="52" t="s">
        <v>267</v>
      </c>
      <c r="U125" s="47"/>
      <c r="V125" s="51" t="s">
        <v>270</v>
      </c>
      <c r="W125" s="57" t="s">
        <v>255</v>
      </c>
      <c r="X125" s="58" t="str">
        <f>IF(MOD(X126,2)=0,"outside","Inside")</f>
        <v>Inside</v>
      </c>
      <c r="Y125" s="57" t="s">
        <v>254</v>
      </c>
      <c r="Z125" s="54"/>
    </row>
    <row r="126" spans="2:26" x14ac:dyDescent="0.4">
      <c r="B126" s="4" t="str">
        <f>IF(G125,"vertex"&amp;G126,IF(L125,"edge"&amp;L126,X125))</f>
        <v>vertex3</v>
      </c>
      <c r="C126" s="14" t="s">
        <v>222</v>
      </c>
      <c r="D126" s="14" t="s">
        <v>223</v>
      </c>
      <c r="E126" s="14" t="s">
        <v>222</v>
      </c>
      <c r="F126" s="14" t="s">
        <v>223</v>
      </c>
      <c r="G126" s="4">
        <f>INDEX(B127:B132,MATCH(TRUE,G127:G132,0))</f>
        <v>3</v>
      </c>
      <c r="H126" s="14" t="s">
        <v>219</v>
      </c>
      <c r="I126" s="52" t="s">
        <v>223</v>
      </c>
      <c r="J126" s="14"/>
      <c r="K126" s="20"/>
      <c r="L126" s="55" t="e">
        <f>INDEX(B127:B132,MATCH(TRUE,L127:L132,0))</f>
        <v>#N/A</v>
      </c>
      <c r="M126" s="42" t="s">
        <v>222</v>
      </c>
      <c r="N126" s="42" t="s">
        <v>223</v>
      </c>
      <c r="O126" s="14"/>
      <c r="P126" s="20"/>
      <c r="Q126" s="52"/>
      <c r="R126" s="51" t="s">
        <v>271</v>
      </c>
      <c r="S126" s="23" t="s">
        <v>272</v>
      </c>
      <c r="T126" s="3" t="s">
        <v>51</v>
      </c>
      <c r="U126" s="3" t="s">
        <v>50</v>
      </c>
      <c r="V126" s="14"/>
      <c r="W126" s="40"/>
      <c r="X126" s="4">
        <f>COUNTIF(X127:X132,TRUE)</f>
        <v>1</v>
      </c>
      <c r="Y126" s="42" t="s">
        <v>219</v>
      </c>
      <c r="Z126" s="3" t="s">
        <v>220</v>
      </c>
    </row>
    <row r="127" spans="2:26" x14ac:dyDescent="0.4">
      <c r="B127" s="42">
        <v>1</v>
      </c>
      <c r="C127" s="42">
        <v>50</v>
      </c>
      <c r="D127" s="42">
        <v>-200</v>
      </c>
      <c r="E127" s="42">
        <v>50</v>
      </c>
      <c r="F127" s="42">
        <v>0</v>
      </c>
      <c r="G127" s="42" t="b">
        <f>AND(C127=E127,D127=F127)</f>
        <v>0</v>
      </c>
      <c r="H127" s="42">
        <f>C127-E127</f>
        <v>0</v>
      </c>
      <c r="I127" s="42">
        <f>D127-F127</f>
        <v>-200</v>
      </c>
      <c r="J127" s="14">
        <f>-H127*I128+I127*H128</f>
        <v>-6000</v>
      </c>
      <c r="K127" s="5">
        <f>H127*H128+I127*I128</f>
        <v>-32000</v>
      </c>
      <c r="L127" s="42" t="b">
        <f>AND(J127=0,K127&lt;0)</f>
        <v>0</v>
      </c>
      <c r="M127" s="42">
        <f>H132</f>
        <v>-150</v>
      </c>
      <c r="N127" s="42">
        <f>I132</f>
        <v>-200</v>
      </c>
      <c r="O127" s="42">
        <f>-H127*N127+I127*M127</f>
        <v>30000</v>
      </c>
      <c r="P127" s="42">
        <f>H127*M127+I127*N127</f>
        <v>40000</v>
      </c>
      <c r="Q127" s="14">
        <f>IF(P127=0,0,ABS(O127/P127))</f>
        <v>0.75</v>
      </c>
      <c r="R127" s="42">
        <f>O133</f>
        <v>-18000</v>
      </c>
      <c r="S127" s="42">
        <f>P133</f>
        <v>-36500</v>
      </c>
      <c r="T127" s="42">
        <f>M127+ABS(R127)</f>
        <v>17850</v>
      </c>
      <c r="U127" s="42">
        <f>N127+ABS(R127)</f>
        <v>17800</v>
      </c>
      <c r="V127" s="42">
        <f>-H127*U127+I127*T127</f>
        <v>-3570000</v>
      </c>
      <c r="W127" s="42">
        <f>-J127/(V128-V127)</f>
        <v>1.0183299389002036E-3</v>
      </c>
      <c r="X127" s="14" t="b">
        <f t="shared" ref="X127:X132" si="16">AND(V127*V128&lt;0,W127&gt;0)</f>
        <v>1</v>
      </c>
      <c r="Y127" s="14">
        <f>IFERROR(IF(X127,W127*T127+E127,NA()),NA())</f>
        <v>68.177189409368637</v>
      </c>
      <c r="Z127" s="14">
        <f>IFERROR(IF(X127,W127*U127+F127,NA()),NA())</f>
        <v>18.126272912423623</v>
      </c>
    </row>
    <row r="128" spans="2:26" x14ac:dyDescent="0.4">
      <c r="B128" s="42">
        <v>2</v>
      </c>
      <c r="C128" s="42">
        <v>80</v>
      </c>
      <c r="D128" s="42">
        <v>160</v>
      </c>
      <c r="E128" s="42">
        <f>E127</f>
        <v>50</v>
      </c>
      <c r="F128" s="42">
        <f>F127</f>
        <v>0</v>
      </c>
      <c r="G128" s="42" t="b">
        <f t="shared" ref="G128:G132" si="17">AND(C128=E128,D128=F128)</f>
        <v>0</v>
      </c>
      <c r="H128" s="42">
        <f t="shared" ref="H128:H132" si="18">C128-E128</f>
        <v>30</v>
      </c>
      <c r="I128" s="42">
        <f t="shared" ref="I128:I132" si="19">D128-F128</f>
        <v>160</v>
      </c>
      <c r="J128" s="14">
        <f t="shared" ref="J128:J132" si="20">-H128*I129+I128*H129</f>
        <v>0</v>
      </c>
      <c r="K128" s="5">
        <f t="shared" ref="K128:K132" si="21">H128*H129+I128*I129</f>
        <v>0</v>
      </c>
      <c r="L128" s="42" t="b">
        <f t="shared" ref="L128:L132" si="22">AND(J128=0,K128&lt;0)</f>
        <v>0</v>
      </c>
      <c r="M128" s="42">
        <f>M127</f>
        <v>-150</v>
      </c>
      <c r="N128" s="42">
        <f>N127</f>
        <v>-200</v>
      </c>
      <c r="O128" s="42">
        <f t="shared" ref="O128:O132" si="23">-H128*N128+I128*M128</f>
        <v>-18000</v>
      </c>
      <c r="P128" s="42">
        <f t="shared" ref="P128:P132" si="24">H128*M128+I128*N128</f>
        <v>-36500</v>
      </c>
      <c r="Q128" s="14">
        <f t="shared" ref="Q128:Q132" si="25">IF(P128=0,0,ABS(O128/P128))</f>
        <v>0.49315068493150682</v>
      </c>
      <c r="R128" s="42">
        <f>R127</f>
        <v>-18000</v>
      </c>
      <c r="S128" s="42">
        <f>S127</f>
        <v>-36500</v>
      </c>
      <c r="T128" s="42">
        <f>M128+ABS(R128)</f>
        <v>17850</v>
      </c>
      <c r="U128" s="42">
        <f>N128+ABS(R128)</f>
        <v>17800</v>
      </c>
      <c r="V128" s="42">
        <f>-H128*U128+I128*T128</f>
        <v>2322000</v>
      </c>
      <c r="W128" s="42">
        <f>-J128/(V129-V128)</f>
        <v>0</v>
      </c>
      <c r="X128" s="42" t="b">
        <f t="shared" si="16"/>
        <v>0</v>
      </c>
      <c r="Y128" s="14" t="e">
        <f>IFERROR(IF(X128,W128*T128+E128,NA()),NA())</f>
        <v>#N/A</v>
      </c>
      <c r="Z128" s="14" t="e">
        <f>IFERROR(IF(X128,W128*U128+F128,NA()),NA())</f>
        <v>#N/A</v>
      </c>
    </row>
    <row r="129" spans="2:26" x14ac:dyDescent="0.4">
      <c r="B129" s="42">
        <v>3</v>
      </c>
      <c r="C129" s="42">
        <v>50</v>
      </c>
      <c r="D129" s="42">
        <v>0</v>
      </c>
      <c r="E129" s="42">
        <f t="shared" ref="E129:E133" si="26">E128</f>
        <v>50</v>
      </c>
      <c r="F129" s="42">
        <f t="shared" ref="F129:F133" si="27">F128</f>
        <v>0</v>
      </c>
      <c r="G129" s="42" t="b">
        <f t="shared" si="17"/>
        <v>1</v>
      </c>
      <c r="H129" s="42">
        <f t="shared" si="18"/>
        <v>0</v>
      </c>
      <c r="I129" s="42">
        <f t="shared" si="19"/>
        <v>0</v>
      </c>
      <c r="J129" s="14">
        <f t="shared" si="20"/>
        <v>0</v>
      </c>
      <c r="K129" s="5">
        <f t="shared" si="21"/>
        <v>0</v>
      </c>
      <c r="L129" s="42" t="b">
        <f t="shared" si="22"/>
        <v>0</v>
      </c>
      <c r="M129" s="42">
        <f t="shared" ref="M129:M132" si="28">M128</f>
        <v>-150</v>
      </c>
      <c r="N129" s="42">
        <f t="shared" ref="N129:N132" si="29">N128</f>
        <v>-200</v>
      </c>
      <c r="O129" s="42">
        <f t="shared" si="23"/>
        <v>0</v>
      </c>
      <c r="P129" s="42">
        <f t="shared" si="24"/>
        <v>0</v>
      </c>
      <c r="Q129" s="14">
        <f t="shared" si="25"/>
        <v>0</v>
      </c>
      <c r="R129" s="42">
        <f t="shared" ref="R129:R132" si="30">R128</f>
        <v>-18000</v>
      </c>
      <c r="S129" s="42">
        <f t="shared" ref="S129:S132" si="31">S128</f>
        <v>-36500</v>
      </c>
      <c r="T129" s="42">
        <f>M129+ABS(R129)</f>
        <v>17850</v>
      </c>
      <c r="U129" s="42">
        <f>N129+ABS(R129)</f>
        <v>17800</v>
      </c>
      <c r="V129" s="42">
        <f>-H129*U129+I129*T129</f>
        <v>0</v>
      </c>
      <c r="W129" s="42">
        <f>-J129/(V130-V129)</f>
        <v>0</v>
      </c>
      <c r="X129" s="42" t="b">
        <f t="shared" si="16"/>
        <v>0</v>
      </c>
      <c r="Y129" s="14" t="e">
        <f>IFERROR(IF(X129,W129*T129+E129,NA()),NA())</f>
        <v>#N/A</v>
      </c>
      <c r="Z129" s="14" t="e">
        <f>IFERROR(IF(X129,W129*U129+F129,NA()),NA())</f>
        <v>#N/A</v>
      </c>
    </row>
    <row r="130" spans="2:26" x14ac:dyDescent="0.4">
      <c r="B130" s="42">
        <v>4</v>
      </c>
      <c r="C130" s="42">
        <v>0</v>
      </c>
      <c r="D130" s="42">
        <v>100</v>
      </c>
      <c r="E130" s="42">
        <f t="shared" si="26"/>
        <v>50</v>
      </c>
      <c r="F130" s="42">
        <f t="shared" si="27"/>
        <v>0</v>
      </c>
      <c r="G130" s="42" t="b">
        <f t="shared" si="17"/>
        <v>0</v>
      </c>
      <c r="H130" s="42">
        <f t="shared" si="18"/>
        <v>-50</v>
      </c>
      <c r="I130" s="42">
        <f t="shared" si="19"/>
        <v>100</v>
      </c>
      <c r="J130" s="14">
        <f t="shared" si="20"/>
        <v>-5000</v>
      </c>
      <c r="K130" s="5">
        <f t="shared" si="21"/>
        <v>2500</v>
      </c>
      <c r="L130" s="42" t="b">
        <f t="shared" si="22"/>
        <v>0</v>
      </c>
      <c r="M130" s="42">
        <f t="shared" si="28"/>
        <v>-150</v>
      </c>
      <c r="N130" s="42">
        <f t="shared" si="29"/>
        <v>-200</v>
      </c>
      <c r="O130" s="42">
        <f t="shared" si="23"/>
        <v>-25000</v>
      </c>
      <c r="P130" s="42">
        <f t="shared" si="24"/>
        <v>-12500</v>
      </c>
      <c r="Q130" s="14">
        <f t="shared" si="25"/>
        <v>2</v>
      </c>
      <c r="R130" s="42">
        <f t="shared" si="30"/>
        <v>-18000</v>
      </c>
      <c r="S130" s="42">
        <f t="shared" si="31"/>
        <v>-36500</v>
      </c>
      <c r="T130" s="42">
        <f>M130+ABS(R130)</f>
        <v>17850</v>
      </c>
      <c r="U130" s="42">
        <f>N130+ABS(R130)</f>
        <v>17800</v>
      </c>
      <c r="V130" s="42">
        <f>-H130*U130+I130*T130</f>
        <v>2675000</v>
      </c>
      <c r="W130" s="42">
        <f>-J130/(V131-V130)</f>
        <v>-2.8011204481792717E-3</v>
      </c>
      <c r="X130" s="42" t="b">
        <f t="shared" si="16"/>
        <v>0</v>
      </c>
      <c r="Y130" s="14" t="e">
        <f>IFERROR(IF(X130,W130*T130+E130,NA()),NA())</f>
        <v>#N/A</v>
      </c>
      <c r="Z130" s="14" t="e">
        <f>IFERROR(IF(X130,W130*U130+F130,NA()),NA())</f>
        <v>#N/A</v>
      </c>
    </row>
    <row r="131" spans="2:26" x14ac:dyDescent="0.4">
      <c r="B131" s="42">
        <v>5</v>
      </c>
      <c r="C131" s="42">
        <v>0</v>
      </c>
      <c r="D131" s="42">
        <v>0</v>
      </c>
      <c r="E131" s="42">
        <f t="shared" si="26"/>
        <v>50</v>
      </c>
      <c r="F131" s="42">
        <f t="shared" si="27"/>
        <v>0</v>
      </c>
      <c r="G131" s="42" t="b">
        <f t="shared" si="17"/>
        <v>0</v>
      </c>
      <c r="H131" s="42">
        <f t="shared" si="18"/>
        <v>-50</v>
      </c>
      <c r="I131" s="42">
        <f t="shared" si="19"/>
        <v>0</v>
      </c>
      <c r="J131" s="14">
        <f t="shared" si="20"/>
        <v>-10000</v>
      </c>
      <c r="K131" s="5">
        <f t="shared" si="21"/>
        <v>7500</v>
      </c>
      <c r="L131" s="42" t="b">
        <f t="shared" si="22"/>
        <v>0</v>
      </c>
      <c r="M131" s="42">
        <f t="shared" si="28"/>
        <v>-150</v>
      </c>
      <c r="N131" s="42">
        <f t="shared" si="29"/>
        <v>-200</v>
      </c>
      <c r="O131" s="42">
        <f t="shared" si="23"/>
        <v>-10000</v>
      </c>
      <c r="P131" s="42">
        <f t="shared" si="24"/>
        <v>7500</v>
      </c>
      <c r="Q131" s="14">
        <f t="shared" si="25"/>
        <v>1.3333333333333333</v>
      </c>
      <c r="R131" s="42">
        <f t="shared" si="30"/>
        <v>-18000</v>
      </c>
      <c r="S131" s="42">
        <f t="shared" si="31"/>
        <v>-36500</v>
      </c>
      <c r="T131" s="42">
        <f>M131+ABS(R131)</f>
        <v>17850</v>
      </c>
      <c r="U131" s="42">
        <f>N131+ABS(R131)</f>
        <v>17800</v>
      </c>
      <c r="V131" s="42">
        <f>-H131*U131+I131*T131</f>
        <v>890000</v>
      </c>
      <c r="W131" s="42">
        <f>-J131/(V132-V131)</f>
        <v>-5.5865921787709499E-3</v>
      </c>
      <c r="X131" s="42" t="b">
        <f t="shared" si="16"/>
        <v>0</v>
      </c>
      <c r="Y131" s="14" t="e">
        <f>IFERROR(IF(X131,W131*T131+E131,NA()),NA())</f>
        <v>#N/A</v>
      </c>
      <c r="Z131" s="14" t="e">
        <f>IFERROR(IF(X131,W131*U131+F131,NA()),NA())</f>
        <v>#N/A</v>
      </c>
    </row>
    <row r="132" spans="2:26" x14ac:dyDescent="0.4">
      <c r="B132" s="42">
        <v>6</v>
      </c>
      <c r="C132" s="42">
        <v>-100</v>
      </c>
      <c r="D132" s="42">
        <v>-200</v>
      </c>
      <c r="E132" s="42">
        <f t="shared" si="26"/>
        <v>50</v>
      </c>
      <c r="F132" s="42">
        <f t="shared" si="27"/>
        <v>0</v>
      </c>
      <c r="G132" s="42" t="b">
        <f t="shared" si="17"/>
        <v>0</v>
      </c>
      <c r="H132" s="42">
        <f t="shared" si="18"/>
        <v>-150</v>
      </c>
      <c r="I132" s="42">
        <f t="shared" si="19"/>
        <v>-200</v>
      </c>
      <c r="J132" s="14">
        <f t="shared" si="20"/>
        <v>-30000</v>
      </c>
      <c r="K132" s="5">
        <f t="shared" si="21"/>
        <v>40000</v>
      </c>
      <c r="L132" s="42" t="b">
        <f t="shared" si="22"/>
        <v>0</v>
      </c>
      <c r="M132" s="42">
        <f t="shared" si="28"/>
        <v>-150</v>
      </c>
      <c r="N132" s="42">
        <f t="shared" si="29"/>
        <v>-200</v>
      </c>
      <c r="O132" s="42">
        <f t="shared" si="23"/>
        <v>0</v>
      </c>
      <c r="P132" s="42">
        <f t="shared" si="24"/>
        <v>62500</v>
      </c>
      <c r="Q132" s="14">
        <f t="shared" si="25"/>
        <v>0</v>
      </c>
      <c r="R132" s="42">
        <f t="shared" si="30"/>
        <v>-18000</v>
      </c>
      <c r="S132" s="42">
        <f t="shared" si="31"/>
        <v>-36500</v>
      </c>
      <c r="T132" s="42">
        <f>M132+ABS(R132)</f>
        <v>17850</v>
      </c>
      <c r="U132" s="42">
        <f>N132+ABS(R132)</f>
        <v>17800</v>
      </c>
      <c r="V132" s="42">
        <f>-H132*U132+I132*T132</f>
        <v>-900000</v>
      </c>
      <c r="W132" s="42">
        <f>-J132/(V133-V132)</f>
        <v>-1.1235955056179775E-2</v>
      </c>
      <c r="X132" s="42" t="b">
        <f t="shared" si="16"/>
        <v>0</v>
      </c>
      <c r="Y132" s="14" t="e">
        <f>IFERROR(IF(X132,W132*T132+E132,NA()),NA())</f>
        <v>#N/A</v>
      </c>
      <c r="Z132" s="14" t="e">
        <f>IFERROR(IF(X132,W132*U132+F132,NA()),NA())</f>
        <v>#N/A</v>
      </c>
    </row>
    <row r="133" spans="2:26" x14ac:dyDescent="0.4">
      <c r="B133" s="51">
        <v>1</v>
      </c>
      <c r="C133" s="42">
        <f>C127</f>
        <v>50</v>
      </c>
      <c r="D133" s="42">
        <f>D127</f>
        <v>-200</v>
      </c>
      <c r="E133" s="42">
        <f t="shared" si="26"/>
        <v>50</v>
      </c>
      <c r="F133" s="42">
        <f t="shared" si="27"/>
        <v>0</v>
      </c>
      <c r="G133" s="23"/>
      <c r="H133" s="42">
        <f>H127</f>
        <v>0</v>
      </c>
      <c r="I133" s="42">
        <f>I127</f>
        <v>-200</v>
      </c>
      <c r="O133" s="42">
        <f t="array" ref="O133">INDEX(O127:O132,MATCH(MIN(IF(Q127:Q132&lt;&gt;0,Q127:Q132)),Q127:Q132,0))</f>
        <v>-18000</v>
      </c>
      <c r="P133" s="42">
        <f t="array" ref="P133">INDEX(P127:P132,MATCH(MIN(IF(Q127:Q132&lt;&gt;0,Q127:Q132)),Q127:Q132,0))</f>
        <v>-36500</v>
      </c>
      <c r="V133" s="3">
        <f>V127</f>
        <v>-3570000</v>
      </c>
    </row>
    <row r="134" spans="2:26" x14ac:dyDescent="0.4">
      <c r="E134" s="42">
        <f>E133+T132</f>
        <v>17900</v>
      </c>
      <c r="F134" s="42">
        <f>F133+U132</f>
        <v>17800</v>
      </c>
      <c r="N134" s="18"/>
      <c r="O134" s="18"/>
      <c r="P134" s="18"/>
      <c r="Q134" s="18"/>
      <c r="R134" s="18"/>
      <c r="S134" s="18"/>
      <c r="T134" s="18"/>
      <c r="U134" s="18"/>
    </row>
    <row r="135" spans="2:26" x14ac:dyDescent="0.4">
      <c r="L135" s="18"/>
      <c r="M135" s="18"/>
      <c r="N135" s="18"/>
      <c r="O135" s="18"/>
      <c r="P135" s="23"/>
      <c r="Q135" s="18"/>
      <c r="R135" s="18"/>
      <c r="S135" s="18"/>
      <c r="T135" s="18"/>
      <c r="U135" s="18"/>
    </row>
    <row r="136" spans="2:26" x14ac:dyDescent="0.4">
      <c r="L136" s="18"/>
      <c r="M136" s="18"/>
      <c r="N136" s="18"/>
      <c r="O136" s="18"/>
      <c r="P136" s="18"/>
      <c r="Q136" s="23"/>
      <c r="R136" s="23"/>
      <c r="S136" s="23"/>
      <c r="T136" s="23"/>
      <c r="U136" s="18"/>
    </row>
    <row r="137" spans="2:26" x14ac:dyDescent="0.4">
      <c r="L137" s="18"/>
      <c r="M137" s="18"/>
      <c r="N137" s="18"/>
      <c r="O137" s="18"/>
      <c r="P137" s="18"/>
      <c r="Q137" s="23"/>
      <c r="R137" s="23"/>
      <c r="S137" s="23"/>
      <c r="T137" s="23"/>
      <c r="U137" s="18"/>
    </row>
    <row r="138" spans="2:26" x14ac:dyDescent="0.4">
      <c r="B138" t="s">
        <v>259</v>
      </c>
    </row>
    <row r="139" spans="2:26" x14ac:dyDescent="0.4">
      <c r="D139" s="18"/>
      <c r="G139" s="39" t="s">
        <v>245</v>
      </c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41"/>
    </row>
    <row r="140" spans="2:26" x14ac:dyDescent="0.4">
      <c r="G140" s="42" t="s">
        <v>246</v>
      </c>
      <c r="H140" s="20"/>
      <c r="I140" s="20"/>
      <c r="J140" s="20"/>
      <c r="K140" s="20"/>
      <c r="L140" s="42" t="s">
        <v>243</v>
      </c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42" t="s">
        <v>253</v>
      </c>
      <c r="Y140" s="20"/>
      <c r="Z140" s="47"/>
    </row>
    <row r="141" spans="2:26" x14ac:dyDescent="0.4">
      <c r="B141" s="4" t="s">
        <v>256</v>
      </c>
      <c r="C141" s="5" t="s">
        <v>244</v>
      </c>
      <c r="D141" s="17"/>
      <c r="E141" s="37" t="s">
        <v>221</v>
      </c>
      <c r="F141" s="17"/>
      <c r="G141" s="56" t="b">
        <f>OR(G143:G148)</f>
        <v>0</v>
      </c>
      <c r="H141" s="40" t="s">
        <v>247</v>
      </c>
      <c r="I141" s="53"/>
      <c r="J141" s="15" t="s">
        <v>249</v>
      </c>
      <c r="K141" s="18" t="s">
        <v>250</v>
      </c>
      <c r="L141" s="56" t="b">
        <f>OR(L143:L148)</f>
        <v>1</v>
      </c>
      <c r="M141" s="52" t="s">
        <v>252</v>
      </c>
      <c r="N141" s="47"/>
      <c r="O141" s="51" t="s">
        <v>268</v>
      </c>
      <c r="P141" s="23" t="s">
        <v>251</v>
      </c>
      <c r="Q141" s="28" t="s">
        <v>269</v>
      </c>
      <c r="R141" s="53"/>
      <c r="S141" s="52"/>
      <c r="T141" s="52" t="s">
        <v>267</v>
      </c>
      <c r="U141" s="47"/>
      <c r="V141" s="51" t="s">
        <v>270</v>
      </c>
      <c r="W141" s="57" t="s">
        <v>255</v>
      </c>
      <c r="X141" s="58" t="str">
        <f>IF(MOD(X142,2)=0,"outside","Inside")</f>
        <v>Inside</v>
      </c>
      <c r="Y141" s="57" t="s">
        <v>254</v>
      </c>
      <c r="Z141" s="54"/>
    </row>
    <row r="142" spans="2:26" x14ac:dyDescent="0.4">
      <c r="B142" s="4" t="str">
        <f>IF(G141,"vertex"&amp;G142,IF(L141,"edge"&amp;L142,X141))</f>
        <v>edge5</v>
      </c>
      <c r="C142" s="14" t="s">
        <v>222</v>
      </c>
      <c r="D142" s="14" t="s">
        <v>223</v>
      </c>
      <c r="E142" s="14" t="s">
        <v>222</v>
      </c>
      <c r="F142" s="14" t="s">
        <v>223</v>
      </c>
      <c r="G142" s="4" t="e">
        <f>INDEX(B143:B148,MATCH(TRUE,G143:G148,0))</f>
        <v>#N/A</v>
      </c>
      <c r="H142" s="14" t="s">
        <v>219</v>
      </c>
      <c r="I142" s="52" t="s">
        <v>223</v>
      </c>
      <c r="J142" s="14"/>
      <c r="K142" s="20"/>
      <c r="L142" s="55">
        <f>INDEX(B143:B148,MATCH(TRUE,L143:L148,0))</f>
        <v>5</v>
      </c>
      <c r="M142" s="42" t="s">
        <v>222</v>
      </c>
      <c r="N142" s="42" t="s">
        <v>223</v>
      </c>
      <c r="O142" s="14"/>
      <c r="P142" s="20"/>
      <c r="Q142" s="52"/>
      <c r="R142" s="51" t="s">
        <v>271</v>
      </c>
      <c r="S142" s="23" t="s">
        <v>272</v>
      </c>
      <c r="T142" s="3" t="s">
        <v>51</v>
      </c>
      <c r="U142" s="3" t="s">
        <v>50</v>
      </c>
      <c r="V142" s="14"/>
      <c r="W142" s="40"/>
      <c r="X142" s="4">
        <f>COUNTIF(X143:X148,TRUE)</f>
        <v>3</v>
      </c>
      <c r="Y142" s="42" t="s">
        <v>219</v>
      </c>
      <c r="Z142" s="3" t="s">
        <v>220</v>
      </c>
    </row>
    <row r="143" spans="2:26" x14ac:dyDescent="0.4">
      <c r="B143" s="42">
        <v>1</v>
      </c>
      <c r="C143" s="42">
        <v>50</v>
      </c>
      <c r="D143" s="42">
        <v>-200</v>
      </c>
      <c r="E143" s="42">
        <v>-40</v>
      </c>
      <c r="F143" s="42">
        <v>-80</v>
      </c>
      <c r="G143" s="42" t="b">
        <f>AND(C143=E143,D143=F143)</f>
        <v>0</v>
      </c>
      <c r="H143" s="42">
        <f>C143-E143</f>
        <v>90</v>
      </c>
      <c r="I143" s="42">
        <f>D143-F143</f>
        <v>-120</v>
      </c>
      <c r="J143" s="14">
        <f>-H143*I144+I143*H144</f>
        <v>-36000</v>
      </c>
      <c r="K143" s="5">
        <f>H143*H144+I143*I144</f>
        <v>-18000</v>
      </c>
      <c r="L143" s="42" t="b">
        <f>AND(J143=0,K143&lt;0)</f>
        <v>0</v>
      </c>
      <c r="M143" s="42">
        <f>H148</f>
        <v>-60</v>
      </c>
      <c r="N143" s="42">
        <f>I148</f>
        <v>-120</v>
      </c>
      <c r="O143" s="42">
        <f>-H143*N143+I143*M143</f>
        <v>18000</v>
      </c>
      <c r="P143" s="42">
        <f>H143*M143+I143*N143</f>
        <v>9000</v>
      </c>
      <c r="Q143" s="14">
        <f>IF(P143=0,0,ABS(O143/P143))</f>
        <v>2</v>
      </c>
      <c r="R143" s="42">
        <f>O149</f>
        <v>-6000</v>
      </c>
      <c r="S143" s="42">
        <f>P149</f>
        <v>-24000</v>
      </c>
      <c r="T143" s="42">
        <f>M143+ABS(R143)</f>
        <v>5940</v>
      </c>
      <c r="U143" s="42">
        <f>N143+ABS(R143)</f>
        <v>5880</v>
      </c>
      <c r="V143" s="42">
        <f>-H143*U143+I143*T143</f>
        <v>-1242000</v>
      </c>
      <c r="W143" s="42">
        <f>-J143/(V144-V143)</f>
        <v>1.834862385321101E-2</v>
      </c>
      <c r="X143" s="14" t="b">
        <f t="shared" ref="X143:X148" si="32">AND(V143*V144&lt;0,W143&gt;0)</f>
        <v>1</v>
      </c>
      <c r="Y143" s="14">
        <f>IFERROR(IF(X143,W143*T143+E143,NA()),NA())</f>
        <v>68.9908256880734</v>
      </c>
      <c r="Z143" s="14">
        <f>IFERROR(IF(X143,W143*U143+F143,NA()),NA())</f>
        <v>27.889908256880744</v>
      </c>
    </row>
    <row r="144" spans="2:26" x14ac:dyDescent="0.4">
      <c r="B144" s="42">
        <v>2</v>
      </c>
      <c r="C144" s="42">
        <v>80</v>
      </c>
      <c r="D144" s="42">
        <v>160</v>
      </c>
      <c r="E144" s="42">
        <f>E143</f>
        <v>-40</v>
      </c>
      <c r="F144" s="42">
        <f>F143</f>
        <v>-80</v>
      </c>
      <c r="G144" s="42" t="b">
        <f t="shared" ref="G144:G148" si="33">AND(C144=E144,D144=F144)</f>
        <v>0</v>
      </c>
      <c r="H144" s="42">
        <f t="shared" ref="H144:H148" si="34">C144-E144</f>
        <v>120</v>
      </c>
      <c r="I144" s="42">
        <f t="shared" ref="I144:I148" si="35">D144-F144</f>
        <v>240</v>
      </c>
      <c r="J144" s="14">
        <f t="shared" ref="J144:J148" si="36">-H144*I145+I144*H145</f>
        <v>12000</v>
      </c>
      <c r="K144" s="5">
        <f t="shared" ref="K144:K148" si="37">H144*H145+I144*I145</f>
        <v>30000</v>
      </c>
      <c r="L144" s="42" t="b">
        <f t="shared" ref="L144:L148" si="38">AND(J144=0,K144&lt;0)</f>
        <v>0</v>
      </c>
      <c r="M144" s="42">
        <f>M143</f>
        <v>-60</v>
      </c>
      <c r="N144" s="42">
        <f>N143</f>
        <v>-120</v>
      </c>
      <c r="O144" s="42">
        <f t="shared" ref="O144:O148" si="39">-H144*N144+I144*M144</f>
        <v>0</v>
      </c>
      <c r="P144" s="42">
        <f t="shared" ref="P144:P148" si="40">H144*M144+I144*N144</f>
        <v>-36000</v>
      </c>
      <c r="Q144" s="14">
        <f t="shared" ref="Q144:Q148" si="41">IF(P144=0,0,ABS(O144/P144))</f>
        <v>0</v>
      </c>
      <c r="R144" s="42">
        <f>R143</f>
        <v>-6000</v>
      </c>
      <c r="S144" s="42">
        <f>S143</f>
        <v>-24000</v>
      </c>
      <c r="T144" s="42">
        <f>M144+ABS(R144)</f>
        <v>5940</v>
      </c>
      <c r="U144" s="42">
        <f>N144+ABS(R144)</f>
        <v>5880</v>
      </c>
      <c r="V144" s="42">
        <f>-H144*U144+I144*T144</f>
        <v>720000</v>
      </c>
      <c r="W144" s="42">
        <f>-J144/(V145-V144)</f>
        <v>1.5503875968992248E-2</v>
      </c>
      <c r="X144" s="42" t="b">
        <f t="shared" si="32"/>
        <v>1</v>
      </c>
      <c r="Y144" s="14">
        <f>IFERROR(IF(X144,W144*T144+E144,NA()),NA())</f>
        <v>52.093023255813947</v>
      </c>
      <c r="Z144" s="14">
        <f>IFERROR(IF(X144,W144*U144+F144,NA()),NA())</f>
        <v>11.162790697674424</v>
      </c>
    </row>
    <row r="145" spans="2:26" x14ac:dyDescent="0.4">
      <c r="B145" s="42">
        <v>3</v>
      </c>
      <c r="C145" s="42">
        <v>50</v>
      </c>
      <c r="D145" s="42">
        <v>0</v>
      </c>
      <c r="E145" s="42">
        <f t="shared" ref="E145:E149" si="42">E144</f>
        <v>-40</v>
      </c>
      <c r="F145" s="42">
        <f t="shared" ref="F145:F149" si="43">F144</f>
        <v>-80</v>
      </c>
      <c r="G145" s="42" t="b">
        <f t="shared" si="33"/>
        <v>0</v>
      </c>
      <c r="H145" s="42">
        <f t="shared" si="34"/>
        <v>90</v>
      </c>
      <c r="I145" s="42">
        <f t="shared" si="35"/>
        <v>80</v>
      </c>
      <c r="J145" s="14">
        <f t="shared" si="36"/>
        <v>-13000</v>
      </c>
      <c r="K145" s="5">
        <f t="shared" si="37"/>
        <v>18000</v>
      </c>
      <c r="L145" s="42" t="b">
        <f t="shared" si="38"/>
        <v>0</v>
      </c>
      <c r="M145" s="42">
        <f t="shared" ref="M145:M148" si="44">M144</f>
        <v>-60</v>
      </c>
      <c r="N145" s="42">
        <f t="shared" ref="N145:N148" si="45">N144</f>
        <v>-120</v>
      </c>
      <c r="O145" s="42">
        <f t="shared" si="39"/>
        <v>6000</v>
      </c>
      <c r="P145" s="42">
        <f t="shared" si="40"/>
        <v>-15000</v>
      </c>
      <c r="Q145" s="14">
        <f t="shared" si="41"/>
        <v>0.4</v>
      </c>
      <c r="R145" s="42">
        <f t="shared" ref="R145:R148" si="46">R144</f>
        <v>-6000</v>
      </c>
      <c r="S145" s="42">
        <f t="shared" ref="S145:S148" si="47">S144</f>
        <v>-24000</v>
      </c>
      <c r="T145" s="42">
        <f>M145+ABS(R145)</f>
        <v>5940</v>
      </c>
      <c r="U145" s="42">
        <f>N145+ABS(R145)</f>
        <v>5880</v>
      </c>
      <c r="V145" s="42">
        <f>-H145*U145+I145*T145</f>
        <v>-54000</v>
      </c>
      <c r="W145" s="42">
        <f>-J145/(V146-V145)</f>
        <v>1.4639639639639639E-2</v>
      </c>
      <c r="X145" s="42" t="b">
        <f t="shared" si="32"/>
        <v>1</v>
      </c>
      <c r="Y145" s="14">
        <f>IFERROR(IF(X145,W145*T145+E145,NA()),NA())</f>
        <v>46.959459459459453</v>
      </c>
      <c r="Z145" s="14">
        <f>IFERROR(IF(X145,W145*U145+F145,NA()),NA())</f>
        <v>6.0810810810810807</v>
      </c>
    </row>
    <row r="146" spans="2:26" x14ac:dyDescent="0.4">
      <c r="B146" s="42">
        <v>4</v>
      </c>
      <c r="C146" s="42">
        <v>0</v>
      </c>
      <c r="D146" s="42">
        <v>100</v>
      </c>
      <c r="E146" s="42">
        <f t="shared" si="42"/>
        <v>-40</v>
      </c>
      <c r="F146" s="42">
        <f t="shared" si="43"/>
        <v>-80</v>
      </c>
      <c r="G146" s="42" t="b">
        <f t="shared" si="33"/>
        <v>0</v>
      </c>
      <c r="H146" s="42">
        <f t="shared" si="34"/>
        <v>40</v>
      </c>
      <c r="I146" s="42">
        <f t="shared" si="35"/>
        <v>180</v>
      </c>
      <c r="J146" s="14">
        <f t="shared" si="36"/>
        <v>4000</v>
      </c>
      <c r="K146" s="5">
        <f t="shared" si="37"/>
        <v>16000</v>
      </c>
      <c r="L146" s="42" t="b">
        <f t="shared" si="38"/>
        <v>0</v>
      </c>
      <c r="M146" s="42">
        <f t="shared" si="44"/>
        <v>-60</v>
      </c>
      <c r="N146" s="42">
        <f t="shared" si="45"/>
        <v>-120</v>
      </c>
      <c r="O146" s="42">
        <f t="shared" si="39"/>
        <v>-6000</v>
      </c>
      <c r="P146" s="42">
        <f t="shared" si="40"/>
        <v>-24000</v>
      </c>
      <c r="Q146" s="14">
        <f t="shared" si="41"/>
        <v>0.25</v>
      </c>
      <c r="R146" s="42">
        <f t="shared" si="46"/>
        <v>-6000</v>
      </c>
      <c r="S146" s="42">
        <f t="shared" si="47"/>
        <v>-24000</v>
      </c>
      <c r="T146" s="42">
        <f>M146+ABS(R146)</f>
        <v>5940</v>
      </c>
      <c r="U146" s="42">
        <f>N146+ABS(R146)</f>
        <v>5880</v>
      </c>
      <c r="V146" s="42">
        <f>-H146*U146+I146*T146</f>
        <v>834000</v>
      </c>
      <c r="W146" s="42">
        <f>-J146/(V147-V146)</f>
        <v>6.7340067340067337E-3</v>
      </c>
      <c r="X146" s="42" t="b">
        <f t="shared" si="32"/>
        <v>0</v>
      </c>
      <c r="Y146" s="14" t="e">
        <f>IFERROR(IF(X146,W146*T146+E146,NA()),NA())</f>
        <v>#N/A</v>
      </c>
      <c r="Z146" s="14" t="e">
        <f>IFERROR(IF(X146,W146*U146+F146,NA()),NA())</f>
        <v>#N/A</v>
      </c>
    </row>
    <row r="147" spans="2:26" x14ac:dyDescent="0.4">
      <c r="B147" s="42">
        <v>5</v>
      </c>
      <c r="C147" s="42">
        <v>0</v>
      </c>
      <c r="D147" s="42">
        <v>0</v>
      </c>
      <c r="E147" s="42">
        <f t="shared" si="42"/>
        <v>-40</v>
      </c>
      <c r="F147" s="42">
        <f t="shared" si="43"/>
        <v>-80</v>
      </c>
      <c r="G147" s="42" t="b">
        <f t="shared" si="33"/>
        <v>0</v>
      </c>
      <c r="H147" s="42">
        <f t="shared" si="34"/>
        <v>40</v>
      </c>
      <c r="I147" s="42">
        <f t="shared" si="35"/>
        <v>80</v>
      </c>
      <c r="J147" s="14">
        <f t="shared" si="36"/>
        <v>0</v>
      </c>
      <c r="K147" s="5">
        <f t="shared" si="37"/>
        <v>-12000</v>
      </c>
      <c r="L147" s="42" t="b">
        <f t="shared" si="38"/>
        <v>1</v>
      </c>
      <c r="M147" s="42">
        <f t="shared" si="44"/>
        <v>-60</v>
      </c>
      <c r="N147" s="42">
        <f t="shared" si="45"/>
        <v>-120</v>
      </c>
      <c r="O147" s="42">
        <f t="shared" si="39"/>
        <v>0</v>
      </c>
      <c r="P147" s="42">
        <f t="shared" si="40"/>
        <v>-12000</v>
      </c>
      <c r="Q147" s="14">
        <f t="shared" si="41"/>
        <v>0</v>
      </c>
      <c r="R147" s="42">
        <f t="shared" si="46"/>
        <v>-6000</v>
      </c>
      <c r="S147" s="42">
        <f t="shared" si="47"/>
        <v>-24000</v>
      </c>
      <c r="T147" s="42">
        <f>M147+ABS(R147)</f>
        <v>5940</v>
      </c>
      <c r="U147" s="42">
        <f>N147+ABS(R147)</f>
        <v>5880</v>
      </c>
      <c r="V147" s="42">
        <f>-H147*U147+I147*T147</f>
        <v>240000</v>
      </c>
      <c r="W147" s="42">
        <f>-J147/(V148-V147)</f>
        <v>0</v>
      </c>
      <c r="X147" s="42" t="b">
        <f t="shared" si="32"/>
        <v>0</v>
      </c>
      <c r="Y147" s="14" t="e">
        <f>IFERROR(IF(X147,W147*T147+E147,NA()),NA())</f>
        <v>#N/A</v>
      </c>
      <c r="Z147" s="14" t="e">
        <f>IFERROR(IF(X147,W147*U147+F147,NA()),NA())</f>
        <v>#N/A</v>
      </c>
    </row>
    <row r="148" spans="2:26" x14ac:dyDescent="0.4">
      <c r="B148" s="42">
        <v>6</v>
      </c>
      <c r="C148" s="42">
        <v>-100</v>
      </c>
      <c r="D148" s="42">
        <v>-200</v>
      </c>
      <c r="E148" s="42">
        <f t="shared" si="42"/>
        <v>-40</v>
      </c>
      <c r="F148" s="42">
        <f t="shared" si="43"/>
        <v>-80</v>
      </c>
      <c r="G148" s="42" t="b">
        <f t="shared" si="33"/>
        <v>0</v>
      </c>
      <c r="H148" s="42">
        <f t="shared" si="34"/>
        <v>-60</v>
      </c>
      <c r="I148" s="42">
        <f t="shared" si="35"/>
        <v>-120</v>
      </c>
      <c r="J148" s="14">
        <f t="shared" si="36"/>
        <v>-18000</v>
      </c>
      <c r="K148" s="5">
        <f t="shared" si="37"/>
        <v>9000</v>
      </c>
      <c r="L148" s="42" t="b">
        <f t="shared" si="38"/>
        <v>0</v>
      </c>
      <c r="M148" s="42">
        <f t="shared" si="44"/>
        <v>-60</v>
      </c>
      <c r="N148" s="42">
        <f t="shared" si="45"/>
        <v>-120</v>
      </c>
      <c r="O148" s="42">
        <f t="shared" si="39"/>
        <v>0</v>
      </c>
      <c r="P148" s="42">
        <f t="shared" si="40"/>
        <v>18000</v>
      </c>
      <c r="Q148" s="14">
        <f t="shared" si="41"/>
        <v>0</v>
      </c>
      <c r="R148" s="42">
        <f t="shared" si="46"/>
        <v>-6000</v>
      </c>
      <c r="S148" s="42">
        <f t="shared" si="47"/>
        <v>-24000</v>
      </c>
      <c r="T148" s="42">
        <f>M148+ABS(R148)</f>
        <v>5940</v>
      </c>
      <c r="U148" s="42">
        <f>N148+ABS(R148)</f>
        <v>5880</v>
      </c>
      <c r="V148" s="42">
        <f>-H148*U148+I148*T148</f>
        <v>-360000</v>
      </c>
      <c r="W148" s="42">
        <f>-J148/(V149-V148)</f>
        <v>-2.0408163265306121E-2</v>
      </c>
      <c r="X148" s="42" t="b">
        <f t="shared" si="32"/>
        <v>0</v>
      </c>
      <c r="Y148" s="14" t="e">
        <f>IFERROR(IF(X148,W148*T148+E148,NA()),NA())</f>
        <v>#N/A</v>
      </c>
      <c r="Z148" s="14" t="e">
        <f>IFERROR(IF(X148,W148*U148+F148,NA()),NA())</f>
        <v>#N/A</v>
      </c>
    </row>
    <row r="149" spans="2:26" x14ac:dyDescent="0.4">
      <c r="B149" s="51">
        <v>1</v>
      </c>
      <c r="C149" s="42">
        <f>C143</f>
        <v>50</v>
      </c>
      <c r="D149" s="42">
        <f>D143</f>
        <v>-200</v>
      </c>
      <c r="E149" s="42">
        <f t="shared" si="42"/>
        <v>-40</v>
      </c>
      <c r="F149" s="42">
        <f t="shared" si="43"/>
        <v>-80</v>
      </c>
      <c r="G149" s="23"/>
      <c r="H149" s="42">
        <f>H143</f>
        <v>90</v>
      </c>
      <c r="I149" s="42">
        <f>I143</f>
        <v>-120</v>
      </c>
      <c r="O149" s="42">
        <f t="array" ref="O149">INDEX(O143:O148,MATCH(MIN(IF(Q143:Q148&lt;&gt;0,Q143:Q148)),Q143:Q148,0))</f>
        <v>-6000</v>
      </c>
      <c r="P149" s="42">
        <f t="array" ref="P149">INDEX(P143:P148,MATCH(MIN(IF(Q143:Q148&lt;&gt;0,Q143:Q148)),Q143:Q148,0))</f>
        <v>-24000</v>
      </c>
      <c r="V149" s="3">
        <f>V143</f>
        <v>-1242000</v>
      </c>
    </row>
    <row r="150" spans="2:26" x14ac:dyDescent="0.4">
      <c r="E150" s="42">
        <f>E149+T148</f>
        <v>5900</v>
      </c>
      <c r="F150" s="42">
        <f>F149+U148</f>
        <v>5800</v>
      </c>
      <c r="N150" s="18"/>
      <c r="O150" s="18"/>
      <c r="P150" s="18"/>
      <c r="Q150" s="18"/>
      <c r="R150" s="18"/>
      <c r="S150" s="18"/>
      <c r="T150" s="18"/>
      <c r="U150" s="18"/>
    </row>
    <row r="151" spans="2:26" x14ac:dyDescent="0.4">
      <c r="L151" s="18"/>
      <c r="M151" s="18"/>
      <c r="N151" s="18"/>
      <c r="O151" s="18"/>
      <c r="P151" s="23"/>
      <c r="Q151" s="18"/>
      <c r="R151" s="18"/>
      <c r="S151" s="18"/>
      <c r="T151" s="18"/>
      <c r="U151" s="18"/>
    </row>
    <row r="152" spans="2:26" x14ac:dyDescent="0.4">
      <c r="L152" s="18"/>
      <c r="M152" s="18"/>
      <c r="N152" s="18"/>
      <c r="O152" s="18"/>
      <c r="P152" s="18"/>
      <c r="Q152" s="23"/>
      <c r="R152" s="23"/>
      <c r="S152" s="23"/>
      <c r="T152" s="23"/>
      <c r="U152" s="18"/>
    </row>
    <row r="154" spans="2:26" x14ac:dyDescent="0.4">
      <c r="B154" t="s">
        <v>260</v>
      </c>
    </row>
    <row r="155" spans="2:26" x14ac:dyDescent="0.4">
      <c r="D155" s="18"/>
      <c r="G155" s="39" t="s">
        <v>245</v>
      </c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41"/>
    </row>
    <row r="156" spans="2:26" x14ac:dyDescent="0.4">
      <c r="G156" s="42" t="s">
        <v>246</v>
      </c>
      <c r="H156" s="20"/>
      <c r="I156" s="20"/>
      <c r="J156" s="20"/>
      <c r="K156" s="20"/>
      <c r="L156" s="42" t="s">
        <v>243</v>
      </c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42" t="s">
        <v>253</v>
      </c>
      <c r="Y156" s="20"/>
      <c r="Z156" s="47"/>
    </row>
    <row r="157" spans="2:26" x14ac:dyDescent="0.4">
      <c r="B157" s="4" t="s">
        <v>256</v>
      </c>
      <c r="C157" s="5" t="s">
        <v>244</v>
      </c>
      <c r="D157" s="17"/>
      <c r="E157" s="37" t="s">
        <v>221</v>
      </c>
      <c r="F157" s="17"/>
      <c r="G157" s="56" t="b">
        <f>OR(G159:G164)</f>
        <v>0</v>
      </c>
      <c r="H157" s="40" t="s">
        <v>247</v>
      </c>
      <c r="I157" s="53"/>
      <c r="J157" s="15" t="s">
        <v>249</v>
      </c>
      <c r="K157" s="18" t="s">
        <v>250</v>
      </c>
      <c r="L157" s="56" t="b">
        <f>OR(L159:L164)</f>
        <v>0</v>
      </c>
      <c r="M157" s="52" t="s">
        <v>252</v>
      </c>
      <c r="N157" s="47"/>
      <c r="O157" s="51" t="s">
        <v>268</v>
      </c>
      <c r="P157" s="23" t="s">
        <v>251</v>
      </c>
      <c r="Q157" s="28" t="s">
        <v>269</v>
      </c>
      <c r="R157" s="53"/>
      <c r="S157" s="52"/>
      <c r="T157" s="52" t="s">
        <v>267</v>
      </c>
      <c r="U157" s="47"/>
      <c r="V157" s="51" t="s">
        <v>270</v>
      </c>
      <c r="W157" s="57" t="s">
        <v>255</v>
      </c>
      <c r="X157" s="58" t="str">
        <f>IF(MOD(X158,2)=0,"outside","Inside")</f>
        <v>Inside</v>
      </c>
      <c r="Y157" s="57" t="s">
        <v>254</v>
      </c>
      <c r="Z157" s="54"/>
    </row>
    <row r="158" spans="2:26" x14ac:dyDescent="0.4">
      <c r="B158" s="4" t="str">
        <f>IF(G157,"vertex"&amp;G158,IF(L157,"edge"&amp;L158,X157))</f>
        <v>Inside</v>
      </c>
      <c r="C158" s="14" t="s">
        <v>222</v>
      </c>
      <c r="D158" s="14" t="s">
        <v>223</v>
      </c>
      <c r="E158" s="14" t="s">
        <v>222</v>
      </c>
      <c r="F158" s="14" t="s">
        <v>223</v>
      </c>
      <c r="G158" s="4" t="e">
        <f>INDEX(B159:B164,MATCH(TRUE,G159:G164,0))</f>
        <v>#N/A</v>
      </c>
      <c r="H158" s="14" t="s">
        <v>219</v>
      </c>
      <c r="I158" s="52" t="s">
        <v>223</v>
      </c>
      <c r="J158" s="14"/>
      <c r="K158" s="20"/>
      <c r="L158" s="55" t="e">
        <f>INDEX(B159:B164,MATCH(TRUE,L159:L164,0))</f>
        <v>#N/A</v>
      </c>
      <c r="M158" s="42" t="s">
        <v>222</v>
      </c>
      <c r="N158" s="42" t="s">
        <v>223</v>
      </c>
      <c r="O158" s="14"/>
      <c r="P158" s="20"/>
      <c r="Q158" s="52"/>
      <c r="R158" s="51" t="s">
        <v>271</v>
      </c>
      <c r="S158" s="23" t="s">
        <v>272</v>
      </c>
      <c r="T158" s="3" t="s">
        <v>51</v>
      </c>
      <c r="U158" s="3" t="s">
        <v>50</v>
      </c>
      <c r="V158" s="14"/>
      <c r="W158" s="40"/>
      <c r="X158" s="4">
        <f>COUNTIF(X159:X164,TRUE)</f>
        <v>1</v>
      </c>
      <c r="Y158" s="42" t="s">
        <v>219</v>
      </c>
      <c r="Z158" s="3" t="s">
        <v>220</v>
      </c>
    </row>
    <row r="159" spans="2:26" x14ac:dyDescent="0.4">
      <c r="B159" s="42">
        <v>1</v>
      </c>
      <c r="C159" s="42">
        <v>50</v>
      </c>
      <c r="D159" s="42">
        <v>-200</v>
      </c>
      <c r="E159" s="42">
        <v>50</v>
      </c>
      <c r="F159" s="42">
        <v>-100</v>
      </c>
      <c r="G159" s="42" t="b">
        <f>AND(C159=E159,D159=F159)</f>
        <v>0</v>
      </c>
      <c r="H159" s="42">
        <f>C159-E159</f>
        <v>0</v>
      </c>
      <c r="I159" s="42">
        <f>D159-F159</f>
        <v>-100</v>
      </c>
      <c r="J159" s="14">
        <f>-H159*I160+I159*H160</f>
        <v>-3000</v>
      </c>
      <c r="K159" s="5">
        <f>H159*H160+I159*I160</f>
        <v>-26000</v>
      </c>
      <c r="L159" s="42" t="b">
        <f>AND(J159=0,K159&lt;0)</f>
        <v>0</v>
      </c>
      <c r="M159" s="42">
        <f>H164</f>
        <v>-150</v>
      </c>
      <c r="N159" s="42">
        <f>I164</f>
        <v>-100</v>
      </c>
      <c r="O159" s="42">
        <f>-H159*N159+I159*M159</f>
        <v>15000</v>
      </c>
      <c r="P159" s="42">
        <f>H159*M159+I159*N159</f>
        <v>10000</v>
      </c>
      <c r="Q159" s="14">
        <f>IF(P159=0,0,ABS(O159/P159))</f>
        <v>1.5</v>
      </c>
      <c r="R159" s="42">
        <f>O165</f>
        <v>-36000</v>
      </c>
      <c r="S159" s="42">
        <f>P165</f>
        <v>-30500</v>
      </c>
      <c r="T159" s="42">
        <f>M159+ABS(R159)</f>
        <v>35850</v>
      </c>
      <c r="U159" s="42">
        <f>N159+ABS(R159)</f>
        <v>35900</v>
      </c>
      <c r="V159" s="42">
        <f>-H159*U159+I159*T159</f>
        <v>-3585000</v>
      </c>
      <c r="W159" s="42">
        <f>-J159/(V160-V159)</f>
        <v>2.5361399949277199E-4</v>
      </c>
      <c r="X159" s="14" t="b">
        <f t="shared" ref="X159:X164" si="48">AND(V159*V160&lt;0,W159&gt;0)</f>
        <v>1</v>
      </c>
      <c r="Y159" s="14">
        <f>IFERROR(IF(X159,W159*T159+E159,NA()),NA())</f>
        <v>59.09206188181588</v>
      </c>
      <c r="Z159" s="14">
        <f>IFERROR(IF(X159,W159*U159+F159,NA()),NA())</f>
        <v>-90.895257418209482</v>
      </c>
    </row>
    <row r="160" spans="2:26" x14ac:dyDescent="0.4">
      <c r="B160" s="42">
        <v>2</v>
      </c>
      <c r="C160" s="42">
        <v>80</v>
      </c>
      <c r="D160" s="42">
        <v>160</v>
      </c>
      <c r="E160" s="42">
        <f>E159</f>
        <v>50</v>
      </c>
      <c r="F160" s="42">
        <f>F159</f>
        <v>-100</v>
      </c>
      <c r="G160" s="42" t="b">
        <f t="shared" ref="G160:G164" si="49">AND(C160=E160,D160=F160)</f>
        <v>0</v>
      </c>
      <c r="H160" s="42">
        <f t="shared" ref="H160:H164" si="50">C160-E160</f>
        <v>30</v>
      </c>
      <c r="I160" s="42">
        <f t="shared" ref="I160:I164" si="51">D160-F160</f>
        <v>260</v>
      </c>
      <c r="J160" s="14">
        <f t="shared" ref="J160:J164" si="52">-H160*I161+I160*H161</f>
        <v>-3000</v>
      </c>
      <c r="K160" s="5">
        <f t="shared" ref="K160:K164" si="53">H160*H161+I160*I161</f>
        <v>26000</v>
      </c>
      <c r="L160" s="42" t="b">
        <f t="shared" ref="L160:L164" si="54">AND(J160=0,K160&lt;0)</f>
        <v>0</v>
      </c>
      <c r="M160" s="42">
        <f>M159</f>
        <v>-150</v>
      </c>
      <c r="N160" s="42">
        <f>N159</f>
        <v>-100</v>
      </c>
      <c r="O160" s="42">
        <f t="shared" ref="O160:O164" si="55">-H160*N160+I160*M160</f>
        <v>-36000</v>
      </c>
      <c r="P160" s="42">
        <f t="shared" ref="P160:P164" si="56">H160*M160+I160*N160</f>
        <v>-30500</v>
      </c>
      <c r="Q160" s="14">
        <f t="shared" ref="Q160:Q164" si="57">IF(P160=0,0,ABS(O160/P160))</f>
        <v>1.180327868852459</v>
      </c>
      <c r="R160" s="42">
        <f>R159</f>
        <v>-36000</v>
      </c>
      <c r="S160" s="42">
        <f>S159</f>
        <v>-30500</v>
      </c>
      <c r="T160" s="42">
        <f>M160+ABS(R160)</f>
        <v>35850</v>
      </c>
      <c r="U160" s="42">
        <f>N160+ABS(R160)</f>
        <v>35900</v>
      </c>
      <c r="V160" s="42">
        <f>-H160*U160+I160*T160</f>
        <v>8244000</v>
      </c>
      <c r="W160" s="42">
        <f>-J160/(V161-V160)</f>
        <v>-6.43915003219575E-4</v>
      </c>
      <c r="X160" s="42" t="b">
        <f t="shared" si="48"/>
        <v>0</v>
      </c>
      <c r="Y160" s="14" t="e">
        <f>IFERROR(IF(X160,W160*T160+E160,NA()),NA())</f>
        <v>#N/A</v>
      </c>
      <c r="Z160" s="14" t="e">
        <f>IFERROR(IF(X160,W160*U160+F160,NA()),NA())</f>
        <v>#N/A</v>
      </c>
    </row>
    <row r="161" spans="2:26" x14ac:dyDescent="0.4">
      <c r="B161" s="42">
        <v>3</v>
      </c>
      <c r="C161" s="42">
        <v>50</v>
      </c>
      <c r="D161" s="42">
        <v>0</v>
      </c>
      <c r="E161" s="42">
        <f t="shared" ref="E161:E165" si="58">E160</f>
        <v>50</v>
      </c>
      <c r="F161" s="42">
        <f t="shared" ref="F161:F165" si="59">F160</f>
        <v>-100</v>
      </c>
      <c r="G161" s="42" t="b">
        <f t="shared" si="49"/>
        <v>0</v>
      </c>
      <c r="H161" s="42">
        <f t="shared" si="50"/>
        <v>0</v>
      </c>
      <c r="I161" s="42">
        <f t="shared" si="51"/>
        <v>100</v>
      </c>
      <c r="J161" s="14">
        <f t="shared" si="52"/>
        <v>-5000</v>
      </c>
      <c r="K161" s="5">
        <f t="shared" si="53"/>
        <v>20000</v>
      </c>
      <c r="L161" s="42" t="b">
        <f t="shared" si="54"/>
        <v>0</v>
      </c>
      <c r="M161" s="42">
        <f t="shared" ref="M161:M164" si="60">M160</f>
        <v>-150</v>
      </c>
      <c r="N161" s="42">
        <f t="shared" ref="N161:N164" si="61">N160</f>
        <v>-100</v>
      </c>
      <c r="O161" s="42">
        <f t="shared" si="55"/>
        <v>-15000</v>
      </c>
      <c r="P161" s="42">
        <f t="shared" si="56"/>
        <v>-10000</v>
      </c>
      <c r="Q161" s="14">
        <f t="shared" si="57"/>
        <v>1.5</v>
      </c>
      <c r="R161" s="42">
        <f t="shared" ref="R161:R164" si="62">R160</f>
        <v>-36000</v>
      </c>
      <c r="S161" s="42">
        <f t="shared" ref="S161:S164" si="63">S160</f>
        <v>-30500</v>
      </c>
      <c r="T161" s="42">
        <f>M161+ABS(R161)</f>
        <v>35850</v>
      </c>
      <c r="U161" s="42">
        <f>N161+ABS(R161)</f>
        <v>35900</v>
      </c>
      <c r="V161" s="42">
        <f>-H161*U161+I161*T161</f>
        <v>3585000</v>
      </c>
      <c r="W161" s="42">
        <f>-J161/(V162-V161)</f>
        <v>9.2936802973977691E-4</v>
      </c>
      <c r="X161" s="42" t="b">
        <f t="shared" si="48"/>
        <v>0</v>
      </c>
      <c r="Y161" s="14" t="e">
        <f>IFERROR(IF(X161,W161*T161+E161,NA()),NA())</f>
        <v>#N/A</v>
      </c>
      <c r="Z161" s="14" t="e">
        <f>IFERROR(IF(X161,W161*U161+F161,NA()),NA())</f>
        <v>#N/A</v>
      </c>
    </row>
    <row r="162" spans="2:26" x14ac:dyDescent="0.4">
      <c r="B162" s="42">
        <v>4</v>
      </c>
      <c r="C162" s="42">
        <v>0</v>
      </c>
      <c r="D162" s="42">
        <v>100</v>
      </c>
      <c r="E162" s="42">
        <f t="shared" si="58"/>
        <v>50</v>
      </c>
      <c r="F162" s="42">
        <f t="shared" si="59"/>
        <v>-100</v>
      </c>
      <c r="G162" s="42" t="b">
        <f t="shared" si="49"/>
        <v>0</v>
      </c>
      <c r="H162" s="42">
        <f t="shared" si="50"/>
        <v>-50</v>
      </c>
      <c r="I162" s="42">
        <f t="shared" si="51"/>
        <v>200</v>
      </c>
      <c r="J162" s="14">
        <f t="shared" si="52"/>
        <v>-5000</v>
      </c>
      <c r="K162" s="5">
        <f t="shared" si="53"/>
        <v>22500</v>
      </c>
      <c r="L162" s="42" t="b">
        <f t="shared" si="54"/>
        <v>0</v>
      </c>
      <c r="M162" s="42">
        <f t="shared" si="60"/>
        <v>-150</v>
      </c>
      <c r="N162" s="42">
        <f t="shared" si="61"/>
        <v>-100</v>
      </c>
      <c r="O162" s="42">
        <f t="shared" si="55"/>
        <v>-35000</v>
      </c>
      <c r="P162" s="42">
        <f t="shared" si="56"/>
        <v>-12500</v>
      </c>
      <c r="Q162" s="14">
        <f t="shared" si="57"/>
        <v>2.8</v>
      </c>
      <c r="R162" s="42">
        <f t="shared" si="62"/>
        <v>-36000</v>
      </c>
      <c r="S162" s="42">
        <f t="shared" si="63"/>
        <v>-30500</v>
      </c>
      <c r="T162" s="42">
        <f>M162+ABS(R162)</f>
        <v>35850</v>
      </c>
      <c r="U162" s="42">
        <f>N162+ABS(R162)</f>
        <v>35900</v>
      </c>
      <c r="V162" s="42">
        <f>-H162*U162+I162*T162</f>
        <v>8965000</v>
      </c>
      <c r="W162" s="42">
        <f>-J162/(V163-V162)</f>
        <v>-1.3947001394700139E-3</v>
      </c>
      <c r="X162" s="42" t="b">
        <f t="shared" si="48"/>
        <v>0</v>
      </c>
      <c r="Y162" s="14" t="e">
        <f>IFERROR(IF(X162,W162*T162+E162,NA()),NA())</f>
        <v>#N/A</v>
      </c>
      <c r="Z162" s="14" t="e">
        <f>IFERROR(IF(X162,W162*U162+F162,NA()),NA())</f>
        <v>#N/A</v>
      </c>
    </row>
    <row r="163" spans="2:26" x14ac:dyDescent="0.4">
      <c r="B163" s="42">
        <v>5</v>
      </c>
      <c r="C163" s="42">
        <v>0</v>
      </c>
      <c r="D163" s="42">
        <v>0</v>
      </c>
      <c r="E163" s="42">
        <f t="shared" si="58"/>
        <v>50</v>
      </c>
      <c r="F163" s="42">
        <f t="shared" si="59"/>
        <v>-100</v>
      </c>
      <c r="G163" s="42" t="b">
        <f t="shared" si="49"/>
        <v>0</v>
      </c>
      <c r="H163" s="42">
        <f t="shared" si="50"/>
        <v>-50</v>
      </c>
      <c r="I163" s="42">
        <f t="shared" si="51"/>
        <v>100</v>
      </c>
      <c r="J163" s="14">
        <f t="shared" si="52"/>
        <v>-20000</v>
      </c>
      <c r="K163" s="5">
        <f t="shared" si="53"/>
        <v>-2500</v>
      </c>
      <c r="L163" s="42" t="b">
        <f t="shared" si="54"/>
        <v>0</v>
      </c>
      <c r="M163" s="42">
        <f t="shared" si="60"/>
        <v>-150</v>
      </c>
      <c r="N163" s="42">
        <f t="shared" si="61"/>
        <v>-100</v>
      </c>
      <c r="O163" s="42">
        <f t="shared" si="55"/>
        <v>-20000</v>
      </c>
      <c r="P163" s="42">
        <f t="shared" si="56"/>
        <v>-2500</v>
      </c>
      <c r="Q163" s="14">
        <f t="shared" si="57"/>
        <v>8</v>
      </c>
      <c r="R163" s="42">
        <f t="shared" si="62"/>
        <v>-36000</v>
      </c>
      <c r="S163" s="42">
        <f t="shared" si="63"/>
        <v>-30500</v>
      </c>
      <c r="T163" s="42">
        <f>M163+ABS(R163)</f>
        <v>35850</v>
      </c>
      <c r="U163" s="42">
        <f>N163+ABS(R163)</f>
        <v>35900</v>
      </c>
      <c r="V163" s="42">
        <f>-H163*U163+I163*T163</f>
        <v>5380000</v>
      </c>
      <c r="W163" s="42">
        <f>-J163/(V164-V163)</f>
        <v>-5.5865921787709499E-3</v>
      </c>
      <c r="X163" s="42" t="b">
        <f t="shared" si="48"/>
        <v>0</v>
      </c>
      <c r="Y163" s="14" t="e">
        <f>IFERROR(IF(X163,W163*T163+E163,NA()),NA())</f>
        <v>#N/A</v>
      </c>
      <c r="Z163" s="14" t="e">
        <f>IFERROR(IF(X163,W163*U163+F163,NA()),NA())</f>
        <v>#N/A</v>
      </c>
    </row>
    <row r="164" spans="2:26" x14ac:dyDescent="0.4">
      <c r="B164" s="42">
        <v>6</v>
      </c>
      <c r="C164" s="42">
        <v>-100</v>
      </c>
      <c r="D164" s="42">
        <v>-200</v>
      </c>
      <c r="E164" s="42">
        <f t="shared" si="58"/>
        <v>50</v>
      </c>
      <c r="F164" s="42">
        <f t="shared" si="59"/>
        <v>-100</v>
      </c>
      <c r="G164" s="42" t="b">
        <f t="shared" si="49"/>
        <v>0</v>
      </c>
      <c r="H164" s="42">
        <f t="shared" si="50"/>
        <v>-150</v>
      </c>
      <c r="I164" s="42">
        <f t="shared" si="51"/>
        <v>-100</v>
      </c>
      <c r="J164" s="14">
        <f t="shared" si="52"/>
        <v>-15000</v>
      </c>
      <c r="K164" s="5">
        <f t="shared" si="53"/>
        <v>10000</v>
      </c>
      <c r="L164" s="42" t="b">
        <f t="shared" si="54"/>
        <v>0</v>
      </c>
      <c r="M164" s="42">
        <f t="shared" si="60"/>
        <v>-150</v>
      </c>
      <c r="N164" s="42">
        <f t="shared" si="61"/>
        <v>-100</v>
      </c>
      <c r="O164" s="42">
        <f t="shared" si="55"/>
        <v>0</v>
      </c>
      <c r="P164" s="42">
        <f t="shared" si="56"/>
        <v>32500</v>
      </c>
      <c r="Q164" s="14">
        <f t="shared" si="57"/>
        <v>0</v>
      </c>
      <c r="R164" s="42">
        <f t="shared" si="62"/>
        <v>-36000</v>
      </c>
      <c r="S164" s="42">
        <f t="shared" si="63"/>
        <v>-30500</v>
      </c>
      <c r="T164" s="42">
        <f>M164+ABS(R164)</f>
        <v>35850</v>
      </c>
      <c r="U164" s="42">
        <f>N164+ABS(R164)</f>
        <v>35900</v>
      </c>
      <c r="V164" s="42">
        <f>-H164*U164+I164*T164</f>
        <v>1800000</v>
      </c>
      <c r="W164" s="42">
        <f>-J164/(V165-V164)</f>
        <v>-2.7855153203342618E-3</v>
      </c>
      <c r="X164" s="42" t="b">
        <f t="shared" si="48"/>
        <v>0</v>
      </c>
      <c r="Y164" s="14" t="e">
        <f>IFERROR(IF(X164,W164*T164+E164,NA()),NA())</f>
        <v>#N/A</v>
      </c>
      <c r="Z164" s="14" t="e">
        <f>IFERROR(IF(X164,W164*U164+F164,NA()),NA())</f>
        <v>#N/A</v>
      </c>
    </row>
    <row r="165" spans="2:26" x14ac:dyDescent="0.4">
      <c r="B165" s="51">
        <v>1</v>
      </c>
      <c r="C165" s="42">
        <f>C159</f>
        <v>50</v>
      </c>
      <c r="D165" s="42">
        <f>D159</f>
        <v>-200</v>
      </c>
      <c r="E165" s="42">
        <f t="shared" si="58"/>
        <v>50</v>
      </c>
      <c r="F165" s="42">
        <f t="shared" si="59"/>
        <v>-100</v>
      </c>
      <c r="G165" s="23"/>
      <c r="H165" s="42">
        <f>H159</f>
        <v>0</v>
      </c>
      <c r="I165" s="42">
        <f>I159</f>
        <v>-100</v>
      </c>
      <c r="O165" s="42">
        <f t="array" ref="O165">INDEX(O159:O164,MATCH(MIN(IF(Q159:Q164&lt;&gt;0,Q159:Q164)),Q159:Q164,0))</f>
        <v>-36000</v>
      </c>
      <c r="P165" s="42">
        <f t="array" ref="P165">INDEX(P159:P164,MATCH(MIN(IF(Q159:Q164&lt;&gt;0,Q159:Q164)),Q159:Q164,0))</f>
        <v>-30500</v>
      </c>
      <c r="V165" s="3">
        <f>V159</f>
        <v>-3585000</v>
      </c>
    </row>
    <row r="166" spans="2:26" x14ac:dyDescent="0.4">
      <c r="E166" s="42">
        <f>E165+T164</f>
        <v>35900</v>
      </c>
      <c r="F166" s="42">
        <f>F165+U164</f>
        <v>35800</v>
      </c>
      <c r="N166" s="18"/>
      <c r="O166" s="18"/>
      <c r="P166" s="18"/>
      <c r="Q166" s="18"/>
      <c r="R166" s="18"/>
      <c r="S166" s="18"/>
      <c r="T166" s="18"/>
      <c r="U166" s="18"/>
    </row>
    <row r="167" spans="2:26" x14ac:dyDescent="0.4">
      <c r="L167" s="18"/>
      <c r="M167" s="18"/>
      <c r="N167" s="18"/>
      <c r="O167" s="18"/>
      <c r="P167" s="23"/>
      <c r="Q167" s="18"/>
      <c r="R167" s="18"/>
      <c r="S167" s="18"/>
      <c r="T167" s="18"/>
      <c r="U167" s="18"/>
    </row>
    <row r="168" spans="2:26" x14ac:dyDescent="0.4">
      <c r="L168" s="18"/>
      <c r="M168" s="18"/>
      <c r="N168" s="18"/>
      <c r="O168" s="18"/>
      <c r="P168" s="18"/>
      <c r="Q168" s="23"/>
      <c r="R168" s="23"/>
      <c r="S168" s="23"/>
      <c r="T168" s="23"/>
      <c r="U168" s="18"/>
    </row>
    <row r="170" spans="2:26" s="23" customFormat="1" x14ac:dyDescent="0.4"/>
    <row r="171" spans="2:26" s="23" customFormat="1" x14ac:dyDescent="0.4">
      <c r="H171" s="49"/>
      <c r="K171" s="49"/>
      <c r="N171" s="49"/>
      <c r="Q171" s="49"/>
      <c r="R171" s="49"/>
      <c r="S171" s="49"/>
    </row>
    <row r="172" spans="2:26" s="23" customFormat="1" x14ac:dyDescent="0.4"/>
    <row r="173" spans="2:26" s="23" customFormat="1" x14ac:dyDescent="0.4"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</row>
    <row r="174" spans="2:26" s="23" customFormat="1" x14ac:dyDescent="0.4">
      <c r="C174" s="50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</row>
    <row r="175" spans="2:26" s="23" customFormat="1" x14ac:dyDescent="0.4">
      <c r="C175" s="49"/>
    </row>
    <row r="176" spans="2:26" s="23" customFormat="1" x14ac:dyDescent="0.4">
      <c r="C176" s="49"/>
    </row>
    <row r="177" spans="3:3" s="23" customFormat="1" x14ac:dyDescent="0.4">
      <c r="C177" s="49"/>
    </row>
    <row r="178" spans="3:3" s="23" customFormat="1" x14ac:dyDescent="0.4">
      <c r="C178" s="49"/>
    </row>
    <row r="179" spans="3:3" s="23" customFormat="1" x14ac:dyDescent="0.4">
      <c r="C179" s="49"/>
    </row>
    <row r="180" spans="3:3" s="23" customFormat="1" x14ac:dyDescent="0.4">
      <c r="C180" s="49"/>
    </row>
    <row r="181" spans="3:3" s="23" customFormat="1" x14ac:dyDescent="0.4"/>
    <row r="182" spans="3:3" s="23" customFormat="1" x14ac:dyDescent="0.4"/>
    <row r="183" spans="3:3" s="23" customFormat="1" x14ac:dyDescent="0.4"/>
  </sheetData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zoomScale="130" zoomScaleNormal="130" workbookViewId="0">
      <selection activeCell="C12" sqref="C12"/>
    </sheetView>
  </sheetViews>
  <sheetFormatPr defaultRowHeight="18.75" x14ac:dyDescent="0.4"/>
  <sheetData>
    <row r="1" spans="1:2" s="1" customFormat="1" ht="24.75" thickBot="1" x14ac:dyDescent="0.45">
      <c r="A1" s="1" t="s">
        <v>277</v>
      </c>
    </row>
    <row r="2" spans="1:2" ht="19.5" thickTop="1" x14ac:dyDescent="0.4"/>
    <row r="4" spans="1:2" x14ac:dyDescent="0.4">
      <c r="A4" t="s">
        <v>275</v>
      </c>
    </row>
    <row r="8" spans="1:2" x14ac:dyDescent="0.4">
      <c r="B8" t="s">
        <v>289</v>
      </c>
    </row>
    <row r="13" spans="1:2" x14ac:dyDescent="0.4">
      <c r="B13" t="s">
        <v>276</v>
      </c>
    </row>
    <row r="17" spans="1:3" x14ac:dyDescent="0.4">
      <c r="A17" t="s">
        <v>280</v>
      </c>
    </row>
    <row r="18" spans="1:3" x14ac:dyDescent="0.4">
      <c r="B18">
        <v>1</v>
      </c>
      <c r="C18" t="s">
        <v>281</v>
      </c>
    </row>
    <row r="29" spans="1:3" x14ac:dyDescent="0.4">
      <c r="B29">
        <v>2</v>
      </c>
      <c r="C29" t="s">
        <v>282</v>
      </c>
    </row>
  </sheetData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74"/>
  <sheetViews>
    <sheetView zoomScale="130" zoomScaleNormal="130" workbookViewId="0">
      <selection activeCell="B105" sqref="A103:B105"/>
    </sheetView>
  </sheetViews>
  <sheetFormatPr defaultRowHeight="18.75" x14ac:dyDescent="0.4"/>
  <cols>
    <col min="7" max="8" width="9.375" bestFit="1" customWidth="1"/>
  </cols>
  <sheetData>
    <row r="1" spans="1:5" s="22" customFormat="1" ht="24.75" thickBot="1" x14ac:dyDescent="0.45">
      <c r="A1" s="22" t="s">
        <v>79</v>
      </c>
    </row>
    <row r="2" spans="1:5" ht="19.5" thickTop="1" x14ac:dyDescent="0.4"/>
    <row r="4" spans="1:5" x14ac:dyDescent="0.4">
      <c r="A4" t="s">
        <v>78</v>
      </c>
      <c r="B4" s="18"/>
      <c r="C4" s="18"/>
      <c r="D4" s="18"/>
      <c r="E4" s="18"/>
    </row>
    <row r="6" spans="1:5" x14ac:dyDescent="0.4">
      <c r="B6" t="s">
        <v>77</v>
      </c>
    </row>
    <row r="9" spans="1:5" x14ac:dyDescent="0.4">
      <c r="C9" t="s">
        <v>76</v>
      </c>
    </row>
    <row r="13" spans="1:5" x14ac:dyDescent="0.4">
      <c r="C13" t="s">
        <v>75</v>
      </c>
    </row>
    <row r="16" spans="1:5" x14ac:dyDescent="0.4">
      <c r="C16" t="s">
        <v>74</v>
      </c>
    </row>
    <row r="18" spans="1:3" x14ac:dyDescent="0.4">
      <c r="B18" t="s">
        <v>73</v>
      </c>
    </row>
    <row r="21" spans="1:3" x14ac:dyDescent="0.4">
      <c r="C21" t="s">
        <v>72</v>
      </c>
    </row>
    <row r="26" spans="1:3" x14ac:dyDescent="0.4">
      <c r="A26" t="s">
        <v>71</v>
      </c>
    </row>
    <row r="34" spans="2:2" x14ac:dyDescent="0.4">
      <c r="B34" t="s">
        <v>70</v>
      </c>
    </row>
    <row r="41" spans="2:2" x14ac:dyDescent="0.4">
      <c r="B41" t="s">
        <v>69</v>
      </c>
    </row>
    <row r="44" spans="2:2" x14ac:dyDescent="0.4">
      <c r="B44" t="s">
        <v>68</v>
      </c>
    </row>
    <row r="49" spans="2:3" x14ac:dyDescent="0.4">
      <c r="C49" t="s">
        <v>67</v>
      </c>
    </row>
    <row r="57" spans="2:3" x14ac:dyDescent="0.4">
      <c r="B57" t="s">
        <v>66</v>
      </c>
    </row>
    <row r="73" spans="2:2" x14ac:dyDescent="0.4">
      <c r="B73" t="s">
        <v>66</v>
      </c>
    </row>
    <row r="82" spans="1:6" x14ac:dyDescent="0.4">
      <c r="B82" t="s">
        <v>143</v>
      </c>
    </row>
    <row r="91" spans="1:6" x14ac:dyDescent="0.4">
      <c r="A91" t="s">
        <v>65</v>
      </c>
      <c r="E91" s="5" t="s">
        <v>64</v>
      </c>
      <c r="F91" s="17"/>
    </row>
    <row r="92" spans="1:6" x14ac:dyDescent="0.4">
      <c r="D92" s="2" t="s">
        <v>63</v>
      </c>
      <c r="E92" s="2" t="s">
        <v>57</v>
      </c>
      <c r="F92" s="2" t="s">
        <v>50</v>
      </c>
    </row>
    <row r="93" spans="1:6" x14ac:dyDescent="0.4">
      <c r="C93" s="16" t="s">
        <v>62</v>
      </c>
      <c r="D93" s="17" t="s">
        <v>61</v>
      </c>
      <c r="E93" s="2">
        <v>-1</v>
      </c>
      <c r="F93" s="2">
        <v>4</v>
      </c>
    </row>
    <row r="94" spans="1:6" x14ac:dyDescent="0.4">
      <c r="C94" s="15"/>
      <c r="D94" s="17" t="s">
        <v>60</v>
      </c>
      <c r="E94" s="2">
        <v>5</v>
      </c>
      <c r="F94" s="2">
        <v>12</v>
      </c>
    </row>
    <row r="95" spans="1:6" x14ac:dyDescent="0.4">
      <c r="C95" s="15"/>
      <c r="D95" s="17" t="s">
        <v>59</v>
      </c>
      <c r="E95" s="2">
        <f>E94-E93</f>
        <v>6</v>
      </c>
      <c r="F95" s="2">
        <f>F94-F93</f>
        <v>8</v>
      </c>
    </row>
    <row r="96" spans="1:6" x14ac:dyDescent="0.4">
      <c r="C96" s="14"/>
      <c r="D96" s="17" t="s">
        <v>58</v>
      </c>
      <c r="E96" s="2">
        <f>-F95</f>
        <v>-8</v>
      </c>
      <c r="F96" s="2">
        <f>E95</f>
        <v>6</v>
      </c>
    </row>
    <row r="97" spans="3:8" x14ac:dyDescent="0.4">
      <c r="C97" s="18"/>
      <c r="D97" s="18"/>
      <c r="E97" s="18"/>
      <c r="F97" s="18"/>
    </row>
    <row r="98" spans="3:8" x14ac:dyDescent="0.4">
      <c r="C98" s="18"/>
      <c r="D98" s="18"/>
      <c r="E98" s="2" t="s">
        <v>57</v>
      </c>
      <c r="F98" s="2" t="s">
        <v>50</v>
      </c>
    </row>
    <row r="99" spans="3:8" x14ac:dyDescent="0.4">
      <c r="C99" s="16" t="s">
        <v>56</v>
      </c>
      <c r="D99" s="21" t="s">
        <v>55</v>
      </c>
      <c r="E99" s="2">
        <f t="array" ref="E99:F100">{1,0;0,1}-2*V_N*TRANSPOSE(V_N)/SUM(V_N^2)</f>
        <v>-0.28000000000000003</v>
      </c>
      <c r="F99" s="2">
        <v>0.96</v>
      </c>
    </row>
    <row r="100" spans="3:8" x14ac:dyDescent="0.4">
      <c r="C100" s="15"/>
      <c r="D100" s="20"/>
      <c r="E100" s="2">
        <v>0.96</v>
      </c>
      <c r="F100" s="2">
        <v>0.28000000000000003</v>
      </c>
    </row>
    <row r="101" spans="3:8" x14ac:dyDescent="0.4">
      <c r="C101" s="14"/>
      <c r="D101" s="19" t="s">
        <v>54</v>
      </c>
      <c r="E101" s="2">
        <f t="array" ref="E101:F101">2*SUM(V_N*V_S)/SUM(V_N^2)*V_N</f>
        <v>-5.12</v>
      </c>
      <c r="F101" s="2">
        <v>3.84</v>
      </c>
    </row>
    <row r="102" spans="3:8" x14ac:dyDescent="0.4">
      <c r="D102" s="18"/>
      <c r="E102" s="18"/>
      <c r="F102" s="18"/>
    </row>
    <row r="103" spans="3:8" x14ac:dyDescent="0.4">
      <c r="D103" s="18"/>
      <c r="E103" s="18"/>
      <c r="F103" s="18"/>
    </row>
    <row r="104" spans="3:8" x14ac:dyDescent="0.4">
      <c r="D104" s="18"/>
      <c r="E104" s="5" t="s">
        <v>53</v>
      </c>
      <c r="F104" s="17"/>
      <c r="G104" s="5" t="s">
        <v>52</v>
      </c>
      <c r="H104" s="17"/>
    </row>
    <row r="105" spans="3:8" x14ac:dyDescent="0.4">
      <c r="C105" s="2"/>
      <c r="D105" s="2"/>
      <c r="E105" s="2" t="s">
        <v>51</v>
      </c>
      <c r="F105" s="2" t="s">
        <v>50</v>
      </c>
      <c r="G105" s="2" t="s">
        <v>49</v>
      </c>
      <c r="H105" s="2" t="s">
        <v>48</v>
      </c>
    </row>
    <row r="106" spans="3:8" x14ac:dyDescent="0.4">
      <c r="C106" s="2" t="s">
        <v>47</v>
      </c>
      <c r="D106" s="2">
        <v>1</v>
      </c>
      <c r="E106" s="2">
        <f t="shared" ref="E106:F109" ca="1" si="0">RAND()*10</f>
        <v>6.4601912565058122</v>
      </c>
      <c r="F106" s="2">
        <f t="shared" ca="1" si="0"/>
        <v>6.8062796469127171</v>
      </c>
      <c r="G106" s="2">
        <f t="array" aca="1" ref="G106:H106" ca="1">TRANSPOSE(MMULT(M_U,TRANSPOSE(E106:F106)))+V_NN</f>
        <v>-0.39482509078541916</v>
      </c>
      <c r="H106" s="2">
        <f ca="1"/>
        <v>11.94754190738114</v>
      </c>
    </row>
    <row r="107" spans="3:8" x14ac:dyDescent="0.4">
      <c r="C107" s="2"/>
      <c r="D107" s="2">
        <v>2</v>
      </c>
      <c r="E107" s="2">
        <f t="shared" ca="1" si="0"/>
        <v>1.3342148142752641</v>
      </c>
      <c r="F107" s="2">
        <f t="shared" ca="1" si="0"/>
        <v>0.68193724515663967</v>
      </c>
      <c r="G107" s="2">
        <f t="array" aca="1" ref="G107:H107" ca="1">TRANSPOSE(MMULT(M_U,TRANSPOSE(E107:F107)))+V_NN</f>
        <v>-4.8389203926466999</v>
      </c>
      <c r="H107" s="2">
        <f ca="1"/>
        <v>5.3117886503481131</v>
      </c>
    </row>
    <row r="108" spans="3:8" x14ac:dyDescent="0.4">
      <c r="C108" s="2"/>
      <c r="D108" s="2">
        <v>3</v>
      </c>
      <c r="E108" s="2">
        <f t="shared" ca="1" si="0"/>
        <v>5.7744881722579571</v>
      </c>
      <c r="F108" s="2">
        <f t="shared" ca="1" si="0"/>
        <v>2.6320079940388275</v>
      </c>
      <c r="G108" s="2">
        <f t="array" aca="1" ref="G108:H108" ca="1">TRANSPOSE(MMULT(M_U,TRANSPOSE(E108:F108)))+V_NN</f>
        <v>-4.2101290139549539</v>
      </c>
      <c r="H108" s="2">
        <f ca="1"/>
        <v>10.120470883698509</v>
      </c>
    </row>
    <row r="109" spans="3:8" x14ac:dyDescent="0.4">
      <c r="C109" s="2"/>
      <c r="D109" s="2">
        <v>4</v>
      </c>
      <c r="E109" s="2">
        <f t="shared" ca="1" si="0"/>
        <v>4.5200599497925174</v>
      </c>
      <c r="F109" s="2">
        <f t="shared" ca="1" si="0"/>
        <v>7.7262102235517682</v>
      </c>
      <c r="G109" s="2">
        <f t="array" aca="1" ref="G109:H109" ca="1">TRANSPOSE(MMULT(M_U,TRANSPOSE(E109:F109)))+V_NN</f>
        <v>1.0315450286677921</v>
      </c>
      <c r="H109" s="2">
        <f ca="1"/>
        <v>10.342596414395311</v>
      </c>
    </row>
    <row r="133" spans="1:3" x14ac:dyDescent="0.4">
      <c r="A133" t="s">
        <v>46</v>
      </c>
    </row>
    <row r="134" spans="1:3" x14ac:dyDescent="0.4">
      <c r="B134" t="s">
        <v>45</v>
      </c>
    </row>
    <row r="137" spans="1:3" x14ac:dyDescent="0.4">
      <c r="C137" t="s">
        <v>44</v>
      </c>
    </row>
    <row r="139" spans="1:3" x14ac:dyDescent="0.4">
      <c r="B139" t="s">
        <v>43</v>
      </c>
    </row>
    <row r="144" spans="1:3" x14ac:dyDescent="0.4">
      <c r="C144" t="s">
        <v>42</v>
      </c>
    </row>
    <row r="146" spans="3:5" x14ac:dyDescent="0.4">
      <c r="C146" t="s">
        <v>41</v>
      </c>
    </row>
    <row r="147" spans="3:5" x14ac:dyDescent="0.4">
      <c r="D147" t="s">
        <v>40</v>
      </c>
    </row>
    <row r="148" spans="3:5" x14ac:dyDescent="0.4">
      <c r="E148" t="s">
        <v>39</v>
      </c>
    </row>
    <row r="151" spans="3:5" x14ac:dyDescent="0.4">
      <c r="D151" t="s">
        <v>38</v>
      </c>
    </row>
    <row r="152" spans="3:5" x14ac:dyDescent="0.4">
      <c r="E152" t="s">
        <v>37</v>
      </c>
    </row>
    <row r="160" spans="3:5" x14ac:dyDescent="0.4">
      <c r="C160" t="s">
        <v>36</v>
      </c>
    </row>
    <row r="162" spans="2:3" x14ac:dyDescent="0.4">
      <c r="B162" t="s">
        <v>35</v>
      </c>
    </row>
    <row r="163" spans="2:3" x14ac:dyDescent="0.4">
      <c r="C163" t="s">
        <v>34</v>
      </c>
    </row>
    <row r="167" spans="2:3" x14ac:dyDescent="0.4">
      <c r="B167" t="s">
        <v>33</v>
      </c>
    </row>
    <row r="174" spans="2:3" x14ac:dyDescent="0.4">
      <c r="C174" t="s">
        <v>32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205"/>
  <sheetViews>
    <sheetView zoomScale="130" zoomScaleNormal="130" workbookViewId="0">
      <selection activeCell="D192" activeCellId="1" sqref="E196:E197 D192:D193"/>
    </sheetView>
  </sheetViews>
  <sheetFormatPr defaultRowHeight="18.75" x14ac:dyDescent="0.4"/>
  <cols>
    <col min="3" max="3" width="16.375" customWidth="1"/>
    <col min="4" max="5" width="14.5" bestFit="1" customWidth="1"/>
    <col min="11" max="12" width="14.5" bestFit="1" customWidth="1"/>
  </cols>
  <sheetData>
    <row r="1" spans="1:2" s="1" customFormat="1" ht="24.75" thickBot="1" x14ac:dyDescent="0.45">
      <c r="A1" s="1" t="s">
        <v>31</v>
      </c>
    </row>
    <row r="2" spans="1:2" ht="19.5" thickTop="1" x14ac:dyDescent="0.4"/>
    <row r="3" spans="1:2" x14ac:dyDescent="0.4">
      <c r="A3" t="s">
        <v>30</v>
      </c>
    </row>
    <row r="5" spans="1:2" x14ac:dyDescent="0.4">
      <c r="B5" t="s">
        <v>29</v>
      </c>
    </row>
    <row r="10" spans="1:2" x14ac:dyDescent="0.4">
      <c r="B10" t="s">
        <v>28</v>
      </c>
    </row>
    <row r="19" spans="3:4" x14ac:dyDescent="0.4">
      <c r="C19" t="s">
        <v>27</v>
      </c>
    </row>
    <row r="21" spans="3:4" x14ac:dyDescent="0.4">
      <c r="D21" t="s">
        <v>26</v>
      </c>
    </row>
    <row r="25" spans="3:4" x14ac:dyDescent="0.4">
      <c r="C25" t="s">
        <v>25</v>
      </c>
    </row>
    <row r="31" spans="3:4" x14ac:dyDescent="0.4">
      <c r="C31" t="s">
        <v>24</v>
      </c>
    </row>
    <row r="33" spans="1:3" x14ac:dyDescent="0.4">
      <c r="A33" t="s">
        <v>23</v>
      </c>
    </row>
    <row r="34" spans="1:3" x14ac:dyDescent="0.4">
      <c r="B34" t="s">
        <v>22</v>
      </c>
    </row>
    <row r="40" spans="1:3" x14ac:dyDescent="0.4">
      <c r="C40" t="s">
        <v>144</v>
      </c>
    </row>
    <row r="45" spans="1:3" x14ac:dyDescent="0.4">
      <c r="A45" t="s">
        <v>21</v>
      </c>
    </row>
    <row r="51" spans="1:3" x14ac:dyDescent="0.4">
      <c r="B51" t="s">
        <v>20</v>
      </c>
    </row>
    <row r="56" spans="1:3" x14ac:dyDescent="0.4">
      <c r="A56" t="s">
        <v>19</v>
      </c>
    </row>
    <row r="58" spans="1:3" x14ac:dyDescent="0.4">
      <c r="B58" t="s">
        <v>18</v>
      </c>
    </row>
    <row r="60" spans="1:3" x14ac:dyDescent="0.4">
      <c r="C60" t="s">
        <v>17</v>
      </c>
    </row>
    <row r="64" spans="1:3" x14ac:dyDescent="0.4">
      <c r="C64" t="s">
        <v>16</v>
      </c>
    </row>
    <row r="68" spans="2:8" x14ac:dyDescent="0.4">
      <c r="B68" t="s">
        <v>15</v>
      </c>
    </row>
    <row r="69" spans="2:8" x14ac:dyDescent="0.4">
      <c r="C69" t="s">
        <v>14</v>
      </c>
    </row>
    <row r="70" spans="2:8" x14ac:dyDescent="0.4">
      <c r="C70" t="s">
        <v>13</v>
      </c>
    </row>
    <row r="72" spans="2:8" x14ac:dyDescent="0.4">
      <c r="C72" t="s">
        <v>12</v>
      </c>
    </row>
    <row r="73" spans="2:8" x14ac:dyDescent="0.4">
      <c r="D73" t="s">
        <v>11</v>
      </c>
    </row>
    <row r="77" spans="2:8" ht="19.5" thickBot="1" x14ac:dyDescent="0.45"/>
    <row r="78" spans="2:8" ht="19.5" thickBot="1" x14ac:dyDescent="0.45">
      <c r="D78" s="13" t="s">
        <v>10</v>
      </c>
      <c r="E78" s="12" t="s">
        <v>9</v>
      </c>
      <c r="G78" s="13" t="s">
        <v>8</v>
      </c>
      <c r="H78" s="12" t="s">
        <v>7</v>
      </c>
    </row>
    <row r="79" spans="2:8" x14ac:dyDescent="0.4">
      <c r="D79" s="11"/>
      <c r="E79" s="10"/>
      <c r="G79" s="11"/>
      <c r="H79" s="10"/>
    </row>
    <row r="80" spans="2:8" x14ac:dyDescent="0.4">
      <c r="D80" s="6"/>
      <c r="E80" s="7"/>
      <c r="G80" s="6"/>
      <c r="H80" s="7"/>
    </row>
    <row r="81" spans="3:8" x14ac:dyDescent="0.4">
      <c r="D81" s="6"/>
      <c r="E81" s="7"/>
      <c r="G81" s="6"/>
      <c r="H81" s="7"/>
    </row>
    <row r="82" spans="3:8" x14ac:dyDescent="0.4">
      <c r="D82" s="6"/>
      <c r="E82" s="7"/>
      <c r="G82" s="6"/>
      <c r="H82" s="7"/>
    </row>
    <row r="83" spans="3:8" x14ac:dyDescent="0.4">
      <c r="D83" s="6"/>
      <c r="E83" s="7"/>
      <c r="G83" s="6"/>
      <c r="H83" s="7"/>
    </row>
    <row r="84" spans="3:8" x14ac:dyDescent="0.4">
      <c r="D84" s="6"/>
      <c r="E84" s="7"/>
      <c r="G84" s="6"/>
      <c r="H84" s="7"/>
    </row>
    <row r="85" spans="3:8" ht="19.5" thickBot="1" x14ac:dyDescent="0.45">
      <c r="D85" s="8"/>
      <c r="E85" s="9"/>
      <c r="G85" s="8"/>
      <c r="H85" s="9"/>
    </row>
    <row r="89" spans="3:8" x14ac:dyDescent="0.4">
      <c r="C89" t="s">
        <v>6</v>
      </c>
    </row>
    <row r="95" spans="3:8" x14ac:dyDescent="0.4">
      <c r="C95" t="s">
        <v>5</v>
      </c>
    </row>
    <row r="101" spans="3:4" x14ac:dyDescent="0.4">
      <c r="C101" t="s">
        <v>4</v>
      </c>
    </row>
    <row r="105" spans="3:4" x14ac:dyDescent="0.4">
      <c r="D105" t="s">
        <v>3</v>
      </c>
    </row>
    <row r="112" spans="3:4" x14ac:dyDescent="0.4">
      <c r="D112" t="s">
        <v>2</v>
      </c>
    </row>
    <row r="115" spans="3:5" x14ac:dyDescent="0.4">
      <c r="E115" t="s">
        <v>1</v>
      </c>
    </row>
    <row r="117" spans="3:5" x14ac:dyDescent="0.4">
      <c r="C117" t="s">
        <v>80</v>
      </c>
    </row>
    <row r="122" spans="3:5" x14ac:dyDescent="0.4">
      <c r="E122" t="s">
        <v>81</v>
      </c>
    </row>
    <row r="123" spans="3:5" x14ac:dyDescent="0.4">
      <c r="C123" t="s">
        <v>82</v>
      </c>
    </row>
    <row r="133" spans="1:6" x14ac:dyDescent="0.4">
      <c r="C133" t="s">
        <v>0</v>
      </c>
    </row>
    <row r="137" spans="1:6" x14ac:dyDescent="0.4">
      <c r="A137" t="s">
        <v>65</v>
      </c>
      <c r="C137" s="18"/>
      <c r="D137" s="18"/>
      <c r="E137" s="18"/>
      <c r="F137" s="18"/>
    </row>
    <row r="138" spans="1:6" x14ac:dyDescent="0.4">
      <c r="C138" s="18"/>
      <c r="D138" s="18"/>
      <c r="E138" s="18"/>
      <c r="F138" s="18"/>
    </row>
    <row r="139" spans="1:6" x14ac:dyDescent="0.4">
      <c r="C139" s="18"/>
      <c r="D139" s="18"/>
      <c r="E139" s="18"/>
      <c r="F139" s="18"/>
    </row>
    <row r="140" spans="1:6" x14ac:dyDescent="0.4">
      <c r="C140" s="18"/>
      <c r="D140" s="18"/>
      <c r="E140" s="18"/>
      <c r="F140" s="18"/>
    </row>
    <row r="141" spans="1:6" x14ac:dyDescent="0.4">
      <c r="C141" s="18"/>
      <c r="D141" s="18"/>
      <c r="E141" s="18"/>
      <c r="F141" s="18"/>
    </row>
    <row r="142" spans="1:6" x14ac:dyDescent="0.4">
      <c r="C142" s="18"/>
      <c r="D142" s="18"/>
      <c r="E142" s="18"/>
      <c r="F142" s="18"/>
    </row>
    <row r="143" spans="1:6" x14ac:dyDescent="0.4">
      <c r="C143" s="18"/>
      <c r="D143" s="18"/>
      <c r="E143" s="18"/>
      <c r="F143" s="18"/>
    </row>
    <row r="144" spans="1:6" x14ac:dyDescent="0.4">
      <c r="C144" s="18"/>
      <c r="D144" s="18"/>
      <c r="E144" s="18"/>
      <c r="F144" s="18"/>
    </row>
    <row r="145" spans="2:12" x14ac:dyDescent="0.4">
      <c r="C145" s="18"/>
      <c r="D145" s="18"/>
      <c r="E145" s="18"/>
      <c r="F145" s="18"/>
    </row>
    <row r="146" spans="2:12" x14ac:dyDescent="0.4">
      <c r="C146" s="18"/>
      <c r="D146" s="18"/>
      <c r="E146" s="18"/>
      <c r="F146" s="18"/>
    </row>
    <row r="147" spans="2:12" x14ac:dyDescent="0.4">
      <c r="B147" t="s">
        <v>102</v>
      </c>
      <c r="C147" s="18"/>
      <c r="D147" s="18"/>
      <c r="E147" s="18"/>
      <c r="F147" s="18"/>
    </row>
    <row r="148" spans="2:12" x14ac:dyDescent="0.4">
      <c r="B148" s="2" t="s">
        <v>91</v>
      </c>
      <c r="C148" s="2" t="s">
        <v>85</v>
      </c>
      <c r="D148" s="2" t="s">
        <v>86</v>
      </c>
      <c r="E148" s="2" t="s">
        <v>87</v>
      </c>
      <c r="F148" s="2" t="s">
        <v>88</v>
      </c>
      <c r="G148" s="2" t="s">
        <v>89</v>
      </c>
      <c r="H148" s="2"/>
      <c r="I148" s="2" t="s">
        <v>90</v>
      </c>
      <c r="K148" s="5" t="s">
        <v>98</v>
      </c>
      <c r="L148" s="17"/>
    </row>
    <row r="149" spans="2:12" x14ac:dyDescent="0.4">
      <c r="B149" s="2" t="s">
        <v>83</v>
      </c>
      <c r="C149" s="2">
        <v>-1</v>
      </c>
      <c r="D149" s="2">
        <v>1</v>
      </c>
      <c r="E149" s="2">
        <f>D149-C149</f>
        <v>2</v>
      </c>
      <c r="F149" s="2">
        <f>-E150</f>
        <v>-2</v>
      </c>
      <c r="G149" s="2">
        <f t="array" ref="G149:H150">{1,0;0,1}-2*(F149:F150*TRANSPOSE(F149:F150))/(F149^2+F150^2)</f>
        <v>0</v>
      </c>
      <c r="H149" s="2">
        <v>1</v>
      </c>
      <c r="I149" s="2">
        <f t="array" ref="I149:I150">2*F149:F150*SUMPRODUCT(F149:F150,C149:C150)/(F149^2+F150^2)</f>
        <v>0</v>
      </c>
      <c r="K149" s="14">
        <f t="array" ref="K149:L150">MMULT(G149:H150,G149:H150)</f>
        <v>1</v>
      </c>
      <c r="L149" s="14">
        <v>0</v>
      </c>
    </row>
    <row r="150" spans="2:12" x14ac:dyDescent="0.4">
      <c r="B150" s="2" t="s">
        <v>84</v>
      </c>
      <c r="C150" s="2">
        <v>-1</v>
      </c>
      <c r="D150" s="2">
        <v>1</v>
      </c>
      <c r="E150" s="2">
        <f>D150-C150</f>
        <v>2</v>
      </c>
      <c r="F150" s="2">
        <f>E149</f>
        <v>2</v>
      </c>
      <c r="G150" s="2">
        <v>1</v>
      </c>
      <c r="H150" s="2">
        <v>0</v>
      </c>
      <c r="I150" s="2">
        <v>0</v>
      </c>
      <c r="K150" s="2">
        <v>0</v>
      </c>
      <c r="L150" s="2">
        <v>1</v>
      </c>
    </row>
    <row r="151" spans="2:12" x14ac:dyDescent="0.4">
      <c r="C151" s="18"/>
      <c r="D151" s="18"/>
      <c r="E151" s="18"/>
      <c r="F151" s="18"/>
    </row>
    <row r="152" spans="2:12" x14ac:dyDescent="0.4">
      <c r="B152" s="2" t="s">
        <v>92</v>
      </c>
      <c r="C152" s="2" t="s">
        <v>85</v>
      </c>
      <c r="D152" s="2" t="s">
        <v>86</v>
      </c>
      <c r="E152" s="2" t="s">
        <v>87</v>
      </c>
      <c r="F152" s="2" t="s">
        <v>88</v>
      </c>
      <c r="G152" s="2" t="s">
        <v>89</v>
      </c>
      <c r="H152" s="2"/>
      <c r="I152" s="2" t="s">
        <v>90</v>
      </c>
      <c r="K152" s="5" t="s">
        <v>98</v>
      </c>
      <c r="L152" s="17"/>
    </row>
    <row r="153" spans="2:12" x14ac:dyDescent="0.4">
      <c r="B153" s="2" t="s">
        <v>83</v>
      </c>
      <c r="C153" s="2">
        <v>-1</v>
      </c>
      <c r="D153" s="2">
        <v>1</v>
      </c>
      <c r="E153" s="2">
        <f>D153-C153</f>
        <v>2</v>
      </c>
      <c r="F153" s="2">
        <f>-E154</f>
        <v>-1</v>
      </c>
      <c r="G153" s="2">
        <f t="array" ref="G153:H154">{1,0;0,1}-2*(F153:F154*TRANSPOSE(F153:F154))/(F153^2+F154^2)</f>
        <v>0.6</v>
      </c>
      <c r="H153" s="2">
        <v>0.8</v>
      </c>
      <c r="I153" s="2">
        <f t="array" ref="I153:I154">2*F153:F154*SUMPRODUCT(F153:F154,C153:C154)/(F153^2+F154^2)</f>
        <v>0.4</v>
      </c>
      <c r="K153" s="14">
        <f t="array" ref="K153:L154">MMULT(G153:H154,G153:H154)</f>
        <v>1</v>
      </c>
      <c r="L153" s="14">
        <v>-1.1102230246251565E-16</v>
      </c>
    </row>
    <row r="154" spans="2:12" x14ac:dyDescent="0.4">
      <c r="B154" s="2" t="s">
        <v>84</v>
      </c>
      <c r="C154" s="2">
        <v>-1</v>
      </c>
      <c r="D154" s="2">
        <v>0</v>
      </c>
      <c r="E154" s="2">
        <f>D154-C154</f>
        <v>1</v>
      </c>
      <c r="F154" s="2">
        <f>E153</f>
        <v>2</v>
      </c>
      <c r="G154" s="2">
        <v>0.8</v>
      </c>
      <c r="H154" s="2">
        <v>-0.60000000000000009</v>
      </c>
      <c r="I154" s="2">
        <v>-0.8</v>
      </c>
      <c r="K154" s="2">
        <v>-1.1102230246251565E-16</v>
      </c>
      <c r="L154" s="2">
        <v>1.0000000000000002</v>
      </c>
    </row>
    <row r="155" spans="2:12" x14ac:dyDescent="0.4">
      <c r="C155" s="18"/>
      <c r="D155" s="18"/>
      <c r="E155" s="18"/>
      <c r="F155" s="18"/>
    </row>
    <row r="156" spans="2:12" x14ac:dyDescent="0.4">
      <c r="B156" s="2" t="s">
        <v>93</v>
      </c>
      <c r="C156" s="2" t="s">
        <v>85</v>
      </c>
      <c r="D156" s="2" t="s">
        <v>86</v>
      </c>
      <c r="E156" s="2" t="s">
        <v>87</v>
      </c>
      <c r="F156" s="2" t="s">
        <v>88</v>
      </c>
      <c r="G156" s="2" t="s">
        <v>89</v>
      </c>
      <c r="H156" s="2"/>
      <c r="I156" s="2" t="s">
        <v>90</v>
      </c>
      <c r="K156" s="5" t="s">
        <v>98</v>
      </c>
      <c r="L156" s="17"/>
    </row>
    <row r="157" spans="2:12" x14ac:dyDescent="0.4">
      <c r="B157" s="2" t="s">
        <v>83</v>
      </c>
      <c r="C157" s="2">
        <v>0</v>
      </c>
      <c r="D157" s="2">
        <v>1</v>
      </c>
      <c r="E157" s="2">
        <f>D157-C157</f>
        <v>1</v>
      </c>
      <c r="F157" s="2">
        <f>-E158</f>
        <v>-1</v>
      </c>
      <c r="G157" s="2">
        <f t="array" ref="G157:H158">{1,0;0,1}-2*(F157:F158*TRANSPOSE(F157:F158))/(F157^2+F158^2)</f>
        <v>0</v>
      </c>
      <c r="H157" s="2">
        <v>1</v>
      </c>
      <c r="I157" s="2">
        <f t="array" ref="I157:I158">2*F157:F158*SUMPRODUCT(F157:F158,C157:C158)/(F157^2+F158^2)</f>
        <v>1</v>
      </c>
      <c r="K157" s="14">
        <f t="array" ref="K157:L158">MMULT(G157:H158,G157:H158)</f>
        <v>1</v>
      </c>
      <c r="L157" s="14">
        <v>0</v>
      </c>
    </row>
    <row r="158" spans="2:12" x14ac:dyDescent="0.4">
      <c r="B158" s="2" t="s">
        <v>84</v>
      </c>
      <c r="C158" s="2">
        <v>-1</v>
      </c>
      <c r="D158" s="2">
        <v>0</v>
      </c>
      <c r="E158" s="2">
        <f>D158-C158</f>
        <v>1</v>
      </c>
      <c r="F158" s="2">
        <f>E157</f>
        <v>1</v>
      </c>
      <c r="G158" s="2">
        <v>1</v>
      </c>
      <c r="H158" s="2">
        <v>0</v>
      </c>
      <c r="I158" s="2">
        <v>-1</v>
      </c>
      <c r="K158" s="2">
        <v>0</v>
      </c>
      <c r="L158" s="2">
        <v>1</v>
      </c>
    </row>
    <row r="160" spans="2:12" x14ac:dyDescent="0.4">
      <c r="B160" s="2" t="s">
        <v>94</v>
      </c>
      <c r="C160" s="2" t="s">
        <v>85</v>
      </c>
      <c r="D160" s="2" t="s">
        <v>86</v>
      </c>
      <c r="E160" s="2" t="s">
        <v>87</v>
      </c>
      <c r="F160" s="2" t="s">
        <v>88</v>
      </c>
      <c r="G160" s="2" t="s">
        <v>89</v>
      </c>
      <c r="H160" s="2"/>
      <c r="I160" s="2" t="s">
        <v>90</v>
      </c>
      <c r="K160" s="5" t="s">
        <v>98</v>
      </c>
      <c r="L160" s="17"/>
    </row>
    <row r="161" spans="2:12" x14ac:dyDescent="0.4">
      <c r="B161" s="2" t="s">
        <v>83</v>
      </c>
      <c r="C161" s="2">
        <v>0.5</v>
      </c>
      <c r="D161" s="2">
        <v>1</v>
      </c>
      <c r="E161" s="2">
        <f>D161-C161</f>
        <v>0.5</v>
      </c>
      <c r="F161" s="2">
        <f>-E162</f>
        <v>-0.5</v>
      </c>
      <c r="G161" s="2">
        <f t="array" ref="G161:H162">{1,0;0,1}-2*(F161:F162*TRANSPOSE(F161:F162))/(F161^2+F162^2)</f>
        <v>0</v>
      </c>
      <c r="H161" s="2">
        <v>1</v>
      </c>
      <c r="I161" s="2">
        <f t="array" ref="I161:I162">2*F161:F162*SUMPRODUCT(F161:F162,C161:C162)/(F161^2+F162^2)</f>
        <v>1.5</v>
      </c>
      <c r="K161" s="14">
        <f t="array" ref="K161:L162">MMULT(G161:H162,G161:H162)</f>
        <v>1</v>
      </c>
      <c r="L161" s="14">
        <v>0</v>
      </c>
    </row>
    <row r="162" spans="2:12" x14ac:dyDescent="0.4">
      <c r="B162" s="2" t="s">
        <v>84</v>
      </c>
      <c r="C162" s="2">
        <v>-1</v>
      </c>
      <c r="D162" s="2">
        <v>-0.5</v>
      </c>
      <c r="E162" s="2">
        <f>D162-C162</f>
        <v>0.5</v>
      </c>
      <c r="F162" s="2">
        <f>E161</f>
        <v>0.5</v>
      </c>
      <c r="G162" s="2">
        <v>1</v>
      </c>
      <c r="H162" s="2">
        <v>0</v>
      </c>
      <c r="I162" s="2">
        <v>-1.5</v>
      </c>
      <c r="K162" s="2">
        <v>0</v>
      </c>
      <c r="L162" s="2">
        <v>1</v>
      </c>
    </row>
    <row r="164" spans="2:12" x14ac:dyDescent="0.4">
      <c r="B164" s="2" t="s">
        <v>95</v>
      </c>
      <c r="C164" s="2" t="s">
        <v>89</v>
      </c>
      <c r="D164" s="2"/>
      <c r="E164" s="2" t="s">
        <v>96</v>
      </c>
      <c r="K164" s="5" t="s">
        <v>99</v>
      </c>
      <c r="L164" s="17"/>
    </row>
    <row r="165" spans="2:12" x14ac:dyDescent="0.4">
      <c r="B165" s="2" t="s">
        <v>83</v>
      </c>
      <c r="C165" s="2">
        <f t="array" ref="C165:D166">G149:H150</f>
        <v>0</v>
      </c>
      <c r="D165" s="2">
        <v>1</v>
      </c>
      <c r="E165" s="2">
        <f t="array" ref="E165:E166">I149:I150</f>
        <v>0</v>
      </c>
      <c r="K165" s="14">
        <f t="array" ref="K165:L166">MMULT(TRANSPOSE(C165:D166),C165:D166)</f>
        <v>1</v>
      </c>
      <c r="L165" s="14">
        <v>0</v>
      </c>
    </row>
    <row r="166" spans="2:12" x14ac:dyDescent="0.4">
      <c r="B166" s="2" t="s">
        <v>84</v>
      </c>
      <c r="C166" s="2">
        <v>1</v>
      </c>
      <c r="D166" s="2">
        <v>0</v>
      </c>
      <c r="E166" s="2">
        <v>0</v>
      </c>
      <c r="K166" s="2">
        <v>0</v>
      </c>
      <c r="L166" s="2">
        <v>1</v>
      </c>
    </row>
    <row r="168" spans="2:12" x14ac:dyDescent="0.4">
      <c r="B168" s="2" t="s">
        <v>97</v>
      </c>
      <c r="C168" s="2" t="s">
        <v>89</v>
      </c>
      <c r="D168" s="2"/>
      <c r="E168" s="2" t="s">
        <v>96</v>
      </c>
      <c r="K168" s="5" t="s">
        <v>99</v>
      </c>
      <c r="L168" s="17"/>
    </row>
    <row r="169" spans="2:12" x14ac:dyDescent="0.4">
      <c r="B169" s="2" t="s">
        <v>83</v>
      </c>
      <c r="C169" s="2">
        <f t="array" ref="C169:D170">MMULT(G153:H154,C165:D166)</f>
        <v>0.8</v>
      </c>
      <c r="D169" s="2">
        <v>0.6</v>
      </c>
      <c r="E169" s="2">
        <f t="array" ref="E169:E170">I153:I154+MMULT(C153:D154,E165:E166)</f>
        <v>0.4</v>
      </c>
      <c r="K169" s="14">
        <f t="array" ref="K169:L170">MMULT(TRANSPOSE(C169:D170),C169:D170)</f>
        <v>1.0000000000000002</v>
      </c>
      <c r="L169" s="14">
        <v>-1.1102230246251565E-16</v>
      </c>
    </row>
    <row r="170" spans="2:12" x14ac:dyDescent="0.4">
      <c r="B170" s="2" t="s">
        <v>84</v>
      </c>
      <c r="C170" s="2">
        <v>-0.60000000000000009</v>
      </c>
      <c r="D170" s="2">
        <v>0.8</v>
      </c>
      <c r="E170" s="2">
        <v>-0.8</v>
      </c>
      <c r="K170" s="2">
        <v>-1.1102230246251565E-16</v>
      </c>
      <c r="L170" s="2">
        <v>1</v>
      </c>
    </row>
    <row r="172" spans="2:12" x14ac:dyDescent="0.4">
      <c r="B172" s="2" t="s">
        <v>100</v>
      </c>
      <c r="C172" s="2" t="s">
        <v>89</v>
      </c>
      <c r="D172" s="2"/>
      <c r="E172" s="2" t="s">
        <v>96</v>
      </c>
      <c r="K172" s="5" t="s">
        <v>99</v>
      </c>
      <c r="L172" s="17"/>
    </row>
    <row r="173" spans="2:12" x14ac:dyDescent="0.4">
      <c r="B173" s="2" t="s">
        <v>83</v>
      </c>
      <c r="C173" s="2">
        <f t="array" ref="C173:D174">MMULT(G157:H158,C169:D170)</f>
        <v>-0.60000000000000009</v>
      </c>
      <c r="D173" s="2">
        <v>0.8</v>
      </c>
      <c r="E173" s="2">
        <f t="array" ref="E173:E174">I157:I158+MMULT(C157:D158,E169:E170)</f>
        <v>0.19999999999999996</v>
      </c>
      <c r="K173" s="14">
        <f t="array" ref="K173:L174">MMULT(TRANSPOSE(C173:D174),C173:D174)</f>
        <v>1.0000000000000002</v>
      </c>
      <c r="L173" s="14">
        <v>-1.1102230246251565E-16</v>
      </c>
    </row>
    <row r="174" spans="2:12" x14ac:dyDescent="0.4">
      <c r="B174" s="2" t="s">
        <v>84</v>
      </c>
      <c r="C174" s="2">
        <v>0.8</v>
      </c>
      <c r="D174" s="2">
        <v>0.6</v>
      </c>
      <c r="E174" s="2">
        <v>-1.4</v>
      </c>
      <c r="K174" s="2">
        <v>-1.1102230246251565E-16</v>
      </c>
      <c r="L174" s="2">
        <v>1</v>
      </c>
    </row>
    <row r="176" spans="2:12" x14ac:dyDescent="0.4">
      <c r="B176" s="5" t="s">
        <v>101</v>
      </c>
      <c r="C176" s="5" t="s">
        <v>89</v>
      </c>
      <c r="D176" s="17"/>
      <c r="E176" s="17" t="s">
        <v>96</v>
      </c>
      <c r="G176" s="18"/>
      <c r="H176" s="18"/>
      <c r="K176" s="5" t="s">
        <v>99</v>
      </c>
      <c r="L176" s="17"/>
    </row>
    <row r="177" spans="2:12" x14ac:dyDescent="0.4">
      <c r="B177" s="2" t="s">
        <v>83</v>
      </c>
      <c r="C177" s="33">
        <f t="array" ref="C177:D178">MMULT(G161:H162,C173:D174)</f>
        <v>0.8</v>
      </c>
      <c r="D177" s="14">
        <v>0.6</v>
      </c>
      <c r="E177" s="2">
        <f t="array" ref="E177:E178">I161:I162+MMULT(C161:D162,E173:E174)</f>
        <v>0.20000000000000018</v>
      </c>
      <c r="G177" s="18"/>
      <c r="H177" s="18"/>
      <c r="K177" s="14">
        <f t="array" ref="K177:L178">MMULT(TRANSPOSE(C177:D178),C177:D178)</f>
        <v>1.0000000000000002</v>
      </c>
      <c r="L177" s="14">
        <v>-1.1102230246251565E-16</v>
      </c>
    </row>
    <row r="178" spans="2:12" x14ac:dyDescent="0.4">
      <c r="B178" s="2" t="s">
        <v>84</v>
      </c>
      <c r="C178" s="2">
        <v>-0.60000000000000009</v>
      </c>
      <c r="D178" s="2">
        <v>0.8</v>
      </c>
      <c r="E178" s="2">
        <v>-1</v>
      </c>
      <c r="G178" s="18"/>
      <c r="H178" s="18"/>
      <c r="K178" s="2">
        <v>-1.1102230246251565E-16</v>
      </c>
      <c r="L178" s="2">
        <v>1</v>
      </c>
    </row>
    <row r="181" spans="2:12" x14ac:dyDescent="0.4">
      <c r="B181" t="s">
        <v>103</v>
      </c>
    </row>
    <row r="182" spans="2:12" x14ac:dyDescent="0.4">
      <c r="C182" s="2" t="s">
        <v>108</v>
      </c>
      <c r="D182" s="2" t="s">
        <v>107</v>
      </c>
      <c r="E182" s="2" t="s">
        <v>106</v>
      </c>
      <c r="F182" s="18"/>
      <c r="G182" s="18"/>
      <c r="H182" s="18"/>
    </row>
    <row r="183" spans="2:12" x14ac:dyDescent="0.4">
      <c r="B183" s="2" t="s">
        <v>104</v>
      </c>
      <c r="C183" s="2">
        <v>-1</v>
      </c>
      <c r="D183" s="2">
        <v>-1</v>
      </c>
      <c r="E183" s="2">
        <v>1</v>
      </c>
    </row>
    <row r="184" spans="2:12" x14ac:dyDescent="0.4">
      <c r="B184" s="2" t="s">
        <v>105</v>
      </c>
      <c r="C184" s="2">
        <v>-1</v>
      </c>
      <c r="D184" s="2">
        <v>1</v>
      </c>
      <c r="E184" s="2">
        <v>1</v>
      </c>
    </row>
    <row r="186" spans="2:12" x14ac:dyDescent="0.4">
      <c r="C186" s="2" t="s">
        <v>109</v>
      </c>
      <c r="D186" s="2" t="s">
        <v>110</v>
      </c>
      <c r="E186" s="2" t="s">
        <v>111</v>
      </c>
    </row>
    <row r="187" spans="2:12" x14ac:dyDescent="0.4">
      <c r="B187" s="2" t="s">
        <v>104</v>
      </c>
      <c r="C187" s="2">
        <f t="array" ref="C187:C188">MMULT($C$177:$D$178,C183:C184)+$E$177:$E$178</f>
        <v>-1.1999999999999997</v>
      </c>
      <c r="D187" s="2">
        <f t="array" ref="D187:D188">MMULT($C$177:$D$178,D183:D184)+$E$177:$E$178</f>
        <v>1.1102230246251565E-16</v>
      </c>
      <c r="E187" s="2">
        <f t="array" ref="E187:E188">MMULT($C$177:$D$178,E183:E184)+$E$177:$E$178</f>
        <v>1.6</v>
      </c>
    </row>
    <row r="188" spans="2:12" x14ac:dyDescent="0.4">
      <c r="B188" s="2" t="s">
        <v>105</v>
      </c>
      <c r="C188" s="2">
        <v>-1.2</v>
      </c>
      <c r="D188" s="2">
        <v>0.40000000000000013</v>
      </c>
      <c r="E188" s="2">
        <v>-0.8</v>
      </c>
    </row>
    <row r="191" spans="2:12" x14ac:dyDescent="0.4">
      <c r="C191" s="2" t="s">
        <v>113</v>
      </c>
      <c r="D191" s="2" t="s">
        <v>114</v>
      </c>
      <c r="E191" s="18"/>
      <c r="F191" s="23"/>
    </row>
    <row r="192" spans="2:12" x14ac:dyDescent="0.4">
      <c r="B192" s="2" t="s">
        <v>104</v>
      </c>
      <c r="C192" s="2">
        <f t="array" ref="C192:C193">D183:D184-C183:C184</f>
        <v>0</v>
      </c>
      <c r="D192" s="2">
        <f t="array" ref="D192:D193">E183:E184-C183:C184</f>
        <v>2</v>
      </c>
      <c r="E192" s="32"/>
      <c r="F192" s="18"/>
    </row>
    <row r="193" spans="2:6" x14ac:dyDescent="0.4">
      <c r="B193" s="2" t="s">
        <v>112</v>
      </c>
      <c r="C193" s="2">
        <v>2</v>
      </c>
      <c r="D193" s="2">
        <v>2</v>
      </c>
      <c r="E193" s="18"/>
      <c r="F193" s="18"/>
    </row>
    <row r="195" spans="2:6" x14ac:dyDescent="0.4">
      <c r="C195" s="2" t="s">
        <v>116</v>
      </c>
      <c r="D195" s="2" t="s">
        <v>115</v>
      </c>
      <c r="E195" s="2" t="s">
        <v>117</v>
      </c>
      <c r="F195" s="2" t="s">
        <v>118</v>
      </c>
    </row>
    <row r="196" spans="2:6" x14ac:dyDescent="0.4">
      <c r="B196" s="2" t="s">
        <v>104</v>
      </c>
      <c r="C196" s="2">
        <f t="array" ref="C196:C197">D187:D188-C187:C188</f>
        <v>1.1999999999999997</v>
      </c>
      <c r="D196" s="2">
        <f t="array" ref="D196:D197">E187:E188-C187:C188</f>
        <v>2.8</v>
      </c>
      <c r="E196" s="2">
        <f>-C197</f>
        <v>-1.6</v>
      </c>
      <c r="F196" s="2">
        <f>-D197</f>
        <v>-0.39999999999999991</v>
      </c>
    </row>
    <row r="197" spans="2:6" x14ac:dyDescent="0.4">
      <c r="B197" s="2" t="s">
        <v>112</v>
      </c>
      <c r="C197" s="2">
        <v>1.6</v>
      </c>
      <c r="D197" s="2">
        <v>0.39999999999999991</v>
      </c>
      <c r="E197" s="2">
        <f>C196</f>
        <v>1.1999999999999997</v>
      </c>
      <c r="F197" s="2">
        <f>D196</f>
        <v>2.8</v>
      </c>
    </row>
    <row r="199" spans="2:6" x14ac:dyDescent="0.4">
      <c r="B199" s="5" t="s">
        <v>119</v>
      </c>
      <c r="C199" s="5" t="s">
        <v>89</v>
      </c>
      <c r="D199" s="17"/>
      <c r="E199" s="17" t="s">
        <v>96</v>
      </c>
    </row>
    <row r="200" spans="2:6" x14ac:dyDescent="0.4">
      <c r="B200" s="2" t="s">
        <v>83</v>
      </c>
      <c r="C200" s="14">
        <f t="array" ref="C200:D201">1/SUMPRODUCT(E196:E197,D196:D197)*(E196:E197*TRANSPOSE(D192:D193)-F196:F197*TRANSPOSE(C192:C193))</f>
        <v>0.8</v>
      </c>
      <c r="D200" s="14">
        <v>0.60000000000000009</v>
      </c>
      <c r="E200" s="2">
        <f t="array" ref="E200:E201">C187:C188-MMULT(C200:D201,C183:C184)</f>
        <v>0.2000000000000004</v>
      </c>
    </row>
    <row r="201" spans="2:6" x14ac:dyDescent="0.4">
      <c r="B201" s="2" t="s">
        <v>84</v>
      </c>
      <c r="C201" s="2">
        <v>-0.59999999999999987</v>
      </c>
      <c r="D201" s="2">
        <v>0.8</v>
      </c>
      <c r="E201" s="2">
        <v>-0.99999999999999978</v>
      </c>
    </row>
    <row r="203" spans="2:6" x14ac:dyDescent="0.4">
      <c r="B203" s="5" t="s">
        <v>145</v>
      </c>
      <c r="C203" s="5" t="s">
        <v>121</v>
      </c>
      <c r="D203" s="17"/>
      <c r="E203" s="17" t="s">
        <v>96</v>
      </c>
    </row>
    <row r="204" spans="2:6" x14ac:dyDescent="0.4">
      <c r="B204" s="2" t="s">
        <v>104</v>
      </c>
      <c r="C204" s="24">
        <f t="array" ref="C204:D205">C177:D178-C200:D201</f>
        <v>0</v>
      </c>
      <c r="D204" s="24">
        <v>0</v>
      </c>
      <c r="E204" s="25">
        <f t="array" ref="E204:E205">E177:E178-E200:E201</f>
        <v>-2.2204460492503131E-16</v>
      </c>
    </row>
    <row r="205" spans="2:6" x14ac:dyDescent="0.4">
      <c r="B205" s="2" t="s">
        <v>120</v>
      </c>
      <c r="C205" s="25">
        <v>0</v>
      </c>
      <c r="D205" s="25">
        <v>0</v>
      </c>
      <c r="E205" s="25">
        <v>0</v>
      </c>
    </row>
  </sheetData>
  <phoneticPr fontId="2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P86"/>
  <sheetViews>
    <sheetView zoomScale="130" zoomScaleNormal="130" workbookViewId="0">
      <selection activeCell="C62" sqref="C62"/>
    </sheetView>
  </sheetViews>
  <sheetFormatPr defaultRowHeight="18.75" x14ac:dyDescent="0.4"/>
  <sheetData>
    <row r="1" spans="1:16" s="38" customFormat="1" ht="24.75" thickBot="1" x14ac:dyDescent="0.45">
      <c r="A1" s="1" t="s">
        <v>209</v>
      </c>
    </row>
    <row r="2" spans="1:16" ht="19.5" thickTop="1" x14ac:dyDescent="0.4"/>
    <row r="4" spans="1:16" x14ac:dyDescent="0.4">
      <c r="A4" s="48" t="s">
        <v>209</v>
      </c>
    </row>
    <row r="5" spans="1:16" x14ac:dyDescent="0.4">
      <c r="B5" s="39" t="s">
        <v>176</v>
      </c>
      <c r="C5" s="29"/>
      <c r="D5" s="41"/>
      <c r="E5" s="23"/>
      <c r="F5" s="39" t="s">
        <v>201</v>
      </c>
      <c r="G5" s="29"/>
      <c r="H5" s="41"/>
      <c r="K5" s="23"/>
      <c r="L5" s="23"/>
      <c r="M5" s="23"/>
      <c r="N5" s="23"/>
      <c r="O5" s="23"/>
      <c r="P5" s="23"/>
    </row>
    <row r="6" spans="1:16" x14ac:dyDescent="0.4">
      <c r="B6" s="40"/>
      <c r="C6" s="42" t="s">
        <v>177</v>
      </c>
      <c r="D6" s="42" t="s">
        <v>178</v>
      </c>
      <c r="E6" s="23"/>
      <c r="F6" s="40"/>
      <c r="G6" s="42" t="s">
        <v>179</v>
      </c>
      <c r="H6" s="42" t="s">
        <v>180</v>
      </c>
      <c r="K6" s="23"/>
      <c r="L6" s="23"/>
      <c r="M6" s="23"/>
      <c r="N6" s="23"/>
      <c r="O6" s="23"/>
      <c r="P6" s="23"/>
    </row>
    <row r="7" spans="1:16" x14ac:dyDescent="0.4">
      <c r="B7" s="14">
        <v>1</v>
      </c>
      <c r="C7" s="14">
        <v>300</v>
      </c>
      <c r="D7" s="14">
        <v>300</v>
      </c>
      <c r="E7" s="43"/>
      <c r="F7" s="14">
        <v>1</v>
      </c>
      <c r="G7" s="14">
        <v>1</v>
      </c>
      <c r="H7" s="14">
        <v>5</v>
      </c>
      <c r="K7" s="43"/>
      <c r="L7" s="43"/>
      <c r="M7" s="23"/>
      <c r="N7" s="23"/>
      <c r="O7" s="23"/>
      <c r="P7" s="23"/>
    </row>
    <row r="8" spans="1:16" x14ac:dyDescent="0.4">
      <c r="B8" s="2">
        <f>IF(C8="","",B7+1)</f>
        <v>2</v>
      </c>
      <c r="C8" s="42">
        <v>-300</v>
      </c>
      <c r="D8" s="42">
        <v>300</v>
      </c>
      <c r="E8" s="43"/>
      <c r="F8" s="42">
        <f>IF(G8="","",F7+1)</f>
        <v>2</v>
      </c>
      <c r="G8" s="42">
        <v>2</v>
      </c>
      <c r="H8" s="42">
        <v>5</v>
      </c>
      <c r="K8" s="43"/>
      <c r="L8" s="43"/>
      <c r="M8" s="23"/>
      <c r="N8" s="23"/>
      <c r="O8" s="23"/>
      <c r="P8" s="23"/>
    </row>
    <row r="9" spans="1:16" x14ac:dyDescent="0.4">
      <c r="B9" s="42">
        <f t="shared" ref="B9:B15" si="0">IF(C9="","",B8+1)</f>
        <v>3</v>
      </c>
      <c r="C9" s="42">
        <v>-300</v>
      </c>
      <c r="D9" s="42">
        <v>-300</v>
      </c>
      <c r="E9" s="43"/>
      <c r="F9" s="42">
        <f t="shared" ref="F9:F15" si="1">IF(G9="","",F8+1)</f>
        <v>3</v>
      </c>
      <c r="G9" s="42">
        <v>3</v>
      </c>
      <c r="H9" s="42">
        <v>5</v>
      </c>
      <c r="K9" s="43"/>
      <c r="L9" s="43"/>
      <c r="M9" s="23"/>
      <c r="N9" s="23"/>
      <c r="O9" s="23"/>
      <c r="P9" s="23"/>
    </row>
    <row r="10" spans="1:16" x14ac:dyDescent="0.4">
      <c r="B10" s="42">
        <f t="shared" si="0"/>
        <v>4</v>
      </c>
      <c r="C10" s="42">
        <v>300</v>
      </c>
      <c r="D10" s="42">
        <v>-300</v>
      </c>
      <c r="E10" s="43"/>
      <c r="F10" s="42">
        <f t="shared" si="1"/>
        <v>4</v>
      </c>
      <c r="G10" s="42">
        <v>4</v>
      </c>
      <c r="H10" s="42">
        <v>5</v>
      </c>
      <c r="K10" s="43"/>
      <c r="L10" s="43"/>
      <c r="M10" s="23"/>
      <c r="N10" s="23"/>
      <c r="O10" s="23"/>
      <c r="P10" s="23"/>
    </row>
    <row r="11" spans="1:16" x14ac:dyDescent="0.4">
      <c r="B11" s="42">
        <f t="shared" si="0"/>
        <v>5</v>
      </c>
      <c r="C11" s="42">
        <v>0</v>
      </c>
      <c r="D11" s="42">
        <v>0</v>
      </c>
      <c r="E11" s="43"/>
      <c r="F11" s="42" t="str">
        <f t="shared" si="1"/>
        <v/>
      </c>
      <c r="G11" s="42"/>
      <c r="H11" s="42"/>
      <c r="K11" s="43"/>
      <c r="L11" s="43"/>
      <c r="M11" s="23"/>
      <c r="N11" s="23"/>
      <c r="O11" s="23"/>
      <c r="P11" s="23"/>
    </row>
    <row r="12" spans="1:16" x14ac:dyDescent="0.4">
      <c r="B12" s="42" t="str">
        <f t="shared" si="0"/>
        <v/>
      </c>
      <c r="C12" s="42"/>
      <c r="D12" s="42"/>
      <c r="E12" s="43"/>
      <c r="F12" s="42" t="str">
        <f t="shared" si="1"/>
        <v/>
      </c>
      <c r="G12" s="42"/>
      <c r="H12" s="42"/>
      <c r="K12" s="43"/>
      <c r="L12" s="43"/>
      <c r="M12" s="23"/>
      <c r="N12" s="23"/>
      <c r="O12" s="23"/>
      <c r="P12" s="23"/>
    </row>
    <row r="13" spans="1:16" x14ac:dyDescent="0.4">
      <c r="B13" s="42" t="str">
        <f t="shared" si="0"/>
        <v/>
      </c>
      <c r="C13" s="42"/>
      <c r="D13" s="42"/>
      <c r="E13" s="43"/>
      <c r="F13" s="42" t="str">
        <f t="shared" si="1"/>
        <v/>
      </c>
      <c r="G13" s="42"/>
      <c r="H13" s="42"/>
      <c r="K13" s="43"/>
      <c r="L13" s="43"/>
      <c r="M13" s="23"/>
      <c r="N13" s="23"/>
      <c r="O13" s="23"/>
      <c r="P13" s="23"/>
    </row>
    <row r="14" spans="1:16" x14ac:dyDescent="0.4">
      <c r="B14" s="42" t="str">
        <f t="shared" si="0"/>
        <v/>
      </c>
      <c r="C14" s="42"/>
      <c r="D14" s="42"/>
      <c r="E14" s="43"/>
      <c r="F14" s="42" t="str">
        <f t="shared" si="1"/>
        <v/>
      </c>
      <c r="G14" s="42"/>
      <c r="H14" s="42"/>
      <c r="K14" s="43"/>
      <c r="L14" s="43"/>
      <c r="M14" s="23"/>
      <c r="N14" s="23"/>
      <c r="O14" s="23"/>
      <c r="P14" s="23"/>
    </row>
    <row r="15" spans="1:16" x14ac:dyDescent="0.4">
      <c r="B15" s="42" t="str">
        <f t="shared" si="0"/>
        <v/>
      </c>
      <c r="C15" s="42"/>
      <c r="D15" s="42"/>
      <c r="E15" s="43"/>
      <c r="F15" s="42" t="str">
        <f t="shared" si="1"/>
        <v/>
      </c>
      <c r="G15" s="42"/>
      <c r="H15" s="42"/>
      <c r="K15" s="43"/>
      <c r="L15" s="43"/>
      <c r="M15" s="23"/>
      <c r="N15" s="23"/>
      <c r="O15" s="23"/>
      <c r="P15" s="23"/>
    </row>
    <row r="19" spans="2:14" x14ac:dyDescent="0.4">
      <c r="B19" s="39" t="s">
        <v>202</v>
      </c>
      <c r="C19" s="29"/>
      <c r="D19" s="41"/>
      <c r="E19" s="29" t="s">
        <v>176</v>
      </c>
      <c r="F19" s="29"/>
      <c r="G19" s="41"/>
    </row>
    <row r="20" spans="2:14" x14ac:dyDescent="0.4">
      <c r="B20" s="40"/>
      <c r="C20" s="42" t="s">
        <v>181</v>
      </c>
      <c r="D20" s="42" t="s">
        <v>182</v>
      </c>
      <c r="E20" s="20"/>
      <c r="F20" s="42" t="s">
        <v>181</v>
      </c>
      <c r="G20" s="42" t="s">
        <v>182</v>
      </c>
    </row>
    <row r="21" spans="2:14" x14ac:dyDescent="0.4">
      <c r="B21" s="14">
        <v>1</v>
      </c>
      <c r="C21" s="14">
        <v>300</v>
      </c>
      <c r="D21" s="14">
        <v>300</v>
      </c>
      <c r="E21" s="14">
        <v>1</v>
      </c>
      <c r="F21" s="4">
        <f>IFERROR(INDEX($C$7:$C$15,MATCH($E21,$B$7:$B$15,0)),NA())</f>
        <v>300</v>
      </c>
      <c r="G21" s="4">
        <f>INDEX($D$7:$D$15,MATCH($E21,$B$7:$B$15,0))</f>
        <v>300</v>
      </c>
    </row>
    <row r="22" spans="2:14" x14ac:dyDescent="0.4">
      <c r="B22" s="42">
        <f>IF(C22="","",B21+1)</f>
        <v>2</v>
      </c>
      <c r="C22" s="2">
        <v>-300</v>
      </c>
      <c r="D22" s="2">
        <v>300</v>
      </c>
      <c r="E22" s="2">
        <v>2</v>
      </c>
      <c r="F22" s="4">
        <f>IFERROR(INDEX($C$7:$C$15,MATCH($E22,$B$7:$B$15,0)),NA())</f>
        <v>-300</v>
      </c>
      <c r="G22" s="4">
        <f>INDEX($D$7:$D$15,MATCH($E22,$B$7:$B$15,0))</f>
        <v>300</v>
      </c>
    </row>
    <row r="23" spans="2:14" x14ac:dyDescent="0.4">
      <c r="B23" s="42">
        <f>IF(C23="","",B22+1)</f>
        <v>3</v>
      </c>
      <c r="C23" s="2">
        <v>-300</v>
      </c>
      <c r="D23" s="2">
        <v>-300</v>
      </c>
      <c r="E23" s="2">
        <v>3</v>
      </c>
      <c r="F23" s="4">
        <f>IFERROR(INDEX($C$7:$C$15,MATCH($E23,$B$7:$B$15,0)),NA())</f>
        <v>-300</v>
      </c>
      <c r="G23" s="4">
        <f>INDEX($D$7:$D$15,MATCH($E23,$B$7:$B$15,0))</f>
        <v>-300</v>
      </c>
    </row>
    <row r="24" spans="2:14" x14ac:dyDescent="0.4">
      <c r="B24" s="42">
        <f>IF(C24="","",B23+1)</f>
        <v>4</v>
      </c>
      <c r="C24" s="2">
        <v>300</v>
      </c>
      <c r="D24" s="2">
        <v>-300</v>
      </c>
      <c r="E24" s="2">
        <v>4</v>
      </c>
      <c r="F24" s="4">
        <f>IFERROR(INDEX($C$7:$C$15,MATCH($E24,$B$7:$B$15,0)),NA())</f>
        <v>300</v>
      </c>
      <c r="G24" s="4">
        <f>INDEX($D$7:$D$15,MATCH($E24,$B$7:$B$15,0))</f>
        <v>-300</v>
      </c>
    </row>
    <row r="25" spans="2:14" x14ac:dyDescent="0.4">
      <c r="B25" s="42" t="str">
        <f>IF(C25="","",B24+1)</f>
        <v/>
      </c>
      <c r="C25" s="2"/>
      <c r="D25" s="2"/>
      <c r="E25" s="2"/>
      <c r="F25" s="4"/>
      <c r="G25" s="4"/>
    </row>
    <row r="28" spans="2:14" x14ac:dyDescent="0.4">
      <c r="B28" s="16" t="s">
        <v>183</v>
      </c>
      <c r="C28" s="5" t="s">
        <v>184</v>
      </c>
      <c r="D28" s="37"/>
      <c r="E28" s="37"/>
      <c r="F28" s="17"/>
      <c r="G28" s="23"/>
      <c r="H28" s="23"/>
      <c r="I28" s="23"/>
      <c r="J28" s="23"/>
      <c r="K28" s="23"/>
      <c r="L28" s="23"/>
      <c r="M28" s="23"/>
      <c r="N28" s="23"/>
    </row>
    <row r="29" spans="2:14" x14ac:dyDescent="0.4">
      <c r="B29" s="14"/>
      <c r="C29" s="15">
        <v>1</v>
      </c>
      <c r="D29" s="15">
        <v>2</v>
      </c>
      <c r="E29" s="15">
        <v>3</v>
      </c>
      <c r="F29" s="15">
        <v>4</v>
      </c>
      <c r="G29" s="23"/>
      <c r="H29" s="23"/>
      <c r="I29" s="23"/>
      <c r="J29" s="23"/>
      <c r="K29" s="23"/>
      <c r="L29" s="23"/>
      <c r="M29" s="23"/>
      <c r="N29" s="23"/>
    </row>
    <row r="30" spans="2:14" x14ac:dyDescent="0.4">
      <c r="B30" s="42">
        <v>1</v>
      </c>
      <c r="C30" s="42">
        <v>1</v>
      </c>
      <c r="D30" s="42">
        <v>2</v>
      </c>
      <c r="E30" s="42">
        <v>3</v>
      </c>
      <c r="F30" s="42">
        <v>4</v>
      </c>
      <c r="G30" s="23"/>
      <c r="H30" s="23"/>
      <c r="I30" s="23"/>
      <c r="J30" s="23"/>
      <c r="K30" s="23"/>
      <c r="L30" s="23"/>
      <c r="M30" s="23"/>
      <c r="N30" s="23"/>
    </row>
    <row r="31" spans="2:14" x14ac:dyDescent="0.4">
      <c r="B31" s="42" t="str">
        <f>IF(C31="","",B30+1)</f>
        <v/>
      </c>
      <c r="C31" s="42"/>
      <c r="D31" s="42"/>
      <c r="E31" s="42"/>
      <c r="F31" s="42"/>
      <c r="G31" s="23"/>
      <c r="H31" s="23"/>
      <c r="I31" s="23"/>
      <c r="J31" s="23"/>
      <c r="K31" s="23"/>
      <c r="L31" s="23"/>
      <c r="M31" s="23"/>
      <c r="N31" s="23"/>
    </row>
    <row r="33" spans="1:14" x14ac:dyDescent="0.4">
      <c r="B33" s="18"/>
      <c r="C33" s="18"/>
      <c r="D33" s="18"/>
      <c r="E33" s="18"/>
      <c r="F33" s="18"/>
    </row>
    <row r="34" spans="1:14" x14ac:dyDescent="0.4">
      <c r="A34" t="s">
        <v>210</v>
      </c>
    </row>
    <row r="36" spans="1:14" x14ac:dyDescent="0.4">
      <c r="C36" s="5" t="s">
        <v>186</v>
      </c>
      <c r="D36" s="37"/>
      <c r="E36" s="37"/>
      <c r="F36" s="37"/>
      <c r="G36" s="37"/>
      <c r="H36" s="17"/>
      <c r="I36" s="5" t="s">
        <v>187</v>
      </c>
      <c r="J36" s="37"/>
      <c r="K36" s="37"/>
      <c r="L36" s="37"/>
      <c r="M36" s="37"/>
      <c r="N36" s="17"/>
    </row>
    <row r="37" spans="1:14" x14ac:dyDescent="0.4">
      <c r="B37" s="16" t="s">
        <v>183</v>
      </c>
      <c r="C37" s="39">
        <v>1</v>
      </c>
      <c r="D37" s="41">
        <v>1</v>
      </c>
      <c r="E37" s="39">
        <f>C37+1</f>
        <v>2</v>
      </c>
      <c r="F37" s="41">
        <v>2</v>
      </c>
      <c r="G37" s="39">
        <f>E37+1</f>
        <v>3</v>
      </c>
      <c r="H37" s="41">
        <v>3</v>
      </c>
      <c r="I37" s="39">
        <v>1</v>
      </c>
      <c r="J37" s="41">
        <v>1</v>
      </c>
      <c r="K37" s="39">
        <f>I37+1</f>
        <v>2</v>
      </c>
      <c r="L37" s="41">
        <v>2</v>
      </c>
      <c r="M37" s="39">
        <f>K37+1</f>
        <v>3</v>
      </c>
      <c r="N37" s="41">
        <v>3</v>
      </c>
    </row>
    <row r="38" spans="1:14" x14ac:dyDescent="0.4">
      <c r="B38" s="14"/>
      <c r="C38" s="42" t="s">
        <v>177</v>
      </c>
      <c r="D38" s="42" t="s">
        <v>185</v>
      </c>
      <c r="E38" s="42" t="s">
        <v>177</v>
      </c>
      <c r="F38" s="42" t="s">
        <v>185</v>
      </c>
      <c r="G38" s="42" t="s">
        <v>177</v>
      </c>
      <c r="H38" s="42" t="s">
        <v>185</v>
      </c>
      <c r="I38" s="42" t="s">
        <v>177</v>
      </c>
      <c r="J38" s="42" t="s">
        <v>185</v>
      </c>
      <c r="K38" s="42" t="s">
        <v>177</v>
      </c>
      <c r="L38" s="42" t="s">
        <v>185</v>
      </c>
      <c r="M38" s="42" t="s">
        <v>177</v>
      </c>
      <c r="N38" s="42" t="s">
        <v>185</v>
      </c>
    </row>
    <row r="39" spans="1:14" x14ac:dyDescent="0.4">
      <c r="B39" s="42">
        <v>1</v>
      </c>
      <c r="C39" s="4">
        <f t="shared" ref="C39:H39" si="2">INDEX($C$21:$D$25,MATCH(INDEX($C$30:$F$31,$B39,C$37),$B$21:$B$25,0),MATCH(C$38,$C$20:$D$20,0))</f>
        <v>300</v>
      </c>
      <c r="D39" s="4">
        <f t="shared" si="2"/>
        <v>300</v>
      </c>
      <c r="E39" s="4">
        <f t="shared" si="2"/>
        <v>-300</v>
      </c>
      <c r="F39" s="4">
        <f t="shared" si="2"/>
        <v>300</v>
      </c>
      <c r="G39" s="4">
        <f t="shared" si="2"/>
        <v>-300</v>
      </c>
      <c r="H39" s="4">
        <f t="shared" si="2"/>
        <v>-300</v>
      </c>
      <c r="I39" s="4">
        <f t="shared" ref="I39:N39" si="3">INDEX($F$21:$G$25,MATCH(INDEX($C$30:$F$31,$B39,I$37),$B$21:$B$25,0),MATCH(I$38,$F$20:$G$20,0))</f>
        <v>300</v>
      </c>
      <c r="J39" s="4">
        <f t="shared" si="3"/>
        <v>300</v>
      </c>
      <c r="K39" s="4">
        <f t="shared" si="3"/>
        <v>-300</v>
      </c>
      <c r="L39" s="4">
        <f t="shared" si="3"/>
        <v>300</v>
      </c>
      <c r="M39" s="4">
        <f t="shared" si="3"/>
        <v>-300</v>
      </c>
      <c r="N39" s="4">
        <f t="shared" si="3"/>
        <v>-300</v>
      </c>
    </row>
    <row r="40" spans="1:14" x14ac:dyDescent="0.4">
      <c r="B40" s="42" t="str">
        <f>IF(C40="","",B39+1)</f>
        <v/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4" spans="1:14" x14ac:dyDescent="0.4">
      <c r="B44" s="16" t="s">
        <v>127</v>
      </c>
      <c r="C44" s="5" t="s">
        <v>191</v>
      </c>
      <c r="D44" s="17"/>
      <c r="E44" s="5" t="s">
        <v>189</v>
      </c>
      <c r="F44" s="17"/>
      <c r="G44" s="5" t="s">
        <v>125</v>
      </c>
      <c r="H44" s="17"/>
      <c r="I44" s="5" t="s">
        <v>190</v>
      </c>
      <c r="J44" s="17"/>
      <c r="K44" s="5" t="s">
        <v>188</v>
      </c>
      <c r="L44" s="17"/>
      <c r="M44" s="5" t="s">
        <v>123</v>
      </c>
      <c r="N44" s="17"/>
    </row>
    <row r="45" spans="1:14" x14ac:dyDescent="0.4">
      <c r="B45" s="14"/>
      <c r="C45" s="42" t="s">
        <v>126</v>
      </c>
      <c r="D45" s="42" t="s">
        <v>122</v>
      </c>
      <c r="E45" s="42" t="s">
        <v>126</v>
      </c>
      <c r="F45" s="42" t="s">
        <v>122</v>
      </c>
      <c r="G45" s="42" t="s">
        <v>126</v>
      </c>
      <c r="H45" s="42" t="s">
        <v>122</v>
      </c>
      <c r="I45" s="42" t="s">
        <v>126</v>
      </c>
      <c r="J45" s="42" t="s">
        <v>122</v>
      </c>
      <c r="K45" s="42" t="s">
        <v>126</v>
      </c>
      <c r="L45" s="42" t="s">
        <v>122</v>
      </c>
      <c r="M45" s="42" t="s">
        <v>126</v>
      </c>
      <c r="N45" s="42" t="s">
        <v>122</v>
      </c>
    </row>
    <row r="46" spans="1:14" x14ac:dyDescent="0.4">
      <c r="B46" s="42">
        <v>1</v>
      </c>
      <c r="C46" s="4">
        <f>C39</f>
        <v>300</v>
      </c>
      <c r="D46" s="4">
        <f>D39</f>
        <v>300</v>
      </c>
      <c r="E46" s="4">
        <f>E39-C39</f>
        <v>-600</v>
      </c>
      <c r="F46" s="4">
        <f>F39-D39</f>
        <v>0</v>
      </c>
      <c r="G46" s="4">
        <f>G39-C39</f>
        <v>-600</v>
      </c>
      <c r="H46" s="4">
        <f>H39-D39</f>
        <v>-600</v>
      </c>
      <c r="I46" s="4">
        <f>I39</f>
        <v>300</v>
      </c>
      <c r="J46" s="4">
        <f>J39</f>
        <v>300</v>
      </c>
      <c r="K46" s="4">
        <f>K39-I39</f>
        <v>-600</v>
      </c>
      <c r="L46" s="4">
        <f>L39-J39</f>
        <v>0</v>
      </c>
      <c r="M46" s="4">
        <f>M39-I39</f>
        <v>-600</v>
      </c>
      <c r="N46" s="4">
        <f>N39-J39</f>
        <v>-600</v>
      </c>
    </row>
    <row r="47" spans="1:14" x14ac:dyDescent="0.4">
      <c r="B47" s="42" t="str">
        <f>IF(I47="","",B46+1)</f>
        <v/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50" spans="2:14" x14ac:dyDescent="0.4">
      <c r="B50" s="16" t="s">
        <v>192</v>
      </c>
      <c r="C50" s="39" t="s">
        <v>197</v>
      </c>
      <c r="D50" s="29"/>
      <c r="E50" s="29"/>
      <c r="F50" s="41"/>
      <c r="G50" s="39" t="s">
        <v>198</v>
      </c>
      <c r="H50" s="41"/>
      <c r="I50" s="39" t="s">
        <v>199</v>
      </c>
      <c r="J50" s="29"/>
      <c r="K50" s="29"/>
      <c r="L50" s="41"/>
      <c r="M50" s="39" t="s">
        <v>200</v>
      </c>
      <c r="N50" s="41"/>
    </row>
    <row r="51" spans="2:14" x14ac:dyDescent="0.4">
      <c r="B51" s="14"/>
      <c r="C51" s="42" t="s">
        <v>193</v>
      </c>
      <c r="D51" s="42" t="s">
        <v>194</v>
      </c>
      <c r="E51" s="42" t="s">
        <v>195</v>
      </c>
      <c r="F51" s="42" t="s">
        <v>196</v>
      </c>
      <c r="G51" s="42" t="s">
        <v>126</v>
      </c>
      <c r="H51" s="42" t="s">
        <v>122</v>
      </c>
      <c r="I51" s="42" t="s">
        <v>193</v>
      </c>
      <c r="J51" s="42" t="s">
        <v>194</v>
      </c>
      <c r="K51" s="42" t="s">
        <v>195</v>
      </c>
      <c r="L51" s="42" t="s">
        <v>196</v>
      </c>
      <c r="M51" s="42" t="s">
        <v>126</v>
      </c>
      <c r="N51" s="42" t="s">
        <v>122</v>
      </c>
    </row>
    <row r="52" spans="2:14" x14ac:dyDescent="0.4">
      <c r="B52" s="42">
        <v>1</v>
      </c>
      <c r="C52" s="4">
        <f t="array" ref="C52">MMULT({1,0},MMULT(MMULT({0,-1;1,0},TRANSPOSE(E46:F46)*M46:N46-TRANSPOSE(G46:H46)*K46:L46)/(-G46*F46+H46*E46),{1;0}))</f>
        <v>1</v>
      </c>
      <c r="D52" s="4">
        <f t="array" ref="D52">MMULT({1,0},MMULT(MMULT({0,-1;1,0},TRANSPOSE(E46:F46)*M46:N46-TRANSPOSE(G46:H46)*K46:L46)/(-G46*F46+H46*E46),{0;1}))</f>
        <v>0</v>
      </c>
      <c r="E52" s="4">
        <f t="array" ref="E52">MMULT({0,1},MMULT(MMULT({0,-1;1,0},TRANSPOSE(E46:F46)*M46:N46-TRANSPOSE(G46:H46)*K46:L46)/(-G46*F46+H46*E46),{1;0}))</f>
        <v>0</v>
      </c>
      <c r="F52" s="4">
        <f t="array" ref="F52">MMULT({0,1},MMULT(MMULT({0,-1;1,0},TRANSPOSE(E46:F46)*M46:N46-TRANSPOSE(G46:H46)*K46:L46)/(-G46*F46+H46*E46),{0;1}))</f>
        <v>1</v>
      </c>
      <c r="G52" s="4">
        <f>C46-SUMPRODUCT(C52:D52,I46:J46)</f>
        <v>0</v>
      </c>
      <c r="H52" s="4">
        <f>D46-SUMPRODUCT(E52:F52,I46:J46)</f>
        <v>0</v>
      </c>
      <c r="I52" s="4">
        <f>F52/($C52*$F52-$D52*$E52)</f>
        <v>1</v>
      </c>
      <c r="J52" s="4">
        <f>G52/($C52*$F52-$D52*$E52)</f>
        <v>0</v>
      </c>
      <c r="K52" s="4">
        <f>H52/($C52*$F52-$D52*$E52)</f>
        <v>0</v>
      </c>
      <c r="L52" s="4">
        <f>I52/($C52*$F52-$D52*$E52)</f>
        <v>1</v>
      </c>
      <c r="M52" s="4">
        <f>-SUMPRODUCT(I52:J52,G52:H52)</f>
        <v>0</v>
      </c>
      <c r="N52" s="4">
        <f>-SUMPRODUCT(K52:L52,G52:H52)</f>
        <v>0</v>
      </c>
    </row>
    <row r="53" spans="2:14" x14ac:dyDescent="0.4">
      <c r="B53" s="42" t="str">
        <f>IF(I53="","",B52+1)</f>
        <v/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6" spans="2:14" x14ac:dyDescent="0.4">
      <c r="B56" s="45" t="s">
        <v>176</v>
      </c>
      <c r="C56" s="19" t="s">
        <v>127</v>
      </c>
      <c r="D56" s="27"/>
      <c r="E56" s="27"/>
      <c r="F56" s="27"/>
      <c r="G56" s="26"/>
      <c r="H56" s="23"/>
      <c r="I56" s="23"/>
      <c r="J56" s="23"/>
      <c r="K56" s="18"/>
    </row>
    <row r="57" spans="2:14" x14ac:dyDescent="0.4">
      <c r="B57" s="44"/>
      <c r="C57" s="44">
        <v>1</v>
      </c>
      <c r="D57" s="44">
        <v>2</v>
      </c>
      <c r="E57" s="44">
        <v>3</v>
      </c>
      <c r="F57" s="44">
        <v>4</v>
      </c>
      <c r="G57" s="44">
        <v>5</v>
      </c>
      <c r="H57" s="23"/>
      <c r="I57" s="23"/>
      <c r="J57" s="23"/>
    </row>
    <row r="58" spans="2:14" x14ac:dyDescent="0.4">
      <c r="B58" s="3">
        <v>1</v>
      </c>
      <c r="C58" s="4" t="b">
        <v>1</v>
      </c>
      <c r="D58" s="4"/>
      <c r="E58" s="4"/>
      <c r="F58" s="4"/>
      <c r="G58" s="4"/>
      <c r="H58" s="23"/>
      <c r="I58" s="23"/>
      <c r="J58" s="23"/>
    </row>
    <row r="59" spans="2:14" x14ac:dyDescent="0.4">
      <c r="B59" s="3">
        <v>2</v>
      </c>
      <c r="C59" s="4" t="b">
        <v>1</v>
      </c>
      <c r="D59" s="4"/>
      <c r="E59" s="4"/>
      <c r="F59" s="4"/>
      <c r="G59" s="4"/>
      <c r="H59" s="23"/>
      <c r="I59" s="23"/>
      <c r="J59" s="23"/>
    </row>
    <row r="60" spans="2:14" x14ac:dyDescent="0.4">
      <c r="B60" s="3">
        <v>3</v>
      </c>
      <c r="C60" s="4" t="b">
        <v>1</v>
      </c>
      <c r="D60" s="4"/>
      <c r="E60" s="4"/>
      <c r="F60" s="4"/>
      <c r="G60" s="4"/>
      <c r="H60" s="23"/>
      <c r="I60" s="23"/>
      <c r="J60" s="23"/>
    </row>
    <row r="61" spans="2:14" x14ac:dyDescent="0.4">
      <c r="B61" s="3">
        <v>4</v>
      </c>
      <c r="C61" s="4" t="b">
        <v>1</v>
      </c>
      <c r="D61" s="4"/>
      <c r="E61" s="4"/>
      <c r="F61" s="4"/>
      <c r="G61" s="4"/>
      <c r="H61" s="23"/>
      <c r="I61" s="23"/>
      <c r="J61" s="23"/>
    </row>
    <row r="62" spans="2:14" x14ac:dyDescent="0.4">
      <c r="B62" s="3">
        <v>5</v>
      </c>
      <c r="C62" s="4" t="b">
        <v>1</v>
      </c>
      <c r="D62" s="4"/>
      <c r="E62" s="4"/>
      <c r="F62" s="4"/>
      <c r="G62" s="4"/>
      <c r="H62" s="23"/>
      <c r="I62" s="23"/>
      <c r="J62" s="23"/>
    </row>
    <row r="63" spans="2:14" x14ac:dyDescent="0.4">
      <c r="B63" s="3"/>
      <c r="C63" s="4"/>
      <c r="D63" s="4"/>
      <c r="E63" s="4"/>
      <c r="F63" s="4"/>
      <c r="G63" s="4"/>
      <c r="H63" s="23"/>
      <c r="I63" s="23"/>
      <c r="J63" s="23"/>
    </row>
    <row r="65" spans="2:12" x14ac:dyDescent="0.4">
      <c r="B65" s="42" t="s">
        <v>204</v>
      </c>
      <c r="C65" s="42" t="s">
        <v>127</v>
      </c>
      <c r="D65" s="23"/>
      <c r="E65" s="23"/>
      <c r="F65" s="23"/>
      <c r="G65" s="23"/>
      <c r="H65" s="23"/>
      <c r="I65" s="23"/>
    </row>
    <row r="66" spans="2:12" x14ac:dyDescent="0.4">
      <c r="B66" s="42">
        <v>1</v>
      </c>
      <c r="C66" s="4">
        <v>1</v>
      </c>
      <c r="D66" s="23"/>
      <c r="E66" s="23"/>
      <c r="F66" s="23"/>
      <c r="G66" s="23"/>
      <c r="H66" s="23"/>
      <c r="I66" s="23"/>
    </row>
    <row r="67" spans="2:12" x14ac:dyDescent="0.4">
      <c r="B67" s="42">
        <v>2</v>
      </c>
      <c r="C67" s="4">
        <v>1</v>
      </c>
      <c r="D67" s="23"/>
      <c r="E67" s="23"/>
      <c r="F67" s="23"/>
      <c r="G67" s="23"/>
      <c r="H67" s="23"/>
      <c r="I67" s="23"/>
    </row>
    <row r="68" spans="2:12" x14ac:dyDescent="0.4">
      <c r="B68" s="42">
        <v>3</v>
      </c>
      <c r="C68" s="4">
        <v>1</v>
      </c>
      <c r="D68" s="23"/>
      <c r="E68" s="23"/>
      <c r="F68" s="23"/>
      <c r="G68" s="23"/>
      <c r="H68" s="23"/>
      <c r="I68" s="23"/>
    </row>
    <row r="69" spans="2:12" x14ac:dyDescent="0.4">
      <c r="B69" s="42">
        <v>4</v>
      </c>
      <c r="C69" s="4">
        <v>1</v>
      </c>
      <c r="D69" s="23"/>
      <c r="E69" s="23"/>
      <c r="F69" s="23"/>
      <c r="G69" s="23"/>
      <c r="H69" s="23"/>
      <c r="I69" s="23"/>
    </row>
    <row r="70" spans="2:12" x14ac:dyDescent="0.4">
      <c r="B70" s="3"/>
      <c r="C70" s="4"/>
      <c r="D70" s="23"/>
      <c r="E70" s="23"/>
      <c r="F70" s="23"/>
      <c r="G70" s="23"/>
      <c r="H70" s="23"/>
      <c r="I70" s="23"/>
    </row>
    <row r="71" spans="2:12" x14ac:dyDescent="0.4">
      <c r="B71" s="3"/>
      <c r="C71" s="4"/>
      <c r="D71" s="23"/>
      <c r="E71" s="23"/>
      <c r="F71" s="23"/>
      <c r="G71" s="23"/>
      <c r="H71" s="23"/>
      <c r="I71" s="23"/>
    </row>
    <row r="73" spans="2:12" x14ac:dyDescent="0.4">
      <c r="B73" s="39" t="s">
        <v>205</v>
      </c>
      <c r="C73" s="39" t="s">
        <v>207</v>
      </c>
      <c r="D73" s="41"/>
      <c r="E73" s="29" t="s">
        <v>204</v>
      </c>
      <c r="F73" s="41">
        <v>1</v>
      </c>
      <c r="G73" s="39" t="s">
        <v>206</v>
      </c>
      <c r="H73" s="41">
        <v>2</v>
      </c>
      <c r="I73" s="39" t="s">
        <v>206</v>
      </c>
      <c r="J73" s="41">
        <v>3</v>
      </c>
      <c r="K73" s="39" t="s">
        <v>206</v>
      </c>
      <c r="L73" s="41">
        <v>4</v>
      </c>
    </row>
    <row r="74" spans="2:12" x14ac:dyDescent="0.4">
      <c r="B74" s="46">
        <v>1</v>
      </c>
      <c r="C74" s="40"/>
      <c r="D74" s="47"/>
      <c r="E74" s="17">
        <f t="array" ref="E74">LARGE(($C$66:$C$71=$B74)*$B$66:$B$71,F73)</f>
        <v>4</v>
      </c>
      <c r="F74" s="42">
        <f>E74</f>
        <v>4</v>
      </c>
      <c r="G74" s="17">
        <f t="array" ref="G74">LARGE(($C$66:$C$71=$B74)*$B$66:$B$71,H73)</f>
        <v>3</v>
      </c>
      <c r="H74" s="42">
        <f>G74</f>
        <v>3</v>
      </c>
      <c r="I74" s="17">
        <f t="array" ref="I74">LARGE(($C$66:$C$71=$B74)*$B$66:$B$71,J73)</f>
        <v>2</v>
      </c>
      <c r="J74" s="42">
        <f>I74</f>
        <v>2</v>
      </c>
      <c r="K74" s="17">
        <f t="array" ref="K74">LARGE(($C$66:$C$71=$B74)*$B$66:$B$71,L73)</f>
        <v>1</v>
      </c>
      <c r="L74" s="42">
        <f>K74</f>
        <v>1</v>
      </c>
    </row>
    <row r="75" spans="2:12" x14ac:dyDescent="0.4">
      <c r="B75" s="14"/>
      <c r="C75" s="14" t="s">
        <v>203</v>
      </c>
      <c r="D75" s="14" t="s">
        <v>154</v>
      </c>
      <c r="E75" s="42" t="s">
        <v>203</v>
      </c>
      <c r="F75" s="42" t="s">
        <v>154</v>
      </c>
      <c r="G75" s="42" t="s">
        <v>203</v>
      </c>
      <c r="H75" s="42" t="s">
        <v>154</v>
      </c>
      <c r="I75" s="42" t="s">
        <v>51</v>
      </c>
      <c r="J75" s="42" t="s">
        <v>50</v>
      </c>
      <c r="K75" s="42" t="s">
        <v>51</v>
      </c>
      <c r="L75" s="42" t="s">
        <v>50</v>
      </c>
    </row>
    <row r="76" spans="2:12" x14ac:dyDescent="0.4">
      <c r="B76" s="42">
        <v>1</v>
      </c>
      <c r="C76" s="4">
        <f t="shared" ref="C76:D79" si="4">INDEX($F$21:$G$25,INDEX($C$30:$F$31,MATCH($B$74,$B$30:$B$31,0),$B76),MATCH(C$75,$F$20:$G$20,0))</f>
        <v>300</v>
      </c>
      <c r="D76" s="4">
        <f t="shared" si="4"/>
        <v>300</v>
      </c>
      <c r="E76" s="4">
        <f t="shared" ref="E76:L76" si="5">INDEX($C$7:$D$15,MATCH(INDEX($G$7:$G$15,MATCH(E$74,$F$7:$F$15,0)),$B$7:$B$15,0),MATCH(E$75,$C$6:$D$6,0))</f>
        <v>300</v>
      </c>
      <c r="F76" s="4">
        <f t="shared" si="5"/>
        <v>-300</v>
      </c>
      <c r="G76" s="4">
        <f t="shared" si="5"/>
        <v>-300</v>
      </c>
      <c r="H76" s="4">
        <f t="shared" si="5"/>
        <v>-300</v>
      </c>
      <c r="I76" s="4">
        <f t="shared" si="5"/>
        <v>-300</v>
      </c>
      <c r="J76" s="4">
        <f t="shared" si="5"/>
        <v>300</v>
      </c>
      <c r="K76" s="4">
        <f t="shared" si="5"/>
        <v>300</v>
      </c>
      <c r="L76" s="4">
        <f t="shared" si="5"/>
        <v>300</v>
      </c>
    </row>
    <row r="77" spans="2:12" x14ac:dyDescent="0.4">
      <c r="B77" s="42">
        <v>2</v>
      </c>
      <c r="C77" s="4">
        <f t="shared" si="4"/>
        <v>-300</v>
      </c>
      <c r="D77" s="4">
        <f t="shared" si="4"/>
        <v>300</v>
      </c>
      <c r="E77" s="4">
        <f t="shared" ref="E77:L77" si="6">INDEX($C$7:$D$15,MATCH(INDEX($H$7:$H$15,MATCH(E$74,$F$7:$F$15,0)),$B$7:$B$15,0),MATCH(E$75,$C$6:$D$6,0))</f>
        <v>0</v>
      </c>
      <c r="F77" s="4">
        <f t="shared" si="6"/>
        <v>0</v>
      </c>
      <c r="G77" s="4">
        <f t="shared" si="6"/>
        <v>0</v>
      </c>
      <c r="H77" s="4">
        <f t="shared" si="6"/>
        <v>0</v>
      </c>
      <c r="I77" s="4">
        <f t="shared" si="6"/>
        <v>0</v>
      </c>
      <c r="J77" s="4">
        <f t="shared" si="6"/>
        <v>0</v>
      </c>
      <c r="K77" s="4">
        <f t="shared" si="6"/>
        <v>0</v>
      </c>
      <c r="L77" s="4">
        <f t="shared" si="6"/>
        <v>0</v>
      </c>
    </row>
    <row r="78" spans="2:12" x14ac:dyDescent="0.4">
      <c r="B78" s="42">
        <v>3</v>
      </c>
      <c r="C78" s="4">
        <f t="shared" si="4"/>
        <v>-300</v>
      </c>
      <c r="D78" s="4">
        <f t="shared" si="4"/>
        <v>-300</v>
      </c>
      <c r="E78" s="34"/>
      <c r="F78" s="34"/>
      <c r="G78" s="34"/>
      <c r="H78" s="34"/>
      <c r="I78" s="34"/>
      <c r="J78" s="34"/>
      <c r="K78" s="34"/>
      <c r="L78" s="34"/>
    </row>
    <row r="79" spans="2:12" x14ac:dyDescent="0.4">
      <c r="B79" s="42">
        <v>4</v>
      </c>
      <c r="C79" s="4">
        <f t="shared" si="4"/>
        <v>300</v>
      </c>
      <c r="D79" s="4">
        <f t="shared" si="4"/>
        <v>-300</v>
      </c>
      <c r="E79" s="34"/>
      <c r="F79" s="34"/>
      <c r="G79" s="34"/>
      <c r="H79" s="34"/>
      <c r="I79" s="34"/>
      <c r="J79" s="34"/>
      <c r="K79" s="34"/>
      <c r="L79" s="34"/>
    </row>
    <row r="80" spans="2:12" x14ac:dyDescent="0.4">
      <c r="B80" s="42">
        <v>5</v>
      </c>
      <c r="C80" s="4">
        <f>C76</f>
        <v>300</v>
      </c>
      <c r="D80" s="4">
        <f>D76</f>
        <v>300</v>
      </c>
      <c r="E80" s="34"/>
      <c r="F80" s="34"/>
      <c r="G80" s="34"/>
      <c r="H80" s="34"/>
      <c r="I80" s="34"/>
      <c r="J80" s="34"/>
      <c r="K80" s="34"/>
      <c r="L80" s="34"/>
    </row>
    <row r="81" spans="2:12" x14ac:dyDescent="0.4">
      <c r="C81" s="5" t="s">
        <v>208</v>
      </c>
      <c r="D81" s="17"/>
      <c r="E81" s="37" t="s">
        <v>204</v>
      </c>
      <c r="F81" s="17">
        <v>1</v>
      </c>
      <c r="G81" s="5" t="s">
        <v>206</v>
      </c>
      <c r="H81" s="17">
        <v>2</v>
      </c>
      <c r="I81" s="5" t="s">
        <v>206</v>
      </c>
      <c r="J81" s="17">
        <v>3</v>
      </c>
      <c r="K81" s="5" t="s">
        <v>206</v>
      </c>
      <c r="L81" s="17">
        <v>4</v>
      </c>
    </row>
    <row r="82" spans="2:12" x14ac:dyDescent="0.4">
      <c r="B82" s="42">
        <v>1</v>
      </c>
      <c r="C82" s="4">
        <f ca="1">SUMPRODUCT(C76:D76,OFFSET($C$51:$D$51,$B$74,0))+OFFSET($G$51,$B$74,0)</f>
        <v>300</v>
      </c>
      <c r="D82" s="4">
        <f ca="1">SUMPRODUCT(C76:D76,OFFSET($E$51:$F$51,$B$74,0))+OFFSET($H$51,$B$74,0)</f>
        <v>300</v>
      </c>
      <c r="E82" s="4">
        <f ca="1">SUMPRODUCT(E76:F76,OFFSET($C$51:$D$51,$B$74,0))+OFFSET($G$51,$B$74,0)</f>
        <v>300</v>
      </c>
      <c r="F82" s="4">
        <f ca="1">SUMPRODUCT(E76:F76,OFFSET($E$51:$F$51,$B$74,0))+OFFSET($H$51,$B$74,0)</f>
        <v>-300</v>
      </c>
      <c r="G82" s="4">
        <f ca="1">SUMPRODUCT(G76:H76,OFFSET($C$51:$D$51,$B$74,0))+OFFSET($G$51,$B$74,0)</f>
        <v>-300</v>
      </c>
      <c r="H82" s="4">
        <f ca="1">SUMPRODUCT(G76:H76,OFFSET($E$51:$F$51,$B$74,0))+OFFSET($H$51,$B$74,0)</f>
        <v>-300</v>
      </c>
      <c r="I82" s="4">
        <f ca="1">SUMPRODUCT(I76:J76,OFFSET($C$51:$D$51,$B$74,0))+OFFSET($G$51,$B$74,0)</f>
        <v>-300</v>
      </c>
      <c r="J82" s="4">
        <f ca="1">SUMPRODUCT(I76:J76,OFFSET($E$51:$F$51,$B$74,0))+OFFSET($H$51,$B$74,0)</f>
        <v>300</v>
      </c>
      <c r="K82" s="4">
        <f ca="1">SUMPRODUCT(K76:L76,OFFSET($C$51:$D$51,$B$74,0))+OFFSET($G$51,$B$74,0)</f>
        <v>300</v>
      </c>
      <c r="L82" s="4">
        <f ca="1">SUMPRODUCT(K76:L76,OFFSET($E$51:$F$51,$B$74,0))+OFFSET($H$51,$B$74,0)</f>
        <v>300</v>
      </c>
    </row>
    <row r="83" spans="2:12" x14ac:dyDescent="0.4">
      <c r="B83" s="42">
        <v>2</v>
      </c>
      <c r="C83" s="4">
        <f ca="1">SUMPRODUCT(C77:D77,OFFSET($C$51:$D$51,$B$74,0))+OFFSET($G$51,$B$74,0)</f>
        <v>-300</v>
      </c>
      <c r="D83" s="4">
        <f ca="1">SUMPRODUCT(C77:D77,OFFSET($E$51:$F$51,$B$74,0))+OFFSET($H$51,$B$74,0)</f>
        <v>300</v>
      </c>
      <c r="E83" s="4">
        <f ca="1">SUMPRODUCT(E77:F77,OFFSET($C$51:$D$51,$B$74,0))+OFFSET($G$51,$B$74,0)</f>
        <v>0</v>
      </c>
      <c r="F83" s="4">
        <f ca="1">SUMPRODUCT(E77:F77,OFFSET($E$51:$F$51,$B$74,0))+OFFSET($H$51,$B$74,0)</f>
        <v>0</v>
      </c>
      <c r="G83" s="4">
        <f ca="1">SUMPRODUCT(G77:H77,OFFSET($C$51:$D$51,$B$74,0))+OFFSET($G$51,$B$74,0)</f>
        <v>0</v>
      </c>
      <c r="H83" s="4">
        <f ca="1">SUMPRODUCT(G77:H77,OFFSET($E$51:$F$51,$B$74,0))+OFFSET($H$51,$B$74,0)</f>
        <v>0</v>
      </c>
      <c r="I83" s="4">
        <f ca="1">SUMPRODUCT(I77:J77,OFFSET($C$51:$D$51,$B$74,0))+OFFSET($G$51,$B$74,0)</f>
        <v>0</v>
      </c>
      <c r="J83" s="4">
        <f ca="1">SUMPRODUCT(I77:J77,OFFSET($E$51:$F$51,$B$74,0))+OFFSET($H$51,$B$74,0)</f>
        <v>0</v>
      </c>
      <c r="K83" s="4">
        <f ca="1">SUMPRODUCT(K77:L77,OFFSET($C$51:$D$51,$B$74,0))+OFFSET($G$51,$B$74,0)</f>
        <v>0</v>
      </c>
      <c r="L83" s="4">
        <f ca="1">SUMPRODUCT(K77:L77,OFFSET($E$51:$F$51,$B$74,0))+OFFSET($H$51,$B$74,0)</f>
        <v>0</v>
      </c>
    </row>
    <row r="84" spans="2:12" x14ac:dyDescent="0.4">
      <c r="B84" s="42">
        <v>3</v>
      </c>
      <c r="C84" s="4">
        <f ca="1">SUMPRODUCT(C78:D78,OFFSET($C$51:$D$51,$B$74,0))+OFFSET($G$51,$B$74,0)</f>
        <v>-300</v>
      </c>
      <c r="D84" s="4">
        <f ca="1">SUMPRODUCT(C78:D78,OFFSET($E$51:$F$51,$B$74,0))+OFFSET($H$51,$B$74,0)</f>
        <v>-300</v>
      </c>
      <c r="E84" s="34"/>
      <c r="F84" s="34"/>
      <c r="G84" s="34"/>
      <c r="H84" s="34"/>
      <c r="I84" s="34"/>
      <c r="J84" s="34"/>
      <c r="K84" s="34"/>
      <c r="L84" s="34"/>
    </row>
    <row r="85" spans="2:12" x14ac:dyDescent="0.4">
      <c r="B85" s="42">
        <v>4</v>
      </c>
      <c r="C85" s="4">
        <f ca="1">SUMPRODUCT(C79:D79,OFFSET($C$51:$D$51,$B$74,0))+OFFSET($G$51,$B$74,0)</f>
        <v>300</v>
      </c>
      <c r="D85" s="4">
        <f ca="1">SUMPRODUCT(C79:D79,OFFSET($E$51:$F$51,$B$74,0))+OFFSET($H$51,$B$74,0)</f>
        <v>-300</v>
      </c>
      <c r="E85" s="34"/>
      <c r="F85" s="34"/>
      <c r="G85" s="34"/>
      <c r="H85" s="34"/>
      <c r="I85" s="34"/>
      <c r="J85" s="34"/>
      <c r="K85" s="34"/>
      <c r="L85" s="34"/>
    </row>
    <row r="86" spans="2:12" x14ac:dyDescent="0.4">
      <c r="B86" s="42">
        <v>5</v>
      </c>
      <c r="C86" s="4">
        <f ca="1">SUMPRODUCT(C80:D80,OFFSET($C$51:$D$51,$B$74,0))+OFFSET($G$51,$B$74,0)</f>
        <v>300</v>
      </c>
      <c r="D86" s="4">
        <f ca="1">SUMPRODUCT(C80:D80,OFFSET($E$51:$F$51,$B$74,0))+OFFSET($H$51,$B$74,0)</f>
        <v>300</v>
      </c>
      <c r="E86" s="34"/>
      <c r="F86" s="34"/>
      <c r="G86" s="34"/>
      <c r="H86" s="34"/>
      <c r="I86" s="34"/>
      <c r="J86" s="34"/>
      <c r="K86" s="34"/>
      <c r="L86" s="34"/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zoomScale="130" zoomScaleNormal="130" workbookViewId="0">
      <selection activeCell="A104" sqref="A104"/>
    </sheetView>
  </sheetViews>
  <sheetFormatPr defaultRowHeight="18.75" x14ac:dyDescent="0.4"/>
  <sheetData>
    <row r="1" spans="1:16" s="38" customFormat="1" ht="24.75" thickBot="1" x14ac:dyDescent="0.45">
      <c r="A1" s="1" t="s">
        <v>211</v>
      </c>
    </row>
    <row r="2" spans="1:16" ht="19.5" thickTop="1" x14ac:dyDescent="0.4"/>
    <row r="4" spans="1:16" x14ac:dyDescent="0.4">
      <c r="A4" s="48" t="s">
        <v>212</v>
      </c>
    </row>
    <row r="5" spans="1:16" x14ac:dyDescent="0.4">
      <c r="B5" s="39" t="s">
        <v>176</v>
      </c>
      <c r="C5" s="29"/>
      <c r="D5" s="41"/>
      <c r="E5" s="23"/>
      <c r="F5" s="39" t="s">
        <v>201</v>
      </c>
      <c r="G5" s="29"/>
      <c r="H5" s="41"/>
      <c r="K5" s="23"/>
      <c r="L5" s="23"/>
      <c r="M5" s="23"/>
      <c r="N5" s="23"/>
      <c r="O5" s="23"/>
      <c r="P5" s="23"/>
    </row>
    <row r="6" spans="1:16" x14ac:dyDescent="0.4">
      <c r="B6" s="40"/>
      <c r="C6" s="42" t="s">
        <v>51</v>
      </c>
      <c r="D6" s="42" t="s">
        <v>50</v>
      </c>
      <c r="E6" s="23"/>
      <c r="F6" s="40"/>
      <c r="G6" s="42" t="s">
        <v>179</v>
      </c>
      <c r="H6" s="42" t="s">
        <v>180</v>
      </c>
      <c r="K6" s="23"/>
      <c r="L6" s="23"/>
      <c r="M6" s="23"/>
      <c r="N6" s="23"/>
      <c r="O6" s="23"/>
      <c r="P6" s="23"/>
    </row>
    <row r="7" spans="1:16" x14ac:dyDescent="0.4">
      <c r="B7" s="14">
        <v>1</v>
      </c>
      <c r="C7" s="14">
        <v>300</v>
      </c>
      <c r="D7" s="14">
        <v>300</v>
      </c>
      <c r="E7" s="43"/>
      <c r="F7" s="14">
        <v>1</v>
      </c>
      <c r="G7" s="14">
        <v>1</v>
      </c>
      <c r="H7" s="14">
        <v>5</v>
      </c>
      <c r="K7" s="43"/>
      <c r="L7" s="43"/>
      <c r="M7" s="23"/>
      <c r="N7" s="23"/>
      <c r="O7" s="23"/>
      <c r="P7" s="23"/>
    </row>
    <row r="8" spans="1:16" x14ac:dyDescent="0.4">
      <c r="B8" s="42">
        <f>IF(C8="","",B7+1)</f>
        <v>2</v>
      </c>
      <c r="C8" s="42">
        <v>-300</v>
      </c>
      <c r="D8" s="42">
        <v>300</v>
      </c>
      <c r="E8" s="43"/>
      <c r="F8" s="42">
        <f>IF(G8="","",F7+1)</f>
        <v>2</v>
      </c>
      <c r="G8" s="42">
        <v>2</v>
      </c>
      <c r="H8" s="42">
        <v>5</v>
      </c>
      <c r="K8" s="43"/>
      <c r="L8" s="43"/>
      <c r="M8" s="23"/>
      <c r="N8" s="23"/>
      <c r="O8" s="23"/>
      <c r="P8" s="23"/>
    </row>
    <row r="9" spans="1:16" x14ac:dyDescent="0.4">
      <c r="B9" s="42">
        <f t="shared" ref="B9:B15" si="0">IF(C9="","",B8+1)</f>
        <v>3</v>
      </c>
      <c r="C9" s="42">
        <v>-300</v>
      </c>
      <c r="D9" s="42">
        <v>-300</v>
      </c>
      <c r="E9" s="43"/>
      <c r="F9" s="42">
        <f t="shared" ref="F9:F15" si="1">IF(G9="","",F8+1)</f>
        <v>3</v>
      </c>
      <c r="G9" s="42">
        <v>3</v>
      </c>
      <c r="H9" s="42">
        <v>5</v>
      </c>
      <c r="K9" s="43"/>
      <c r="L9" s="43"/>
      <c r="M9" s="23"/>
      <c r="N9" s="23"/>
      <c r="O9" s="23"/>
      <c r="P9" s="23"/>
    </row>
    <row r="10" spans="1:16" x14ac:dyDescent="0.4">
      <c r="B10" s="42">
        <f t="shared" si="0"/>
        <v>4</v>
      </c>
      <c r="C10" s="42">
        <v>300</v>
      </c>
      <c r="D10" s="42">
        <v>-300</v>
      </c>
      <c r="E10" s="43"/>
      <c r="F10" s="42">
        <f t="shared" si="1"/>
        <v>4</v>
      </c>
      <c r="G10" s="42">
        <v>7</v>
      </c>
      <c r="H10" s="42">
        <v>5</v>
      </c>
      <c r="K10" s="43"/>
      <c r="L10" s="43"/>
      <c r="M10" s="23"/>
      <c r="N10" s="23"/>
      <c r="O10" s="23"/>
      <c r="P10" s="23"/>
    </row>
    <row r="11" spans="1:16" x14ac:dyDescent="0.4">
      <c r="B11" s="42">
        <f t="shared" si="0"/>
        <v>5</v>
      </c>
      <c r="C11" s="42">
        <v>0</v>
      </c>
      <c r="D11" s="42">
        <v>0</v>
      </c>
      <c r="E11" s="43"/>
      <c r="F11" s="42">
        <v>5</v>
      </c>
      <c r="G11" s="42">
        <v>4</v>
      </c>
      <c r="H11" s="42">
        <v>7</v>
      </c>
      <c r="K11" s="43"/>
      <c r="L11" s="43"/>
      <c r="M11" s="23"/>
      <c r="N11" s="23"/>
      <c r="O11" s="23"/>
      <c r="P11" s="23"/>
    </row>
    <row r="12" spans="1:16" x14ac:dyDescent="0.4">
      <c r="B12" s="42">
        <v>6</v>
      </c>
      <c r="C12" s="42">
        <v>300</v>
      </c>
      <c r="D12" s="42">
        <v>0</v>
      </c>
      <c r="E12" s="43"/>
      <c r="F12" s="42" t="str">
        <f t="shared" si="1"/>
        <v/>
      </c>
      <c r="G12" s="42"/>
      <c r="H12" s="42"/>
      <c r="K12" s="43"/>
      <c r="L12" s="43"/>
      <c r="M12" s="23"/>
      <c r="N12" s="23"/>
      <c r="O12" s="23"/>
      <c r="P12" s="23"/>
    </row>
    <row r="13" spans="1:16" x14ac:dyDescent="0.4">
      <c r="B13" s="42">
        <v>7</v>
      </c>
      <c r="C13" s="42">
        <v>100</v>
      </c>
      <c r="D13" s="42">
        <v>-100</v>
      </c>
      <c r="E13" s="43"/>
      <c r="F13" s="42" t="str">
        <f t="shared" si="1"/>
        <v/>
      </c>
      <c r="G13" s="42"/>
      <c r="H13" s="42"/>
      <c r="K13" s="43"/>
      <c r="L13" s="43"/>
      <c r="M13" s="23"/>
      <c r="N13" s="23"/>
      <c r="O13" s="23"/>
      <c r="P13" s="23"/>
    </row>
    <row r="14" spans="1:16" x14ac:dyDescent="0.4">
      <c r="B14" s="42" t="str">
        <f t="shared" si="0"/>
        <v/>
      </c>
      <c r="C14" s="42"/>
      <c r="D14" s="42"/>
      <c r="E14" s="43"/>
      <c r="F14" s="42" t="str">
        <f t="shared" si="1"/>
        <v/>
      </c>
      <c r="G14" s="42"/>
      <c r="H14" s="42"/>
      <c r="K14" s="43"/>
      <c r="L14" s="43"/>
      <c r="M14" s="23"/>
      <c r="N14" s="23"/>
      <c r="O14" s="23"/>
      <c r="P14" s="23"/>
    </row>
    <row r="15" spans="1:16" x14ac:dyDescent="0.4">
      <c r="B15" s="42" t="str">
        <f t="shared" si="0"/>
        <v/>
      </c>
      <c r="C15" s="42"/>
      <c r="D15" s="42"/>
      <c r="E15" s="43"/>
      <c r="F15" s="42" t="str">
        <f t="shared" si="1"/>
        <v/>
      </c>
      <c r="G15" s="42"/>
      <c r="H15" s="42"/>
      <c r="K15" s="43"/>
      <c r="L15" s="43"/>
      <c r="M15" s="23"/>
      <c r="N15" s="23"/>
      <c r="O15" s="23"/>
      <c r="P15" s="23"/>
    </row>
    <row r="19" spans="2:14" x14ac:dyDescent="0.4">
      <c r="B19" s="39" t="s">
        <v>184</v>
      </c>
      <c r="C19" s="29"/>
      <c r="D19" s="41"/>
      <c r="E19" s="29" t="s">
        <v>176</v>
      </c>
      <c r="F19" s="29"/>
      <c r="G19" s="41"/>
    </row>
    <row r="20" spans="2:14" x14ac:dyDescent="0.4">
      <c r="B20" s="40"/>
      <c r="C20" s="42" t="s">
        <v>51</v>
      </c>
      <c r="D20" s="42" t="s">
        <v>50</v>
      </c>
      <c r="E20" s="20"/>
      <c r="F20" s="42" t="s">
        <v>51</v>
      </c>
      <c r="G20" s="42" t="s">
        <v>50</v>
      </c>
    </row>
    <row r="21" spans="2:14" x14ac:dyDescent="0.4">
      <c r="B21" s="14">
        <v>1</v>
      </c>
      <c r="C21" s="14">
        <v>300</v>
      </c>
      <c r="D21" s="14">
        <v>300</v>
      </c>
      <c r="E21" s="14">
        <v>1</v>
      </c>
      <c r="F21" s="4">
        <f>IFERROR(INDEX($C$7:$C$15,MATCH($E21,$B$7:$B$15,0)),NA())</f>
        <v>300</v>
      </c>
      <c r="G21" s="4">
        <f>INDEX($D$7:$D$15,MATCH($E21,$B$7:$B$15,0))</f>
        <v>300</v>
      </c>
    </row>
    <row r="22" spans="2:14" x14ac:dyDescent="0.4">
      <c r="B22" s="42">
        <f>IF(C22="","",B21+1)</f>
        <v>2</v>
      </c>
      <c r="C22" s="42">
        <v>-300</v>
      </c>
      <c r="D22" s="42">
        <v>300</v>
      </c>
      <c r="E22" s="42">
        <v>2</v>
      </c>
      <c r="F22" s="4">
        <f>IFERROR(INDEX($C$7:$C$15,MATCH($E22,$B$7:$B$15,0)),NA())</f>
        <v>-300</v>
      </c>
      <c r="G22" s="4">
        <f>INDEX($D$7:$D$15,MATCH($E22,$B$7:$B$15,0))</f>
        <v>300</v>
      </c>
    </row>
    <row r="23" spans="2:14" x14ac:dyDescent="0.4">
      <c r="B23" s="42">
        <f>IF(C23="","",B22+1)</f>
        <v>3</v>
      </c>
      <c r="C23" s="42">
        <v>-300</v>
      </c>
      <c r="D23" s="42">
        <v>-300</v>
      </c>
      <c r="E23" s="42">
        <v>3</v>
      </c>
      <c r="F23" s="4">
        <f>IFERROR(INDEX($C$7:$C$15,MATCH($E23,$B$7:$B$15,0)),NA())</f>
        <v>-300</v>
      </c>
      <c r="G23" s="4">
        <f>INDEX($D$7:$D$15,MATCH($E23,$B$7:$B$15,0))</f>
        <v>-300</v>
      </c>
    </row>
    <row r="24" spans="2:14" x14ac:dyDescent="0.4">
      <c r="B24" s="42">
        <f>IF(C24="","",B23+1)</f>
        <v>4</v>
      </c>
      <c r="C24" s="42">
        <v>300</v>
      </c>
      <c r="D24" s="42">
        <v>0</v>
      </c>
      <c r="E24" s="42">
        <v>6</v>
      </c>
      <c r="F24" s="4">
        <f>IFERROR(INDEX($C$7:$C$15,MATCH($E24,$B$7:$B$15,0)),NA())</f>
        <v>300</v>
      </c>
      <c r="G24" s="4">
        <f>INDEX($D$7:$D$15,MATCH($E24,$B$7:$B$15,0))</f>
        <v>0</v>
      </c>
    </row>
    <row r="25" spans="2:14" x14ac:dyDescent="0.4">
      <c r="B25" s="42">
        <v>5</v>
      </c>
      <c r="C25" s="42">
        <v>60</v>
      </c>
      <c r="D25" s="42">
        <v>180</v>
      </c>
      <c r="E25" s="42">
        <v>4</v>
      </c>
      <c r="F25" s="4">
        <f>IFERROR(INDEX($C$7:$C$15,MATCH($E25,$B$7:$B$15,0)),NA())</f>
        <v>300</v>
      </c>
      <c r="G25" s="4">
        <f>INDEX($D$7:$D$15,MATCH($E25,$B$7:$B$15,0))</f>
        <v>-300</v>
      </c>
    </row>
    <row r="26" spans="2:14" x14ac:dyDescent="0.4">
      <c r="B26" s="42" t="str">
        <f>IF(C26="","",B24+1)</f>
        <v/>
      </c>
      <c r="C26" s="42"/>
      <c r="D26" s="42"/>
      <c r="E26" s="42"/>
      <c r="F26" s="4"/>
      <c r="G26" s="4"/>
    </row>
    <row r="29" spans="2:14" x14ac:dyDescent="0.4">
      <c r="B29" s="16" t="s">
        <v>127</v>
      </c>
      <c r="C29" s="5" t="s">
        <v>184</v>
      </c>
      <c r="D29" s="37"/>
      <c r="E29" s="37"/>
      <c r="F29" s="17"/>
      <c r="G29" s="23"/>
      <c r="H29" s="23"/>
      <c r="I29" s="23"/>
      <c r="J29" s="23"/>
      <c r="K29" s="23"/>
      <c r="L29" s="23"/>
      <c r="M29" s="23"/>
      <c r="N29" s="23"/>
    </row>
    <row r="30" spans="2:14" x14ac:dyDescent="0.4">
      <c r="B30" s="14"/>
      <c r="C30" s="15">
        <v>1</v>
      </c>
      <c r="D30" s="15">
        <v>2</v>
      </c>
      <c r="E30" s="15">
        <v>3</v>
      </c>
      <c r="F30" s="15">
        <v>4</v>
      </c>
      <c r="G30" s="23"/>
      <c r="H30" s="23"/>
      <c r="I30" s="23"/>
      <c r="J30" s="23"/>
      <c r="K30" s="23"/>
      <c r="L30" s="23"/>
      <c r="M30" s="23"/>
      <c r="N30" s="23"/>
    </row>
    <row r="31" spans="2:14" x14ac:dyDescent="0.4">
      <c r="B31" s="42">
        <v>1</v>
      </c>
      <c r="C31" s="42">
        <v>1</v>
      </c>
      <c r="D31" s="42">
        <v>2</v>
      </c>
      <c r="E31" s="42">
        <v>3</v>
      </c>
      <c r="F31" s="42">
        <v>4</v>
      </c>
      <c r="G31" s="23"/>
      <c r="H31" s="23"/>
      <c r="I31" s="23"/>
      <c r="J31" s="23"/>
      <c r="K31" s="23"/>
      <c r="L31" s="23"/>
      <c r="M31" s="23"/>
      <c r="N31" s="23"/>
    </row>
    <row r="32" spans="2:14" x14ac:dyDescent="0.4">
      <c r="B32" s="42">
        <v>2</v>
      </c>
      <c r="C32" s="42">
        <v>3</v>
      </c>
      <c r="D32" s="42">
        <v>4</v>
      </c>
      <c r="E32" s="42">
        <v>5</v>
      </c>
      <c r="F32" s="42"/>
      <c r="G32" s="23"/>
      <c r="H32" s="23"/>
      <c r="I32" s="23"/>
      <c r="J32" s="23"/>
      <c r="K32" s="23"/>
      <c r="L32" s="23"/>
      <c r="M32" s="23"/>
      <c r="N32" s="23"/>
    </row>
    <row r="33" spans="1:14" x14ac:dyDescent="0.4">
      <c r="B33" s="42" t="str">
        <f>IF(C33="","",B31+1)</f>
        <v/>
      </c>
      <c r="C33" s="42"/>
      <c r="D33" s="42"/>
      <c r="E33" s="42"/>
      <c r="F33" s="42"/>
      <c r="G33" s="23"/>
      <c r="H33" s="23"/>
      <c r="I33" s="23"/>
      <c r="J33" s="23"/>
      <c r="K33" s="23"/>
      <c r="L33" s="23"/>
      <c r="M33" s="23"/>
      <c r="N33" s="23"/>
    </row>
    <row r="35" spans="1:14" x14ac:dyDescent="0.4">
      <c r="B35" s="18"/>
      <c r="C35" s="18"/>
      <c r="D35" s="18"/>
      <c r="E35" s="18"/>
      <c r="F35" s="18"/>
    </row>
    <row r="36" spans="1:14" x14ac:dyDescent="0.4">
      <c r="A36" t="s">
        <v>210</v>
      </c>
    </row>
    <row r="38" spans="1:14" x14ac:dyDescent="0.4">
      <c r="C38" s="5" t="s">
        <v>184</v>
      </c>
      <c r="D38" s="37"/>
      <c r="E38" s="37"/>
      <c r="F38" s="37"/>
      <c r="G38" s="37"/>
      <c r="H38" s="17"/>
      <c r="I38" s="5" t="s">
        <v>176</v>
      </c>
      <c r="J38" s="37"/>
      <c r="K38" s="37"/>
      <c r="L38" s="37"/>
      <c r="M38" s="37"/>
      <c r="N38" s="17"/>
    </row>
    <row r="39" spans="1:14" x14ac:dyDescent="0.4">
      <c r="B39" s="16" t="s">
        <v>127</v>
      </c>
      <c r="C39" s="39">
        <v>1</v>
      </c>
      <c r="D39" s="41">
        <v>1</v>
      </c>
      <c r="E39" s="39">
        <f>C39+1</f>
        <v>2</v>
      </c>
      <c r="F39" s="41">
        <v>2</v>
      </c>
      <c r="G39" s="39">
        <f>E39+1</f>
        <v>3</v>
      </c>
      <c r="H39" s="41">
        <v>3</v>
      </c>
      <c r="I39" s="39">
        <v>1</v>
      </c>
      <c r="J39" s="41">
        <v>1</v>
      </c>
      <c r="K39" s="39">
        <f>I39+1</f>
        <v>2</v>
      </c>
      <c r="L39" s="41">
        <v>2</v>
      </c>
      <c r="M39" s="39">
        <f>K39+1</f>
        <v>3</v>
      </c>
      <c r="N39" s="41">
        <v>3</v>
      </c>
    </row>
    <row r="40" spans="1:14" x14ac:dyDescent="0.4">
      <c r="B40" s="14"/>
      <c r="C40" s="42" t="s">
        <v>51</v>
      </c>
      <c r="D40" s="42" t="s">
        <v>50</v>
      </c>
      <c r="E40" s="42" t="s">
        <v>51</v>
      </c>
      <c r="F40" s="42" t="s">
        <v>50</v>
      </c>
      <c r="G40" s="42" t="s">
        <v>51</v>
      </c>
      <c r="H40" s="42" t="s">
        <v>50</v>
      </c>
      <c r="I40" s="42" t="s">
        <v>51</v>
      </c>
      <c r="J40" s="42" t="s">
        <v>50</v>
      </c>
      <c r="K40" s="42" t="s">
        <v>51</v>
      </c>
      <c r="L40" s="42" t="s">
        <v>50</v>
      </c>
      <c r="M40" s="42" t="s">
        <v>51</v>
      </c>
      <c r="N40" s="42" t="s">
        <v>50</v>
      </c>
    </row>
    <row r="41" spans="1:14" x14ac:dyDescent="0.4">
      <c r="B41" s="42">
        <v>1</v>
      </c>
      <c r="C41" s="4">
        <f t="shared" ref="C41:H42" si="2">INDEX($C$21:$D$26,MATCH(INDEX($C$31:$F$33,$B41,C$39),$B$21:$B$26,0),MATCH(C$40,$C$20:$D$20,0))</f>
        <v>300</v>
      </c>
      <c r="D41" s="4">
        <f t="shared" si="2"/>
        <v>300</v>
      </c>
      <c r="E41" s="4">
        <f t="shared" si="2"/>
        <v>-300</v>
      </c>
      <c r="F41" s="4">
        <f t="shared" si="2"/>
        <v>300</v>
      </c>
      <c r="G41" s="4">
        <f t="shared" si="2"/>
        <v>-300</v>
      </c>
      <c r="H41" s="4">
        <f t="shared" si="2"/>
        <v>-300</v>
      </c>
      <c r="I41" s="4">
        <f t="shared" ref="I41:N42" si="3">INDEX($F$21:$G$26,MATCH(INDEX($C$31:$F$33,$B41,I$39),$B$21:$B$26,0),MATCH(I$40,$F$20:$G$20,0))</f>
        <v>300</v>
      </c>
      <c r="J41" s="4">
        <f t="shared" si="3"/>
        <v>300</v>
      </c>
      <c r="K41" s="4">
        <f t="shared" si="3"/>
        <v>-300</v>
      </c>
      <c r="L41" s="4">
        <f t="shared" si="3"/>
        <v>300</v>
      </c>
      <c r="M41" s="4">
        <f t="shared" si="3"/>
        <v>-300</v>
      </c>
      <c r="N41" s="4">
        <f t="shared" si="3"/>
        <v>-300</v>
      </c>
    </row>
    <row r="42" spans="1:14" x14ac:dyDescent="0.4">
      <c r="B42" s="42">
        <v>2</v>
      </c>
      <c r="C42" s="4">
        <f t="shared" si="2"/>
        <v>-300</v>
      </c>
      <c r="D42" s="4">
        <f t="shared" si="2"/>
        <v>-300</v>
      </c>
      <c r="E42" s="4">
        <f t="shared" si="2"/>
        <v>300</v>
      </c>
      <c r="F42" s="4">
        <f t="shared" si="2"/>
        <v>0</v>
      </c>
      <c r="G42" s="4">
        <f t="shared" si="2"/>
        <v>60</v>
      </c>
      <c r="H42" s="4">
        <f t="shared" si="2"/>
        <v>180</v>
      </c>
      <c r="I42" s="4">
        <f t="shared" si="3"/>
        <v>-300</v>
      </c>
      <c r="J42" s="4">
        <f t="shared" si="3"/>
        <v>-300</v>
      </c>
      <c r="K42" s="4">
        <f t="shared" si="3"/>
        <v>300</v>
      </c>
      <c r="L42" s="4">
        <f t="shared" si="3"/>
        <v>0</v>
      </c>
      <c r="M42" s="4">
        <f t="shared" si="3"/>
        <v>300</v>
      </c>
      <c r="N42" s="4">
        <f t="shared" si="3"/>
        <v>-300</v>
      </c>
    </row>
    <row r="43" spans="1:14" x14ac:dyDescent="0.4">
      <c r="B43" s="42" t="str">
        <f>IF(C43="","",B41+1)</f>
        <v/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7" spans="1:14" x14ac:dyDescent="0.4">
      <c r="B47" s="16" t="s">
        <v>127</v>
      </c>
      <c r="C47" s="5" t="s">
        <v>191</v>
      </c>
      <c r="D47" s="17"/>
      <c r="E47" s="5" t="s">
        <v>124</v>
      </c>
      <c r="F47" s="17"/>
      <c r="G47" s="5" t="s">
        <v>125</v>
      </c>
      <c r="H47" s="17"/>
      <c r="I47" s="5" t="s">
        <v>108</v>
      </c>
      <c r="J47" s="17"/>
      <c r="K47" s="5" t="s">
        <v>113</v>
      </c>
      <c r="L47" s="17"/>
      <c r="M47" s="5" t="s">
        <v>114</v>
      </c>
      <c r="N47" s="17"/>
    </row>
    <row r="48" spans="1:14" x14ac:dyDescent="0.4">
      <c r="B48" s="14"/>
      <c r="C48" s="42" t="s">
        <v>51</v>
      </c>
      <c r="D48" s="42" t="s">
        <v>50</v>
      </c>
      <c r="E48" s="42" t="s">
        <v>51</v>
      </c>
      <c r="F48" s="42" t="s">
        <v>50</v>
      </c>
      <c r="G48" s="42" t="s">
        <v>51</v>
      </c>
      <c r="H48" s="42" t="s">
        <v>50</v>
      </c>
      <c r="I48" s="42" t="s">
        <v>51</v>
      </c>
      <c r="J48" s="42" t="s">
        <v>50</v>
      </c>
      <c r="K48" s="42" t="s">
        <v>51</v>
      </c>
      <c r="L48" s="42" t="s">
        <v>50</v>
      </c>
      <c r="M48" s="42" t="s">
        <v>51</v>
      </c>
      <c r="N48" s="42" t="s">
        <v>50</v>
      </c>
    </row>
    <row r="49" spans="2:14" x14ac:dyDescent="0.4">
      <c r="B49" s="42">
        <v>1</v>
      </c>
      <c r="C49" s="4">
        <f>C41</f>
        <v>300</v>
      </c>
      <c r="D49" s="4">
        <f>D41</f>
        <v>300</v>
      </c>
      <c r="E49" s="4">
        <f>E41-C41</f>
        <v>-600</v>
      </c>
      <c r="F49" s="4">
        <f>F41-D41</f>
        <v>0</v>
      </c>
      <c r="G49" s="4">
        <f>G41-C41</f>
        <v>-600</v>
      </c>
      <c r="H49" s="4">
        <f>H41-D41</f>
        <v>-600</v>
      </c>
      <c r="I49" s="4">
        <f>I41</f>
        <v>300</v>
      </c>
      <c r="J49" s="4">
        <f>J41</f>
        <v>300</v>
      </c>
      <c r="K49" s="4">
        <f>K41-I41</f>
        <v>-600</v>
      </c>
      <c r="L49" s="4">
        <f>L41-J41</f>
        <v>0</v>
      </c>
      <c r="M49" s="4">
        <f>M41-I41</f>
        <v>-600</v>
      </c>
      <c r="N49" s="4">
        <f>N41-J41</f>
        <v>-600</v>
      </c>
    </row>
    <row r="50" spans="2:14" x14ac:dyDescent="0.4">
      <c r="B50" s="42">
        <v>2</v>
      </c>
      <c r="C50" s="4">
        <f>C42</f>
        <v>-300</v>
      </c>
      <c r="D50" s="4">
        <f>D42</f>
        <v>-300</v>
      </c>
      <c r="E50" s="4">
        <f>E42-C42</f>
        <v>600</v>
      </c>
      <c r="F50" s="4">
        <f>F42-D42</f>
        <v>300</v>
      </c>
      <c r="G50" s="4">
        <f>G42-C42</f>
        <v>360</v>
      </c>
      <c r="H50" s="4">
        <f>H42-D42</f>
        <v>480</v>
      </c>
      <c r="I50" s="4">
        <f>I42</f>
        <v>-300</v>
      </c>
      <c r="J50" s="4">
        <f>J42</f>
        <v>-300</v>
      </c>
      <c r="K50" s="4">
        <f>K42-I42</f>
        <v>600</v>
      </c>
      <c r="L50" s="4">
        <f>L42-J42</f>
        <v>300</v>
      </c>
      <c r="M50" s="4">
        <f>M42-I42</f>
        <v>600</v>
      </c>
      <c r="N50" s="4">
        <f>N42-J42</f>
        <v>0</v>
      </c>
    </row>
    <row r="51" spans="2:14" x14ac:dyDescent="0.4">
      <c r="B51" s="42" t="str">
        <f>IF(I51="","",B49+1)</f>
        <v/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4" spans="2:14" x14ac:dyDescent="0.4">
      <c r="B54" s="16" t="s">
        <v>31</v>
      </c>
      <c r="C54" s="39" t="s">
        <v>55</v>
      </c>
      <c r="D54" s="29"/>
      <c r="E54" s="29"/>
      <c r="F54" s="41"/>
      <c r="G54" s="39" t="s">
        <v>96</v>
      </c>
      <c r="H54" s="41"/>
      <c r="I54" s="39" t="s">
        <v>199</v>
      </c>
      <c r="J54" s="29"/>
      <c r="K54" s="29"/>
      <c r="L54" s="41"/>
      <c r="M54" s="39" t="s">
        <v>200</v>
      </c>
      <c r="N54" s="41"/>
    </row>
    <row r="55" spans="2:14" x14ac:dyDescent="0.4">
      <c r="B55" s="14"/>
      <c r="C55" s="42" t="s">
        <v>193</v>
      </c>
      <c r="D55" s="42" t="s">
        <v>194</v>
      </c>
      <c r="E55" s="42" t="s">
        <v>195</v>
      </c>
      <c r="F55" s="42" t="s">
        <v>59</v>
      </c>
      <c r="G55" s="42" t="s">
        <v>51</v>
      </c>
      <c r="H55" s="42" t="s">
        <v>50</v>
      </c>
      <c r="I55" s="42" t="s">
        <v>193</v>
      </c>
      <c r="J55" s="42" t="s">
        <v>194</v>
      </c>
      <c r="K55" s="42" t="s">
        <v>195</v>
      </c>
      <c r="L55" s="42" t="s">
        <v>59</v>
      </c>
      <c r="M55" s="42" t="s">
        <v>51</v>
      </c>
      <c r="N55" s="42" t="s">
        <v>50</v>
      </c>
    </row>
    <row r="56" spans="2:14" x14ac:dyDescent="0.4">
      <c r="B56" s="42">
        <v>1</v>
      </c>
      <c r="C56" s="4">
        <f t="array" ref="C56">MMULT({1,0},MMULT(MMULT({0,-1;1,0},TRANSPOSE(E49:F49)*M49:N49-TRANSPOSE(G49:H49)*K49:L49)/(-G49*F49+H49*E49),{1;0}))</f>
        <v>1</v>
      </c>
      <c r="D56" s="4">
        <f t="array" ref="D56">MMULT({1,0},MMULT(MMULT({0,-1;1,0},TRANSPOSE(E49:F49)*M49:N49-TRANSPOSE(G49:H49)*K49:L49)/(-G49*F49+H49*E49),{0;1}))</f>
        <v>0</v>
      </c>
      <c r="E56" s="4">
        <f t="array" ref="E56">MMULT({0,1},MMULT(MMULT({0,-1;1,0},TRANSPOSE(E49:F49)*M49:N49-TRANSPOSE(G49:H49)*K49:L49)/(-G49*F49+H49*E49),{1;0}))</f>
        <v>0</v>
      </c>
      <c r="F56" s="4">
        <f t="array" ref="F56">MMULT({0,1},MMULT(MMULT({0,-1;1,0},TRANSPOSE(E49:F49)*M49:N49-TRANSPOSE(G49:H49)*K49:L49)/(-G49*F49+H49*E49),{0;1}))</f>
        <v>1</v>
      </c>
      <c r="G56" s="4">
        <f>C49-SUMPRODUCT(C56:D56,I49:J49)</f>
        <v>0</v>
      </c>
      <c r="H56" s="4">
        <f>D49-SUMPRODUCT(E56:F56,I49:J49)</f>
        <v>0</v>
      </c>
      <c r="I56" s="4">
        <f t="shared" ref="I56:L57" si="4">F56/($C56*$F56-$D56*$E56)</f>
        <v>1</v>
      </c>
      <c r="J56" s="4">
        <f t="shared" si="4"/>
        <v>0</v>
      </c>
      <c r="K56" s="4">
        <f t="shared" si="4"/>
        <v>0</v>
      </c>
      <c r="L56" s="4">
        <f t="shared" si="4"/>
        <v>1</v>
      </c>
      <c r="M56" s="4">
        <f>-SUMPRODUCT(I56:J56,G56:H56)</f>
        <v>0</v>
      </c>
      <c r="N56" s="4">
        <f>-SUMPRODUCT(K56:L56,G56:H56)</f>
        <v>0</v>
      </c>
    </row>
    <row r="57" spans="2:14" x14ac:dyDescent="0.4">
      <c r="B57" s="42">
        <v>2</v>
      </c>
      <c r="C57" s="4">
        <f t="array" ref="C57">MMULT({1,0},MMULT(MMULT({0,-1;1,0},TRANSPOSE(E50:F50)*M50:N50-TRANSPOSE(G50:H50)*K50:L50)/(-G50*F50+H50*E50),{1;0}))</f>
        <v>0.6</v>
      </c>
      <c r="D57" s="4">
        <f t="array" ref="D57">MMULT({1,0},MMULT(MMULT({0,-1;1,0},TRANSPOSE(E50:F50)*M50:N50-TRANSPOSE(G50:H50)*K50:L50)/(-G50*F50+H50*E50),{0;1}))</f>
        <v>0.8</v>
      </c>
      <c r="E57" s="4">
        <f t="array" ref="E57">MMULT({0,1},MMULT(MMULT({0,-1;1,0},TRANSPOSE(E50:F50)*M50:N50-TRANSPOSE(G50:H50)*K50:L50)/(-G50*F50+H50*E50),{1;0}))</f>
        <v>0.8</v>
      </c>
      <c r="F57" s="4">
        <f t="array" ref="F57">MMULT({0,1},MMULT(MMULT({0,-1;1,0},TRANSPOSE(E50:F50)*M50:N50-TRANSPOSE(G50:H50)*K50:L50)/(-G50*F50+H50*E50),{0;1}))</f>
        <v>-0.6</v>
      </c>
      <c r="G57" s="4">
        <f>C50-SUMPRODUCT(C57:D57,I50:J50)</f>
        <v>120</v>
      </c>
      <c r="H57" s="4">
        <f>D50-SUMPRODUCT(E57:F57,I50:J50)</f>
        <v>-240</v>
      </c>
      <c r="I57" s="4">
        <f t="shared" si="4"/>
        <v>0.6</v>
      </c>
      <c r="J57" s="4">
        <f t="shared" si="4"/>
        <v>-120</v>
      </c>
      <c r="K57" s="4">
        <f t="shared" si="4"/>
        <v>240</v>
      </c>
      <c r="L57" s="4">
        <f t="shared" si="4"/>
        <v>-0.6</v>
      </c>
      <c r="M57" s="4">
        <f>-SUMPRODUCT(I57:J57,G57:H57)</f>
        <v>-28872</v>
      </c>
      <c r="N57" s="4">
        <f>-SUMPRODUCT(K57:L57,G57:H57)</f>
        <v>-28944</v>
      </c>
    </row>
    <row r="58" spans="2:14" x14ac:dyDescent="0.4">
      <c r="B58" s="42" t="str">
        <f>IF(I58="","",B56+1)</f>
        <v/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61" spans="2:14" x14ac:dyDescent="0.4">
      <c r="B61" s="45" t="s">
        <v>176</v>
      </c>
      <c r="C61" s="19" t="s">
        <v>127</v>
      </c>
      <c r="D61" s="27"/>
      <c r="E61" s="27"/>
      <c r="F61" s="27"/>
      <c r="G61" s="26"/>
      <c r="H61" s="23"/>
      <c r="I61" s="23"/>
      <c r="J61" s="23"/>
      <c r="K61" s="18"/>
    </row>
    <row r="62" spans="2:14" x14ac:dyDescent="0.4">
      <c r="B62" s="44"/>
      <c r="C62" s="44">
        <v>1</v>
      </c>
      <c r="D62" s="44">
        <v>2</v>
      </c>
      <c r="E62" s="44">
        <v>3</v>
      </c>
      <c r="F62" s="44">
        <v>4</v>
      </c>
      <c r="G62" s="44">
        <v>5</v>
      </c>
      <c r="H62" s="23"/>
      <c r="I62" s="23"/>
      <c r="J62" s="23"/>
    </row>
    <row r="63" spans="2:14" x14ac:dyDescent="0.4">
      <c r="B63" s="3">
        <v>1</v>
      </c>
      <c r="C63" s="4" t="b">
        <v>1</v>
      </c>
      <c r="D63" s="4"/>
      <c r="E63" s="4"/>
      <c r="F63" s="4"/>
      <c r="G63" s="4"/>
      <c r="H63" s="23"/>
      <c r="I63" s="23"/>
      <c r="J63" s="23"/>
    </row>
    <row r="64" spans="2:14" x14ac:dyDescent="0.4">
      <c r="B64" s="3">
        <v>2</v>
      </c>
      <c r="C64" s="4" t="b">
        <v>1</v>
      </c>
      <c r="D64" s="4"/>
      <c r="E64" s="4"/>
      <c r="F64" s="4"/>
      <c r="G64" s="4"/>
      <c r="H64" s="23"/>
      <c r="I64" s="23"/>
      <c r="J64" s="23"/>
    </row>
    <row r="65" spans="2:12" x14ac:dyDescent="0.4">
      <c r="B65" s="3">
        <v>3</v>
      </c>
      <c r="C65" s="4" t="b">
        <v>1</v>
      </c>
      <c r="D65" s="4" t="b">
        <v>1</v>
      </c>
      <c r="E65" s="4"/>
      <c r="F65" s="4"/>
      <c r="G65" s="4"/>
      <c r="H65" s="23"/>
      <c r="I65" s="23"/>
      <c r="J65" s="23"/>
    </row>
    <row r="66" spans="2:12" x14ac:dyDescent="0.4">
      <c r="B66" s="3">
        <v>4</v>
      </c>
      <c r="C66" s="4" t="b">
        <v>1</v>
      </c>
      <c r="D66" s="4" t="b">
        <v>1</v>
      </c>
      <c r="E66" s="4"/>
      <c r="F66" s="4"/>
      <c r="G66" s="4"/>
      <c r="H66" s="23"/>
      <c r="I66" s="23"/>
      <c r="J66" s="23"/>
    </row>
    <row r="67" spans="2:12" x14ac:dyDescent="0.4">
      <c r="B67" s="3">
        <v>5</v>
      </c>
      <c r="C67" s="4" t="b">
        <v>1</v>
      </c>
      <c r="D67" s="4"/>
      <c r="E67" s="4"/>
      <c r="F67" s="4"/>
      <c r="G67" s="4"/>
      <c r="H67" s="23"/>
      <c r="I67" s="23"/>
      <c r="J67" s="23"/>
    </row>
    <row r="68" spans="2:12" x14ac:dyDescent="0.4">
      <c r="B68" s="3">
        <v>6</v>
      </c>
      <c r="C68" s="4"/>
      <c r="D68" s="4" t="b">
        <v>1</v>
      </c>
      <c r="E68" s="4"/>
      <c r="F68" s="4"/>
      <c r="G68" s="4"/>
      <c r="H68" s="23"/>
      <c r="I68" s="23"/>
      <c r="J68" s="23"/>
    </row>
    <row r="69" spans="2:12" x14ac:dyDescent="0.4">
      <c r="B69" s="3">
        <v>7</v>
      </c>
      <c r="C69" s="4"/>
      <c r="D69" s="4" t="b">
        <v>1</v>
      </c>
      <c r="E69" s="4"/>
      <c r="F69" s="4"/>
      <c r="G69" s="4"/>
      <c r="H69" s="23"/>
      <c r="I69" s="23"/>
      <c r="J69" s="23"/>
    </row>
    <row r="70" spans="2:12" x14ac:dyDescent="0.4">
      <c r="B70" s="3"/>
      <c r="C70" s="4"/>
      <c r="D70" s="4"/>
      <c r="E70" s="4"/>
      <c r="F70" s="4"/>
      <c r="G70" s="4"/>
      <c r="H70" s="23"/>
      <c r="I70" s="23"/>
      <c r="J70" s="23"/>
    </row>
    <row r="72" spans="2:12" x14ac:dyDescent="0.4">
      <c r="B72" s="42" t="s">
        <v>204</v>
      </c>
      <c r="C72" s="42" t="s">
        <v>127</v>
      </c>
      <c r="D72" s="23"/>
      <c r="E72" s="23"/>
      <c r="F72" s="23"/>
      <c r="G72" s="23"/>
      <c r="H72" s="23"/>
      <c r="I72" s="23"/>
    </row>
    <row r="73" spans="2:12" x14ac:dyDescent="0.4">
      <c r="B73" s="42">
        <v>1</v>
      </c>
      <c r="C73" s="4">
        <v>1</v>
      </c>
      <c r="D73" s="23"/>
      <c r="E73" s="23"/>
      <c r="F73" s="23"/>
      <c r="G73" s="23"/>
      <c r="H73" s="23"/>
      <c r="I73" s="23"/>
    </row>
    <row r="74" spans="2:12" x14ac:dyDescent="0.4">
      <c r="B74" s="42">
        <v>2</v>
      </c>
      <c r="C74" s="4">
        <v>1</v>
      </c>
      <c r="D74" s="23"/>
      <c r="E74" s="23"/>
      <c r="F74" s="23"/>
      <c r="G74" s="23"/>
      <c r="H74" s="23"/>
      <c r="I74" s="23"/>
    </row>
    <row r="75" spans="2:12" x14ac:dyDescent="0.4">
      <c r="B75" s="42">
        <v>3</v>
      </c>
      <c r="C75" s="4">
        <v>1</v>
      </c>
      <c r="D75" s="23"/>
      <c r="E75" s="23"/>
      <c r="F75" s="23"/>
      <c r="G75" s="23"/>
      <c r="H75" s="23"/>
      <c r="I75" s="23"/>
    </row>
    <row r="76" spans="2:12" x14ac:dyDescent="0.4">
      <c r="B76" s="42">
        <v>4</v>
      </c>
      <c r="C76" s="4">
        <v>1</v>
      </c>
      <c r="D76" s="23"/>
      <c r="E76" s="23"/>
      <c r="F76" s="23"/>
      <c r="G76" s="23"/>
      <c r="H76" s="23"/>
      <c r="I76" s="23"/>
    </row>
    <row r="77" spans="2:12" x14ac:dyDescent="0.4">
      <c r="B77" s="3">
        <v>5</v>
      </c>
      <c r="C77" s="4">
        <v>2</v>
      </c>
      <c r="D77" s="23"/>
      <c r="E77" s="23"/>
      <c r="F77" s="23"/>
      <c r="G77" s="23"/>
      <c r="H77" s="23"/>
      <c r="I77" s="23"/>
    </row>
    <row r="78" spans="2:12" x14ac:dyDescent="0.4">
      <c r="B78" s="3"/>
      <c r="C78" s="4"/>
      <c r="D78" s="23"/>
      <c r="E78" s="23"/>
      <c r="F78" s="23"/>
      <c r="G78" s="23"/>
      <c r="H78" s="23"/>
      <c r="I78" s="23"/>
    </row>
    <row r="80" spans="2:12" x14ac:dyDescent="0.4">
      <c r="B80" s="39" t="s">
        <v>205</v>
      </c>
      <c r="C80" s="39" t="s">
        <v>207</v>
      </c>
      <c r="D80" s="41"/>
      <c r="E80" s="29" t="s">
        <v>204</v>
      </c>
      <c r="F80" s="41">
        <v>1</v>
      </c>
      <c r="G80" s="39" t="s">
        <v>206</v>
      </c>
      <c r="H80" s="41">
        <v>2</v>
      </c>
      <c r="I80" s="39" t="s">
        <v>206</v>
      </c>
      <c r="J80" s="41">
        <v>3</v>
      </c>
      <c r="K80" s="39" t="s">
        <v>206</v>
      </c>
      <c r="L80" s="41">
        <v>4</v>
      </c>
    </row>
    <row r="81" spans="2:12" x14ac:dyDescent="0.4">
      <c r="B81" s="46">
        <v>1</v>
      </c>
      <c r="C81" s="40"/>
      <c r="D81" s="47"/>
      <c r="E81" s="17">
        <f t="array" ref="E81">LARGE(($C$73:$C$78=$B81)*$B$73:$B$78,F80)</f>
        <v>4</v>
      </c>
      <c r="F81" s="42">
        <f>E81</f>
        <v>4</v>
      </c>
      <c r="G81" s="17">
        <f t="array" ref="G81">LARGE(($C$73:$C$78=$B81)*$B$73:$B$78,H80)</f>
        <v>3</v>
      </c>
      <c r="H81" s="42">
        <f>G81</f>
        <v>3</v>
      </c>
      <c r="I81" s="17">
        <f t="array" ref="I81">LARGE(($C$73:$C$78=$B81)*$B$73:$B$78,J80)</f>
        <v>2</v>
      </c>
      <c r="J81" s="42">
        <f>I81</f>
        <v>2</v>
      </c>
      <c r="K81" s="17">
        <f t="array" ref="K81">LARGE(($C$73:$C$78=$B81)*$B$73:$B$78,L80)</f>
        <v>1</v>
      </c>
      <c r="L81" s="42">
        <f>K81</f>
        <v>1</v>
      </c>
    </row>
    <row r="82" spans="2:12" x14ac:dyDescent="0.4">
      <c r="B82" s="14"/>
      <c r="C82" s="14" t="s">
        <v>51</v>
      </c>
      <c r="D82" s="14" t="s">
        <v>50</v>
      </c>
      <c r="E82" s="42" t="s">
        <v>51</v>
      </c>
      <c r="F82" s="42" t="s">
        <v>50</v>
      </c>
      <c r="G82" s="42" t="s">
        <v>51</v>
      </c>
      <c r="H82" s="42" t="s">
        <v>50</v>
      </c>
      <c r="I82" s="42" t="s">
        <v>51</v>
      </c>
      <c r="J82" s="42" t="s">
        <v>50</v>
      </c>
      <c r="K82" s="42" t="s">
        <v>51</v>
      </c>
      <c r="L82" s="42" t="s">
        <v>50</v>
      </c>
    </row>
    <row r="83" spans="2:12" x14ac:dyDescent="0.4">
      <c r="B83" s="42">
        <v>1</v>
      </c>
      <c r="C83" s="4">
        <f>IFERROR(INDEX($F$21:$G$26,INDEX($C$31:$F$33,MATCH($B$81,$B$31:$B$33,0),$B83),MATCH(C$82,$F$20:$G$20,0)),NA())</f>
        <v>300</v>
      </c>
      <c r="D83" s="4">
        <f>IFERROR(INDEX($F$21:$G$26,INDEX($C$31:$F$33,MATCH($B$81,$B$31:$B$33,0),$B83),MATCH(D$82,$F$20:$G$20,0)),NA())</f>
        <v>300</v>
      </c>
      <c r="E83" s="4">
        <f t="shared" ref="E83:L83" si="5">INDEX($C$7:$D$15,MATCH(INDEX($G$7:$G$15,MATCH(E$81,$F$7:$F$15,0)),$B$7:$B$15,0),MATCH(E$82,$C$6:$D$6,0))</f>
        <v>100</v>
      </c>
      <c r="F83" s="4">
        <f t="shared" si="5"/>
        <v>-100</v>
      </c>
      <c r="G83" s="4">
        <f t="shared" si="5"/>
        <v>-300</v>
      </c>
      <c r="H83" s="4">
        <f t="shared" si="5"/>
        <v>-300</v>
      </c>
      <c r="I83" s="4">
        <f t="shared" si="5"/>
        <v>-300</v>
      </c>
      <c r="J83" s="4">
        <f t="shared" si="5"/>
        <v>300</v>
      </c>
      <c r="K83" s="4">
        <f t="shared" si="5"/>
        <v>300</v>
      </c>
      <c r="L83" s="4">
        <f t="shared" si="5"/>
        <v>300</v>
      </c>
    </row>
    <row r="84" spans="2:12" x14ac:dyDescent="0.4">
      <c r="B84" s="42">
        <v>2</v>
      </c>
      <c r="C84" s="4">
        <f t="shared" ref="C84:D86" si="6">IFERROR(INDEX($F$21:$G$26,INDEX($C$31:$F$33,MATCH($B$81,$B$31:$B$33,0),$B84),MATCH(C$82,$F$20:$G$20,0)),NA())</f>
        <v>-300</v>
      </c>
      <c r="D84" s="4">
        <f t="shared" si="6"/>
        <v>300</v>
      </c>
      <c r="E84" s="4">
        <f t="shared" ref="E84:L84" si="7">INDEX($C$7:$D$15,MATCH(INDEX($H$7:$H$15,MATCH(E$81,$F$7:$F$15,0)),$B$7:$B$15,0),MATCH(E$82,$C$6:$D$6,0))</f>
        <v>0</v>
      </c>
      <c r="F84" s="4">
        <f t="shared" si="7"/>
        <v>0</v>
      </c>
      <c r="G84" s="4">
        <f t="shared" si="7"/>
        <v>0</v>
      </c>
      <c r="H84" s="4">
        <f t="shared" si="7"/>
        <v>0</v>
      </c>
      <c r="I84" s="4">
        <f t="shared" si="7"/>
        <v>0</v>
      </c>
      <c r="J84" s="4">
        <f t="shared" si="7"/>
        <v>0</v>
      </c>
      <c r="K84" s="4">
        <f t="shared" si="7"/>
        <v>0</v>
      </c>
      <c r="L84" s="4">
        <f t="shared" si="7"/>
        <v>0</v>
      </c>
    </row>
    <row r="85" spans="2:12" x14ac:dyDescent="0.4">
      <c r="B85" s="42">
        <v>3</v>
      </c>
      <c r="C85" s="4">
        <f t="shared" si="6"/>
        <v>-300</v>
      </c>
      <c r="D85" s="4">
        <f t="shared" si="6"/>
        <v>-300</v>
      </c>
      <c r="E85" s="34"/>
      <c r="F85" s="34"/>
      <c r="G85" s="34"/>
      <c r="H85" s="34"/>
      <c r="I85" s="34"/>
      <c r="J85" s="34"/>
      <c r="K85" s="34"/>
      <c r="L85" s="34"/>
    </row>
    <row r="86" spans="2:12" x14ac:dyDescent="0.4">
      <c r="B86" s="42">
        <v>4</v>
      </c>
      <c r="C86" s="4">
        <f t="shared" si="6"/>
        <v>300</v>
      </c>
      <c r="D86" s="4">
        <f t="shared" si="6"/>
        <v>0</v>
      </c>
      <c r="E86" s="34"/>
      <c r="F86" s="34"/>
      <c r="G86" s="34"/>
      <c r="H86" s="34"/>
      <c r="I86" s="34"/>
      <c r="J86" s="34"/>
      <c r="K86" s="34"/>
      <c r="L86" s="34"/>
    </row>
    <row r="87" spans="2:12" x14ac:dyDescent="0.4">
      <c r="B87" s="42">
        <v>5</v>
      </c>
      <c r="C87" s="4">
        <f>C83</f>
        <v>300</v>
      </c>
      <c r="D87" s="4">
        <f>D83</f>
        <v>300</v>
      </c>
      <c r="E87" s="34"/>
      <c r="F87" s="34"/>
      <c r="G87" s="34"/>
      <c r="H87" s="34"/>
      <c r="I87" s="34"/>
      <c r="J87" s="34"/>
      <c r="K87" s="34"/>
      <c r="L87" s="34"/>
    </row>
    <row r="88" spans="2:12" x14ac:dyDescent="0.4">
      <c r="C88" s="5" t="s">
        <v>208</v>
      </c>
      <c r="D88" s="17"/>
      <c r="E88" s="37" t="s">
        <v>204</v>
      </c>
      <c r="F88" s="17">
        <v>1</v>
      </c>
      <c r="G88" s="5" t="s">
        <v>206</v>
      </c>
      <c r="H88" s="17">
        <v>2</v>
      </c>
      <c r="I88" s="5" t="s">
        <v>206</v>
      </c>
      <c r="J88" s="17">
        <v>3</v>
      </c>
      <c r="K88" s="5" t="s">
        <v>206</v>
      </c>
      <c r="L88" s="17">
        <v>4</v>
      </c>
    </row>
    <row r="89" spans="2:12" x14ac:dyDescent="0.4">
      <c r="B89" s="42">
        <v>1</v>
      </c>
      <c r="C89" s="4">
        <f ca="1">IFERROR(SUMPRODUCT(C83:D83,OFFSET($C$55:$D$55,$B$81,0))+OFFSET($G$55,$B$81,0),NA())</f>
        <v>300</v>
      </c>
      <c r="D89" s="4">
        <f ca="1">IFERROR(SUMPRODUCT(C83:D83,OFFSET($E$55:$F$55,$B$81,0))+OFFSET($H$55,$B$81,0),NA())</f>
        <v>300</v>
      </c>
      <c r="E89" s="4">
        <f ca="1">SUMPRODUCT(E83:F83,OFFSET($C$55:$D$55,$B$81,0))+OFFSET($G$55,$B$81,0)</f>
        <v>100</v>
      </c>
      <c r="F89" s="4">
        <f ca="1">SUMPRODUCT(E83:F83,OFFSET($E$55:$F$55,$B$81,0))+OFFSET($H$55,$B$81,0)</f>
        <v>-100</v>
      </c>
      <c r="G89" s="4">
        <f ca="1">SUMPRODUCT(G83:H83,OFFSET($C$55:$D$55,$B$81,0))+OFFSET($G$55,$B$81,0)</f>
        <v>-300</v>
      </c>
      <c r="H89" s="4">
        <f ca="1">SUMPRODUCT(G83:H83,OFFSET($E$55:$F$55,$B$81,0))+OFFSET($H$55,$B$81,0)</f>
        <v>-300</v>
      </c>
      <c r="I89" s="4">
        <f ca="1">SUMPRODUCT(I83:J83,OFFSET($C$55:$D$55,$B$81,0))+OFFSET($G$55,$B$81,0)</f>
        <v>-300</v>
      </c>
      <c r="J89" s="4">
        <f ca="1">SUMPRODUCT(I83:J83,OFFSET($E$55:$F$55,$B$81,0))+OFFSET($H$55,$B$81,0)</f>
        <v>300</v>
      </c>
      <c r="K89" s="4">
        <f ca="1">SUMPRODUCT(K83:L83,OFFSET($C$55:$D$55,$B$81,0))+OFFSET($G$55,$B$81,0)</f>
        <v>300</v>
      </c>
      <c r="L89" s="4">
        <f ca="1">SUMPRODUCT(K83:L83,OFFSET($E$55:$F$55,$B$81,0))+OFFSET($H$55,$B$81,0)</f>
        <v>300</v>
      </c>
    </row>
    <row r="90" spans="2:12" x14ac:dyDescent="0.4">
      <c r="B90" s="42">
        <v>2</v>
      </c>
      <c r="C90" s="4">
        <f t="shared" ref="C90" ca="1" si="8">IFERROR(SUMPRODUCT(C84:D84,OFFSET($C$55:$D$55,$B$81,0))+OFFSET($G$55,$B$81,0),NA())</f>
        <v>-300</v>
      </c>
      <c r="D90" s="4">
        <f t="shared" ref="D90:D92" ca="1" si="9">IFERROR(SUMPRODUCT(C84:D84,OFFSET($E$55:$F$55,$B$81,0))+OFFSET($H$55,$B$81,0),NA())</f>
        <v>300</v>
      </c>
      <c r="E90" s="4">
        <f ca="1">SUMPRODUCT(E84:F84,OFFSET($C$55:$D$55,$B$81,0))+OFFSET($G$55,$B$81,0)</f>
        <v>0</v>
      </c>
      <c r="F90" s="4">
        <f ca="1">SUMPRODUCT(E84:F84,OFFSET($E$55:$F$55,$B$81,0))+OFFSET($H$55,$B$81,0)</f>
        <v>0</v>
      </c>
      <c r="G90" s="4">
        <f ca="1">SUMPRODUCT(G84:H84,OFFSET($C$55:$D$55,$B$81,0))+OFFSET($G$55,$B$81,0)</f>
        <v>0</v>
      </c>
      <c r="H90" s="4">
        <f ca="1">SUMPRODUCT(G84:H84,OFFSET($E$55:$F$55,$B$81,0))+OFFSET($H$55,$B$81,0)</f>
        <v>0</v>
      </c>
      <c r="I90" s="4">
        <f ca="1">SUMPRODUCT(I84:J84,OFFSET($C$55:$D$55,$B$81,0))+OFFSET($G$55,$B$81,0)</f>
        <v>0</v>
      </c>
      <c r="J90" s="4">
        <f ca="1">SUMPRODUCT(I84:J84,OFFSET($E$55:$F$55,$B$81,0))+OFFSET($H$55,$B$81,0)</f>
        <v>0</v>
      </c>
      <c r="K90" s="4">
        <f ca="1">SUMPRODUCT(K84:L84,OFFSET($C$55:$D$55,$B$81,0))+OFFSET($G$55,$B$81,0)</f>
        <v>0</v>
      </c>
      <c r="L90" s="4">
        <f ca="1">SUMPRODUCT(K84:L84,OFFSET($E$55:$F$55,$B$81,0))+OFFSET($H$55,$B$81,0)</f>
        <v>0</v>
      </c>
    </row>
    <row r="91" spans="2:12" x14ac:dyDescent="0.4">
      <c r="B91" s="42">
        <v>3</v>
      </c>
      <c r="C91" s="4">
        <f t="shared" ref="C91" ca="1" si="10">IFERROR(SUMPRODUCT(C85:D85,OFFSET($C$55:$D$55,$B$81,0))+OFFSET($G$55,$B$81,0),NA())</f>
        <v>-300</v>
      </c>
      <c r="D91" s="4">
        <f t="shared" ca="1" si="9"/>
        <v>-300</v>
      </c>
      <c r="E91" s="34"/>
      <c r="F91" s="34"/>
      <c r="G91" s="34"/>
      <c r="H91" s="34"/>
      <c r="I91" s="34"/>
      <c r="J91" s="34"/>
      <c r="K91" s="34"/>
      <c r="L91" s="34"/>
    </row>
    <row r="92" spans="2:12" x14ac:dyDescent="0.4">
      <c r="B92" s="42">
        <v>4</v>
      </c>
      <c r="C92" s="4">
        <f t="shared" ref="C92" ca="1" si="11">IFERROR(SUMPRODUCT(C86:D86,OFFSET($C$55:$D$55,$B$81,0))+OFFSET($G$55,$B$81,0),NA())</f>
        <v>300</v>
      </c>
      <c r="D92" s="4">
        <f t="shared" ca="1" si="9"/>
        <v>0</v>
      </c>
      <c r="E92" s="34"/>
      <c r="F92" s="34"/>
      <c r="G92" s="34"/>
      <c r="H92" s="34"/>
      <c r="I92" s="34"/>
      <c r="J92" s="34"/>
      <c r="K92" s="34"/>
      <c r="L92" s="34"/>
    </row>
    <row r="93" spans="2:12" x14ac:dyDescent="0.4">
      <c r="B93" s="42">
        <v>5</v>
      </c>
      <c r="C93" s="4">
        <f ca="1">SUMPRODUCT(C87:D87,OFFSET($C$55:$D$55,$B$81,0))+OFFSET($G$55,$B$81,0)</f>
        <v>300</v>
      </c>
      <c r="D93" s="4">
        <f ca="1">SUMPRODUCT(C87:D87,OFFSET($E$55:$F$55,$B$81,0))+OFFSET($H$55,$B$81,0)</f>
        <v>300</v>
      </c>
      <c r="E93" s="34"/>
      <c r="F93" s="34"/>
      <c r="G93" s="34"/>
      <c r="H93" s="34"/>
      <c r="I93" s="34"/>
      <c r="J93" s="34"/>
      <c r="K93" s="34"/>
      <c r="L93" s="34"/>
    </row>
    <row r="96" spans="2:12" x14ac:dyDescent="0.4">
      <c r="B96" s="39" t="s">
        <v>205</v>
      </c>
      <c r="C96" s="39" t="s">
        <v>207</v>
      </c>
      <c r="D96" s="41"/>
      <c r="E96" s="29" t="s">
        <v>204</v>
      </c>
      <c r="F96" s="41">
        <v>1</v>
      </c>
      <c r="G96" s="39" t="s">
        <v>206</v>
      </c>
      <c r="H96" s="41">
        <v>2</v>
      </c>
      <c r="I96" s="39" t="s">
        <v>206</v>
      </c>
      <c r="J96" s="41">
        <v>3</v>
      </c>
      <c r="K96" s="39" t="s">
        <v>206</v>
      </c>
      <c r="L96" s="41">
        <v>4</v>
      </c>
    </row>
    <row r="97" spans="2:12" x14ac:dyDescent="0.4">
      <c r="B97" s="46">
        <v>2</v>
      </c>
      <c r="C97" s="40"/>
      <c r="D97" s="47"/>
      <c r="E97" s="17">
        <f t="array" ref="E97">LARGE(($C$73:$C$78=$B97)*$B$73:$B$78,F96)</f>
        <v>5</v>
      </c>
      <c r="F97" s="42">
        <f>E97</f>
        <v>5</v>
      </c>
      <c r="G97" s="17">
        <f t="array" ref="G97">LARGE(($C$73:$C$78=$B97)*$B$73:$B$78,H96)</f>
        <v>0</v>
      </c>
      <c r="H97" s="42">
        <f>G97</f>
        <v>0</v>
      </c>
      <c r="I97" s="17">
        <f t="array" ref="I97">LARGE(($C$73:$C$78=$B97)*$B$73:$B$78,J96)</f>
        <v>0</v>
      </c>
      <c r="J97" s="42">
        <f>I97</f>
        <v>0</v>
      </c>
      <c r="K97" s="17">
        <f t="array" ref="K97">LARGE(($C$73:$C$78=$B97)*$B$73:$B$78,L96)</f>
        <v>0</v>
      </c>
      <c r="L97" s="42">
        <f>K97</f>
        <v>0</v>
      </c>
    </row>
    <row r="98" spans="2:12" x14ac:dyDescent="0.4">
      <c r="B98" s="14"/>
      <c r="C98" s="14" t="s">
        <v>51</v>
      </c>
      <c r="D98" s="14" t="s">
        <v>50</v>
      </c>
      <c r="E98" s="42" t="s">
        <v>51</v>
      </c>
      <c r="F98" s="42" t="s">
        <v>50</v>
      </c>
      <c r="G98" s="42" t="s">
        <v>51</v>
      </c>
      <c r="H98" s="42" t="s">
        <v>50</v>
      </c>
      <c r="I98" s="42" t="s">
        <v>51</v>
      </c>
      <c r="J98" s="42" t="s">
        <v>50</v>
      </c>
      <c r="K98" s="42" t="s">
        <v>51</v>
      </c>
      <c r="L98" s="42" t="s">
        <v>50</v>
      </c>
    </row>
    <row r="99" spans="2:12" x14ac:dyDescent="0.4">
      <c r="B99" s="42">
        <v>1</v>
      </c>
      <c r="C99" s="4">
        <f>IFERROR(INDEX($F$21:$G$26,INDEX($C$31:$F$33,MATCH($B$97,$B$31:$B$33,0),$B99),MATCH(C$82,$F$20:$G$20,0)),NA())</f>
        <v>-300</v>
      </c>
      <c r="D99" s="4">
        <f>IFERROR(INDEX($F$21:$G$26,INDEX($C$31:$F$33,MATCH($B$97,$B$31:$B$33,0),$B99),MATCH(D$98,$F$20:$G$20,0)),NA())</f>
        <v>-300</v>
      </c>
      <c r="E99" s="4">
        <f t="shared" ref="E99:L99" si="12">INDEX($C$7:$D$15,MATCH(INDEX($G$7:$G$15,MATCH(E$97,$F$7:$F$15,0)),$B$7:$B$15,0),MATCH(E$98,$C$6:$D$6,0))</f>
        <v>300</v>
      </c>
      <c r="F99" s="4">
        <f t="shared" si="12"/>
        <v>-300</v>
      </c>
      <c r="G99" s="4" t="e">
        <f t="shared" si="12"/>
        <v>#N/A</v>
      </c>
      <c r="H99" s="4" t="e">
        <f t="shared" si="12"/>
        <v>#N/A</v>
      </c>
      <c r="I99" s="4" t="e">
        <f t="shared" si="12"/>
        <v>#N/A</v>
      </c>
      <c r="J99" s="4" t="e">
        <f t="shared" si="12"/>
        <v>#N/A</v>
      </c>
      <c r="K99" s="4" t="e">
        <f t="shared" si="12"/>
        <v>#N/A</v>
      </c>
      <c r="L99" s="4" t="e">
        <f t="shared" si="12"/>
        <v>#N/A</v>
      </c>
    </row>
    <row r="100" spans="2:12" x14ac:dyDescent="0.4">
      <c r="B100" s="42">
        <v>2</v>
      </c>
      <c r="C100" s="4">
        <f>IFERROR(INDEX($F$21:$G$26,INDEX($C$31:$F$33,MATCH($B$97,$B$31:$B$33,0),$B100),MATCH(C$82,$F$20:$G$20,0)),NA())</f>
        <v>300</v>
      </c>
      <c r="D100" s="4">
        <f>IFERROR(INDEX($F$21:$G$26,INDEX($C$31:$F$33,MATCH($B$97,$B$31:$B$33,0),$B100),MATCH(D$98,$F$20:$G$20,0)),NA())</f>
        <v>0</v>
      </c>
      <c r="E100" s="4">
        <f t="shared" ref="E100:L100" si="13">INDEX($C$7:$D$15,MATCH(INDEX($H$7:$H$15,MATCH(E$97,$F$7:$F$15,0)),$B$7:$B$15,0),MATCH(E$98,$C$6:$D$6,0))</f>
        <v>100</v>
      </c>
      <c r="F100" s="4">
        <f t="shared" si="13"/>
        <v>-100</v>
      </c>
      <c r="G100" s="4" t="e">
        <f t="shared" si="13"/>
        <v>#N/A</v>
      </c>
      <c r="H100" s="4" t="e">
        <f t="shared" si="13"/>
        <v>#N/A</v>
      </c>
      <c r="I100" s="4" t="e">
        <f t="shared" si="13"/>
        <v>#N/A</v>
      </c>
      <c r="J100" s="4" t="e">
        <f t="shared" si="13"/>
        <v>#N/A</v>
      </c>
      <c r="K100" s="4" t="e">
        <f t="shared" si="13"/>
        <v>#N/A</v>
      </c>
      <c r="L100" s="4" t="e">
        <f t="shared" si="13"/>
        <v>#N/A</v>
      </c>
    </row>
    <row r="101" spans="2:12" x14ac:dyDescent="0.4">
      <c r="B101" s="42">
        <v>3</v>
      </c>
      <c r="C101" s="4">
        <f>IFERROR(INDEX($F$21:$G$26,INDEX($C$31:$F$33,MATCH($B$97,$B$31:$B$33,0),$B101),MATCH(C$82,$F$20:$G$20,0)),NA())</f>
        <v>300</v>
      </c>
      <c r="D101" s="4">
        <f>IFERROR(INDEX($F$21:$G$26,INDEX($C$31:$F$33,MATCH($B$97,$B$31:$B$33,0),$B101),MATCH(D$98,$F$20:$G$20,0)),NA())</f>
        <v>-300</v>
      </c>
      <c r="E101" s="34"/>
      <c r="F101" s="34"/>
      <c r="G101" s="34"/>
      <c r="H101" s="34"/>
      <c r="I101" s="34"/>
      <c r="J101" s="34"/>
      <c r="K101" s="34"/>
      <c r="L101" s="34"/>
    </row>
    <row r="102" spans="2:12" x14ac:dyDescent="0.4">
      <c r="B102" s="42">
        <v>4</v>
      </c>
      <c r="C102" s="4" t="e">
        <f>IFERROR(INDEX($F$21:$G$26,INDEX($C$31:$F$33,MATCH($B$97,$B$31:$B$33,0),$B102),MATCH(C$82,$F$20:$G$20,0)),NA())</f>
        <v>#N/A</v>
      </c>
      <c r="D102" s="4" t="e">
        <f>IFERROR(INDEX($F$21:$G$26,INDEX($C$31:$F$33,MATCH($B$97,$B$31:$B$33,0),$B102),MATCH(D$98,$F$20:$G$20,0)),NA())</f>
        <v>#N/A</v>
      </c>
      <c r="E102" s="34"/>
      <c r="F102" s="34"/>
      <c r="G102" s="34"/>
      <c r="H102" s="34"/>
      <c r="I102" s="34"/>
      <c r="J102" s="34"/>
      <c r="K102" s="34"/>
      <c r="L102" s="34"/>
    </row>
    <row r="103" spans="2:12" x14ac:dyDescent="0.4">
      <c r="B103" s="42">
        <v>5</v>
      </c>
      <c r="C103" s="4">
        <f>C99</f>
        <v>-300</v>
      </c>
      <c r="D103" s="4">
        <f>D99</f>
        <v>-300</v>
      </c>
      <c r="E103" s="34"/>
      <c r="F103" s="34"/>
      <c r="G103" s="34"/>
      <c r="H103" s="34"/>
      <c r="I103" s="34"/>
      <c r="J103" s="34"/>
      <c r="K103" s="34"/>
      <c r="L103" s="34"/>
    </row>
    <row r="104" spans="2:12" x14ac:dyDescent="0.4">
      <c r="C104" s="5" t="s">
        <v>208</v>
      </c>
      <c r="D104" s="17"/>
      <c r="E104" s="37" t="s">
        <v>204</v>
      </c>
      <c r="F104" s="17">
        <v>1</v>
      </c>
      <c r="G104" s="5" t="s">
        <v>206</v>
      </c>
      <c r="H104" s="17">
        <v>2</v>
      </c>
      <c r="I104" s="5" t="s">
        <v>206</v>
      </c>
      <c r="J104" s="17">
        <v>3</v>
      </c>
      <c r="K104" s="5" t="s">
        <v>206</v>
      </c>
      <c r="L104" s="17">
        <v>4</v>
      </c>
    </row>
    <row r="105" spans="2:12" x14ac:dyDescent="0.4">
      <c r="B105" s="42">
        <v>1</v>
      </c>
      <c r="C105" s="4">
        <f ca="1">IFERROR(SUMPRODUCT(C99:D99,OFFSET($C$55:$D$55,$B$97,0))+OFFSET($G$55,$B$97,0),NA())</f>
        <v>-300</v>
      </c>
      <c r="D105" s="4">
        <f ca="1">IFERROR(SUMPRODUCT(C99:D99,OFFSET($E$55:$F$55,$B$97,0))+OFFSET($H$55,$B$97,0),NA())</f>
        <v>-300</v>
      </c>
      <c r="E105" s="4">
        <f ca="1">SUMPRODUCT(E99:F99,OFFSET($C$55:$D$55,$B$97,0))+OFFSET($G$55,$B$97,0)</f>
        <v>60</v>
      </c>
      <c r="F105" s="4">
        <f ca="1">SUMPRODUCT(E99:F99,OFFSET($E$55:$F$55,$B$97,0))+OFFSET($H$55,$B$97,0)</f>
        <v>180</v>
      </c>
      <c r="G105" s="4" t="e">
        <f ca="1">SUMPRODUCT(G99:H99,OFFSET($C$55:$D$55,$B$97,0))+OFFSET($G$55,$B$97,0)</f>
        <v>#N/A</v>
      </c>
      <c r="H105" s="4" t="e">
        <f ca="1">SUMPRODUCT(G99:H99,OFFSET($E$55:$F$55,$B$97,0))+OFFSET($H$55,$B$97,0)</f>
        <v>#N/A</v>
      </c>
      <c r="I105" s="4" t="e">
        <f ca="1">SUMPRODUCT(I99:J99,OFFSET($C$55:$D$55,$B$97,0))+OFFSET($G$55,$B$97,0)</f>
        <v>#N/A</v>
      </c>
      <c r="J105" s="4" t="e">
        <f ca="1">SUMPRODUCT(I99:J99,OFFSET($E$55:$F$55,$B$97,0))+OFFSET($H$55,$B$97,0)</f>
        <v>#N/A</v>
      </c>
      <c r="K105" s="4" t="e">
        <f ca="1">SUMPRODUCT(K99:L99,OFFSET($C$55:$D$55,$B$97,0))+OFFSET($G$55,$B$97,0)</f>
        <v>#N/A</v>
      </c>
      <c r="L105" s="4" t="e">
        <f ca="1">SUMPRODUCT(K99:L99,OFFSET($E$55:$F$55,$B$97,0))+OFFSET($H$55,$B$97,0)</f>
        <v>#N/A</v>
      </c>
    </row>
    <row r="106" spans="2:12" x14ac:dyDescent="0.4">
      <c r="B106" s="42">
        <v>2</v>
      </c>
      <c r="C106" s="4">
        <f ca="1">IFERROR(SUMPRODUCT(C100:D100,OFFSET($C$55:$D$55,$B$97,0))+OFFSET($G$55,$B$97,0),NA())</f>
        <v>300</v>
      </c>
      <c r="D106" s="4">
        <f ca="1">IFERROR(SUMPRODUCT(C100:D100,OFFSET($E$55:$F$55,$B$97,0))+OFFSET($H$55,$B$97,0),NA())</f>
        <v>0</v>
      </c>
      <c r="E106" s="4">
        <f ca="1">SUMPRODUCT(E100:F100,OFFSET($C$55:$D$55,$B$97,0))+OFFSET($G$55,$B$97,0)</f>
        <v>100</v>
      </c>
      <c r="F106" s="4">
        <f ca="1">SUMPRODUCT(E100:F100,OFFSET($E$55:$F$55,$B$97,0))+OFFSET($H$55,$B$97,0)</f>
        <v>-100</v>
      </c>
      <c r="G106" s="4" t="e">
        <f ca="1">SUMPRODUCT(G100:H100,OFFSET($C$55:$D$55,$B$97,0))+OFFSET($G$55,$B$97,0)</f>
        <v>#N/A</v>
      </c>
      <c r="H106" s="4" t="e">
        <f ca="1">SUMPRODUCT(G100:H100,OFFSET($E$55:$F$55,$B$97,0))+OFFSET($H$55,$B$97,0)</f>
        <v>#N/A</v>
      </c>
      <c r="I106" s="4" t="e">
        <f ca="1">SUMPRODUCT(I100:J100,OFFSET($C$55:$D$55,$B$97,0))+OFFSET($G$55,$B$97,0)</f>
        <v>#N/A</v>
      </c>
      <c r="J106" s="4" t="e">
        <f ca="1">SUMPRODUCT(I100:J100,OFFSET($E$55:$F$55,$B$97,0))+OFFSET($H$55,$B$97,0)</f>
        <v>#N/A</v>
      </c>
      <c r="K106" s="4" t="e">
        <f ca="1">SUMPRODUCT(K100:L100,OFFSET($C$55:$D$55,$B$97,0))+OFFSET($G$55,$B$97,0)</f>
        <v>#N/A</v>
      </c>
      <c r="L106" s="4" t="e">
        <f ca="1">SUMPRODUCT(K100:L100,OFFSET($E$55:$F$55,$B$97,0))+OFFSET($H$55,$B$97,0)</f>
        <v>#N/A</v>
      </c>
    </row>
    <row r="107" spans="2:12" x14ac:dyDescent="0.4">
      <c r="B107" s="42">
        <v>3</v>
      </c>
      <c r="C107" s="4">
        <f ca="1">IFERROR(SUMPRODUCT(C101:D101,OFFSET($C$55:$D$55,$B$97,0))+OFFSET($G$55,$B$97,0),NA())</f>
        <v>60</v>
      </c>
      <c r="D107" s="4">
        <f ca="1">IFERROR(SUMPRODUCT(C101:D101,OFFSET($E$55:$F$55,$B$97,0))+OFFSET($H$55,$B$97,0),NA())</f>
        <v>180</v>
      </c>
      <c r="E107" s="34"/>
      <c r="F107" s="34"/>
      <c r="G107" s="34"/>
      <c r="H107" s="34"/>
      <c r="I107" s="34"/>
      <c r="J107" s="34"/>
      <c r="K107" s="34"/>
      <c r="L107" s="34"/>
    </row>
    <row r="108" spans="2:12" x14ac:dyDescent="0.4">
      <c r="B108" s="42">
        <v>4</v>
      </c>
      <c r="C108" s="4" t="e">
        <f ca="1">IFERROR(SUMPRODUCT(C102:D102,OFFSET($C$55:$D$55,$B$97,0))+OFFSET($G$55,$B$97,0),NA())</f>
        <v>#N/A</v>
      </c>
      <c r="D108" s="4" t="e">
        <f ca="1">IFERROR(SUMPRODUCT(C102:D102,OFFSET($E$55:$F$55,$B$97,0))+OFFSET($H$55,$B$97,0),NA())</f>
        <v>#N/A</v>
      </c>
      <c r="E108" s="34"/>
      <c r="F108" s="34"/>
      <c r="G108" s="34"/>
      <c r="H108" s="34"/>
      <c r="I108" s="34"/>
      <c r="J108" s="34"/>
      <c r="K108" s="34"/>
      <c r="L108" s="34"/>
    </row>
    <row r="109" spans="2:12" x14ac:dyDescent="0.4">
      <c r="B109" s="42">
        <v>5</v>
      </c>
      <c r="C109" s="4">
        <f ca="1">SUMPRODUCT(C103:D103,OFFSET($C$55:$D$55,$B$81,0))+OFFSET($G$55,$B$81,0)</f>
        <v>-300</v>
      </c>
      <c r="D109" s="4">
        <f ca="1">SUMPRODUCT(C103:D103,OFFSET($E$55:$F$55,$B$81,0))+OFFSET($H$55,$B$81,0)</f>
        <v>-300</v>
      </c>
      <c r="E109" s="34"/>
      <c r="F109" s="34"/>
      <c r="G109" s="34"/>
      <c r="H109" s="34"/>
      <c r="I109" s="34"/>
      <c r="J109" s="34"/>
      <c r="K109" s="34"/>
      <c r="L109" s="34"/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6</vt:i4>
      </vt:variant>
    </vt:vector>
  </HeadingPairs>
  <TitlesOfParts>
    <vt:vector size="15" baseType="lpstr">
      <vt:lpstr>d0</vt:lpstr>
      <vt:lpstr>d1</vt:lpstr>
      <vt:lpstr>intersection</vt:lpstr>
      <vt:lpstr>hoop</vt:lpstr>
      <vt:lpstr>cutter</vt:lpstr>
      <vt:lpstr>mirror</vt:lpstr>
      <vt:lpstr>fold</vt:lpstr>
      <vt:lpstr>step1</vt:lpstr>
      <vt:lpstr>step2</vt:lpstr>
      <vt:lpstr>mirror!M_U</vt:lpstr>
      <vt:lpstr>fold!V_N</vt:lpstr>
      <vt:lpstr>mirror!V_N</vt:lpstr>
      <vt:lpstr>mirror!V_NN</vt:lpstr>
      <vt:lpstr>fold!V_S</vt:lpstr>
      <vt:lpstr>mirror!V_S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 Maurice</dc:creator>
  <cp:lastModifiedBy>et Maurice</cp:lastModifiedBy>
  <dcterms:created xsi:type="dcterms:W3CDTF">2021-10-09T01:20:03Z</dcterms:created>
  <dcterms:modified xsi:type="dcterms:W3CDTF">2022-06-01T08:19:32Z</dcterms:modified>
</cp:coreProperties>
</file>