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Users\stkrie\Beth_delivery files\9 new WAC 1-14\"/>
    </mc:Choice>
  </mc:AlternateContent>
  <bookViews>
    <workbookView xWindow="0" yWindow="0" windowWidth="20490" windowHeight="7515" tabRatio="767"/>
  </bookViews>
  <sheets>
    <sheet name="Plant Inventory" sheetId="1" r:id="rId1"/>
    <sheet name="Seed Starting Log" sheetId="21" r:id="rId2"/>
    <sheet name="Task List" sheetId="7" r:id="rId3"/>
    <sheet name="Garden Planning Grid" sheetId="5" r:id="rId4"/>
  </sheets>
  <definedNames>
    <definedName name="CalendarMonth">IF(Month="January",1,IF(Month="February",2,IF(Month="March",3,IF(Month="April",4,IF(Month="May",5,IF(Month="June",6,IF(Month="July",7,IF(Month="August",8,IF(Month="September",9,IF(Month="October",10,IF(Month="November",11,12)))))))))))</definedName>
    <definedName name="CalendarYear">'Task List'!$N$8</definedName>
    <definedName name="DueDate">TaskList[[due date]:[% complete]]</definedName>
    <definedName name="Month">'Task List'!$I$8</definedName>
    <definedName name="TransplantDate">'Seed Starting Log'!$G$3</definedName>
  </definedNames>
  <calcPr calcId="162912"/>
</workbook>
</file>

<file path=xl/calcChain.xml><?xml version="1.0" encoding="utf-8"?>
<calcChain xmlns="http://schemas.openxmlformats.org/spreadsheetml/2006/main">
  <c r="G13" i="21" l="1"/>
  <c r="I13" i="21"/>
  <c r="I14" i="21"/>
  <c r="I15" i="21"/>
  <c r="I16" i="21"/>
  <c r="I17" i="21"/>
  <c r="D18" i="21"/>
  <c r="H18" i="21"/>
  <c r="C18" i="1"/>
  <c r="H18" i="1"/>
  <c r="E13" i="7"/>
  <c r="E11" i="7"/>
  <c r="O21" i="7"/>
  <c r="O22" i="7"/>
  <c r="N22" i="7"/>
  <c r="M22" i="7"/>
  <c r="L22" i="7"/>
  <c r="K22" i="7"/>
  <c r="J22" i="7"/>
  <c r="I22" i="7"/>
  <c r="O20" i="7"/>
  <c r="N20" i="7"/>
  <c r="M20" i="7"/>
  <c r="L20" i="7"/>
  <c r="K20" i="7"/>
  <c r="J20" i="7"/>
  <c r="I20" i="7"/>
  <c r="O18" i="7"/>
  <c r="N18" i="7"/>
  <c r="M18" i="7"/>
  <c r="L18" i="7"/>
  <c r="K18" i="7"/>
  <c r="J18" i="7"/>
  <c r="I18" i="7"/>
  <c r="O16" i="7"/>
  <c r="N16" i="7"/>
  <c r="M16" i="7"/>
  <c r="L16" i="7"/>
  <c r="K16" i="7"/>
  <c r="J16" i="7"/>
  <c r="I16" i="7"/>
  <c r="O14" i="7"/>
  <c r="N14" i="7"/>
  <c r="M14" i="7"/>
  <c r="L14" i="7"/>
  <c r="K14" i="7"/>
  <c r="J14" i="7"/>
  <c r="I14" i="7"/>
  <c r="O12" i="7"/>
  <c r="N12" i="7"/>
  <c r="M12" i="7"/>
  <c r="L12" i="7"/>
  <c r="K12" i="7"/>
  <c r="J12" i="7"/>
  <c r="I12" i="7"/>
  <c r="I11" i="7"/>
  <c r="M11" i="7"/>
  <c r="J13" i="7"/>
  <c r="N13" i="7"/>
  <c r="K11" i="7"/>
  <c r="O11" i="7"/>
  <c r="L13" i="7"/>
  <c r="O15" i="7"/>
  <c r="J15" i="7"/>
  <c r="J11" i="7"/>
  <c r="L11" i="7"/>
  <c r="N11" i="7"/>
  <c r="I13" i="7"/>
  <c r="K13" i="7"/>
  <c r="M13" i="7"/>
  <c r="O13" i="7"/>
  <c r="L15" i="7"/>
  <c r="N17" i="7"/>
  <c r="I15" i="7"/>
  <c r="K15" i="7"/>
  <c r="M15" i="7"/>
  <c r="J17" i="7"/>
  <c r="O19" i="7"/>
  <c r="N15" i="7"/>
  <c r="I17" i="7"/>
  <c r="L17" i="7"/>
  <c r="K19" i="7"/>
  <c r="L21" i="7"/>
  <c r="I19" i="7"/>
  <c r="M19" i="7"/>
  <c r="J21" i="7"/>
  <c r="N21" i="7"/>
  <c r="K17" i="7"/>
  <c r="M17" i="7"/>
  <c r="O17" i="7"/>
  <c r="J19" i="7"/>
  <c r="L19" i="7"/>
  <c r="N19" i="7"/>
  <c r="I21" i="7"/>
  <c r="K21" i="7"/>
  <c r="M21" i="7"/>
  <c r="E12" i="7"/>
  <c r="E14" i="7"/>
  <c r="E15" i="7"/>
</calcChain>
</file>

<file path=xl/sharedStrings.xml><?xml version="1.0" encoding="utf-8"?>
<sst xmlns="http://schemas.openxmlformats.org/spreadsheetml/2006/main" count="83" uniqueCount="68">
  <si>
    <t>Plant Inventory</t>
  </si>
  <si>
    <t>PLANT DATA</t>
  </si>
  <si>
    <t>PLANTING DATA</t>
  </si>
  <si>
    <t>FEEDING/FERTILIZATION &amp; NOTES</t>
  </si>
  <si>
    <t>id</t>
  </si>
  <si>
    <t>name</t>
  </si>
  <si>
    <t>type</t>
  </si>
  <si>
    <t>source</t>
  </si>
  <si>
    <t>color</t>
  </si>
  <si>
    <t>size</t>
  </si>
  <si>
    <t>cost</t>
  </si>
  <si>
    <t>date planted</t>
  </si>
  <si>
    <t>location</t>
  </si>
  <si>
    <t>soil</t>
  </si>
  <si>
    <t>fertilizer</t>
  </si>
  <si>
    <t>schedule</t>
  </si>
  <si>
    <t>notes</t>
  </si>
  <si>
    <t>P1</t>
  </si>
  <si>
    <t xml:space="preserve">Azalea </t>
  </si>
  <si>
    <t>Perennial</t>
  </si>
  <si>
    <t>Local greenhouse</t>
  </si>
  <si>
    <t>Pink</t>
  </si>
  <si>
    <t>4 - 6 feet</t>
  </si>
  <si>
    <t>[Date]</t>
  </si>
  <si>
    <t>West bed</t>
  </si>
  <si>
    <t>4.5 - 6.0 pH</t>
  </si>
  <si>
    <t>8-8-8</t>
  </si>
  <si>
    <t>late winter or early spring</t>
  </si>
  <si>
    <t>totals</t>
  </si>
  <si>
    <t>Seed Starting Log</t>
  </si>
  <si>
    <t xml:space="preserve">Enter the transplant date, average germination, and growth days to automatically calculate the date you need to sow your seeds. </t>
  </si>
  <si>
    <t>Transplant date (date of last frost + any additional days):</t>
  </si>
  <si>
    <t>SEED DATA</t>
  </si>
  <si>
    <t>AVERAGES</t>
  </si>
  <si>
    <t>FEEDING &amp; NOTES</t>
  </si>
  <si>
    <t>tray no.</t>
  </si>
  <si>
    <t>germination</t>
  </si>
  <si>
    <t>growth</t>
  </si>
  <si>
    <t>total seeds</t>
  </si>
  <si>
    <t>sow date</t>
  </si>
  <si>
    <t>feeding</t>
  </si>
  <si>
    <t>S1</t>
  </si>
  <si>
    <t>Tomato</t>
  </si>
  <si>
    <t>Catalog</t>
  </si>
  <si>
    <t>Allow soil to dry slightly between watering</t>
  </si>
  <si>
    <t>Task List</t>
  </si>
  <si>
    <t>Select your preferred month in cell I9 and enter the year in cell N9 to automatically update the calendar.</t>
  </si>
  <si>
    <t>TASK LIST</t>
  </si>
  <si>
    <t>NOTES</t>
  </si>
  <si>
    <t>August</t>
  </si>
  <si>
    <t>task</t>
  </si>
  <si>
    <t>due date</t>
  </si>
  <si>
    <t>% complete</t>
  </si>
  <si>
    <t>done?</t>
  </si>
  <si>
    <t>S</t>
  </si>
  <si>
    <t>M</t>
  </si>
  <si>
    <t>T</t>
  </si>
  <si>
    <t>W</t>
  </si>
  <si>
    <t>F</t>
  </si>
  <si>
    <t>Plant bell peppers</t>
  </si>
  <si>
    <t>Plant tomato seeds</t>
  </si>
  <si>
    <t>Plant sunflowers</t>
  </si>
  <si>
    <t>Prep soil for planting</t>
  </si>
  <si>
    <t>Transplant date</t>
  </si>
  <si>
    <t>Garden Planning Grid</t>
  </si>
  <si>
    <t xml:space="preserve">Use the Border tool to draw your garden or print this sheet and sketch it by hand. </t>
  </si>
  <si>
    <t>GARDEN PLOT DESCRIPTION</t>
  </si>
  <si>
    <t xml:space="preserve">* 1 square = 1 square foot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</si>
</sst>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$&quot;* #,##0.00_);_(&quot;$&quot;* \(#,##0.00\);_(&quot;$&quot;* &quot;-&quot;??_);_(@_)"/>
    <numFmt numFmtId="177" formatCode="mmmm\ yyyy"/>
    <numFmt numFmtId="178" formatCode="0%_)"/>
    <numFmt numFmtId="179" formatCode=";;;"/>
    <numFmt numFmtId="180" formatCode="dd"/>
    <numFmt numFmtId="181" formatCode="_(@"/>
  </numFmts>
  <fonts count="38">
    <font>
      <sz val="9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MS Sans Serif"/>
      <family val="2"/>
    </font>
    <font>
      <sz val="8"/>
      <name val="Arial"/>
      <family val="2"/>
      <scheme val="minor"/>
    </font>
    <font>
      <sz val="10"/>
      <name val="Century Gothic"/>
      <family val="2"/>
    </font>
    <font>
      <b/>
      <sz val="28"/>
      <color theme="4"/>
      <name val="Arial"/>
      <family val="2"/>
      <scheme val="minor"/>
    </font>
    <font>
      <sz val="10"/>
      <color theme="7" tint="0.79998168889431442"/>
      <name val="Arial"/>
      <family val="2"/>
      <scheme val="minor"/>
    </font>
    <font>
      <sz val="10"/>
      <color theme="0" tint="-0.249977111117893"/>
      <name val="Arial"/>
      <family val="2"/>
      <scheme val="minor"/>
    </font>
    <font>
      <sz val="10"/>
      <color theme="4" tint="0.79998168889431442"/>
      <name val="Arial"/>
      <family val="2"/>
      <scheme val="minor"/>
    </font>
    <font>
      <sz val="11"/>
      <color theme="5" tint="0.79998168889431442"/>
      <name val="Arial"/>
      <family val="2"/>
      <scheme val="minor"/>
    </font>
    <font>
      <sz val="10"/>
      <color theme="7" tint="0.39997558519241921"/>
      <name val="Arial"/>
      <family val="2"/>
      <scheme val="minor"/>
    </font>
    <font>
      <sz val="11"/>
      <color theme="7" tint="0.39997558519241921"/>
      <name val="Arial"/>
      <family val="2"/>
      <scheme val="minor"/>
    </font>
    <font>
      <sz val="10"/>
      <color theme="5" tint="0.79998168889431442"/>
      <name val="Arial"/>
      <family val="2"/>
      <scheme val="minor"/>
    </font>
    <font>
      <sz val="10"/>
      <color theme="6" tint="0.79998168889431442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24"/>
      <color theme="7"/>
      <name val="Calibri"/>
      <family val="2"/>
      <scheme val="major"/>
    </font>
    <font>
      <sz val="36"/>
      <color theme="3"/>
      <name val="Calibri"/>
      <family val="2"/>
      <scheme val="major"/>
    </font>
    <font>
      <sz val="11"/>
      <color theme="7" tint="0.79998168889431442"/>
      <name val="Calibri"/>
      <family val="2"/>
      <scheme val="major"/>
    </font>
    <font>
      <sz val="11"/>
      <color theme="5" tint="0.79998168889431442"/>
      <name val="Calibri"/>
      <family val="2"/>
      <scheme val="major"/>
    </font>
    <font>
      <sz val="11"/>
      <color theme="4" tint="0.7999816888943144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7" tint="0.79998168889431442"/>
      <name val="Arial"/>
      <family val="2"/>
      <scheme val="minor"/>
    </font>
    <font>
      <sz val="10"/>
      <color theme="7"/>
      <name val="Arial"/>
      <family val="2"/>
      <scheme val="minor"/>
    </font>
    <font>
      <sz val="12"/>
      <color theme="7" tint="-0.249977111117893"/>
      <name val="Arial"/>
      <family val="2"/>
      <scheme val="minor"/>
    </font>
    <font>
      <sz val="10"/>
      <color theme="1"/>
      <name val="MS Sans Serif"/>
      <family val="2"/>
    </font>
    <font>
      <sz val="11"/>
      <color theme="4" tint="0.79998168889431442"/>
      <name val="Arial"/>
      <family val="2"/>
      <scheme val="minor"/>
    </font>
    <font>
      <sz val="9"/>
      <color theme="7" tint="0.79998168889431442"/>
      <name val="Arial"/>
      <family val="2"/>
      <scheme val="minor"/>
    </font>
    <font>
      <sz val="9"/>
      <color theme="4" tint="0.79998168889431442"/>
      <name val="Arial"/>
      <family val="2"/>
      <scheme val="minor"/>
    </font>
    <font>
      <sz val="9"/>
      <color theme="5" tint="0.79998168889431442"/>
      <name val="Arial"/>
      <family val="2"/>
      <scheme val="minor"/>
    </font>
    <font>
      <sz val="9"/>
      <color theme="6" tint="0.79998168889431442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8"/>
      <color theme="7" tint="-0.499984740745262"/>
      <name val="Arial"/>
      <family val="2"/>
      <scheme val="minor"/>
    </font>
    <font>
      <i/>
      <sz val="9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9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22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indexed="44"/>
      </bottom>
      <diagonal/>
    </border>
    <border>
      <left style="thin">
        <color indexed="44"/>
      </left>
      <right/>
      <top/>
      <bottom style="thin">
        <color theme="0" tint="-0.24994659260841701"/>
      </bottom>
      <diagonal/>
    </border>
    <border>
      <left style="thin">
        <color indexed="4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thin">
        <color theme="0" tint="-0.24994659260841701"/>
      </bottom>
      <diagonal/>
    </border>
    <border>
      <left style="medium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/>
      </right>
      <top/>
      <bottom/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/>
      <top/>
      <bottom style="thin">
        <color indexed="44"/>
      </bottom>
      <diagonal/>
    </border>
    <border>
      <left/>
      <right style="medium">
        <color theme="0"/>
      </right>
      <top/>
      <bottom style="thin">
        <color indexed="44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/>
      <bottom style="thin">
        <color theme="7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0"/>
    <xf numFmtId="0" fontId="35" fillId="0" borderId="0">
      <alignment vertical="center" wrapText="1"/>
    </xf>
  </cellStyleXfs>
  <cellXfs count="15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/>
    <xf numFmtId="0" fontId="0" fillId="0" borderId="0" xfId="0"/>
    <xf numFmtId="0" fontId="3" fillId="0" borderId="1" xfId="3" applyNumberFormat="1" applyFont="1" applyFill="1" applyBorder="1" applyAlignment="1" applyProtection="1"/>
    <xf numFmtId="0" fontId="5" fillId="0" borderId="1" xfId="3" applyNumberFormat="1" applyFont="1" applyFill="1" applyBorder="1" applyAlignment="1" applyProtection="1"/>
    <xf numFmtId="0" fontId="3" fillId="0" borderId="2" xfId="3" applyNumberFormat="1" applyFont="1" applyFill="1" applyBorder="1" applyAlignment="1" applyProtection="1"/>
    <xf numFmtId="0" fontId="0" fillId="2" borderId="0" xfId="0" applyFill="1"/>
    <xf numFmtId="0" fontId="6" fillId="2" borderId="0" xfId="0" applyFont="1" applyFill="1"/>
    <xf numFmtId="0" fontId="6" fillId="0" borderId="0" xfId="0" applyFon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177" fontId="7" fillId="2" borderId="0" xfId="0" applyNumberFormat="1" applyFont="1" applyFill="1" applyBorder="1" applyAlignment="1">
      <alignment vertical="center"/>
    </xf>
    <xf numFmtId="0" fontId="9" fillId="7" borderId="0" xfId="0" applyFont="1" applyFill="1"/>
    <xf numFmtId="0" fontId="0" fillId="0" borderId="0" xfId="0"/>
    <xf numFmtId="0" fontId="14" fillId="9" borderId="0" xfId="0" applyFont="1" applyFill="1" applyAlignment="1"/>
    <xf numFmtId="0" fontId="0" fillId="8" borderId="0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3" fillId="9" borderId="0" xfId="0" applyFont="1" applyFill="1"/>
    <xf numFmtId="14" fontId="0" fillId="0" borderId="0" xfId="0" applyNumberFormat="1"/>
    <xf numFmtId="179" fontId="0" fillId="0" borderId="0" xfId="0" applyNumberFormat="1"/>
    <xf numFmtId="177" fontId="7" fillId="9" borderId="0" xfId="0" applyNumberFormat="1" applyFont="1" applyFill="1" applyBorder="1" applyAlignment="1">
      <alignment vertical="center"/>
    </xf>
    <xf numFmtId="14" fontId="0" fillId="10" borderId="0" xfId="0" applyNumberFormat="1" applyFont="1" applyFill="1" applyBorder="1" applyAlignment="1">
      <alignment horizontal="center" vertical="center"/>
    </xf>
    <xf numFmtId="0" fontId="15" fillId="3" borderId="0" xfId="0" applyFont="1" applyFill="1"/>
    <xf numFmtId="14" fontId="0" fillId="8" borderId="0" xfId="0" applyNumberFormat="1" applyFont="1" applyFill="1" applyBorder="1" applyAlignment="1">
      <alignment horizontal="center" vertical="center"/>
    </xf>
    <xf numFmtId="0" fontId="27" fillId="5" borderId="0" xfId="0" applyFont="1" applyFill="1"/>
    <xf numFmtId="14" fontId="0" fillId="8" borderId="0" xfId="0" applyNumberFormat="1" applyFont="1" applyFill="1" applyAlignment="1">
      <alignment horizontal="center" vertical="center"/>
    </xf>
    <xf numFmtId="178" fontId="8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178" fontId="0" fillId="8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wrapText="1" indent="1"/>
    </xf>
    <xf numFmtId="1" fontId="0" fillId="4" borderId="0" xfId="0" applyNumberFormat="1" applyFont="1" applyFill="1" applyBorder="1" applyAlignment="1">
      <alignment horizontal="center" vertical="center"/>
    </xf>
    <xf numFmtId="1" fontId="0" fillId="10" borderId="0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 wrapText="1"/>
    </xf>
    <xf numFmtId="0" fontId="29" fillId="5" borderId="0" xfId="0" applyFont="1" applyFill="1" applyAlignment="1">
      <alignment horizontal="center" vertical="center"/>
    </xf>
    <xf numFmtId="14" fontId="0" fillId="10" borderId="0" xfId="0" applyNumberFormat="1" applyFont="1" applyFill="1" applyAlignment="1">
      <alignment horizontal="center" vertical="center"/>
    </xf>
    <xf numFmtId="176" fontId="0" fillId="8" borderId="0" xfId="0" applyNumberFormat="1" applyFont="1" applyFill="1" applyAlignment="1">
      <alignment vertical="center"/>
    </xf>
    <xf numFmtId="0" fontId="21" fillId="5" borderId="11" xfId="0" applyFont="1" applyFill="1" applyBorder="1" applyAlignment="1"/>
    <xf numFmtId="0" fontId="29" fillId="0" borderId="11" xfId="0" applyFont="1" applyBorder="1" applyAlignment="1">
      <alignment horizontal="left" vertical="center"/>
    </xf>
    <xf numFmtId="0" fontId="20" fillId="9" borderId="11" xfId="0" applyFont="1" applyFill="1" applyBorder="1" applyAlignment="1"/>
    <xf numFmtId="0" fontId="33" fillId="7" borderId="0" xfId="0" applyFont="1" applyFill="1" applyBorder="1" applyAlignment="1">
      <alignment horizontal="left" vertical="center" indent="1"/>
    </xf>
    <xf numFmtId="0" fontId="33" fillId="7" borderId="0" xfId="0" applyFont="1" applyFill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0" fillId="5" borderId="11" xfId="0" applyFill="1" applyBorder="1"/>
    <xf numFmtId="0" fontId="22" fillId="3" borderId="11" xfId="0" applyFont="1" applyFill="1" applyBorder="1" applyAlignment="1"/>
    <xf numFmtId="0" fontId="15" fillId="3" borderId="11" xfId="0" applyFont="1" applyFill="1" applyBorder="1" applyAlignment="1"/>
    <xf numFmtId="0" fontId="31" fillId="3" borderId="11" xfId="0" applyFont="1" applyFill="1" applyBorder="1" applyAlignment="1">
      <alignment horizontal="center" vertical="center" wrapText="1"/>
    </xf>
    <xf numFmtId="0" fontId="14" fillId="9" borderId="11" xfId="0" applyFont="1" applyFill="1" applyBorder="1"/>
    <xf numFmtId="0" fontId="30" fillId="9" borderId="11" xfId="0" applyFont="1" applyFill="1" applyBorder="1" applyAlignment="1">
      <alignment horizontal="center" vertical="center"/>
    </xf>
    <xf numFmtId="0" fontId="14" fillId="9" borderId="11" xfId="0" applyFont="1" applyFill="1" applyBorder="1" applyAlignment="1"/>
    <xf numFmtId="0" fontId="11" fillId="9" borderId="11" xfId="0" applyFont="1" applyFill="1" applyBorder="1" applyAlignment="1"/>
    <xf numFmtId="0" fontId="3" fillId="9" borderId="11" xfId="0" applyFont="1" applyFill="1" applyBorder="1"/>
    <xf numFmtId="0" fontId="34" fillId="0" borderId="0" xfId="0" applyFont="1" applyAlignment="1">
      <alignment horizontal="left" vertical="center" indent="2"/>
    </xf>
    <xf numFmtId="0" fontId="0" fillId="12" borderId="0" xfId="0" applyFont="1" applyFill="1" applyAlignment="1">
      <alignment horizontal="center" vertical="center"/>
    </xf>
    <xf numFmtId="176" fontId="0" fillId="13" borderId="0" xfId="0" applyNumberFormat="1" applyFill="1" applyAlignment="1">
      <alignment vertical="center"/>
    </xf>
    <xf numFmtId="0" fontId="0" fillId="0" borderId="0" xfId="0" applyAlignment="1">
      <alignment horizontal="left" wrapText="1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0" fontId="0" fillId="13" borderId="0" xfId="0" applyFont="1" applyFill="1" applyBorder="1" applyAlignment="1">
      <alignment horizontal="center" vertical="center"/>
    </xf>
    <xf numFmtId="0" fontId="0" fillId="6" borderId="0" xfId="0" applyNumberFormat="1" applyFont="1" applyFill="1" applyAlignment="1">
      <alignment horizontal="left" vertical="center" wrapText="1" indent="1"/>
    </xf>
    <xf numFmtId="0" fontId="28" fillId="11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8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0" borderId="0" xfId="0" applyFont="1" applyFill="1" applyBorder="1" applyAlignment="1">
      <alignment horizontal="left" wrapText="1" indent="1"/>
    </xf>
    <xf numFmtId="0" fontId="0" fillId="0" borderId="0" xfId="0" applyAlignment="1">
      <alignment horizontal="left" vertical="top"/>
    </xf>
    <xf numFmtId="0" fontId="19" fillId="11" borderId="11" xfId="0" applyFont="1" applyFill="1" applyBorder="1" applyAlignment="1">
      <alignment horizontal="left"/>
    </xf>
    <xf numFmtId="0" fontId="13" fillId="11" borderId="11" xfId="0" applyFont="1" applyFill="1" applyBorder="1" applyAlignment="1">
      <alignment horizontal="left"/>
    </xf>
    <xf numFmtId="0" fontId="28" fillId="11" borderId="11" xfId="0" applyFont="1" applyFill="1" applyBorder="1" applyAlignment="1">
      <alignment horizontal="left" vertical="center"/>
    </xf>
    <xf numFmtId="0" fontId="35" fillId="0" borderId="0" xfId="4" applyAlignment="1">
      <alignment horizontal="left" vertical="center"/>
    </xf>
    <xf numFmtId="0" fontId="35" fillId="0" borderId="0" xfId="4" applyAlignment="1">
      <alignment horizontal="left" vertical="center" wrapText="1"/>
    </xf>
    <xf numFmtId="14" fontId="0" fillId="2" borderId="0" xfId="0" applyNumberFormat="1" applyFill="1"/>
    <xf numFmtId="0" fontId="0" fillId="2" borderId="0" xfId="0" applyNumberFormat="1" applyFill="1"/>
    <xf numFmtId="0" fontId="29" fillId="5" borderId="0" xfId="0" applyNumberFormat="1" applyFont="1" applyFill="1" applyAlignment="1">
      <alignment vertical="center"/>
    </xf>
    <xf numFmtId="0" fontId="23" fillId="11" borderId="15" xfId="0" applyFont="1" applyFill="1" applyBorder="1" applyAlignment="1"/>
    <xf numFmtId="0" fontId="8" fillId="11" borderId="0" xfId="0" applyFont="1" applyFill="1" applyBorder="1" applyAlignment="1"/>
    <xf numFmtId="0" fontId="0" fillId="11" borderId="0" xfId="0" applyFill="1" applyBorder="1"/>
    <xf numFmtId="0" fontId="3" fillId="0" borderId="0" xfId="0" applyFont="1" applyFill="1" applyBorder="1"/>
    <xf numFmtId="0" fontId="0" fillId="0" borderId="0" xfId="0" applyBorder="1"/>
    <xf numFmtId="0" fontId="24" fillId="0" borderId="14" xfId="0" applyFont="1" applyBorder="1" applyAlignment="1">
      <alignment horizontal="right"/>
    </xf>
    <xf numFmtId="181" fontId="0" fillId="8" borderId="0" xfId="0" applyNumberFormat="1" applyFont="1" applyFill="1" applyAlignment="1">
      <alignment vertical="center"/>
    </xf>
    <xf numFmtId="181" fontId="0" fillId="8" borderId="0" xfId="0" applyNumberFormat="1" applyFont="1" applyFill="1" applyAlignment="1">
      <alignment vertical="center" wrapText="1"/>
    </xf>
    <xf numFmtId="181" fontId="0" fillId="10" borderId="0" xfId="0" applyNumberFormat="1" applyFont="1" applyFill="1" applyAlignment="1">
      <alignment vertical="center"/>
    </xf>
    <xf numFmtId="181" fontId="0" fillId="8" borderId="0" xfId="0" applyNumberFormat="1" applyFont="1" applyFill="1" applyBorder="1" applyAlignment="1">
      <alignment horizontal="left" vertical="center"/>
    </xf>
    <xf numFmtId="181" fontId="0" fillId="8" borderId="0" xfId="0" applyNumberFormat="1" applyFont="1" applyFill="1" applyBorder="1" applyAlignment="1">
      <alignment horizontal="left" vertical="center" wrapText="1"/>
    </xf>
    <xf numFmtId="181" fontId="0" fillId="2" borderId="0" xfId="0" applyNumberFormat="1" applyFill="1"/>
    <xf numFmtId="181" fontId="0" fillId="8" borderId="0" xfId="0" applyNumberFormat="1" applyFont="1" applyFill="1" applyAlignment="1">
      <alignment horizontal="left" vertical="center"/>
    </xf>
    <xf numFmtId="181" fontId="0" fillId="0" borderId="0" xfId="0" applyNumberFormat="1"/>
    <xf numFmtId="0" fontId="21" fillId="5" borderId="0" xfId="0" applyNumberFormat="1" applyFont="1" applyFill="1" applyAlignment="1"/>
    <xf numFmtId="0" fontId="10" fillId="5" borderId="0" xfId="0" applyNumberFormat="1" applyFont="1" applyFill="1" applyAlignment="1"/>
    <xf numFmtId="181" fontId="0" fillId="13" borderId="0" xfId="0" applyNumberFormat="1" applyFill="1" applyAlignment="1">
      <alignment horizontal="left" vertical="center"/>
    </xf>
    <xf numFmtId="181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NumberFormat="1" applyAlignment="1"/>
    <xf numFmtId="0" fontId="18" fillId="0" borderId="0" xfId="2" applyNumberFormat="1" applyAlignment="1">
      <alignment horizontal="left" indent="15"/>
    </xf>
    <xf numFmtId="0" fontId="21" fillId="5" borderId="11" xfId="0" applyNumberFormat="1" applyFont="1" applyFill="1" applyBorder="1" applyAlignment="1"/>
    <xf numFmtId="0" fontId="26" fillId="0" borderId="0" xfId="0" applyNumberFormat="1" applyFont="1"/>
    <xf numFmtId="0" fontId="19" fillId="11" borderId="11" xfId="0" applyNumberFormat="1" applyFont="1" applyFill="1" applyBorder="1" applyAlignment="1"/>
    <xf numFmtId="0" fontId="10" fillId="5" borderId="11" xfId="0" applyNumberFormat="1" applyFont="1" applyFill="1" applyBorder="1"/>
    <xf numFmtId="0" fontId="0" fillId="5" borderId="0" xfId="0" applyNumberFormat="1" applyFill="1"/>
    <xf numFmtId="0" fontId="0" fillId="5" borderId="0" xfId="0" applyNumberFormat="1" applyFill="1" applyAlignment="1"/>
    <xf numFmtId="0" fontId="0" fillId="9" borderId="0" xfId="0" applyNumberFormat="1" applyFill="1"/>
    <xf numFmtId="0" fontId="12" fillId="11" borderId="11" xfId="0" applyNumberFormat="1" applyFont="1" applyFill="1" applyBorder="1"/>
    <xf numFmtId="0" fontId="29" fillId="0" borderId="11" xfId="0" applyNumberFormat="1" applyFont="1" applyBorder="1" applyAlignment="1">
      <alignment horizontal="left" vertical="center"/>
    </xf>
    <xf numFmtId="0" fontId="29" fillId="0" borderId="0" xfId="0" applyNumberFormat="1" applyFont="1" applyAlignment="1">
      <alignment vertical="center"/>
    </xf>
    <xf numFmtId="0" fontId="30" fillId="9" borderId="0" xfId="0" applyNumberFormat="1" applyFont="1" applyFill="1" applyAlignment="1">
      <alignment vertical="center"/>
    </xf>
    <xf numFmtId="0" fontId="28" fillId="11" borderId="11" xfId="0" applyNumberFormat="1" applyFont="1" applyFill="1" applyBorder="1" applyAlignment="1">
      <alignment vertical="center"/>
    </xf>
    <xf numFmtId="181" fontId="0" fillId="13" borderId="0" xfId="0" applyNumberFormat="1" applyFont="1" applyFill="1" applyBorder="1" applyAlignment="1">
      <alignment horizontal="left" vertical="center"/>
    </xf>
    <xf numFmtId="181" fontId="0" fillId="0" borderId="0" xfId="0" applyNumberFormat="1" applyFont="1" applyFill="1" applyBorder="1" applyAlignment="1">
      <alignment vertical="center" wrapText="1"/>
    </xf>
    <xf numFmtId="0" fontId="18" fillId="0" borderId="0" xfId="2" applyNumberFormat="1" applyAlignment="1">
      <alignment horizontal="left" indent="5"/>
    </xf>
    <xf numFmtId="0" fontId="1" fillId="0" borderId="0" xfId="0" applyNumberFormat="1" applyFont="1" applyAlignment="1">
      <alignment horizontal="left" vertical="center" indent="6"/>
    </xf>
    <xf numFmtId="0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left" indent="3"/>
    </xf>
    <xf numFmtId="0" fontId="0" fillId="0" borderId="0" xfId="0" applyNumberFormat="1" applyAlignment="1">
      <alignment vertical="top"/>
    </xf>
    <xf numFmtId="0" fontId="29" fillId="0" borderId="0" xfId="0" applyNumberFormat="1" applyFont="1" applyAlignment="1">
      <alignment horizontal="left" vertical="center"/>
    </xf>
    <xf numFmtId="9" fontId="0" fillId="2" borderId="0" xfId="0" applyNumberFormat="1" applyFill="1"/>
    <xf numFmtId="9" fontId="27" fillId="5" borderId="0" xfId="0" applyNumberFormat="1" applyFont="1" applyFill="1"/>
    <xf numFmtId="9" fontId="29" fillId="5" borderId="0" xfId="0" applyNumberFormat="1" applyFont="1" applyFill="1" applyAlignment="1">
      <alignment vertical="center"/>
    </xf>
    <xf numFmtId="9" fontId="32" fillId="8" borderId="0" xfId="1" applyNumberFormat="1" applyFont="1" applyFill="1" applyBorder="1" applyAlignment="1">
      <alignment vertical="center"/>
    </xf>
    <xf numFmtId="9" fontId="0" fillId="0" borderId="0" xfId="0" applyNumberFormat="1"/>
    <xf numFmtId="14" fontId="27" fillId="5" borderId="0" xfId="0" applyNumberFormat="1" applyFont="1" applyFill="1"/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49" fontId="0" fillId="6" borderId="0" xfId="0" applyNumberFormat="1" applyFont="1" applyFill="1" applyAlignment="1">
      <alignment horizontal="left" vertical="center" wrapText="1" indent="1"/>
    </xf>
    <xf numFmtId="49" fontId="0" fillId="10" borderId="0" xfId="0" applyNumberFormat="1" applyFont="1" applyFill="1" applyAlignment="1">
      <alignment horizontal="left" vertical="center" indent="1"/>
    </xf>
    <xf numFmtId="14" fontId="36" fillId="0" borderId="0" xfId="0" applyNumberFormat="1" applyFont="1" applyAlignment="1">
      <alignment horizontal="left" vertical="center" indent="1"/>
    </xf>
    <xf numFmtId="0" fontId="37" fillId="0" borderId="0" xfId="4" applyFont="1" applyAlignment="1">
      <alignment horizontal="left" vertical="center" wrapText="1"/>
    </xf>
    <xf numFmtId="0" fontId="0" fillId="10" borderId="13" xfId="0" applyFill="1" applyBorder="1" applyAlignment="1">
      <alignment horizontal="left" wrapText="1" indent="1"/>
    </xf>
    <xf numFmtId="0" fontId="0" fillId="10" borderId="4" xfId="0" applyFill="1" applyBorder="1" applyAlignment="1">
      <alignment horizontal="left" wrapText="1" indent="1"/>
    </xf>
    <xf numFmtId="0" fontId="18" fillId="0" borderId="0" xfId="2" applyAlignment="1"/>
    <xf numFmtId="0" fontId="3" fillId="0" borderId="0" xfId="0" applyFont="1" applyFill="1"/>
    <xf numFmtId="14" fontId="0" fillId="0" borderId="0" xfId="0" applyNumberFormat="1" applyAlignment="1">
      <alignment wrapText="1"/>
    </xf>
    <xf numFmtId="14" fontId="0" fillId="0" borderId="0" xfId="0" applyNumberFormat="1" applyAlignment="1">
      <alignment vertical="top"/>
    </xf>
    <xf numFmtId="14" fontId="0" fillId="0" borderId="0" xfId="0" applyNumberFormat="1" applyFont="1" applyFill="1" applyBorder="1" applyAlignment="1">
      <alignment vertical="center"/>
    </xf>
    <xf numFmtId="14" fontId="20" fillId="9" borderId="11" xfId="0" applyNumberFormat="1" applyFont="1" applyFill="1" applyBorder="1" applyAlignment="1"/>
    <xf numFmtId="14" fontId="18" fillId="2" borderId="0" xfId="2" applyNumberFormat="1" applyFill="1" applyAlignment="1">
      <alignment horizontal="left" indent="1"/>
    </xf>
    <xf numFmtId="181" fontId="0" fillId="0" borderId="0" xfId="0" applyNumberFormat="1" applyAlignment="1">
      <alignment horizontal="left" indent="1"/>
    </xf>
    <xf numFmtId="0" fontId="0" fillId="10" borderId="13" xfId="0" applyFill="1" applyBorder="1" applyAlignment="1">
      <alignment horizontal="left" wrapText="1" indent="1"/>
    </xf>
    <xf numFmtId="0" fontId="0" fillId="10" borderId="4" xfId="0" applyFill="1" applyBorder="1" applyAlignment="1">
      <alignment horizontal="left" wrapText="1" indent="1"/>
    </xf>
    <xf numFmtId="0" fontId="0" fillId="10" borderId="12" xfId="0" applyFill="1" applyBorder="1" applyAlignment="1">
      <alignment horizontal="left" wrapText="1" indent="1"/>
    </xf>
    <xf numFmtId="0" fontId="0" fillId="10" borderId="3" xfId="0" applyFill="1" applyBorder="1" applyAlignment="1">
      <alignment horizontal="left" wrapText="1" indent="1"/>
    </xf>
    <xf numFmtId="0" fontId="17" fillId="2" borderId="0" xfId="0" applyNumberFormat="1" applyFont="1" applyFill="1" applyBorder="1" applyAlignment="1">
      <alignment horizontal="right" vertical="center"/>
    </xf>
    <xf numFmtId="177" fontId="17" fillId="2" borderId="0" xfId="0" applyNumberFormat="1" applyFont="1" applyFill="1" applyBorder="1" applyAlignment="1">
      <alignment horizontal="left" vertical="center"/>
    </xf>
    <xf numFmtId="180" fontId="25" fillId="0" borderId="9" xfId="0" applyNumberFormat="1" applyFont="1" applyFill="1" applyBorder="1" applyAlignment="1">
      <alignment horizontal="center" vertical="center"/>
    </xf>
    <xf numFmtId="180" fontId="25" fillId="0" borderId="10" xfId="0" applyNumberFormat="1" applyFont="1" applyFill="1" applyBorder="1" applyAlignment="1">
      <alignment horizontal="center" vertical="center"/>
    </xf>
    <xf numFmtId="180" fontId="25" fillId="0" borderId="5" xfId="0" applyNumberFormat="1" applyFont="1" applyFill="1" applyBorder="1" applyAlignment="1">
      <alignment horizontal="center" vertical="center"/>
    </xf>
    <xf numFmtId="0" fontId="18" fillId="0" borderId="0" xfId="2" applyAlignment="1"/>
    <xf numFmtId="0" fontId="35" fillId="0" borderId="0" xfId="4" applyAlignment="1">
      <alignment horizontal="left" vertical="center" indent="1"/>
    </xf>
    <xf numFmtId="0" fontId="3" fillId="10" borderId="8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8" fillId="11" borderId="16" xfId="0" applyFont="1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horizontal="left" vertical="center"/>
    </xf>
    <xf numFmtId="0" fontId="3" fillId="10" borderId="7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0" fontId="35" fillId="0" borderId="0" xfId="4" applyAlignment="1">
      <alignment vertical="center" wrapText="1"/>
    </xf>
    <xf numFmtId="0" fontId="3" fillId="0" borderId="0" xfId="0" applyFont="1" applyFill="1" applyAlignment="1"/>
  </cellXfs>
  <cellStyles count="5">
    <cellStyle name="Normal_Graph Paper (combined)" xfId="3"/>
    <cellStyle name="Tip" xfId="4"/>
    <cellStyle name="一般" xfId="0" builtinId="0" customBuiltin="1"/>
    <cellStyle name="百分比" xfId="1" builtinId="5"/>
    <cellStyle name="標題" xfId="2" builtinId="15" customBuiltin="1"/>
  </cellStyles>
  <dxfs count="61">
    <dxf>
      <font>
        <strike val="0"/>
        <outline val="0"/>
        <shadow val="0"/>
        <u val="none"/>
        <vertAlign val="baseline"/>
        <sz val="10"/>
        <name val="Arial"/>
        <scheme val="minor"/>
      </font>
      <numFmt numFmtId="183" formatCode="&quot;$&quot;#,##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name val="Arial"/>
        <scheme val="minor"/>
      </font>
      <numFmt numFmtId="13" formatCode="0%"/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182" formatCode="m/d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0.79998168889431442"/>
        <name val="Arial"/>
        <scheme val="minor"/>
      </font>
      <numFmt numFmtId="179" formatCode=";;;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1" justifyLastLine="0" shrinkToFit="0" readingOrder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2" formatCode="m/d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182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2" tint="-9.9978637043366805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theme="0" tint="-4.9989318521683403E-2"/>
        <name val="Arial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1" indent="1" justifyLastLine="0" shrinkToFit="0" readingOrder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1" indent="1" justifyLastLine="0" shrinkToFit="0" readingOrder="0"/>
    </dxf>
    <dxf>
      <alignment horizontal="left" vertical="bottom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30" formatCode="@"/>
      <fill>
        <patternFill patternType="solid">
          <fgColor indexed="64"/>
          <bgColor theme="7" tint="0.79998168889431442"/>
        </patternFill>
      </fill>
      <alignment horizontal="left" vertical="center" textRotation="0" wrapText="1" indent="1" justifyLastLine="0" shrinkToFit="0" readingOrder="0"/>
    </dxf>
    <dxf>
      <numFmt numFmtId="181" formatCode="_(@"/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center" textRotation="0" wrapText="0" relativeIndent="1" justifyLastLine="0" shrinkToFit="0" readingOrder="0"/>
    </dxf>
    <dxf>
      <numFmt numFmtId="181" formatCode="_(@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5" tint="0.79998168889431442"/>
        </patternFill>
      </fill>
      <alignment vertical="center" textRotation="0" indent="0" justifyLastLine="0" shrinkToFit="0" readingOrder="0"/>
    </dxf>
    <dxf>
      <numFmt numFmtId="181" formatCode="_(@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2" formatCode="m/d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82" formatCode="m/d/yyyy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76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alignment vertical="center" textRotation="0" indent="0" justifyLastLine="0" shrinkToFit="0" readingOrder="0"/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4" tint="0.79998168889431442"/>
        </patternFill>
      </fill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numFmt numFmtId="181" formatCode="_(@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numFmt numFmtId="181" formatCode="_(@"/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numFmt numFmtId="181" formatCode="_(@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scheme val="minor"/>
      </font>
      <numFmt numFmtId="181" formatCode="_(@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numFmt numFmtId="181" formatCode="_(@"/>
      <fill>
        <patternFill patternType="solid">
          <fgColor indexed="64"/>
          <bgColor theme="2" tint="-9.9978637043366805E-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 tint="-4.9989318521683403E-2"/>
        <name val="Arial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horizontal/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vertical style="medium">
          <color theme="0"/>
        </vertical>
        <horizontal/>
      </border>
    </dxf>
  </dxfs>
  <tableStyles count="1" defaultTableStyle="Garden Journal: Basic Table" defaultPivotStyle="PivotStyleLight16">
    <tableStyle name="Garden Journal: Basic Table" pivot="0" count="4">
      <tableStyleElement type="wholeTable" dxfId="60"/>
      <tableStyleElement type="headerRow" dxfId="59"/>
      <tableStyleElement type="totalRow" dxfId="58"/>
      <tableStyleElement type="firstColumn" dxfId="57"/>
    </tableStyle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5" Type="http://schemas.openxmlformats.org/officeDocument/2006/relationships/image" Target="../media/image9.jpeg"/><Relationship Id="rId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8</xdr:row>
      <xdr:rowOff>95250</xdr:rowOff>
    </xdr:from>
    <xdr:to>
      <xdr:col>2</xdr:col>
      <xdr:colOff>581025</xdr:colOff>
      <xdr:row>8</xdr:row>
      <xdr:rowOff>438150</xdr:rowOff>
    </xdr:to>
    <xdr:pic>
      <xdr:nvPicPr>
        <xdr:cNvPr id="4" name="Picture 3" title="Flower ico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666" y="1767417"/>
          <a:ext cx="576072" cy="347472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7</xdr:row>
      <xdr:rowOff>133350</xdr:rowOff>
    </xdr:from>
    <xdr:to>
      <xdr:col>8</xdr:col>
      <xdr:colOff>457200</xdr:colOff>
      <xdr:row>8</xdr:row>
      <xdr:rowOff>428625</xdr:rowOff>
    </xdr:to>
    <xdr:pic>
      <xdr:nvPicPr>
        <xdr:cNvPr id="5" name="Picture 4" title="Leaf ico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2166" y="1663785"/>
          <a:ext cx="454152" cy="45110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8</xdr:row>
      <xdr:rowOff>85725</xdr:rowOff>
    </xdr:from>
    <xdr:to>
      <xdr:col>11</xdr:col>
      <xdr:colOff>295275</xdr:colOff>
      <xdr:row>8</xdr:row>
      <xdr:rowOff>438150</xdr:rowOff>
    </xdr:to>
    <xdr:pic>
      <xdr:nvPicPr>
        <xdr:cNvPr id="6" name="Picture 5" title="Water drop ico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0" y="1758273"/>
          <a:ext cx="277368" cy="35661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</xdr:row>
      <xdr:rowOff>47625</xdr:rowOff>
    </xdr:from>
    <xdr:to>
      <xdr:col>4</xdr:col>
      <xdr:colOff>314325</xdr:colOff>
      <xdr:row>7</xdr:row>
      <xdr:rowOff>114300</xdr:rowOff>
    </xdr:to>
    <xdr:pic>
      <xdr:nvPicPr>
        <xdr:cNvPr id="7" name="Picture 6" title="Flower drawi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1" y="201080"/>
          <a:ext cx="3288799" cy="1444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257175</xdr:rowOff>
    </xdr:from>
    <xdr:to>
      <xdr:col>4</xdr:col>
      <xdr:colOff>428625</xdr:colOff>
      <xdr:row>7</xdr:row>
      <xdr:rowOff>123825</xdr:rowOff>
    </xdr:to>
    <xdr:pic>
      <xdr:nvPicPr>
        <xdr:cNvPr id="7" name="Picture 6" title="Flower drawi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66" y="412749"/>
          <a:ext cx="3288799" cy="144475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</xdr:row>
      <xdr:rowOff>295275</xdr:rowOff>
    </xdr:from>
    <xdr:to>
      <xdr:col>2</xdr:col>
      <xdr:colOff>266700</xdr:colOff>
      <xdr:row>8</xdr:row>
      <xdr:rowOff>438150</xdr:rowOff>
    </xdr:to>
    <xdr:pic>
      <xdr:nvPicPr>
        <xdr:cNvPr id="2" name="Picture 1" title="Seed ico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250" y="2169583"/>
          <a:ext cx="249936" cy="146304"/>
        </a:xfrm>
        <a:prstGeom prst="rect">
          <a:avLst/>
        </a:prstGeom>
      </xdr:spPr>
    </xdr:pic>
    <xdr:clientData/>
  </xdr:twoCellAnchor>
  <xdr:twoCellAnchor editAs="oneCell">
    <xdr:from>
      <xdr:col>4</xdr:col>
      <xdr:colOff>1123950</xdr:colOff>
      <xdr:row>8</xdr:row>
      <xdr:rowOff>104775</xdr:rowOff>
    </xdr:from>
    <xdr:to>
      <xdr:col>5</xdr:col>
      <xdr:colOff>295275</xdr:colOff>
      <xdr:row>8</xdr:row>
      <xdr:rowOff>438150</xdr:rowOff>
    </xdr:to>
    <xdr:pic>
      <xdr:nvPicPr>
        <xdr:cNvPr id="3" name="Picture 2" title="Flower pot ico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0" y="1980607"/>
          <a:ext cx="338328" cy="335280"/>
        </a:xfrm>
        <a:prstGeom prst="rect">
          <a:avLst/>
        </a:prstGeom>
      </xdr:spPr>
    </xdr:pic>
    <xdr:clientData/>
  </xdr:twoCellAnchor>
  <xdr:twoCellAnchor editAs="oneCell">
    <xdr:from>
      <xdr:col>6</xdr:col>
      <xdr:colOff>1200150</xdr:colOff>
      <xdr:row>7</xdr:row>
      <xdr:rowOff>133350</xdr:rowOff>
    </xdr:from>
    <xdr:to>
      <xdr:col>7</xdr:col>
      <xdr:colOff>428625</xdr:colOff>
      <xdr:row>8</xdr:row>
      <xdr:rowOff>428625</xdr:rowOff>
    </xdr:to>
    <xdr:pic>
      <xdr:nvPicPr>
        <xdr:cNvPr id="5" name="Picture 4" title="Leaf Ico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864783"/>
          <a:ext cx="454152" cy="451104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8</xdr:row>
      <xdr:rowOff>85725</xdr:rowOff>
    </xdr:from>
    <xdr:to>
      <xdr:col>9</xdr:col>
      <xdr:colOff>295275</xdr:colOff>
      <xdr:row>8</xdr:row>
      <xdr:rowOff>438150</xdr:rowOff>
    </xdr:to>
    <xdr:pic>
      <xdr:nvPicPr>
        <xdr:cNvPr id="6" name="Picture 5" title="Water drop ico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5916" y="1959271"/>
          <a:ext cx="277368" cy="3566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142875</xdr:rowOff>
    </xdr:from>
    <xdr:to>
      <xdr:col>2</xdr:col>
      <xdr:colOff>76200</xdr:colOff>
      <xdr:row>3</xdr:row>
      <xdr:rowOff>180975</xdr:rowOff>
    </xdr:to>
    <xdr:pic>
      <xdr:nvPicPr>
        <xdr:cNvPr id="2" name="Picture 1" title="Flower draw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6" y="148166"/>
          <a:ext cx="1624587" cy="103632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</xdr:row>
      <xdr:rowOff>104775</xdr:rowOff>
    </xdr:from>
    <xdr:to>
      <xdr:col>1</xdr:col>
      <xdr:colOff>704850</xdr:colOff>
      <xdr:row>6</xdr:row>
      <xdr:rowOff>180975</xdr:rowOff>
    </xdr:to>
    <xdr:pic>
      <xdr:nvPicPr>
        <xdr:cNvPr id="3" name="Picture 2" title="Tool ico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592495"/>
          <a:ext cx="667512" cy="326136"/>
        </a:xfrm>
        <a:prstGeom prst="rect">
          <a:avLst/>
        </a:prstGeom>
      </xdr:spPr>
    </xdr:pic>
    <xdr:clientData/>
  </xdr:twoCellAnchor>
  <xdr:twoCellAnchor editAs="oneCell">
    <xdr:from>
      <xdr:col>4</xdr:col>
      <xdr:colOff>704850</xdr:colOff>
      <xdr:row>5</xdr:row>
      <xdr:rowOff>47625</xdr:rowOff>
    </xdr:from>
    <xdr:to>
      <xdr:col>5</xdr:col>
      <xdr:colOff>609600</xdr:colOff>
      <xdr:row>6</xdr:row>
      <xdr:rowOff>180975</xdr:rowOff>
    </xdr:to>
    <xdr:pic>
      <xdr:nvPicPr>
        <xdr:cNvPr id="4" name="Picture 3" title="Tool ico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0" y="1534583"/>
          <a:ext cx="630936" cy="384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9</xdr:col>
      <xdr:colOff>114300</xdr:colOff>
      <xdr:row>4</xdr:row>
      <xdr:rowOff>123825</xdr:rowOff>
    </xdr:to>
    <xdr:pic>
      <xdr:nvPicPr>
        <xdr:cNvPr id="5" name="Picture 4" title="Flower drawi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2" y="148167"/>
          <a:ext cx="1624587" cy="103632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</xdr:row>
      <xdr:rowOff>133350</xdr:rowOff>
    </xdr:from>
    <xdr:to>
      <xdr:col>4</xdr:col>
      <xdr:colOff>123825</xdr:colOff>
      <xdr:row>7</xdr:row>
      <xdr:rowOff>133350</xdr:rowOff>
    </xdr:to>
    <xdr:pic>
      <xdr:nvPicPr>
        <xdr:cNvPr id="6" name="Picture 5" title="Tool ico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6" y="1359662"/>
          <a:ext cx="667512" cy="326136"/>
        </a:xfrm>
        <a:prstGeom prst="rect">
          <a:avLst/>
        </a:prstGeom>
      </xdr:spPr>
    </xdr:pic>
    <xdr:clientData/>
  </xdr:twoCellAnchor>
  <xdr:twoCellAnchor editAs="oneCell">
    <xdr:from>
      <xdr:col>30</xdr:col>
      <xdr:colOff>19050</xdr:colOff>
      <xdr:row>5</xdr:row>
      <xdr:rowOff>47625</xdr:rowOff>
    </xdr:from>
    <xdr:to>
      <xdr:col>30</xdr:col>
      <xdr:colOff>647700</xdr:colOff>
      <xdr:row>7</xdr:row>
      <xdr:rowOff>104775</xdr:rowOff>
    </xdr:to>
    <xdr:pic>
      <xdr:nvPicPr>
        <xdr:cNvPr id="7" name="Picture 6" title="Tool icon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0332" y="1270000"/>
          <a:ext cx="630936" cy="384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lantJournal" displayName="PlantJournal" ref="B12:N18" totalsRowCount="1" dataDxfId="56">
  <autoFilter ref="B12:N17"/>
  <tableColumns count="13">
    <tableColumn id="20" name="id" totalsRowLabel="totals" dataDxfId="54" totalsRowDxfId="55"/>
    <tableColumn id="1" name="name" totalsRowFunction="custom" dataDxfId="52" totalsRowDxfId="53">
      <totalsRowFormula>"total plants: "&amp;SUBTOTAL(103,PlantJournal[name])</totalsRowFormula>
    </tableColumn>
    <tableColumn id="2" name="type" dataDxfId="50" totalsRowDxfId="51"/>
    <tableColumn id="7" name="source" dataDxfId="48" totalsRowDxfId="49"/>
    <tableColumn id="3" name="color" dataDxfId="46" totalsRowDxfId="47"/>
    <tableColumn id="4" name="size" dataDxfId="45"/>
    <tableColumn id="13" name="cost" totalsRowFunction="sum" dataDxfId="43" totalsRowDxfId="44"/>
    <tableColumn id="5" name="date planted" dataDxfId="41" totalsRowDxfId="42"/>
    <tableColumn id="6" name="location" dataDxfId="39" totalsRowDxfId="40"/>
    <tableColumn id="17" name="soil" dataDxfId="37" totalsRowDxfId="38"/>
    <tableColumn id="9" name="fertilizer" dataDxfId="35" totalsRowDxfId="36"/>
    <tableColumn id="18" name="schedule" dataDxfId="33" totalsRowDxfId="34"/>
    <tableColumn id="14" name="notes" dataDxfId="31" totalsRowDxfId="32"/>
  </tableColumns>
  <tableStyleInfo name="Garden Journal: Basic Table" showFirstColumn="0" showLastColumn="0" showRowStripes="1" showColumnStripes="0"/>
  <extLst>
    <ext xmlns:x14="http://schemas.microsoft.com/office/spreadsheetml/2009/9/main" uri="{504A1905-F514-4f6f-8877-14C23A59335A}">
      <x14:table altText="Plant Inventory" altTextSummary="List of plants and information for each plant such as name, type, source, color, size, cost, dated planted, location, soil, fertilizer, fertilization &amp; water schedule, and notes."/>
    </ext>
  </extLst>
</table>
</file>

<file path=xl/tables/table2.xml><?xml version="1.0" encoding="utf-8"?>
<table xmlns="http://schemas.openxmlformats.org/spreadsheetml/2006/main" id="3" name="SeedStartingLog" displayName="SeedStartingLog" ref="B12:K18" totalsRowCount="1" dataDxfId="30">
  <autoFilter ref="B12:K17"/>
  <tableColumns count="10">
    <tableColumn id="20" name="id" totalsRowLabel="totals" dataDxfId="28" totalsRowDxfId="29"/>
    <tableColumn id="2" name="tray no." dataDxfId="26" totalsRowDxfId="27"/>
    <tableColumn id="1" name="type" totalsRowFunction="custom" dataDxfId="24" totalsRowDxfId="25">
      <totalsRowFormula>"total seed types: "&amp;SUBTOTAL(103,SeedStartingLog[type])</totalsRowFormula>
    </tableColumn>
    <tableColumn id="7" name="source" dataDxfId="22" totalsRowDxfId="23"/>
    <tableColumn id="11" name="germination" dataDxfId="20" totalsRowDxfId="21"/>
    <tableColumn id="10" name="growth" dataDxfId="18" totalsRowDxfId="19"/>
    <tableColumn id="8" name="total seeds" totalsRowFunction="sum" dataDxfId="16" totalsRowDxfId="17"/>
    <tableColumn id="13" name="sow date" dataDxfId="14" totalsRowDxfId="15">
      <calculatedColumnFormula>IFERROR(IF(SUM(SeedStartingLog[[#This Row],[germination]:[growth]])&gt;0,IF(TransplantDate&lt;&gt;"",TransplantDate-(SeedStartingLog[[#This Row],[germination]]+SeedStartingLog[[#This Row],[growth]])),""),"")</calculatedColumnFormula>
    </tableColumn>
    <tableColumn id="9" name="feeding" dataDxfId="12" totalsRowDxfId="13"/>
    <tableColumn id="14" name="notes" dataDxfId="10" totalsRowDxfId="11"/>
  </tableColumns>
  <tableStyleInfo name="Garden Journal: Basic Table" showFirstColumn="0" showLastColumn="0" showRowStripes="1" showColumnStripes="0"/>
  <extLst>
    <ext xmlns:x14="http://schemas.microsoft.com/office/spreadsheetml/2009/9/main" uri="{504A1905-F514-4f6f-8877-14C23A59335A}">
      <x14:table altText="Seed Starting Data" altTextSummary="List of seed data such as, ID, tray no, type, source, germination, growth, total seeds, sow date, feeding, and notes. "/>
    </ext>
  </extLst>
</table>
</file>

<file path=xl/tables/table3.xml><?xml version="1.0" encoding="utf-8"?>
<table xmlns="http://schemas.openxmlformats.org/spreadsheetml/2006/main" id="2" name="TaskList" displayName="TaskList" ref="B10:E15" totalsRowShown="0" headerRowDxfId="5" dataDxfId="4">
  <tableColumns count="4">
    <tableColumn id="2" name="task" dataDxfId="3"/>
    <tableColumn id="6" name="due date" dataDxfId="2"/>
    <tableColumn id="4" name="% complete" dataDxfId="1"/>
    <tableColumn id="1" name="done?" dataDxfId="0">
      <calculatedColumnFormula>IF(TaskList[[#This Row],[% complete]]=1,1,IF(ISBLANK(TaskList[[#This Row],[due date]]),2,IF(TODAY()&gt;TaskList[[#This Row],[due date]],3,2)))</calculatedColumnFormula>
    </tableColumn>
  </tableColumns>
  <tableStyleInfo name="Garden Journal: Basic Table" showFirstColumn="0" showLastColumn="0" showRowStripes="1" showColumnStripes="0"/>
  <extLst>
    <ext xmlns:x14="http://schemas.microsoft.com/office/spreadsheetml/2009/9/main" uri="{504A1905-F514-4f6f-8877-14C23A59335A}">
      <x14:table altText="Task List" altTextSummary="List of tasks, due date, % coplete, and done."/>
    </ext>
  </extLst>
</table>
</file>

<file path=xl/theme/theme1.xml><?xml version="1.0" encoding="utf-8"?>
<a:theme xmlns:a="http://schemas.openxmlformats.org/drawingml/2006/main" name="Office Theme">
  <a:themeElements>
    <a:clrScheme name="Garden Planner">
      <a:dk1>
        <a:sysClr val="windowText" lastClr="000000"/>
      </a:dk1>
      <a:lt1>
        <a:sysClr val="window" lastClr="FFFFFF"/>
      </a:lt1>
      <a:dk2>
        <a:srgbClr val="444401"/>
      </a:dk2>
      <a:lt2>
        <a:srgbClr val="FFFCD1"/>
      </a:lt2>
      <a:accent1>
        <a:srgbClr val="A379BB"/>
      </a:accent1>
      <a:accent2>
        <a:srgbClr val="6EB34B"/>
      </a:accent2>
      <a:accent3>
        <a:srgbClr val="66573D"/>
      </a:accent3>
      <a:accent4>
        <a:srgbClr val="2C7D98"/>
      </a:accent4>
      <a:accent5>
        <a:srgbClr val="909494"/>
      </a:accent5>
      <a:accent6>
        <a:srgbClr val="A0A033"/>
      </a:accent6>
      <a:hlink>
        <a:srgbClr val="7D4D99"/>
      </a:hlink>
      <a:folHlink>
        <a:srgbClr val="949494"/>
      </a:folHlink>
    </a:clrScheme>
    <a:fontScheme name="Simple Loan Calculator">
      <a:majorFont>
        <a:latin typeface="Calibri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N91"/>
  <sheetViews>
    <sheetView showGridLines="0" tabSelected="1" zoomScale="90" zoomScaleNormal="90" workbookViewId="0"/>
  </sheetViews>
  <sheetFormatPr defaultRowHeight="32.25" customHeight="1"/>
  <cols>
    <col min="1" max="1" width="1.28515625" customWidth="1"/>
    <col min="2" max="2" width="7.42578125" customWidth="1"/>
    <col min="3" max="3" width="23.85546875" style="89" customWidth="1"/>
    <col min="4" max="4" width="14.28515625" style="89" customWidth="1"/>
    <col min="5" max="5" width="18.7109375" style="93" customWidth="1"/>
    <col min="6" max="6" width="12.140625" style="89" customWidth="1"/>
    <col min="7" max="7" width="13.28515625" customWidth="1"/>
    <col min="8" max="8" width="10" customWidth="1"/>
    <col min="9" max="9" width="17" style="20" customWidth="1"/>
    <col min="10" max="10" width="15.42578125" style="89" customWidth="1"/>
    <col min="11" max="11" width="13.85546875" style="89" customWidth="1"/>
    <col min="12" max="12" width="12.42578125" style="89" customWidth="1"/>
    <col min="13" max="13" width="28" style="56" customWidth="1"/>
    <col min="14" max="14" width="24.42578125" style="56" customWidth="1"/>
  </cols>
  <sheetData>
    <row r="1" spans="2:14" ht="12">
      <c r="B1" s="15"/>
      <c r="C1" s="94"/>
      <c r="D1" s="94"/>
      <c r="E1" s="95"/>
      <c r="F1" s="94"/>
      <c r="G1" s="94"/>
      <c r="H1" s="94"/>
      <c r="J1" s="94"/>
      <c r="K1" s="94"/>
      <c r="L1" s="94"/>
      <c r="M1" s="62"/>
      <c r="N1" s="62"/>
    </row>
    <row r="2" spans="2:14" ht="46.5">
      <c r="B2" s="15"/>
      <c r="C2" s="96" t="s">
        <v>0</v>
      </c>
      <c r="D2" s="94"/>
      <c r="E2" s="95"/>
      <c r="F2" s="94"/>
      <c r="G2" s="94"/>
      <c r="H2" s="94"/>
      <c r="J2" s="94"/>
      <c r="K2" s="94"/>
      <c r="L2" s="94"/>
      <c r="M2" s="62"/>
      <c r="N2" s="62"/>
    </row>
    <row r="3" spans="2:14" ht="15" customHeight="1">
      <c r="B3" s="15"/>
      <c r="C3" s="94"/>
      <c r="D3" s="94"/>
      <c r="E3" s="95"/>
      <c r="F3" s="94"/>
      <c r="G3" s="94"/>
      <c r="H3" s="94"/>
      <c r="J3" s="94"/>
      <c r="K3" s="94"/>
      <c r="L3" s="94"/>
      <c r="M3" s="62"/>
      <c r="N3" s="62"/>
    </row>
    <row r="4" spans="2:14" ht="12">
      <c r="B4" s="15"/>
      <c r="C4" s="94"/>
      <c r="D4" s="94"/>
      <c r="E4" s="95"/>
      <c r="F4" s="94"/>
      <c r="G4" s="94"/>
      <c r="H4" s="94"/>
      <c r="J4" s="94"/>
      <c r="K4" s="94"/>
      <c r="L4" s="94"/>
      <c r="M4" s="62"/>
      <c r="N4" s="62"/>
    </row>
    <row r="5" spans="2:14" ht="12">
      <c r="B5" s="15"/>
      <c r="C5" s="94"/>
      <c r="D5" s="94"/>
      <c r="E5" s="95"/>
      <c r="F5" s="94"/>
      <c r="G5" s="94"/>
      <c r="H5" s="94"/>
      <c r="J5" s="94"/>
      <c r="K5" s="94"/>
      <c r="L5" s="94"/>
      <c r="M5" s="62"/>
      <c r="N5" s="62"/>
    </row>
    <row r="6" spans="2:14" ht="12">
      <c r="B6" s="15"/>
      <c r="C6" s="94"/>
      <c r="D6" s="94"/>
      <c r="E6" s="95"/>
      <c r="F6" s="94"/>
      <c r="G6" s="94"/>
      <c r="H6" s="94"/>
      <c r="J6" s="94"/>
      <c r="K6" s="94"/>
      <c r="L6" s="94"/>
      <c r="M6" s="62"/>
      <c r="N6" s="62"/>
    </row>
    <row r="7" spans="2:14" ht="12">
      <c r="B7" s="15"/>
      <c r="C7" s="94"/>
      <c r="D7" s="94"/>
      <c r="E7" s="95"/>
      <c r="F7" s="94"/>
      <c r="G7" s="94"/>
      <c r="H7" s="94"/>
      <c r="J7" s="94"/>
      <c r="K7" s="94"/>
      <c r="L7" s="94"/>
      <c r="M7" s="62"/>
      <c r="N7" s="62"/>
    </row>
    <row r="8" spans="2:14" ht="12">
      <c r="B8" s="15"/>
      <c r="C8" s="94"/>
      <c r="D8" s="94"/>
      <c r="E8" s="95"/>
      <c r="F8" s="94"/>
      <c r="G8" s="94"/>
      <c r="H8" s="94"/>
      <c r="J8" s="94"/>
      <c r="K8" s="94"/>
      <c r="L8" s="94"/>
      <c r="M8" s="62"/>
      <c r="N8" s="62"/>
    </row>
    <row r="9" spans="2:14" ht="39.75" customHeight="1">
      <c r="B9" s="15"/>
      <c r="C9" s="94"/>
      <c r="D9" s="94"/>
      <c r="E9" s="95"/>
      <c r="F9" s="94"/>
      <c r="G9" s="94"/>
      <c r="H9" s="94"/>
      <c r="J9" s="94"/>
      <c r="K9" s="94"/>
      <c r="L9" s="94"/>
      <c r="M9" s="62"/>
      <c r="N9" s="62"/>
    </row>
    <row r="10" spans="2:14" ht="15.75" customHeight="1">
      <c r="B10" s="15"/>
      <c r="C10" s="97" t="s">
        <v>1</v>
      </c>
      <c r="D10" s="98"/>
      <c r="E10" s="95"/>
      <c r="F10" s="94"/>
      <c r="G10" s="94"/>
      <c r="H10" s="94"/>
      <c r="I10" s="136" t="s">
        <v>2</v>
      </c>
      <c r="J10" s="94"/>
      <c r="K10" s="94"/>
      <c r="L10" s="99" t="s">
        <v>3</v>
      </c>
      <c r="M10" s="63"/>
      <c r="N10" s="62"/>
    </row>
    <row r="11" spans="2:14" ht="12" customHeight="1">
      <c r="B11" s="14"/>
      <c r="C11" s="100"/>
      <c r="D11" s="101"/>
      <c r="E11" s="102"/>
      <c r="F11" s="101"/>
      <c r="G11" s="101"/>
      <c r="H11" s="101"/>
      <c r="I11" s="103"/>
      <c r="J11" s="103"/>
      <c r="K11" s="103"/>
      <c r="L11" s="104"/>
      <c r="M11" s="64"/>
      <c r="N11" s="65"/>
    </row>
    <row r="12" spans="2:14" ht="24.75" customHeight="1">
      <c r="B12" s="41" t="s">
        <v>4</v>
      </c>
      <c r="C12" s="105" t="s">
        <v>5</v>
      </c>
      <c r="D12" s="106" t="s">
        <v>6</v>
      </c>
      <c r="E12" s="106" t="s">
        <v>7</v>
      </c>
      <c r="F12" s="106" t="s">
        <v>8</v>
      </c>
      <c r="G12" s="106" t="s">
        <v>9</v>
      </c>
      <c r="H12" s="106" t="s">
        <v>10</v>
      </c>
      <c r="I12" s="107" t="s">
        <v>11</v>
      </c>
      <c r="J12" s="107" t="s">
        <v>12</v>
      </c>
      <c r="K12" s="107" t="s">
        <v>13</v>
      </c>
      <c r="L12" s="108" t="s">
        <v>14</v>
      </c>
      <c r="M12" s="61" t="s">
        <v>15</v>
      </c>
      <c r="N12" s="61" t="s">
        <v>16</v>
      </c>
    </row>
    <row r="13" spans="2:14" ht="32.25" customHeight="1">
      <c r="B13" s="42" t="s">
        <v>17</v>
      </c>
      <c r="C13" s="82" t="s">
        <v>18</v>
      </c>
      <c r="D13" s="82" t="s">
        <v>19</v>
      </c>
      <c r="E13" s="83" t="s">
        <v>20</v>
      </c>
      <c r="F13" s="82" t="s">
        <v>21</v>
      </c>
      <c r="G13" s="82" t="s">
        <v>22</v>
      </c>
      <c r="H13" s="37">
        <v>10</v>
      </c>
      <c r="I13" s="36" t="s">
        <v>23</v>
      </c>
      <c r="J13" s="84" t="s">
        <v>24</v>
      </c>
      <c r="K13" s="126" t="s">
        <v>25</v>
      </c>
      <c r="L13" s="125" t="s">
        <v>26</v>
      </c>
      <c r="M13" s="60" t="s">
        <v>27</v>
      </c>
      <c r="N13" s="60"/>
    </row>
    <row r="14" spans="2:14" ht="32.25" customHeight="1">
      <c r="B14" s="42"/>
      <c r="C14" s="82"/>
      <c r="D14" s="82"/>
      <c r="E14" s="83"/>
      <c r="F14" s="82"/>
      <c r="G14" s="82"/>
      <c r="H14" s="37"/>
      <c r="I14" s="36"/>
      <c r="J14" s="84"/>
      <c r="K14" s="126"/>
      <c r="L14" s="125"/>
      <c r="M14" s="60"/>
      <c r="N14" s="60"/>
    </row>
    <row r="15" spans="2:14" s="15" customFormat="1" ht="32.25" customHeight="1">
      <c r="B15" s="42"/>
      <c r="C15" s="82"/>
      <c r="D15" s="82"/>
      <c r="E15" s="83"/>
      <c r="F15" s="82"/>
      <c r="G15" s="82"/>
      <c r="H15" s="37"/>
      <c r="I15" s="36"/>
      <c r="J15" s="84"/>
      <c r="K15" s="126"/>
      <c r="L15" s="125"/>
      <c r="M15" s="60"/>
      <c r="N15" s="60"/>
    </row>
    <row r="16" spans="2:14" ht="32.25" customHeight="1">
      <c r="B16" s="42"/>
      <c r="C16" s="82"/>
      <c r="D16" s="82"/>
      <c r="E16" s="83"/>
      <c r="F16" s="82"/>
      <c r="G16" s="82"/>
      <c r="H16" s="37"/>
      <c r="I16" s="36"/>
      <c r="J16" s="84"/>
      <c r="K16" s="126"/>
      <c r="L16" s="125"/>
      <c r="M16" s="60"/>
      <c r="N16" s="60"/>
    </row>
    <row r="17" spans="2:14" ht="32.25" customHeight="1">
      <c r="B17" s="42"/>
      <c r="C17" s="82"/>
      <c r="D17" s="82"/>
      <c r="E17" s="83"/>
      <c r="F17" s="82"/>
      <c r="G17" s="82"/>
      <c r="H17" s="37"/>
      <c r="I17" s="36"/>
      <c r="J17" s="84"/>
      <c r="K17" s="126"/>
      <c r="L17" s="125"/>
      <c r="M17" s="60"/>
      <c r="N17" s="60"/>
    </row>
    <row r="18" spans="2:14" ht="32.25" customHeight="1">
      <c r="B18" s="54" t="s">
        <v>28</v>
      </c>
      <c r="C18" s="92" t="str">
        <f>"total plants: "&amp;SUBTOTAL(103,PlantJournal[name])</f>
        <v>total plants: 1</v>
      </c>
      <c r="G18" s="15"/>
      <c r="H18" s="55">
        <f>SUBTOTAL(109,PlantJournal[cost])</f>
        <v>10</v>
      </c>
      <c r="L18" s="138"/>
    </row>
    <row r="19" spans="2:14" ht="32.25" customHeight="1">
      <c r="B19" s="15"/>
      <c r="G19" s="15"/>
      <c r="H19" s="15"/>
      <c r="L19" s="138"/>
    </row>
    <row r="20" spans="2:14" ht="32.25" customHeight="1">
      <c r="B20" s="15"/>
      <c r="G20" s="15"/>
      <c r="H20" s="15"/>
      <c r="L20" s="138"/>
    </row>
    <row r="21" spans="2:14" ht="32.25" customHeight="1">
      <c r="B21" s="15"/>
      <c r="G21" s="15"/>
      <c r="H21" s="15"/>
      <c r="L21" s="138"/>
    </row>
    <row r="22" spans="2:14" ht="32.25" customHeight="1">
      <c r="B22" s="15"/>
      <c r="G22" s="15"/>
      <c r="H22" s="15"/>
      <c r="L22" s="138"/>
    </row>
    <row r="23" spans="2:14" ht="32.25" customHeight="1">
      <c r="B23" s="15"/>
      <c r="G23" s="15"/>
      <c r="H23" s="15"/>
      <c r="L23" s="138"/>
    </row>
    <row r="24" spans="2:14" ht="32.25" customHeight="1">
      <c r="B24" s="15"/>
      <c r="G24" s="15"/>
      <c r="H24" s="15"/>
      <c r="L24" s="138"/>
    </row>
    <row r="25" spans="2:14" ht="32.25" customHeight="1">
      <c r="B25" s="15"/>
      <c r="G25" s="15"/>
      <c r="H25" s="15"/>
      <c r="L25" s="138"/>
    </row>
    <row r="26" spans="2:14" ht="32.25" customHeight="1">
      <c r="B26" s="15"/>
      <c r="G26" s="15"/>
      <c r="H26" s="15"/>
      <c r="L26" s="138"/>
    </row>
    <row r="27" spans="2:14" ht="32.25" customHeight="1">
      <c r="B27" s="15"/>
      <c r="G27" s="15"/>
      <c r="H27" s="15"/>
      <c r="L27" s="138"/>
    </row>
    <row r="28" spans="2:14" ht="32.25" customHeight="1">
      <c r="B28" s="15"/>
      <c r="G28" s="15"/>
      <c r="H28" s="15"/>
      <c r="L28" s="138"/>
    </row>
    <row r="29" spans="2:14" ht="32.25" customHeight="1">
      <c r="B29" s="15"/>
      <c r="G29" s="15"/>
      <c r="H29" s="15"/>
      <c r="L29" s="138"/>
    </row>
    <row r="30" spans="2:14" ht="32.25" customHeight="1">
      <c r="B30" s="15"/>
      <c r="G30" s="15"/>
      <c r="H30" s="15"/>
      <c r="L30" s="138"/>
    </row>
    <row r="31" spans="2:14" ht="32.25" customHeight="1">
      <c r="B31" s="15"/>
      <c r="G31" s="15"/>
      <c r="H31" s="15"/>
      <c r="L31" s="138"/>
    </row>
    <row r="32" spans="2:14" ht="32.25" customHeight="1">
      <c r="B32" s="15"/>
      <c r="G32" s="15"/>
      <c r="H32" s="15"/>
      <c r="L32" s="138"/>
    </row>
    <row r="33" spans="12:12" ht="32.25" customHeight="1">
      <c r="L33" s="138"/>
    </row>
    <row r="34" spans="12:12" ht="32.25" customHeight="1">
      <c r="L34" s="138"/>
    </row>
    <row r="35" spans="12:12" ht="32.25" customHeight="1">
      <c r="L35" s="138"/>
    </row>
    <row r="36" spans="12:12" ht="32.25" customHeight="1">
      <c r="L36" s="138"/>
    </row>
    <row r="37" spans="12:12" ht="32.25" customHeight="1">
      <c r="L37" s="138"/>
    </row>
    <row r="38" spans="12:12" ht="32.25" customHeight="1">
      <c r="L38" s="138"/>
    </row>
    <row r="39" spans="12:12" ht="32.25" customHeight="1">
      <c r="L39" s="138"/>
    </row>
    <row r="40" spans="12:12" ht="32.25" customHeight="1">
      <c r="L40" s="138"/>
    </row>
    <row r="41" spans="12:12" ht="32.25" customHeight="1">
      <c r="L41" s="138"/>
    </row>
    <row r="42" spans="12:12" ht="32.25" customHeight="1">
      <c r="L42" s="138"/>
    </row>
    <row r="43" spans="12:12" ht="32.25" customHeight="1">
      <c r="L43" s="138"/>
    </row>
    <row r="44" spans="12:12" ht="32.25" customHeight="1">
      <c r="L44" s="138"/>
    </row>
    <row r="45" spans="12:12" ht="32.25" customHeight="1">
      <c r="L45" s="138"/>
    </row>
    <row r="46" spans="12:12" ht="32.25" customHeight="1">
      <c r="L46" s="138"/>
    </row>
    <row r="47" spans="12:12" ht="32.25" customHeight="1">
      <c r="L47" s="138"/>
    </row>
    <row r="48" spans="12:12" ht="32.25" customHeight="1">
      <c r="L48" s="138"/>
    </row>
    <row r="49" spans="12:12" ht="32.25" customHeight="1">
      <c r="L49" s="138"/>
    </row>
    <row r="50" spans="12:12" ht="32.25" customHeight="1">
      <c r="L50" s="138"/>
    </row>
    <row r="51" spans="12:12" ht="32.25" customHeight="1">
      <c r="L51" s="138"/>
    </row>
    <row r="52" spans="12:12" ht="32.25" customHeight="1">
      <c r="L52" s="138"/>
    </row>
    <row r="53" spans="12:12" ht="32.25" customHeight="1">
      <c r="L53" s="138"/>
    </row>
    <row r="54" spans="12:12" ht="32.25" customHeight="1">
      <c r="L54" s="138"/>
    </row>
    <row r="55" spans="12:12" ht="32.25" customHeight="1">
      <c r="L55" s="138"/>
    </row>
    <row r="56" spans="12:12" ht="32.25" customHeight="1">
      <c r="L56" s="138"/>
    </row>
    <row r="57" spans="12:12" ht="32.25" customHeight="1">
      <c r="L57" s="138"/>
    </row>
    <row r="58" spans="12:12" ht="32.25" customHeight="1">
      <c r="L58" s="138"/>
    </row>
    <row r="59" spans="12:12" ht="32.25" customHeight="1">
      <c r="L59" s="138"/>
    </row>
    <row r="60" spans="12:12" ht="32.25" customHeight="1">
      <c r="L60" s="138"/>
    </row>
    <row r="61" spans="12:12" ht="32.25" customHeight="1">
      <c r="L61" s="138"/>
    </row>
    <row r="62" spans="12:12" ht="32.25" customHeight="1">
      <c r="L62" s="138"/>
    </row>
    <row r="63" spans="12:12" ht="32.25" customHeight="1">
      <c r="L63" s="138"/>
    </row>
    <row r="64" spans="12:12" ht="32.25" customHeight="1">
      <c r="L64" s="138"/>
    </row>
    <row r="65" spans="12:12" ht="32.25" customHeight="1">
      <c r="L65" s="138"/>
    </row>
    <row r="66" spans="12:12" ht="32.25" customHeight="1">
      <c r="L66" s="138"/>
    </row>
    <row r="67" spans="12:12" ht="32.25" customHeight="1">
      <c r="L67" s="138"/>
    </row>
    <row r="68" spans="12:12" ht="32.25" customHeight="1">
      <c r="L68" s="138"/>
    </row>
    <row r="69" spans="12:12" ht="32.25" customHeight="1">
      <c r="L69" s="138"/>
    </row>
    <row r="70" spans="12:12" ht="32.25" customHeight="1">
      <c r="L70" s="138"/>
    </row>
    <row r="71" spans="12:12" ht="32.25" customHeight="1">
      <c r="L71" s="138"/>
    </row>
    <row r="72" spans="12:12" ht="32.25" customHeight="1">
      <c r="L72" s="138"/>
    </row>
    <row r="73" spans="12:12" ht="32.25" customHeight="1">
      <c r="L73" s="138"/>
    </row>
    <row r="74" spans="12:12" ht="32.25" customHeight="1">
      <c r="L74" s="138"/>
    </row>
    <row r="75" spans="12:12" ht="32.25" customHeight="1">
      <c r="L75" s="138"/>
    </row>
    <row r="76" spans="12:12" ht="32.25" customHeight="1">
      <c r="L76" s="138"/>
    </row>
    <row r="77" spans="12:12" ht="32.25" customHeight="1">
      <c r="L77" s="138"/>
    </row>
    <row r="78" spans="12:12" ht="32.25" customHeight="1">
      <c r="L78" s="138"/>
    </row>
    <row r="79" spans="12:12" ht="32.25" customHeight="1">
      <c r="L79" s="138"/>
    </row>
    <row r="80" spans="12:12" ht="32.25" customHeight="1">
      <c r="L80" s="138"/>
    </row>
    <row r="81" spans="12:12" ht="32.25" customHeight="1">
      <c r="L81" s="138"/>
    </row>
    <row r="82" spans="12:12" ht="32.25" customHeight="1">
      <c r="L82" s="138"/>
    </row>
    <row r="83" spans="12:12" ht="32.25" customHeight="1">
      <c r="L83" s="138"/>
    </row>
    <row r="84" spans="12:12" ht="32.25" customHeight="1">
      <c r="L84" s="138"/>
    </row>
    <row r="85" spans="12:12" ht="32.25" customHeight="1">
      <c r="L85" s="138"/>
    </row>
    <row r="86" spans="12:12" ht="32.25" customHeight="1">
      <c r="L86" s="138"/>
    </row>
    <row r="87" spans="12:12" ht="32.25" customHeight="1">
      <c r="L87" s="138"/>
    </row>
    <row r="88" spans="12:12" ht="32.25" customHeight="1">
      <c r="L88" s="138"/>
    </row>
    <row r="89" spans="12:12" ht="32.25" customHeight="1">
      <c r="L89" s="138"/>
    </row>
    <row r="90" spans="12:12" ht="32.25" customHeight="1">
      <c r="L90" s="138"/>
    </row>
    <row r="91" spans="12:12" ht="32.25" customHeight="1">
      <c r="L91" s="138"/>
    </row>
  </sheetData>
  <dataValidations count="1">
    <dataValidation type="list" allowBlank="1" sqref="D13:D17">
      <formula1>"Perennial, Biannual, Annual"</formula1>
    </dataValidation>
  </dataValidations>
  <printOptions horizontalCentered="1"/>
  <pageMargins left="0.196850393700787" right="0.196850393700787" top="0.39370078740157499" bottom="0.39370078740157499" header="0.39370078740157499" footer="0.39370078740157499"/>
  <pageSetup scale="71" fitToHeight="0" orientation="landscape" r:id="rId1"/>
  <ignoredErrors>
    <ignoredError sqref="L13" twoDigitTextYear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fitToPage="1"/>
  </sheetPr>
  <dimension ref="B1:K18"/>
  <sheetViews>
    <sheetView showGridLines="0" zoomScale="90" zoomScaleNormal="90" workbookViewId="0"/>
  </sheetViews>
  <sheetFormatPr defaultRowHeight="33" customHeight="1"/>
  <cols>
    <col min="1" max="1" width="1.28515625" customWidth="1"/>
    <col min="2" max="2" width="7.42578125" customWidth="1"/>
    <col min="3" max="3" width="11.7109375" customWidth="1"/>
    <col min="4" max="4" width="24.42578125" style="89" customWidth="1"/>
    <col min="5" max="5" width="17.42578125" style="93" customWidth="1"/>
    <col min="6" max="6" width="17.5703125" customWidth="1"/>
    <col min="7" max="7" width="18.28515625" customWidth="1"/>
    <col min="8" max="8" width="16.42578125" customWidth="1"/>
    <col min="9" max="9" width="17.140625" style="20" customWidth="1"/>
    <col min="10" max="10" width="30" style="56" customWidth="1"/>
    <col min="11" max="11" width="25.42578125" style="56" customWidth="1"/>
    <col min="12" max="12" width="28.7109375" customWidth="1"/>
    <col min="13" max="14" width="18.140625" customWidth="1"/>
    <col min="15" max="15" width="23" customWidth="1"/>
    <col min="16" max="16" width="22.7109375" customWidth="1"/>
  </cols>
  <sheetData>
    <row r="1" spans="2:11" ht="12">
      <c r="B1" s="15"/>
      <c r="C1" s="15"/>
      <c r="D1" s="94"/>
      <c r="E1" s="95"/>
      <c r="F1" s="15"/>
      <c r="G1" s="15"/>
      <c r="H1" s="15"/>
      <c r="J1" s="62"/>
      <c r="K1" s="62"/>
    </row>
    <row r="2" spans="2:11" ht="62.25" customHeight="1">
      <c r="B2" s="15"/>
      <c r="C2" s="15"/>
      <c r="D2" s="111" t="s">
        <v>29</v>
      </c>
      <c r="E2" s="95"/>
      <c r="F2" s="15"/>
      <c r="G2" s="15"/>
      <c r="H2" s="1"/>
      <c r="I2" s="133"/>
      <c r="J2" s="128" t="s">
        <v>30</v>
      </c>
      <c r="K2" s="72"/>
    </row>
    <row r="3" spans="2:11" ht="15" customHeight="1">
      <c r="B3" s="15"/>
      <c r="C3" s="15"/>
      <c r="D3" s="112" t="s">
        <v>31</v>
      </c>
      <c r="E3" s="113"/>
      <c r="F3" s="15"/>
      <c r="G3" s="127" t="s">
        <v>23</v>
      </c>
      <c r="H3" s="15"/>
      <c r="J3" s="71"/>
      <c r="K3" s="71"/>
    </row>
    <row r="4" spans="2:11" ht="12">
      <c r="B4" s="15"/>
      <c r="C4" s="15"/>
      <c r="D4" s="114"/>
      <c r="E4" s="95"/>
      <c r="F4" s="15"/>
      <c r="G4" s="15"/>
      <c r="H4" s="15"/>
      <c r="J4" s="71"/>
      <c r="K4" s="71"/>
    </row>
    <row r="5" spans="2:11" ht="12">
      <c r="B5" s="15"/>
      <c r="C5" s="15"/>
      <c r="D5" s="94"/>
      <c r="E5" s="95"/>
      <c r="F5" s="15"/>
      <c r="G5" s="15"/>
      <c r="H5" s="15"/>
      <c r="J5" s="62"/>
      <c r="K5" s="62"/>
    </row>
    <row r="6" spans="2:11" ht="12">
      <c r="B6" s="15"/>
      <c r="C6" s="15"/>
      <c r="D6" s="94"/>
      <c r="E6" s="95"/>
      <c r="F6" s="15"/>
      <c r="G6" s="15"/>
      <c r="H6" s="15"/>
      <c r="J6" s="62"/>
      <c r="K6" s="62"/>
    </row>
    <row r="7" spans="2:11" ht="12">
      <c r="B7" s="15"/>
      <c r="C7" s="15"/>
      <c r="D7" s="94"/>
      <c r="E7" s="95"/>
      <c r="F7" s="15"/>
      <c r="G7" s="15"/>
      <c r="H7" s="15"/>
      <c r="J7" s="62"/>
      <c r="K7" s="62"/>
    </row>
    <row r="8" spans="2:11" ht="12">
      <c r="B8" s="15"/>
      <c r="C8" s="15"/>
      <c r="D8" s="94"/>
      <c r="E8" s="95"/>
      <c r="F8" s="15"/>
      <c r="G8" s="15"/>
      <c r="H8" s="15"/>
      <c r="J8" s="62"/>
      <c r="K8" s="62"/>
    </row>
    <row r="9" spans="2:11" s="11" customFormat="1" ht="39.75" customHeight="1">
      <c r="D9" s="115"/>
      <c r="E9" s="115"/>
      <c r="H9" s="12"/>
      <c r="I9" s="134"/>
      <c r="J9" s="67"/>
      <c r="K9" s="67"/>
    </row>
    <row r="10" spans="2:11" ht="15.75" customHeight="1">
      <c r="B10" s="15"/>
      <c r="C10" s="38" t="s">
        <v>32</v>
      </c>
      <c r="D10" s="94"/>
      <c r="E10" s="95"/>
      <c r="F10" s="45" t="s">
        <v>33</v>
      </c>
      <c r="G10" s="15"/>
      <c r="H10" s="40" t="s">
        <v>2</v>
      </c>
      <c r="J10" s="68" t="s">
        <v>34</v>
      </c>
      <c r="K10" s="62"/>
    </row>
    <row r="11" spans="2:11" ht="12" customHeight="1">
      <c r="B11" s="14"/>
      <c r="C11" s="44"/>
      <c r="D11" s="101"/>
      <c r="E11" s="102"/>
      <c r="F11" s="46"/>
      <c r="G11" s="24"/>
      <c r="H11" s="48"/>
      <c r="I11" s="48"/>
      <c r="J11" s="69"/>
      <c r="K11" s="65"/>
    </row>
    <row r="12" spans="2:11" ht="25.5" customHeight="1">
      <c r="B12" s="41" t="s">
        <v>4</v>
      </c>
      <c r="C12" s="39" t="s">
        <v>35</v>
      </c>
      <c r="D12" s="116" t="s">
        <v>6</v>
      </c>
      <c r="E12" s="116" t="s">
        <v>7</v>
      </c>
      <c r="F12" s="47" t="s">
        <v>36</v>
      </c>
      <c r="G12" s="34" t="s">
        <v>37</v>
      </c>
      <c r="H12" s="49" t="s">
        <v>38</v>
      </c>
      <c r="I12" s="49" t="s">
        <v>39</v>
      </c>
      <c r="J12" s="70" t="s">
        <v>40</v>
      </c>
      <c r="K12" s="61" t="s">
        <v>16</v>
      </c>
    </row>
    <row r="13" spans="2:11" ht="33" customHeight="1">
      <c r="B13" s="43" t="s">
        <v>41</v>
      </c>
      <c r="C13" s="17">
        <v>1</v>
      </c>
      <c r="D13" s="85" t="s">
        <v>42</v>
      </c>
      <c r="E13" s="86" t="s">
        <v>43</v>
      </c>
      <c r="F13" s="32">
        <v>8</v>
      </c>
      <c r="G13" s="32">
        <f>7*7</f>
        <v>49</v>
      </c>
      <c r="H13" s="33">
        <v>10</v>
      </c>
      <c r="I13" s="23" t="str">
        <f>IFERROR(IF(SUM(SeedStartingLog[[#This Row],[germination]:[growth]])&gt;0,IF(TransplantDate&lt;&gt;"",TransplantDate-(SeedStartingLog[[#This Row],[germination]]+SeedStartingLog[[#This Row],[growth]])),""),"")</f>
        <v/>
      </c>
      <c r="J13" s="31" t="s">
        <v>44</v>
      </c>
      <c r="K13" s="31"/>
    </row>
    <row r="14" spans="2:11" ht="33" customHeight="1">
      <c r="B14" s="43"/>
      <c r="C14" s="17"/>
      <c r="D14" s="85"/>
      <c r="E14" s="86"/>
      <c r="F14" s="32"/>
      <c r="G14" s="32"/>
      <c r="H14" s="33"/>
      <c r="I14" s="23" t="str">
        <f>IFERROR(IF(SUM(SeedStartingLog[[#This Row],[germination]:[growth]])&gt;0,IF(TransplantDate&lt;&gt;"",TransplantDate-(SeedStartingLog[[#This Row],[germination]]+SeedStartingLog[[#This Row],[growth]])),""),"")</f>
        <v/>
      </c>
      <c r="J14" s="31"/>
      <c r="K14" s="31"/>
    </row>
    <row r="15" spans="2:11" ht="33" customHeight="1">
      <c r="B15" s="43"/>
      <c r="C15" s="17"/>
      <c r="D15" s="85"/>
      <c r="E15" s="86"/>
      <c r="F15" s="32"/>
      <c r="G15" s="32"/>
      <c r="H15" s="33"/>
      <c r="I15" s="23" t="str">
        <f>IFERROR(IF(SUM(SeedStartingLog[[#This Row],[germination]:[growth]])&gt;0,IF(TransplantDate&lt;&gt;"",TransplantDate-(SeedStartingLog[[#This Row],[germination]]+SeedStartingLog[[#This Row],[growth]])),""),"")</f>
        <v/>
      </c>
      <c r="J15" s="31"/>
      <c r="K15" s="31"/>
    </row>
    <row r="16" spans="2:11" ht="33" customHeight="1">
      <c r="B16" s="43"/>
      <c r="C16" s="17"/>
      <c r="D16" s="85"/>
      <c r="E16" s="86"/>
      <c r="F16" s="32"/>
      <c r="G16" s="32"/>
      <c r="H16" s="33"/>
      <c r="I16" s="23" t="str">
        <f>IFERROR(IF(SUM(SeedStartingLog[[#This Row],[germination]:[growth]])&gt;0,IF(TransplantDate&lt;&gt;"",TransplantDate-(SeedStartingLog[[#This Row],[germination]]+SeedStartingLog[[#This Row],[growth]])),""),"")</f>
        <v/>
      </c>
      <c r="J16" s="31"/>
      <c r="K16" s="31"/>
    </row>
    <row r="17" spans="2:11" ht="33" customHeight="1">
      <c r="B17" s="43"/>
      <c r="C17" s="17"/>
      <c r="D17" s="85"/>
      <c r="E17" s="86"/>
      <c r="F17" s="32"/>
      <c r="G17" s="32"/>
      <c r="H17" s="33"/>
      <c r="I17" s="23" t="str">
        <f>IFERROR(IF(SUM(SeedStartingLog[[#This Row],[germination]:[growth]])&gt;0,IF(TransplantDate&lt;&gt;"",TransplantDate-(SeedStartingLog[[#This Row],[germination]]+SeedStartingLog[[#This Row],[growth]])),""),"")</f>
        <v/>
      </c>
      <c r="J17" s="31"/>
      <c r="K17" s="31"/>
    </row>
    <row r="18" spans="2:11" ht="33" customHeight="1">
      <c r="B18" s="54" t="s">
        <v>28</v>
      </c>
      <c r="C18" s="57"/>
      <c r="D18" s="109" t="str">
        <f>"total seed types: "&amp;SUBTOTAL(103,SeedStartingLog[type])</f>
        <v>total seed types: 1</v>
      </c>
      <c r="E18" s="110"/>
      <c r="F18" s="58"/>
      <c r="G18" s="58"/>
      <c r="H18" s="59">
        <f>SUBTOTAL(109,SeedStartingLog[total seeds])</f>
        <v>10</v>
      </c>
      <c r="I18" s="135"/>
      <c r="K18" s="66"/>
    </row>
  </sheetData>
  <printOptions horizontalCentered="1"/>
  <pageMargins left="0.196850393700787" right="0.196850393700787" top="0.39370078740157499" bottom="0.39370078740157499" header="0.39370078740157499" footer="0.39370078740157499"/>
  <pageSetup scale="80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fitToPage="1"/>
  </sheetPr>
  <dimension ref="A1:O37"/>
  <sheetViews>
    <sheetView showGridLines="0" zoomScale="90" zoomScaleNormal="90" workbookViewId="0"/>
  </sheetViews>
  <sheetFormatPr defaultColWidth="10" defaultRowHeight="25.5" customHeight="1"/>
  <cols>
    <col min="1" max="1" width="1.28515625" style="7" customWidth="1"/>
    <col min="2" max="2" width="23.5703125" style="87" customWidth="1"/>
    <col min="3" max="3" width="16.42578125" style="73" customWidth="1"/>
    <col min="4" max="4" width="14.5703125" style="117" customWidth="1"/>
    <col min="5" max="5" width="10.7109375" style="7" customWidth="1"/>
    <col min="6" max="6" width="16.5703125" style="10" customWidth="1"/>
    <col min="7" max="7" width="40.42578125" style="10" customWidth="1"/>
    <col min="8" max="8" width="3.5703125" customWidth="1"/>
    <col min="9" max="15" width="10.5703125" style="10" customWidth="1"/>
    <col min="16" max="16384" width="10" style="10"/>
  </cols>
  <sheetData>
    <row r="1" spans="1:15" ht="12" customHeight="1">
      <c r="B1" s="74"/>
      <c r="D1" s="74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47.25" customHeight="1">
      <c r="B2" s="74"/>
      <c r="C2" s="137" t="s">
        <v>45</v>
      </c>
      <c r="D2" s="74"/>
      <c r="F2" s="15"/>
      <c r="G2" s="20"/>
      <c r="H2" s="15"/>
      <c r="I2" s="157" t="s">
        <v>46</v>
      </c>
      <c r="J2" s="157"/>
      <c r="K2" s="157"/>
      <c r="L2" s="157"/>
      <c r="M2" s="157"/>
      <c r="N2" s="157"/>
      <c r="O2" s="157"/>
    </row>
    <row r="3" spans="1:15" ht="19.5" customHeight="1">
      <c r="B3" s="74"/>
      <c r="D3" s="74"/>
      <c r="F3" s="15"/>
      <c r="G3" s="15"/>
      <c r="H3" s="15"/>
      <c r="I3" s="157"/>
      <c r="J3" s="157"/>
      <c r="K3" s="157"/>
      <c r="L3" s="157"/>
      <c r="M3" s="157"/>
      <c r="N3" s="157"/>
      <c r="O3" s="157"/>
    </row>
    <row r="4" spans="1:15" ht="19.5" customHeight="1">
      <c r="B4" s="74"/>
      <c r="D4" s="74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9.5" customHeight="1">
      <c r="B5" s="74"/>
      <c r="D5" s="74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19.5" customHeight="1">
      <c r="B6" s="74"/>
      <c r="D6" s="74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ht="19.5" customHeight="1">
      <c r="B7" s="74"/>
      <c r="D7" s="74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s="7" customFormat="1" ht="15.75" customHeight="1">
      <c r="B8" s="90" t="s">
        <v>47</v>
      </c>
      <c r="C8" s="73"/>
      <c r="D8" s="74"/>
      <c r="F8" s="40" t="s">
        <v>48</v>
      </c>
      <c r="G8" s="13"/>
      <c r="H8" s="15"/>
      <c r="I8" s="144" t="s">
        <v>49</v>
      </c>
      <c r="J8" s="144"/>
      <c r="K8" s="144"/>
      <c r="L8" s="144"/>
      <c r="M8" s="144"/>
      <c r="N8" s="143">
        <v>2014</v>
      </c>
      <c r="O8" s="143"/>
    </row>
    <row r="9" spans="1:15" s="7" customFormat="1" ht="14.25" customHeight="1">
      <c r="B9" s="91"/>
      <c r="C9" s="122"/>
      <c r="D9" s="118"/>
      <c r="E9" s="26"/>
      <c r="F9" s="50"/>
      <c r="G9" s="22"/>
      <c r="H9" s="15"/>
      <c r="I9" s="144"/>
      <c r="J9" s="144"/>
      <c r="K9" s="144"/>
      <c r="L9" s="144"/>
      <c r="M9" s="144"/>
      <c r="N9" s="143"/>
      <c r="O9" s="143"/>
    </row>
    <row r="10" spans="1:15" s="9" customFormat="1" ht="26.25" customHeight="1">
      <c r="A10" s="8"/>
      <c r="B10" s="75" t="s">
        <v>50</v>
      </c>
      <c r="C10" s="119" t="s">
        <v>51</v>
      </c>
      <c r="D10" s="119" t="s">
        <v>52</v>
      </c>
      <c r="E10" s="35" t="s">
        <v>53</v>
      </c>
      <c r="F10" s="50"/>
      <c r="G10" s="16"/>
      <c r="H10" s="21"/>
      <c r="I10" s="124" t="s">
        <v>54</v>
      </c>
      <c r="J10" s="18" t="s">
        <v>55</v>
      </c>
      <c r="K10" s="18" t="s">
        <v>56</v>
      </c>
      <c r="L10" s="18" t="s">
        <v>57</v>
      </c>
      <c r="M10" s="18" t="s">
        <v>56</v>
      </c>
      <c r="N10" s="18" t="s">
        <v>58</v>
      </c>
      <c r="O10" s="123" t="s">
        <v>54</v>
      </c>
    </row>
    <row r="11" spans="1:15" ht="25.5" customHeight="1">
      <c r="B11" s="85" t="s">
        <v>59</v>
      </c>
      <c r="C11" s="27" t="s">
        <v>23</v>
      </c>
      <c r="D11" s="120">
        <v>1</v>
      </c>
      <c r="E11" s="28">
        <f ca="1">IF(TaskList[[#This Row],[% complete]]=1,1,IF(ISBLANK(TaskList[[#This Row],[due date]]),2,IF(TODAY()&gt;TaskList[[#This Row],[due date]],3,2)))</f>
        <v>1</v>
      </c>
      <c r="F11" s="141"/>
      <c r="G11" s="142"/>
      <c r="H11" s="15"/>
      <c r="I11" s="145">
        <f>IF(DAY(DATE(CalendarYear,CalendarMonth,1)-WEEKDAY(DATE(CalendarYear,CalendarMonth,1)))=1,DATE(CalendarYear,CalendarMonth,1)-WEEKDAY(DATE(CalendarYear,CalendarMonth,1))-6,DATE(CalendarYear,CalendarMonth,1)-WEEKDAY(DATE(CalendarYear,CalendarMonth,1))+1)</f>
        <v>41847</v>
      </c>
      <c r="J11" s="145">
        <f>IF(DAY(DATE(CalendarYear,CalendarMonth,1)-WEEKDAY(DATE(CalendarYear,CalendarMonth,1)))=1,DATE(CalendarYear,CalendarMonth,1)-WEEKDAY(DATE(CalendarYear,CalendarMonth,1))-5,DATE(CalendarYear,CalendarMonth,1)-WEEKDAY(DATE(CalendarYear,CalendarMonth,1))+2)</f>
        <v>41848</v>
      </c>
      <c r="K11" s="145">
        <f>IF(DAY(DATE(CalendarYear,CalendarMonth,1)-WEEKDAY(DATE(CalendarYear,CalendarMonth,1)))=1,DATE(CalendarYear,CalendarMonth,1)-WEEKDAY(DATE(CalendarYear,CalendarMonth,1))-4,DATE(CalendarYear,CalendarMonth,1)-WEEKDAY(DATE(CalendarYear,CalendarMonth,1))+3)</f>
        <v>41849</v>
      </c>
      <c r="L11" s="145">
        <f>IF(DAY(DATE(CalendarYear,CalendarMonth,1)-WEEKDAY(DATE(CalendarYear,CalendarMonth,1)))=1,DATE(CalendarYear,CalendarMonth,1)-WEEKDAY(DATE(CalendarYear,CalendarMonth,1))-3,DATE(CalendarYear,CalendarMonth,1)-WEEKDAY(DATE(CalendarYear,CalendarMonth,1))+4)</f>
        <v>41850</v>
      </c>
      <c r="M11" s="145">
        <f>IF(DAY(DATE(CalendarYear,CalendarMonth,1)-WEEKDAY(DATE(CalendarYear,CalendarMonth,1)))=1,DATE(CalendarYear,CalendarMonth,1)-WEEKDAY(DATE(CalendarYear,CalendarMonth,1))-2,DATE(CalendarYear,CalendarMonth,1)-WEEKDAY(DATE(CalendarYear,CalendarMonth,1))+5)</f>
        <v>41851</v>
      </c>
      <c r="N11" s="145">
        <f>IF(DAY(DATE(CalendarYear,CalendarMonth,1)-WEEKDAY(DATE(CalendarYear,CalendarMonth,1)))=1,DATE(CalendarYear,CalendarMonth,1)-WEEKDAY(DATE(CalendarYear,CalendarMonth,1))-1,DATE(CalendarYear,CalendarMonth,1)-WEEKDAY(DATE(CalendarYear,CalendarMonth,1))+6)</f>
        <v>41852</v>
      </c>
      <c r="O11" s="145">
        <f>IF(DAY(DATE(CalendarYear,CalendarMonth,1)-WEEKDAY(DATE(CalendarYear,CalendarMonth,1)))=1,DATE(CalendarYear,CalendarMonth,1)-WEEKDAY(DATE(CalendarYear,CalendarMonth,1)),DATE(CalendarYear,CalendarMonth,1)-WEEKDAY(DATE(CalendarYear,CalendarMonth,1))+7)</f>
        <v>41853</v>
      </c>
    </row>
    <row r="12" spans="1:15" ht="25.5" customHeight="1">
      <c r="B12" s="85" t="s">
        <v>60</v>
      </c>
      <c r="C12" s="25" t="s">
        <v>23</v>
      </c>
      <c r="D12" s="120">
        <v>1</v>
      </c>
      <c r="E12" s="29">
        <f ca="1">IF(TaskList[[#This Row],[% complete]]=1,1,IF(ISBLANK(TaskList[[#This Row],[due date]]),2,IF(TODAY()&gt;TaskList[[#This Row],[due date]],3,2)))</f>
        <v>1</v>
      </c>
      <c r="F12" s="139"/>
      <c r="G12" s="140"/>
      <c r="H12" s="15"/>
      <c r="I12" s="146" t="e">
        <f ca="1">IF(DAY(JanSun1)=1,JanSun1-6,JanSun1+1)</f>
        <v>#NAME?</v>
      </c>
      <c r="J12" s="146" t="e">
        <f ca="1">IF(DAY(JanSun1)=1,JanSun1-5,JanSun1+2)</f>
        <v>#NAME?</v>
      </c>
      <c r="K12" s="146" t="e">
        <f ca="1">IF(DAY(JanSun1)=1,JanSun1-4,JanSun1+3)</f>
        <v>#NAME?</v>
      </c>
      <c r="L12" s="146" t="e">
        <f ca="1">IF(DAY(JanSun1)=1,JanSun1-3,JanSun1+4)</f>
        <v>#NAME?</v>
      </c>
      <c r="M12" s="146" t="e">
        <f ca="1">IF(DAY(JanSun1)=1,JanSun1-2,JanSun1+5)</f>
        <v>#NAME?</v>
      </c>
      <c r="N12" s="146" t="e">
        <f ca="1">IF(DAY(JanSun1)=1,JanSun1-1,JanSun1+6)</f>
        <v>#NAME?</v>
      </c>
      <c r="O12" s="146" t="e">
        <f ca="1">IF(DAY(JanSun1)=1,JanSun1,JanSun1+7)</f>
        <v>#NAME?</v>
      </c>
    </row>
    <row r="13" spans="1:15" ht="25.5" customHeight="1">
      <c r="B13" s="85" t="s">
        <v>61</v>
      </c>
      <c r="C13" s="25" t="s">
        <v>23</v>
      </c>
      <c r="D13" s="120">
        <v>1</v>
      </c>
      <c r="E13" s="30">
        <f ca="1">IF(TaskList[[#This Row],[% complete]]=1,1,IF(ISBLANK(TaskList[[#This Row],[due date]]),2,IF(TODAY()&gt;TaskList[[#This Row],[due date]],3,2)))</f>
        <v>1</v>
      </c>
      <c r="F13" s="139"/>
      <c r="G13" s="140"/>
      <c r="H13" s="15"/>
      <c r="I13" s="147">
        <f>IF(DAY(DATE(CalendarYear,CalendarMonth,1)-WEEKDAY(DATE(CalendarYear,CalendarMonth,1)))=1,DATE(CalendarYear,CalendarMonth,1)-WEEKDAY(DATE(CalendarYear,CalendarMonth,1))+1,DATE(CalendarYear,CalendarMonth,1)-WEEKDAY(DATE(CalendarYear,CalendarMonth,1))+8)</f>
        <v>41854</v>
      </c>
      <c r="J13" s="147">
        <f>IF(DAY(DATE(CalendarYear,CalendarMonth,1)-WEEKDAY(DATE(CalendarYear,CalendarMonth,1)))=1,DATE(CalendarYear,CalendarMonth,1)-WEEKDAY(DATE(CalendarYear,CalendarMonth,1))+2,DATE(CalendarYear,CalendarMonth,1)-WEEKDAY(DATE(CalendarYear,CalendarMonth,1))+9)</f>
        <v>41855</v>
      </c>
      <c r="K13" s="147">
        <f>IF(DAY(DATE(CalendarYear,CalendarMonth,1)-WEEKDAY(DATE(CalendarYear,CalendarMonth,1)))=1,DATE(CalendarYear,CalendarMonth,1)-WEEKDAY(DATE(CalendarYear,CalendarMonth,1))+3,DATE(CalendarYear,CalendarMonth,1)-WEEKDAY(DATE(CalendarYear,CalendarMonth,1))+10)</f>
        <v>41856</v>
      </c>
      <c r="L13" s="147">
        <f>IF(DAY(DATE(CalendarYear,CalendarMonth,1)-WEEKDAY(DATE(CalendarYear,CalendarMonth,1)))=1,DATE(CalendarYear,CalendarMonth,1)-WEEKDAY(DATE(CalendarYear,CalendarMonth,1))+4,DATE(CalendarYear,CalendarMonth,1)-WEEKDAY(DATE(CalendarYear,CalendarMonth,1))+11)</f>
        <v>41857</v>
      </c>
      <c r="M13" s="147">
        <f>IF(DAY(DATE(CalendarYear,CalendarMonth,1)-WEEKDAY(DATE(CalendarYear,CalendarMonth,1)))=1,DATE(CalendarYear,CalendarMonth,1)-WEEKDAY(DATE(CalendarYear,CalendarMonth,1))+5,DATE(CalendarYear,CalendarMonth,1)-WEEKDAY(DATE(CalendarYear,CalendarMonth,1))+12)</f>
        <v>41858</v>
      </c>
      <c r="N13" s="147">
        <f>IF(DAY(DATE(CalendarYear,CalendarMonth,1)-WEEKDAY(DATE(CalendarYear,CalendarMonth,1)))=1,DATE(CalendarYear,CalendarMonth,1)-WEEKDAY(DATE(CalendarYear,CalendarMonth,1))+6,DATE(CalendarYear,CalendarMonth,1)-WEEKDAY(DATE(CalendarYear,CalendarMonth,1))+13)</f>
        <v>41859</v>
      </c>
      <c r="O13" s="147">
        <f>IF(DAY(DATE(CalendarYear,CalendarMonth,1)-WEEKDAY(DATE(CalendarYear,CalendarMonth,1)))=1,DATE(CalendarYear,CalendarMonth,1)-WEEKDAY(DATE(CalendarYear,CalendarMonth,1))+7,DATE(CalendarYear,CalendarMonth,1)-WEEKDAY(DATE(CalendarYear,CalendarMonth,1))+14)</f>
        <v>41860</v>
      </c>
    </row>
    <row r="14" spans="1:15" ht="25.5" customHeight="1">
      <c r="B14" s="88" t="s">
        <v>62</v>
      </c>
      <c r="C14" s="25" t="s">
        <v>23</v>
      </c>
      <c r="D14" s="120">
        <v>0.5</v>
      </c>
      <c r="E14" s="17">
        <f ca="1">IF(TaskList[[#This Row],[% complete]]=1,1,IF(ISBLANK(TaskList[[#This Row],[due date]]),2,IF(TODAY()&gt;TaskList[[#This Row],[due date]],3,2)))</f>
        <v>2</v>
      </c>
      <c r="F14" s="139"/>
      <c r="G14" s="140"/>
      <c r="H14" s="15"/>
      <c r="I14" s="147" t="e">
        <f ca="1">IF(DAY(JanSun1)=1,JanSun1+1,JanSun1+8)</f>
        <v>#NAME?</v>
      </c>
      <c r="J14" s="147" t="e">
        <f ca="1">IF(DAY(JanSun1)=1,JanSun1+2,JanSun1+9)</f>
        <v>#NAME?</v>
      </c>
      <c r="K14" s="147" t="e">
        <f ca="1">IF(DAY(JanSun1)=1,JanSun1+3,JanSun1+10)</f>
        <v>#NAME?</v>
      </c>
      <c r="L14" s="147" t="e">
        <f ca="1">IF(DAY(JanSun1)=1,JanSun1+4,JanSun1+11)</f>
        <v>#NAME?</v>
      </c>
      <c r="M14" s="147" t="e">
        <f ca="1">IF(DAY(JanSun1)=1,JanSun1+5,JanSun1+12)</f>
        <v>#NAME?</v>
      </c>
      <c r="N14" s="147" t="e">
        <f ca="1">IF(DAY(JanSun1)=1,JanSun1+6,JanSun1+13)</f>
        <v>#NAME?</v>
      </c>
      <c r="O14" s="147" t="e">
        <f ca="1">IF(DAY(JanSun1)=1,JanSun1+7,JanSun1+14)</f>
        <v>#NAME?</v>
      </c>
    </row>
    <row r="15" spans="1:15" ht="25.5" customHeight="1">
      <c r="B15" s="85" t="s">
        <v>63</v>
      </c>
      <c r="C15" s="25" t="s">
        <v>23</v>
      </c>
      <c r="D15" s="120">
        <v>0</v>
      </c>
      <c r="E15" s="17">
        <f ca="1">IF(TaskList[[#This Row],[% complete]]=1,1,IF(ISBLANK(TaskList[[#This Row],[due date]]),2,IF(TODAY()&gt;TaskList[[#This Row],[due date]],3,2)))</f>
        <v>2</v>
      </c>
      <c r="F15" s="139"/>
      <c r="G15" s="140"/>
      <c r="H15" s="15"/>
      <c r="I15" s="147">
        <f>IF(DAY(DATE(CalendarYear,CalendarMonth,1)-WEEKDAY(DATE(CalendarYear,CalendarMonth,1)))=1,DATE(CalendarYear,CalendarMonth,1)-WEEKDAY(DATE(CalendarYear,CalendarMonth,1))+8,DATE(CalendarYear,CalendarMonth,1)-WEEKDAY(DATE(CalendarYear,CalendarMonth,1))+15)</f>
        <v>41861</v>
      </c>
      <c r="J15" s="147">
        <f>IF(DAY(DATE(CalendarYear,CalendarMonth,1)-WEEKDAY(DATE(CalendarYear,CalendarMonth,1)))=1,DATE(CalendarYear,CalendarMonth,1)-WEEKDAY(DATE(CalendarYear,CalendarMonth,1))+9,DATE(CalendarYear,CalendarMonth,1)-WEEKDAY(DATE(CalendarYear,CalendarMonth,1))+16)</f>
        <v>41862</v>
      </c>
      <c r="K15" s="147">
        <f>IF(DAY(DATE(CalendarYear,CalendarMonth,1)-WEEKDAY(DATE(CalendarYear,CalendarMonth,1)))=1,DATE(CalendarYear,CalendarMonth,1)-WEEKDAY(DATE(CalendarYear,CalendarMonth,1))+10,DATE(CalendarYear,CalendarMonth,1)-WEEKDAY(DATE(CalendarYear,CalendarMonth,1))+17)</f>
        <v>41863</v>
      </c>
      <c r="L15" s="147">
        <f>IF(DAY(DATE(CalendarYear,CalendarMonth,1)-WEEKDAY(DATE(CalendarYear,CalendarMonth,1)))=1,DATE(CalendarYear,CalendarMonth,1)-WEEKDAY(DATE(CalendarYear,CalendarMonth,1))+11,DATE(CalendarYear,CalendarMonth,1)-WEEKDAY(DATE(CalendarYear,CalendarMonth,1))+18)</f>
        <v>41864</v>
      </c>
      <c r="M15" s="147">
        <f>IF(DAY(DATE(CalendarYear,CalendarMonth,1)-WEEKDAY(DATE(CalendarYear,CalendarMonth,1)))=1,DATE(CalendarYear,CalendarMonth,1)-WEEKDAY(DATE(CalendarYear,CalendarMonth,1))+12,DATE(CalendarYear,CalendarMonth,1)-WEEKDAY(DATE(CalendarYear,CalendarMonth,1))+19)</f>
        <v>41865</v>
      </c>
      <c r="N15" s="147">
        <f>IF(DAY(DATE(CalendarYear,CalendarMonth,1)-WEEKDAY(DATE(CalendarYear,CalendarMonth,1)))=1,DATE(CalendarYear,CalendarMonth,1)-WEEKDAY(DATE(CalendarYear,CalendarMonth,1))+13,DATE(CalendarYear,CalendarMonth,1)-WEEKDAY(DATE(CalendarYear,CalendarMonth,1))+20)</f>
        <v>41866</v>
      </c>
      <c r="O15" s="147">
        <f>IF(DAY(DATE(CalendarYear,CalendarMonth,1)-WEEKDAY(DATE(CalendarYear,CalendarMonth,1)))=1,DATE(CalendarYear,CalendarMonth,1)-WEEKDAY(DATE(CalendarYear,CalendarMonth,1))+14,DATE(CalendarYear,CalendarMonth,1)-WEEKDAY(DATE(CalendarYear,CalendarMonth,1))+21)</f>
        <v>41867</v>
      </c>
    </row>
    <row r="16" spans="1:15" ht="25.5" customHeight="1">
      <c r="B16" s="89"/>
      <c r="C16" s="20"/>
      <c r="D16" s="121"/>
      <c r="E16" s="15"/>
      <c r="F16" s="139"/>
      <c r="G16" s="140"/>
      <c r="H16" s="15"/>
      <c r="I16" s="147" t="e">
        <f ca="1">IF(DAY(JanSun1)=1,JanSun1+8,JanSun1+15)</f>
        <v>#NAME?</v>
      </c>
      <c r="J16" s="147" t="e">
        <f ca="1">IF(DAY(JanSun1)=1,JanSun1+9,JanSun1+16)</f>
        <v>#NAME?</v>
      </c>
      <c r="K16" s="147" t="e">
        <f ca="1">IF(DAY(JanSun1)=1,JanSun1+10,JanSun1+17)</f>
        <v>#NAME?</v>
      </c>
      <c r="L16" s="147" t="e">
        <f ca="1">IF(DAY(JanSun1)=1,JanSun1+11,JanSun1+18)</f>
        <v>#NAME?</v>
      </c>
      <c r="M16" s="147" t="e">
        <f ca="1">IF(DAY(JanSun1)=1,JanSun1+12,JanSun1+19)</f>
        <v>#NAME?</v>
      </c>
      <c r="N16" s="147" t="e">
        <f ca="1">IF(DAY(JanSun1)=1,JanSun1+13,JanSun1+20)</f>
        <v>#NAME?</v>
      </c>
      <c r="O16" s="147" t="e">
        <f ca="1">IF(DAY(JanSun1)=1,JanSun1+14,JanSun1+21)</f>
        <v>#NAME?</v>
      </c>
    </row>
    <row r="17" spans="2:15" ht="25.5" customHeight="1">
      <c r="B17" s="89"/>
      <c r="F17" s="139"/>
      <c r="G17" s="140"/>
      <c r="H17" s="15"/>
      <c r="I17" s="147">
        <f>IF(DAY(DATE(CalendarYear,CalendarMonth,1)-WEEKDAY(DATE(CalendarYear,CalendarMonth,1)))=1,DATE(CalendarYear,CalendarMonth,1)-WEEKDAY(DATE(CalendarYear,CalendarMonth,1))+15,DATE(CalendarYear,CalendarMonth,1)-WEEKDAY(DATE(CalendarYear,CalendarMonth,1))+22)</f>
        <v>41868</v>
      </c>
      <c r="J17" s="147">
        <f>IF(DAY(DATE(CalendarYear,CalendarMonth,1)-WEEKDAY(DATE(CalendarYear,CalendarMonth,1)))=1,DATE(CalendarYear,CalendarMonth,1)-WEEKDAY(DATE(CalendarYear,CalendarMonth,1))+16,DATE(CalendarYear,CalendarMonth,1)-WEEKDAY(DATE(CalendarYear,CalendarMonth,1))+23)</f>
        <v>41869</v>
      </c>
      <c r="K17" s="147">
        <f>IF(DAY(DATE(CalendarYear,CalendarMonth,1)-WEEKDAY(DATE(CalendarYear,CalendarMonth,1)))=1,DATE(CalendarYear,CalendarMonth,1)-WEEKDAY(DATE(CalendarYear,CalendarMonth,1))+17,DATE(CalendarYear,CalendarMonth,1)-WEEKDAY(DATE(CalendarYear,CalendarMonth,1))+24)</f>
        <v>41870</v>
      </c>
      <c r="L17" s="147">
        <f>IF(DAY(DATE(CalendarYear,CalendarMonth,1)-WEEKDAY(DATE(CalendarYear,CalendarMonth,1)))=1,DATE(CalendarYear,CalendarMonth,1)-WEEKDAY(DATE(CalendarYear,CalendarMonth,1))+18,DATE(CalendarYear,CalendarMonth,1)-WEEKDAY(DATE(CalendarYear,CalendarMonth,1))+25)</f>
        <v>41871</v>
      </c>
      <c r="M17" s="147">
        <f>IF(DAY(DATE(CalendarYear,CalendarMonth,1)-WEEKDAY(DATE(CalendarYear,CalendarMonth,1)))=1,DATE(CalendarYear,CalendarMonth,1)-WEEKDAY(DATE(CalendarYear,CalendarMonth,1))+19,DATE(CalendarYear,CalendarMonth,1)-WEEKDAY(DATE(CalendarYear,CalendarMonth,1))+26)</f>
        <v>41872</v>
      </c>
      <c r="N17" s="147">
        <f>IF(DAY(DATE(CalendarYear,CalendarMonth,1)-WEEKDAY(DATE(CalendarYear,CalendarMonth,1)))=1,DATE(CalendarYear,CalendarMonth,1)-WEEKDAY(DATE(CalendarYear,CalendarMonth,1))+20,DATE(CalendarYear,CalendarMonth,1)-WEEKDAY(DATE(CalendarYear,CalendarMonth,1))+27)</f>
        <v>41873</v>
      </c>
      <c r="O17" s="147">
        <f>IF(DAY(DATE(CalendarYear,CalendarMonth,1)-WEEKDAY(DATE(CalendarYear,CalendarMonth,1)))=1,DATE(CalendarYear,CalendarMonth,1)-WEEKDAY(DATE(CalendarYear,CalendarMonth,1))+21,DATE(CalendarYear,CalendarMonth,1)-WEEKDAY(DATE(CalendarYear,CalendarMonth,1))+28)</f>
        <v>41874</v>
      </c>
    </row>
    <row r="18" spans="2:15" ht="25.5" customHeight="1">
      <c r="B18" s="89"/>
      <c r="F18" s="139"/>
      <c r="G18" s="140"/>
      <c r="H18" s="15"/>
      <c r="I18" s="147" t="e">
        <f ca="1">IF(DAY(JanSun1)=1,JanSun1+15,JanSun1+22)</f>
        <v>#NAME?</v>
      </c>
      <c r="J18" s="147" t="e">
        <f ca="1">IF(DAY(JanSun1)=1,JanSun1+16,JanSun1+23)</f>
        <v>#NAME?</v>
      </c>
      <c r="K18" s="147" t="e">
        <f ca="1">IF(DAY(JanSun1)=1,JanSun1+17,JanSun1+24)</f>
        <v>#NAME?</v>
      </c>
      <c r="L18" s="147" t="e">
        <f ca="1">IF(DAY(JanSun1)=1,JanSun1+18,JanSun1+25)</f>
        <v>#NAME?</v>
      </c>
      <c r="M18" s="147" t="e">
        <f ca="1">IF(DAY(JanSun1)=1,JanSun1+19,JanSun1+26)</f>
        <v>#NAME?</v>
      </c>
      <c r="N18" s="147" t="e">
        <f ca="1">IF(DAY(JanSun1)=1,JanSun1+20,JanSun1+27)</f>
        <v>#NAME?</v>
      </c>
      <c r="O18" s="147" t="e">
        <f ca="1">IF(DAY(JanSun1)=1,JanSun1+21,JanSun1+28)</f>
        <v>#NAME?</v>
      </c>
    </row>
    <row r="19" spans="2:15" ht="25.5" customHeight="1">
      <c r="B19" s="89"/>
      <c r="F19" s="139"/>
      <c r="G19" s="140"/>
      <c r="H19" s="15"/>
      <c r="I19" s="147">
        <f>IF(DAY(DATE(CalendarYear,CalendarMonth,1)-WEEKDAY(DATE(CalendarYear,CalendarMonth,1)))=1,DATE(CalendarYear,CalendarMonth,1)-WEEKDAY(DATE(CalendarYear,CalendarMonth,1))+22,DATE(CalendarYear,CalendarMonth,1)-WEEKDAY(DATE(CalendarYear,CalendarMonth,1))+29)</f>
        <v>41875</v>
      </c>
      <c r="J19" s="147">
        <f>IF(DAY(DATE(CalendarYear,CalendarMonth,1)-WEEKDAY(DATE(CalendarYear,CalendarMonth,1)))=1,DATE(CalendarYear,CalendarMonth,1)-WEEKDAY(DATE(CalendarYear,CalendarMonth,1))+23,DATE(CalendarYear,CalendarMonth,1)-WEEKDAY(DATE(CalendarYear,CalendarMonth,1))+30)</f>
        <v>41876</v>
      </c>
      <c r="K19" s="147">
        <f>IF(DAY(DATE(CalendarYear,CalendarMonth,1)-WEEKDAY(DATE(CalendarYear,CalendarMonth,1)))=1,DATE(CalendarYear,CalendarMonth,1)-WEEKDAY(DATE(CalendarYear,CalendarMonth,1))+24,DATE(CalendarYear,CalendarMonth,1)-WEEKDAY(DATE(CalendarYear,CalendarMonth,1))+31)</f>
        <v>41877</v>
      </c>
      <c r="L19" s="147">
        <f>IF(DAY(DATE(CalendarYear,CalendarMonth,1)-WEEKDAY(DATE(CalendarYear,CalendarMonth,1)))=1,DATE(CalendarYear,CalendarMonth,1)-WEEKDAY(DATE(CalendarYear,CalendarMonth,1))+25,DATE(CalendarYear,CalendarMonth,1)-WEEKDAY(DATE(CalendarYear,CalendarMonth,1))+32)</f>
        <v>41878</v>
      </c>
      <c r="M19" s="147">
        <f>IF(DAY(DATE(CalendarYear,CalendarMonth,1)-WEEKDAY(DATE(CalendarYear,CalendarMonth,1)))=1,DATE(CalendarYear,CalendarMonth,1)-WEEKDAY(DATE(CalendarYear,CalendarMonth,1))+26,DATE(CalendarYear,CalendarMonth,1)-WEEKDAY(DATE(CalendarYear,CalendarMonth,1))+33)</f>
        <v>41879</v>
      </c>
      <c r="N19" s="147">
        <f>IF(DAY(DATE(CalendarYear,CalendarMonth,1)-WEEKDAY(DATE(CalendarYear,CalendarMonth,1)))=1,DATE(CalendarYear,CalendarMonth,1)-WEEKDAY(DATE(CalendarYear,CalendarMonth,1))+27,DATE(CalendarYear,CalendarMonth,1)-WEEKDAY(DATE(CalendarYear,CalendarMonth,1))+34)</f>
        <v>41880</v>
      </c>
      <c r="O19" s="147">
        <f>IF(DAY(DATE(CalendarYear,CalendarMonth,1)-WEEKDAY(DATE(CalendarYear,CalendarMonth,1)))=1,DATE(CalendarYear,CalendarMonth,1)-WEEKDAY(DATE(CalendarYear,CalendarMonth,1))+28,DATE(CalendarYear,CalendarMonth,1)-WEEKDAY(DATE(CalendarYear,CalendarMonth,1))+35)</f>
        <v>41881</v>
      </c>
    </row>
    <row r="20" spans="2:15" ht="25.5" customHeight="1">
      <c r="B20" s="89"/>
      <c r="F20" s="139"/>
      <c r="G20" s="140"/>
      <c r="H20" s="15"/>
      <c r="I20" s="147" t="e">
        <f ca="1">IF(DAY(JanSun1)=1,JanSun1+22,JanSun1+29)</f>
        <v>#NAME?</v>
      </c>
      <c r="J20" s="147" t="e">
        <f ca="1">IF(DAY(JanSun1)=1,JanSun1+23,JanSun1+30)</f>
        <v>#NAME?</v>
      </c>
      <c r="K20" s="147" t="e">
        <f ca="1">IF(DAY(JanSun1)=1,JanSun1+24,JanSun1+31)</f>
        <v>#NAME?</v>
      </c>
      <c r="L20" s="147" t="e">
        <f ca="1">IF(DAY(JanSun1)=1,JanSun1+25,JanSun1+32)</f>
        <v>#NAME?</v>
      </c>
      <c r="M20" s="147" t="e">
        <f ca="1">IF(DAY(JanSun1)=1,JanSun1+26,JanSun1+33)</f>
        <v>#NAME?</v>
      </c>
      <c r="N20" s="147" t="e">
        <f ca="1">IF(DAY(JanSun1)=1,JanSun1+27,JanSun1+34)</f>
        <v>#NAME?</v>
      </c>
      <c r="O20" s="147" t="e">
        <f ca="1">IF(DAY(JanSun1)=1,JanSun1+28,JanSun1+35)</f>
        <v>#NAME?</v>
      </c>
    </row>
    <row r="21" spans="2:15" ht="25.5" customHeight="1">
      <c r="B21" s="89"/>
      <c r="F21" s="139"/>
      <c r="G21" s="140"/>
      <c r="H21" s="15"/>
      <c r="I21" s="147">
        <f>IF(DAY(DATE(CalendarYear,CalendarMonth,1)-WEEKDAY(DATE(CalendarYear,CalendarMonth,1)))=1,DATE(CalendarYear,CalendarMonth,1)-WEEKDAY(DATE(CalendarYear,CalendarMonth,1))+29,DATE(CalendarYear,CalendarMonth,1)-WEEKDAY(DATE(CalendarYear,CalendarMonth,1))+36)</f>
        <v>41882</v>
      </c>
      <c r="J21" s="147">
        <f>IF(DAY(DATE(CalendarYear,CalendarMonth,1)-WEEKDAY(DATE(CalendarYear,CalendarMonth,1)))=1,DATE(CalendarYear,CalendarMonth,1)-WEEKDAY(DATE(CalendarYear,CalendarMonth,1))+30,DATE(CalendarYear,CalendarMonth,1)-WEEKDAY(DATE(CalendarYear,CalendarMonth,1))+37)</f>
        <v>41883</v>
      </c>
      <c r="K21" s="147">
        <f>IF(DAY(DATE(CalendarYear,CalendarMonth,1)-WEEKDAY(DATE(CalendarYear,CalendarMonth,1)))=1,DATE(CalendarYear,CalendarMonth,1)-WEEKDAY(DATE(CalendarYear,CalendarMonth,1))+31,DATE(CalendarYear,CalendarMonth,1)-WEEKDAY(DATE(CalendarYear,CalendarMonth,1))+38)</f>
        <v>41884</v>
      </c>
      <c r="L21" s="147">
        <f>IF(DAY(DATE(CalendarYear,CalendarMonth,1)-WEEKDAY(DATE(CalendarYear,CalendarMonth,1)))=1,DATE(CalendarYear,CalendarMonth,1)-WEEKDAY(DATE(CalendarYear,CalendarMonth,1))+32,DATE(CalendarYear,CalendarMonth,1)-WEEKDAY(DATE(CalendarYear,CalendarMonth,1))+39)</f>
        <v>41885</v>
      </c>
      <c r="M21" s="147">
        <f>IF(DAY(DATE(CalendarYear,CalendarMonth,1)-WEEKDAY(DATE(CalendarYear,CalendarMonth,1)))=1,DATE(CalendarYear,CalendarMonth,1)-WEEKDAY(DATE(CalendarYear,CalendarMonth,1))+33,DATE(CalendarYear,CalendarMonth,1)-WEEKDAY(DATE(CalendarYear,CalendarMonth,1))+40)</f>
        <v>41886</v>
      </c>
      <c r="N21" s="147">
        <f>IF(DAY(DATE(CalendarYear,CalendarMonth,1)-WEEKDAY(DATE(CalendarYear,CalendarMonth,1)))=1,DATE(CalendarYear,CalendarMonth,1)-WEEKDAY(DATE(CalendarYear,CalendarMonth,1))+34,DATE(CalendarYear,CalendarMonth,1)-WEEKDAY(DATE(CalendarYear,CalendarMonth,1))+41)</f>
        <v>41887</v>
      </c>
      <c r="O21" s="147">
        <f>IF(DAY(DATE(CalendarYear,CalendarMonth,1)-WEEKDAY(DATE(CalendarYear,CalendarMonth,1)))=1,DATE(CalendarYear,CalendarMonth,1)-WEEKDAY(DATE(CalendarYear,CalendarMonth,1))+35,DATE(CalendarYear,CalendarMonth,1)-WEEKDAY(DATE(CalendarYear,CalendarMonth,1))+42)</f>
        <v>41888</v>
      </c>
    </row>
    <row r="22" spans="2:15" ht="25.5" customHeight="1">
      <c r="B22" s="89"/>
      <c r="F22" s="139"/>
      <c r="G22" s="140"/>
      <c r="H22" s="15"/>
      <c r="I22" s="147" t="e">
        <f ca="1">IF(DAY(JanSun1)=1,JanSun1+29,JanSun1+36)</f>
        <v>#NAME?</v>
      </c>
      <c r="J22" s="147" t="e">
        <f ca="1">IF(DAY(JanSun1)=1,JanSun1+30,JanSun1+37)</f>
        <v>#NAME?</v>
      </c>
      <c r="K22" s="147" t="e">
        <f ca="1">IF(DAY(JanSun1)=1,JanSun1+31,JanSun1+38)</f>
        <v>#NAME?</v>
      </c>
      <c r="L22" s="147" t="e">
        <f ca="1">IF(DAY(JanSun1)=1,JanSun1+32,JanSun1+39)</f>
        <v>#NAME?</v>
      </c>
      <c r="M22" s="147" t="e">
        <f ca="1">IF(DAY(JanSun1)=1,JanSun1+33,JanSun1+40)</f>
        <v>#NAME?</v>
      </c>
      <c r="N22" s="147" t="e">
        <f ca="1">IF(DAY(JanSun1)=1,JanSun1+34,JanSun1+41)</f>
        <v>#NAME?</v>
      </c>
      <c r="O22" s="147" t="e">
        <f ca="1">IF(DAY(JanSun1)=1,JanSun1+35,JanSun1+42)</f>
        <v>#NAME?</v>
      </c>
    </row>
    <row r="23" spans="2:15" ht="25.5" customHeight="1">
      <c r="B23" s="89"/>
      <c r="F23" s="129"/>
      <c r="G23" s="130"/>
      <c r="H23" s="15"/>
      <c r="I23" s="53"/>
      <c r="J23" s="15"/>
      <c r="K23" s="53"/>
      <c r="L23" s="15"/>
      <c r="M23" s="15"/>
      <c r="N23" s="15"/>
      <c r="O23" s="15"/>
    </row>
    <row r="24" spans="2:15" ht="25.5" customHeight="1">
      <c r="B24" s="89"/>
      <c r="F24" s="139"/>
      <c r="G24" s="140"/>
      <c r="H24" s="140"/>
      <c r="I24" s="140"/>
      <c r="J24" s="140"/>
      <c r="K24" s="140"/>
      <c r="L24" s="140"/>
      <c r="M24" s="140"/>
      <c r="N24" s="140"/>
      <c r="O24" s="140"/>
    </row>
    <row r="25" spans="2:15" ht="25.5" customHeight="1">
      <c r="B25" s="89"/>
      <c r="F25" s="139"/>
      <c r="G25" s="140"/>
      <c r="H25" s="140"/>
      <c r="I25" s="140"/>
      <c r="J25" s="140"/>
      <c r="K25" s="140"/>
      <c r="L25" s="140"/>
      <c r="M25" s="140"/>
      <c r="N25" s="140"/>
      <c r="O25" s="140"/>
    </row>
    <row r="26" spans="2:15" ht="25.5" customHeight="1">
      <c r="B26" s="89"/>
      <c r="F26" s="139"/>
      <c r="G26" s="140"/>
      <c r="H26" s="140"/>
      <c r="I26" s="140"/>
      <c r="J26" s="140"/>
      <c r="K26" s="140"/>
      <c r="L26" s="140"/>
      <c r="M26" s="140"/>
      <c r="N26" s="140"/>
      <c r="O26" s="140"/>
    </row>
    <row r="27" spans="2:15" ht="25.5" customHeight="1">
      <c r="B27" s="89"/>
      <c r="F27" s="139"/>
      <c r="G27" s="140"/>
      <c r="H27" s="140"/>
      <c r="I27" s="140"/>
      <c r="J27" s="140"/>
      <c r="K27" s="140"/>
      <c r="L27" s="140"/>
      <c r="M27" s="140"/>
      <c r="N27" s="140"/>
      <c r="O27" s="140"/>
    </row>
    <row r="28" spans="2:15" ht="25.5" customHeight="1">
      <c r="B28" s="89"/>
      <c r="F28" s="139"/>
      <c r="G28" s="140"/>
      <c r="H28" s="140"/>
      <c r="I28" s="140"/>
      <c r="J28" s="140"/>
      <c r="K28" s="140"/>
      <c r="L28" s="140"/>
      <c r="M28" s="140"/>
      <c r="N28" s="140"/>
      <c r="O28" s="140"/>
    </row>
    <row r="29" spans="2:15" ht="25.5" customHeight="1">
      <c r="B29" s="89"/>
      <c r="F29" s="139"/>
      <c r="G29" s="140"/>
      <c r="H29" s="140"/>
      <c r="I29" s="140"/>
      <c r="J29" s="140"/>
      <c r="K29" s="140"/>
      <c r="L29" s="140"/>
      <c r="M29" s="140"/>
      <c r="N29" s="140"/>
      <c r="O29" s="140"/>
    </row>
    <row r="30" spans="2:15" ht="25.5" customHeight="1">
      <c r="B30" s="89"/>
      <c r="F30" s="139"/>
      <c r="G30" s="140"/>
      <c r="H30" s="140"/>
      <c r="I30" s="140"/>
      <c r="J30" s="140"/>
      <c r="K30" s="140"/>
      <c r="L30" s="140"/>
      <c r="M30" s="140"/>
      <c r="N30" s="140"/>
      <c r="O30" s="140"/>
    </row>
    <row r="31" spans="2:15" ht="25.5" customHeight="1">
      <c r="B31" s="89"/>
      <c r="F31" s="139"/>
      <c r="G31" s="140"/>
      <c r="H31" s="140"/>
      <c r="I31" s="140"/>
      <c r="J31" s="140"/>
      <c r="K31" s="140"/>
      <c r="L31" s="140"/>
      <c r="M31" s="140"/>
      <c r="N31" s="140"/>
      <c r="O31" s="140"/>
    </row>
    <row r="32" spans="2:15" ht="25.5" customHeight="1">
      <c r="B32" s="89"/>
      <c r="F32" s="139"/>
      <c r="G32" s="140"/>
      <c r="H32" s="140"/>
      <c r="I32" s="140"/>
      <c r="J32" s="140"/>
      <c r="K32" s="140"/>
      <c r="L32" s="140"/>
      <c r="M32" s="140"/>
      <c r="N32" s="140"/>
      <c r="O32" s="140"/>
    </row>
    <row r="33" spans="2:15" ht="25.5" customHeight="1">
      <c r="B33" s="89"/>
      <c r="F33" s="139"/>
      <c r="G33" s="140"/>
      <c r="H33" s="140"/>
      <c r="I33" s="140"/>
      <c r="J33" s="140"/>
      <c r="K33" s="140"/>
      <c r="L33" s="140"/>
      <c r="M33" s="140"/>
      <c r="N33" s="140"/>
      <c r="O33" s="140"/>
    </row>
    <row r="34" spans="2:15" ht="25.5" customHeight="1">
      <c r="B34" s="89"/>
      <c r="C34" s="20"/>
      <c r="D34" s="121"/>
      <c r="E34" s="15"/>
      <c r="F34" s="139"/>
      <c r="G34" s="140"/>
      <c r="H34" s="140"/>
      <c r="I34" s="140"/>
      <c r="J34" s="140"/>
      <c r="K34" s="140"/>
      <c r="L34" s="140"/>
      <c r="M34" s="140"/>
      <c r="N34" s="140"/>
      <c r="O34" s="140"/>
    </row>
    <row r="35" spans="2:15" ht="25.5" customHeight="1">
      <c r="B35" s="89"/>
      <c r="C35" s="20"/>
      <c r="D35" s="121"/>
      <c r="E35" s="15"/>
      <c r="F35" s="139"/>
      <c r="G35" s="140"/>
      <c r="H35" s="140"/>
      <c r="I35" s="140"/>
      <c r="J35" s="140"/>
      <c r="K35" s="140"/>
      <c r="L35" s="140"/>
      <c r="M35" s="140"/>
      <c r="N35" s="140"/>
      <c r="O35" s="140"/>
    </row>
    <row r="36" spans="2:15" ht="25.5" customHeight="1">
      <c r="B36" s="89"/>
      <c r="C36" s="20"/>
      <c r="D36" s="121"/>
      <c r="E36" s="15"/>
      <c r="F36" s="139"/>
      <c r="G36" s="140"/>
      <c r="H36" s="140"/>
      <c r="I36" s="140"/>
      <c r="J36" s="140"/>
      <c r="K36" s="140"/>
      <c r="L36" s="140"/>
      <c r="M36" s="140"/>
      <c r="N36" s="140"/>
      <c r="O36" s="140"/>
    </row>
    <row r="37" spans="2:15" ht="25.5" customHeight="1">
      <c r="B37" s="89"/>
      <c r="C37" s="20"/>
      <c r="D37" s="121"/>
      <c r="E37" s="15"/>
      <c r="F37" s="139"/>
      <c r="G37" s="140"/>
      <c r="H37" s="140"/>
      <c r="I37" s="140"/>
      <c r="J37" s="140"/>
      <c r="K37" s="140"/>
      <c r="L37" s="140"/>
      <c r="M37" s="140"/>
      <c r="N37" s="140"/>
      <c r="O37" s="140"/>
    </row>
  </sheetData>
  <mergeCells count="71">
    <mergeCell ref="I2:O3"/>
    <mergeCell ref="F36:O36"/>
    <mergeCell ref="F37:O37"/>
    <mergeCell ref="F31:O31"/>
    <mergeCell ref="F32:O32"/>
    <mergeCell ref="F33:O33"/>
    <mergeCell ref="F34:O34"/>
    <mergeCell ref="F35:O35"/>
    <mergeCell ref="F21:G21"/>
    <mergeCell ref="F22:G22"/>
    <mergeCell ref="F28:O28"/>
    <mergeCell ref="F29:O29"/>
    <mergeCell ref="F30:O30"/>
    <mergeCell ref="N21:N22"/>
    <mergeCell ref="O21:O22"/>
    <mergeCell ref="F24:O24"/>
    <mergeCell ref="F25:O25"/>
    <mergeCell ref="F26:O26"/>
    <mergeCell ref="F27:O27"/>
    <mergeCell ref="I21:I22"/>
    <mergeCell ref="J21:J22"/>
    <mergeCell ref="K21:K22"/>
    <mergeCell ref="L21:L22"/>
    <mergeCell ref="M21:M22"/>
    <mergeCell ref="I13:I14"/>
    <mergeCell ref="J13:J14"/>
    <mergeCell ref="K13:K14"/>
    <mergeCell ref="L13:L14"/>
    <mergeCell ref="M13:M14"/>
    <mergeCell ref="I15:I16"/>
    <mergeCell ref="J15:J16"/>
    <mergeCell ref="K15:K16"/>
    <mergeCell ref="L15:L16"/>
    <mergeCell ref="M15:M16"/>
    <mergeCell ref="I17:I18"/>
    <mergeCell ref="J17:J18"/>
    <mergeCell ref="K17:K18"/>
    <mergeCell ref="L17:L18"/>
    <mergeCell ref="I19:I20"/>
    <mergeCell ref="J19:J20"/>
    <mergeCell ref="K19:K20"/>
    <mergeCell ref="L19:L20"/>
    <mergeCell ref="M17:M18"/>
    <mergeCell ref="N17:N18"/>
    <mergeCell ref="O17:O18"/>
    <mergeCell ref="M19:M20"/>
    <mergeCell ref="O11:O12"/>
    <mergeCell ref="N19:N20"/>
    <mergeCell ref="O19:O20"/>
    <mergeCell ref="N13:N14"/>
    <mergeCell ref="O13:O14"/>
    <mergeCell ref="N15:N16"/>
    <mergeCell ref="O15:O16"/>
    <mergeCell ref="N8:O9"/>
    <mergeCell ref="I8:M9"/>
    <mergeCell ref="I11:I12"/>
    <mergeCell ref="J11:J12"/>
    <mergeCell ref="K11:K12"/>
    <mergeCell ref="L11:L12"/>
    <mergeCell ref="M11:M12"/>
    <mergeCell ref="N11:N12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</mergeCells>
  <conditionalFormatting sqref="I11:O22">
    <cfRule type="expression" dxfId="9" priority="1">
      <formula>AND(VLOOKUP(I11,DueDate,1,FALSE)=I11,VLOOKUP(I11,DueDate,2,FALSE)=1)</formula>
    </cfRule>
    <cfRule type="expression" dxfId="8" priority="5">
      <formula>AND(VLOOKUP(I11,DueDate,1,FALSE)=I11,VLOOKUP(I11,DueDate,2,FALSE)&lt;&gt;1)</formula>
    </cfRule>
  </conditionalFormatting>
  <conditionalFormatting sqref="I11:N12">
    <cfRule type="expression" dxfId="7" priority="4">
      <formula>DAY(I11)&gt;8</formula>
    </cfRule>
  </conditionalFormatting>
  <conditionalFormatting sqref="I19:O22">
    <cfRule type="expression" dxfId="6" priority="2">
      <formula>AND(DAY(I19)&gt;=1,DAY(I19)&lt;=15)</formula>
    </cfRule>
  </conditionalFormatting>
  <conditionalFormatting sqref="D11:D15">
    <cfRule type="dataBar" priority="38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{9C5AD83D-CE9B-49DC-80C8-2A10BE02F676}</x14:id>
        </ext>
      </extLst>
    </cfRule>
  </conditionalFormatting>
  <dataValidations count="3">
    <dataValidation type="list" allowBlank="1" showInputMessage="1" showErrorMessage="1" errorTitle="Invalid Month" error="Please select a month from the drop down list." sqref="I8:M9">
      <formula1>"January, February, March, April, May, June,July,August,September,October,November,December"</formula1>
    </dataValidation>
    <dataValidation type="list" allowBlank="1" showInputMessage="1" sqref="D11:D15">
      <formula1>"0%,25%,50%,75%,100%"</formula1>
    </dataValidation>
    <dataValidation allowBlank="1" sqref="C11:C15"/>
  </dataValidations>
  <printOptions horizontalCentered="1"/>
  <pageMargins left="0.196850393700787" right="0.196850393700787" top="0.39370078740157499" bottom="0.39370078740157499" header="0.39370078740157499" footer="0.39370078740157499"/>
  <pageSetup scale="66" orientation="landscape" r:id="rId1"/>
  <headerFooter alignWithMargins="0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5AD83D-CE9B-49DC-80C8-2A10BE02F6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D11:D15</xm:sqref>
        </x14:conditionalFormatting>
        <x14:conditionalFormatting xmlns:xm="http://schemas.microsoft.com/office/excel/2006/main">
          <x14:cfRule type="iconSet" priority="39" id="{5EAE2E71-AE76-41CD-B7C1-B3F754A57B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Symbols2" iconId="0"/>
            </x14:iconSet>
          </x14:cfRule>
          <xm:sqref>E11:E15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 fitToPage="1"/>
  </sheetPr>
  <dimension ref="B1:CB32"/>
  <sheetViews>
    <sheetView showGridLines="0" zoomScale="90" zoomScaleNormal="90" workbookViewId="0"/>
  </sheetViews>
  <sheetFormatPr defaultColWidth="9.28515625" defaultRowHeight="12.75"/>
  <cols>
    <col min="1" max="1" width="1.28515625" style="2" customWidth="1"/>
    <col min="2" max="30" width="2.85546875" style="2" customWidth="1"/>
    <col min="31" max="31" width="14.140625" style="3" customWidth="1"/>
    <col min="32" max="32" width="35.140625" style="2" customWidth="1"/>
    <col min="33" max="33" width="1.140625" style="2" customWidth="1"/>
    <col min="34" max="16384" width="9.28515625" style="2"/>
  </cols>
  <sheetData>
    <row r="1" spans="2:80" ht="12" customHeight="1"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5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</row>
    <row r="2" spans="2:80" ht="46.5">
      <c r="B2" s="132"/>
      <c r="C2" s="132"/>
      <c r="D2" s="132"/>
      <c r="E2" s="132"/>
      <c r="F2" s="132"/>
      <c r="G2" s="132"/>
      <c r="H2" s="132"/>
      <c r="I2" s="131"/>
      <c r="J2" s="131"/>
      <c r="K2" s="131"/>
      <c r="L2" s="148" t="s">
        <v>64</v>
      </c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</row>
    <row r="3" spans="2:80"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49" t="s">
        <v>65</v>
      </c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</row>
    <row r="4" spans="2:80"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</row>
    <row r="8" spans="2:80" ht="15.75" customHeight="1">
      <c r="B8" s="132"/>
      <c r="C8" s="132"/>
      <c r="D8" s="132"/>
      <c r="E8" s="132"/>
      <c r="F8" s="132"/>
      <c r="G8" s="132"/>
      <c r="H8" s="132"/>
      <c r="I8" s="132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</row>
    <row r="9" spans="2:80" ht="15.75" customHeight="1">
      <c r="B9" s="76" t="s">
        <v>66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8"/>
      <c r="N9" s="78"/>
      <c r="O9" s="79"/>
      <c r="P9" s="79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79"/>
      <c r="AD9" s="81" t="s">
        <v>67</v>
      </c>
      <c r="AE9" s="51" t="s">
        <v>48</v>
      </c>
      <c r="AF9" s="15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</row>
    <row r="10" spans="2:80" ht="37.5" customHeight="1">
      <c r="B10" s="152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4"/>
      <c r="AE10" s="52"/>
      <c r="AF10" s="19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</row>
    <row r="11" spans="2:80" ht="15" customHeight="1">
      <c r="B11" s="6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155"/>
      <c r="AF11" s="156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</row>
    <row r="12" spans="2:80" ht="15" customHeight="1">
      <c r="B12" s="6"/>
      <c r="C12" s="4"/>
      <c r="D12" s="4"/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150"/>
      <c r="AF12" s="151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</row>
    <row r="13" spans="2:80" ht="15" customHeight="1">
      <c r="B13" s="6"/>
      <c r="C13" s="4"/>
      <c r="D13" s="4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150"/>
      <c r="AF13" s="151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</row>
    <row r="14" spans="2:80" ht="15" customHeight="1">
      <c r="B14" s="6"/>
      <c r="C14" s="4"/>
      <c r="D14" s="4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50"/>
      <c r="AF14" s="151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</row>
    <row r="15" spans="2:80" ht="15" customHeight="1">
      <c r="B15" s="6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150"/>
      <c r="AF15" s="151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</row>
    <row r="16" spans="2:80" ht="15" customHeight="1">
      <c r="B16" s="6"/>
      <c r="C16" s="4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50"/>
      <c r="AF16" s="151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</row>
    <row r="17" spans="2:32" ht="15" customHeight="1">
      <c r="B17" s="6"/>
      <c r="C17" s="4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50"/>
      <c r="AF17" s="151"/>
    </row>
    <row r="18" spans="2:32" ht="15" customHeight="1">
      <c r="B18" s="6"/>
      <c r="C18" s="4"/>
      <c r="D18" s="4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150"/>
      <c r="AF18" s="151"/>
    </row>
    <row r="19" spans="2:32" ht="15" customHeight="1">
      <c r="B19" s="6"/>
      <c r="C19" s="4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150"/>
      <c r="AF19" s="151"/>
    </row>
    <row r="20" spans="2:32" ht="15" customHeight="1">
      <c r="B20" s="6"/>
      <c r="C20" s="4"/>
      <c r="D20" s="4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150"/>
      <c r="AF20" s="151"/>
    </row>
    <row r="21" spans="2:32" ht="15" customHeight="1">
      <c r="B21" s="6"/>
      <c r="C21" s="4"/>
      <c r="D21" s="4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150"/>
      <c r="AF21" s="151"/>
    </row>
    <row r="22" spans="2:32" ht="15" customHeight="1">
      <c r="B22" s="6"/>
      <c r="C22" s="4"/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150"/>
      <c r="AF22" s="151"/>
    </row>
    <row r="23" spans="2:32" ht="15" customHeight="1">
      <c r="B23" s="6"/>
      <c r="C23" s="4"/>
      <c r="D23" s="4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150"/>
      <c r="AF23" s="151"/>
    </row>
    <row r="24" spans="2:32" ht="15" customHeight="1">
      <c r="B24" s="6"/>
      <c r="C24" s="4"/>
      <c r="D24" s="4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150"/>
      <c r="AF24" s="151"/>
    </row>
    <row r="25" spans="2:32" ht="15" customHeight="1">
      <c r="B25" s="6"/>
      <c r="C25" s="4"/>
      <c r="D25" s="4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150"/>
      <c r="AF25" s="151"/>
    </row>
    <row r="26" spans="2:32" ht="15" customHeight="1">
      <c r="B26" s="6"/>
      <c r="C26" s="4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150"/>
      <c r="AF26" s="151"/>
    </row>
    <row r="27" spans="2:32" ht="15" customHeight="1">
      <c r="B27" s="6"/>
      <c r="C27" s="4"/>
      <c r="D27" s="4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150"/>
      <c r="AF27" s="151"/>
    </row>
    <row r="28" spans="2:32" ht="15" customHeight="1">
      <c r="B28" s="6"/>
      <c r="C28" s="4"/>
      <c r="D28" s="4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150"/>
      <c r="AF28" s="151"/>
    </row>
    <row r="29" spans="2:32" ht="15" customHeight="1">
      <c r="B29" s="6"/>
      <c r="C29" s="4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150"/>
      <c r="AF29" s="151"/>
    </row>
    <row r="30" spans="2:32" ht="15" customHeight="1">
      <c r="B30" s="6"/>
      <c r="C30" s="4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150"/>
      <c r="AF30" s="151"/>
    </row>
    <row r="31" spans="2:32" ht="15" customHeight="1">
      <c r="B31" s="6"/>
      <c r="C31" s="4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150"/>
      <c r="AF31" s="151"/>
    </row>
    <row r="32" spans="2:32" ht="15" customHeight="1">
      <c r="B32" s="6"/>
      <c r="C32" s="4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150"/>
      <c r="AF32" s="151"/>
    </row>
  </sheetData>
  <mergeCells count="15">
    <mergeCell ref="L2:AG2"/>
    <mergeCell ref="L3:AG3"/>
    <mergeCell ref="L4:AG4"/>
    <mergeCell ref="AE31:AF32"/>
    <mergeCell ref="B10:AD10"/>
    <mergeCell ref="AE23:AF24"/>
    <mergeCell ref="AE25:AF26"/>
    <mergeCell ref="AE27:AF28"/>
    <mergeCell ref="AE29:AF30"/>
    <mergeCell ref="AE13:AF14"/>
    <mergeCell ref="AE15:AF16"/>
    <mergeCell ref="AE17:AF18"/>
    <mergeCell ref="AE19:AF20"/>
    <mergeCell ref="AE21:AF22"/>
    <mergeCell ref="AE11:AF12"/>
  </mergeCells>
  <printOptions horizontalCentered="1"/>
  <pageMargins left="0.196850393700787" right="0.196850393700787" top="0.39370078740157499" bottom="0.39370078740157499" header="0.39370078740157499" footer="0.39370078740157499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2013-12-05T14:44:54Z</dcterms:created>
  <dcterms:modified xsi:type="dcterms:W3CDTF">2014-09-23T11:02:43Z</dcterms:modified>
</cp:coreProperties>
</file>