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106"/>
  <workbookPr/>
  <mc:AlternateContent xmlns:mc="http://schemas.openxmlformats.org/markup-compatibility/2006">
    <mc:Choice Requires="x15">
      <x15ac:absPath xmlns:x15ac="http://schemas.microsoft.com/office/spreadsheetml/2010/11/ac" url="/Users/hawk/Documents/workspace/java-client-demo/src/main/webapp/book/demo/"/>
    </mc:Choice>
  </mc:AlternateContent>
  <bookViews>
    <workbookView xWindow="33600" yWindow="460" windowWidth="33600" windowHeight="20460"/>
  </bookViews>
  <sheets>
    <sheet name="number format" sheetId="9" r:id="rId1"/>
    <sheet name="conditionalFormatting" sheetId="5" r:id="rId2"/>
    <sheet name="filter" sheetId="6" r:id="rId3"/>
    <sheet name="validation" sheetId="1" r:id="rId4"/>
    <sheet name="Charts" sheetId="7" r:id="rId5"/>
    <sheet name="TableStyle" sheetId="8" r:id="rId6"/>
    <sheet name="protection" sheetId="4" r:id="rId7"/>
    <sheet name="source" sheetId="2" r:id="rId8"/>
  </sheets>
  <definedNames>
    <definedName name="_xlnm._FilterDatabase" localSheetId="2" hidden="1">filter!$A$3:$F$15</definedName>
    <definedName name="_xlnm.Print_Area" localSheetId="6">protection!$A$1:$F$9</definedName>
    <definedName name="RangeMerged">'number format'!$F$8</definedName>
    <definedName name="SourceItems">source!$B$11:$B$20</definedName>
    <definedName name="TestRange1">'number format'!$D$8:$D$17</definedName>
    <definedName name="TestRange2">'number format'!$F$8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9" i="6" l="1"/>
  <c r="E110" i="6"/>
  <c r="E111" i="6"/>
  <c r="F111" i="6"/>
  <c r="F110" i="6"/>
  <c r="F109" i="6"/>
  <c r="E106" i="6"/>
  <c r="E107" i="6"/>
  <c r="E108" i="6"/>
  <c r="F108" i="6"/>
  <c r="F107" i="6"/>
  <c r="F106" i="6"/>
  <c r="E103" i="6"/>
  <c r="E104" i="6"/>
  <c r="E105" i="6"/>
  <c r="F105" i="6"/>
  <c r="F104" i="6"/>
  <c r="F103" i="6"/>
  <c r="E100" i="6"/>
  <c r="E101" i="6"/>
  <c r="E102" i="6"/>
  <c r="F102" i="6"/>
  <c r="F101" i="6"/>
  <c r="F100" i="6"/>
  <c r="E97" i="6"/>
  <c r="E98" i="6"/>
  <c r="E99" i="6"/>
  <c r="F99" i="6"/>
  <c r="F98" i="6"/>
  <c r="F97" i="6"/>
  <c r="E94" i="6"/>
  <c r="E95" i="6"/>
  <c r="E96" i="6"/>
  <c r="F96" i="6"/>
  <c r="F95" i="6"/>
  <c r="F94" i="6"/>
  <c r="E91" i="6"/>
  <c r="E92" i="6"/>
  <c r="E93" i="6"/>
  <c r="F93" i="6"/>
  <c r="F92" i="6"/>
  <c r="F91" i="6"/>
  <c r="E88" i="6"/>
  <c r="E89" i="6"/>
  <c r="E90" i="6"/>
  <c r="F90" i="6"/>
  <c r="F89" i="6"/>
  <c r="F88" i="6"/>
  <c r="E85" i="6"/>
  <c r="E86" i="6"/>
  <c r="E87" i="6"/>
  <c r="F87" i="6"/>
  <c r="F86" i="6"/>
  <c r="F85" i="6"/>
  <c r="E82" i="6"/>
  <c r="E83" i="6"/>
  <c r="E84" i="6"/>
  <c r="F84" i="6"/>
  <c r="F83" i="6"/>
  <c r="F82" i="6"/>
  <c r="E79" i="6"/>
  <c r="E80" i="6"/>
  <c r="E81" i="6"/>
  <c r="F81" i="6"/>
  <c r="F80" i="6"/>
  <c r="F79" i="6"/>
  <c r="E76" i="6"/>
  <c r="E77" i="6"/>
  <c r="E78" i="6"/>
  <c r="F78" i="6"/>
  <c r="F77" i="6"/>
  <c r="F76" i="6"/>
  <c r="E73" i="6"/>
  <c r="E74" i="6"/>
  <c r="E75" i="6"/>
  <c r="F75" i="6"/>
  <c r="F74" i="6"/>
  <c r="F73" i="6"/>
  <c r="E70" i="6"/>
  <c r="E71" i="6"/>
  <c r="E72" i="6"/>
  <c r="F72" i="6"/>
  <c r="F71" i="6"/>
  <c r="F70" i="6"/>
  <c r="E67" i="6"/>
  <c r="E68" i="6"/>
  <c r="E69" i="6"/>
  <c r="F69" i="6"/>
  <c r="F68" i="6"/>
  <c r="F67" i="6"/>
  <c r="E64" i="6"/>
  <c r="E65" i="6"/>
  <c r="E66" i="6"/>
  <c r="F66" i="6"/>
  <c r="F65" i="6"/>
  <c r="F64" i="6"/>
  <c r="E61" i="6"/>
  <c r="E62" i="6"/>
  <c r="E63" i="6"/>
  <c r="F63" i="6"/>
  <c r="F62" i="6"/>
  <c r="F61" i="6"/>
  <c r="E58" i="6"/>
  <c r="E59" i="6"/>
  <c r="E60" i="6"/>
  <c r="F60" i="6"/>
  <c r="F59" i="6"/>
  <c r="F58" i="6"/>
  <c r="E55" i="6"/>
  <c r="E56" i="6"/>
  <c r="E57" i="6"/>
  <c r="F57" i="6"/>
  <c r="F56" i="6"/>
  <c r="F55" i="6"/>
  <c r="E52" i="6"/>
  <c r="E53" i="6"/>
  <c r="E54" i="6"/>
  <c r="F54" i="6"/>
  <c r="F53" i="6"/>
  <c r="F52" i="6"/>
  <c r="E49" i="6"/>
  <c r="E50" i="6"/>
  <c r="E51" i="6"/>
  <c r="F51" i="6"/>
  <c r="F50" i="6"/>
  <c r="F49" i="6"/>
  <c r="E46" i="6"/>
  <c r="E47" i="6"/>
  <c r="E48" i="6"/>
  <c r="F48" i="6"/>
  <c r="F47" i="6"/>
  <c r="F46" i="6"/>
  <c r="E43" i="6"/>
  <c r="E44" i="6"/>
  <c r="E45" i="6"/>
  <c r="F45" i="6"/>
  <c r="F44" i="6"/>
  <c r="F43" i="6"/>
  <c r="E40" i="6"/>
  <c r="E41" i="6"/>
  <c r="E42" i="6"/>
  <c r="F42" i="6"/>
  <c r="F41" i="6"/>
  <c r="F40" i="6"/>
  <c r="E37" i="6"/>
  <c r="E38" i="6"/>
  <c r="E39" i="6"/>
  <c r="F39" i="6"/>
  <c r="F38" i="6"/>
  <c r="F37" i="6"/>
  <c r="E34" i="6"/>
  <c r="E35" i="6"/>
  <c r="E36" i="6"/>
  <c r="F36" i="6"/>
  <c r="F35" i="6"/>
  <c r="F34" i="6"/>
  <c r="E31" i="6"/>
  <c r="E32" i="6"/>
  <c r="E33" i="6"/>
  <c r="F33" i="6"/>
  <c r="F32" i="6"/>
  <c r="F31" i="6"/>
  <c r="E28" i="6"/>
  <c r="E29" i="6"/>
  <c r="E30" i="6"/>
  <c r="F30" i="6"/>
  <c r="F29" i="6"/>
  <c r="F28" i="6"/>
  <c r="E25" i="6"/>
  <c r="E26" i="6"/>
  <c r="E27" i="6"/>
  <c r="F27" i="6"/>
  <c r="F26" i="6"/>
  <c r="F25" i="6"/>
  <c r="E22" i="6"/>
  <c r="E23" i="6"/>
  <c r="E24" i="6"/>
  <c r="F24" i="6"/>
  <c r="F23" i="6"/>
  <c r="F22" i="6"/>
  <c r="E19" i="6"/>
  <c r="E20" i="6"/>
  <c r="E21" i="6"/>
  <c r="F21" i="6"/>
  <c r="F20" i="6"/>
  <c r="F19" i="6"/>
  <c r="E16" i="6"/>
  <c r="E17" i="6"/>
  <c r="E18" i="6"/>
  <c r="F18" i="6"/>
  <c r="F17" i="6"/>
  <c r="F16" i="6"/>
  <c r="B28" i="8"/>
  <c r="C28" i="8"/>
  <c r="D28" i="8"/>
  <c r="E28" i="8"/>
  <c r="H28" i="8"/>
  <c r="I28" i="8"/>
  <c r="J28" i="8"/>
  <c r="K28" i="8"/>
  <c r="N28" i="8"/>
  <c r="O28" i="8"/>
  <c r="P28" i="8"/>
  <c r="Q28" i="8"/>
  <c r="B35" i="8"/>
  <c r="C35" i="8"/>
  <c r="D35" i="8"/>
  <c r="E35" i="8"/>
  <c r="H35" i="8"/>
  <c r="I35" i="8"/>
  <c r="J35" i="8"/>
  <c r="K35" i="8"/>
  <c r="N35" i="8"/>
  <c r="O35" i="8"/>
  <c r="P35" i="8"/>
  <c r="Q35" i="8"/>
  <c r="B42" i="8"/>
  <c r="C42" i="8"/>
  <c r="D42" i="8"/>
  <c r="E42" i="8"/>
  <c r="E20" i="8"/>
  <c r="D20" i="8"/>
  <c r="C20" i="8"/>
  <c r="B20" i="8"/>
  <c r="Q13" i="8"/>
  <c r="P13" i="8"/>
  <c r="O13" i="8"/>
  <c r="N13" i="8"/>
  <c r="K13" i="8"/>
  <c r="J13" i="8"/>
  <c r="I13" i="8"/>
  <c r="H13" i="8"/>
  <c r="E13" i="8"/>
  <c r="D13" i="8"/>
  <c r="C13" i="8"/>
  <c r="B13" i="8"/>
  <c r="Q6" i="8"/>
  <c r="P6" i="8"/>
  <c r="O6" i="8"/>
  <c r="N6" i="8"/>
  <c r="K6" i="8"/>
  <c r="J6" i="8"/>
  <c r="I6" i="8"/>
  <c r="H6" i="8"/>
  <c r="E6" i="8"/>
  <c r="D6" i="8"/>
  <c r="C6" i="8"/>
  <c r="B6" i="8"/>
  <c r="E13" i="6"/>
  <c r="E14" i="6"/>
  <c r="E15" i="6"/>
  <c r="F15" i="6"/>
  <c r="F14" i="6"/>
  <c r="F13" i="6"/>
  <c r="E10" i="6"/>
  <c r="E11" i="6"/>
  <c r="E12" i="6"/>
  <c r="F12" i="6"/>
  <c r="F11" i="6"/>
  <c r="F10" i="6"/>
  <c r="E7" i="6"/>
  <c r="E8" i="6"/>
  <c r="E9" i="6"/>
  <c r="F9" i="6"/>
  <c r="F8" i="6"/>
  <c r="F7" i="6"/>
  <c r="E4" i="6"/>
  <c r="E5" i="6"/>
  <c r="E6" i="6"/>
  <c r="F6" i="6"/>
  <c r="F5" i="6"/>
  <c r="F4" i="6"/>
  <c r="H13" i="1"/>
  <c r="H11" i="1"/>
  <c r="H12" i="1"/>
  <c r="H10" i="1"/>
  <c r="J11" i="1"/>
  <c r="J12" i="1"/>
  <c r="J13" i="1"/>
  <c r="J10" i="1"/>
  <c r="J14" i="1"/>
  <c r="J15" i="1"/>
  <c r="J18" i="1"/>
</calcChain>
</file>

<file path=xl/comments1.xml><?xml version="1.0" encoding="utf-8"?>
<comments xmlns="http://schemas.openxmlformats.org/spreadsheetml/2006/main">
  <authors>
    <author>Windows User</author>
  </authors>
  <commentList>
    <comment ref="A1" authorId="0">
      <text>
        <r>
          <rPr>
            <b/>
            <sz val="9"/>
            <color indexed="81"/>
            <rFont val="Tahoma"/>
          </rPr>
          <t>Windows User:</t>
        </r>
        <r>
          <rPr>
            <sz val="9"/>
            <color indexed="81"/>
            <rFont val="Tahoma"/>
          </rPr>
          <t xml:space="preserve">
revenue
</t>
        </r>
      </text>
    </comment>
    <comment ref="A19" authorId="0">
      <text>
        <r>
          <rPr>
            <b/>
            <sz val="9"/>
            <color indexed="81"/>
            <rFont val="Tahoma"/>
          </rPr>
          <t>Windows User:</t>
        </r>
        <r>
          <rPr>
            <sz val="9"/>
            <color indexed="81"/>
            <rFont val="Tahoma"/>
          </rPr>
          <t xml:space="preserve">
revenue
</t>
        </r>
      </text>
    </comment>
    <comment ref="A39" authorId="0">
      <text>
        <r>
          <rPr>
            <b/>
            <sz val="9"/>
            <color indexed="81"/>
            <rFont val="Tahoma"/>
          </rPr>
          <t>Windows User:</t>
        </r>
        <r>
          <rPr>
            <sz val="9"/>
            <color indexed="81"/>
            <rFont val="Tahoma"/>
          </rPr>
          <t xml:space="preserve">
revenue
</t>
        </r>
      </text>
    </comment>
    <comment ref="A59" authorId="0">
      <text>
        <r>
          <rPr>
            <b/>
            <sz val="9"/>
            <color indexed="81"/>
            <rFont val="Tahoma"/>
          </rPr>
          <t>Windows User:</t>
        </r>
        <r>
          <rPr>
            <sz val="9"/>
            <color indexed="81"/>
            <rFont val="Tahoma"/>
          </rPr>
          <t xml:space="preserve">
revenue
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8" authorId="0">
      <text>
        <r>
          <rPr>
            <sz val="9"/>
            <color indexed="81"/>
            <rFont val="Tahoma"/>
          </rPr>
          <t>The discount should no be greater than 5%.</t>
        </r>
      </text>
    </comment>
    <comment ref="C11" authorId="0">
      <text>
        <r>
          <rPr>
            <sz val="9"/>
            <color indexed="81"/>
            <rFont val="Tahoma"/>
          </rPr>
          <t xml:space="preserve">The date should not be later than the current date.
</t>
        </r>
      </text>
    </comment>
  </commentList>
</comments>
</file>

<file path=xl/sharedStrings.xml><?xml version="1.0" encoding="utf-8"?>
<sst xmlns="http://schemas.openxmlformats.org/spreadsheetml/2006/main" count="229" uniqueCount="103">
  <si>
    <t>Big City, YA</t>
    <phoneticPr fontId="3" type="noConversion"/>
  </si>
  <si>
    <t>P: (101) 888-8888</t>
    <phoneticPr fontId="3" type="noConversion"/>
  </si>
  <si>
    <t>Qty</t>
    <phoneticPr fontId="3" type="noConversion"/>
  </si>
  <si>
    <t>Goggles</t>
    <phoneticPr fontId="3" type="noConversion"/>
  </si>
  <si>
    <t>Gloves</t>
    <phoneticPr fontId="3" type="noConversion"/>
  </si>
  <si>
    <t>Shipping</t>
    <phoneticPr fontId="3" type="noConversion"/>
  </si>
  <si>
    <t>Subtotal</t>
    <phoneticPr fontId="3" type="noConversion"/>
  </si>
  <si>
    <t>Tax</t>
    <phoneticPr fontId="3" type="noConversion"/>
  </si>
  <si>
    <t>TOTAL</t>
    <phoneticPr fontId="3" type="noConversion"/>
  </si>
  <si>
    <t>30 days</t>
  </si>
  <si>
    <t xml:space="preserve">Date: </t>
    <phoneticPr fontId="3" type="noConversion"/>
  </si>
  <si>
    <t>Snow helmet</t>
  </si>
  <si>
    <t>(Company Name)</t>
    <phoneticPr fontId="3" type="noConversion"/>
  </si>
  <si>
    <t>(Company Address)</t>
    <phoneticPr fontId="3" type="noConversion"/>
  </si>
  <si>
    <t>Item</t>
    <phoneticPr fontId="3" type="noConversion"/>
  </si>
  <si>
    <t>Earmusffs</t>
    <phoneticPr fontId="3" type="noConversion"/>
  </si>
  <si>
    <t>Goggles</t>
    <phoneticPr fontId="3" type="noConversion"/>
  </si>
  <si>
    <t>Scarf</t>
    <phoneticPr fontId="3" type="noConversion"/>
  </si>
  <si>
    <t>Gloves</t>
    <phoneticPr fontId="3" type="noConversion"/>
  </si>
  <si>
    <t xml:space="preserve">Cape </t>
    <phoneticPr fontId="3" type="noConversion"/>
  </si>
  <si>
    <t>Boots</t>
    <phoneticPr fontId="3" type="noConversion"/>
  </si>
  <si>
    <t>Unit Price</t>
    <phoneticPr fontId="3" type="noConversion"/>
  </si>
  <si>
    <t>Coat</t>
    <phoneticPr fontId="3" type="noConversion"/>
  </si>
  <si>
    <t>Snow helmet</t>
    <phoneticPr fontId="3" type="noConversion"/>
  </si>
  <si>
    <t>Knit hat</t>
    <phoneticPr fontId="3" type="noConversion"/>
  </si>
  <si>
    <t>Leather jacket</t>
    <phoneticPr fontId="3" type="noConversion"/>
  </si>
  <si>
    <t>Discount (%)</t>
    <phoneticPr fontId="3" type="noConversion"/>
  </si>
  <si>
    <t>Total Price</t>
    <phoneticPr fontId="3" type="noConversion"/>
  </si>
  <si>
    <t>SI1098324</t>
    <phoneticPr fontId="3" type="noConversion"/>
  </si>
  <si>
    <t>INVOICE</t>
    <phoneticPr fontId="3" type="noConversion"/>
  </si>
  <si>
    <t xml:space="preserve">ID: </t>
    <phoneticPr fontId="3" type="noConversion"/>
  </si>
  <si>
    <t xml:space="preserve">Term: </t>
    <phoneticPr fontId="3" type="noConversion"/>
  </si>
  <si>
    <t>AWASON INC</t>
    <phoneticPr fontId="3" type="noConversion"/>
  </si>
  <si>
    <t>Bill to :</t>
    <phoneticPr fontId="3" type="noConversion"/>
  </si>
  <si>
    <t>Alpha Dr. 12345</t>
    <phoneticPr fontId="3" type="noConversion"/>
  </si>
  <si>
    <t>PRODUCT LIST</t>
    <phoneticPr fontId="3" type="noConversion"/>
  </si>
  <si>
    <t>Period/Time</t>
  </si>
  <si>
    <t>Monday</t>
  </si>
  <si>
    <t>Tuesday</t>
  </si>
  <si>
    <t>Wednesday</t>
  </si>
  <si>
    <t>Thursday</t>
  </si>
  <si>
    <t>Friday</t>
  </si>
  <si>
    <t>Black Label</t>
    <phoneticPr fontId="33" type="noConversion"/>
  </si>
  <si>
    <t>Ben Joy</t>
    <phoneticPr fontId="33" type="noConversion"/>
  </si>
  <si>
    <t>Ben Joy</t>
    <phoneticPr fontId="33" type="noConversion"/>
  </si>
  <si>
    <t>John May</t>
    <phoneticPr fontId="33" type="noConversion"/>
  </si>
  <si>
    <t>Ash Jenkins</t>
    <phoneticPr fontId="33" type="noConversion"/>
  </si>
  <si>
    <t>Coat</t>
  </si>
  <si>
    <t>Monthly Visitors</t>
  </si>
  <si>
    <t>Revenue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</si>
  <si>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</si>
  <si>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</si>
  <si>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</si>
  <si>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</si>
  <si>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</si>
  <si>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</si>
  <si>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</si>
  <si>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</si>
  <si>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</si>
  <si>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</si>
  <si>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>Nov</t>
  </si>
  <si>
    <t>Dec</t>
  </si>
  <si>
    <t>Cape Company Monthly Report</t>
    <phoneticPr fontId="3" type="noConversion"/>
  </si>
  <si>
    <t>Date</t>
  </si>
  <si>
    <t>Customer No.</t>
  </si>
  <si>
    <t>Income</t>
  </si>
  <si>
    <t>Cost</t>
  </si>
  <si>
    <t>Monthly Profit</t>
    <phoneticPr fontId="3" type="noConversion"/>
  </si>
  <si>
    <t>Quarterly Profit</t>
  </si>
  <si>
    <t>apple</t>
  </si>
  <si>
    <t>orange</t>
  </si>
  <si>
    <t>banana</t>
  </si>
  <si>
    <t>TableStyleLight1</t>
  </si>
  <si>
    <t>TableStyleLight2</t>
  </si>
  <si>
    <t>TableStyleLight3</t>
  </si>
  <si>
    <t>Column1</t>
  </si>
  <si>
    <t>Column2</t>
  </si>
  <si>
    <t>Column3</t>
  </si>
  <si>
    <t>Column4</t>
  </si>
  <si>
    <t>Column5</t>
  </si>
  <si>
    <t>Total</t>
  </si>
  <si>
    <t>TableStyleLight4</t>
  </si>
  <si>
    <t>TableStyleLight5</t>
  </si>
  <si>
    <t>TableStyleLight6</t>
  </si>
  <si>
    <t>TableStyleLight7</t>
  </si>
  <si>
    <t>TableStyleDark7</t>
  </si>
  <si>
    <t>TableStyleDark6</t>
  </si>
  <si>
    <t>TableStyleDar5</t>
  </si>
  <si>
    <t>TableStyleDark4</t>
  </si>
  <si>
    <t>TableStyleDark3</t>
  </si>
  <si>
    <t>TableStyleDark2</t>
  </si>
  <si>
    <t>TableStyleDark1</t>
  </si>
  <si>
    <t>number</t>
  </si>
  <si>
    <t>currency</t>
  </si>
  <si>
    <t>accounting</t>
  </si>
  <si>
    <t>date</t>
  </si>
  <si>
    <t>time</t>
    <phoneticPr fontId="1" type="noConversion"/>
  </si>
  <si>
    <t>percentage</t>
  </si>
  <si>
    <t>fraction</t>
  </si>
  <si>
    <t>scientific</t>
  </si>
  <si>
    <t>text</t>
  </si>
  <si>
    <t>0923123456</t>
    <phoneticPr fontId="1" type="noConversion"/>
  </si>
  <si>
    <t>special (phone)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</si>
</sst>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9">
    <numFmt numFmtId="164" formatCode="&quot;$&quot;#,##0.00_);[Red]\(&quot;$&quot;#,##0.00\)"/>
    <numFmt numFmtId="165" formatCode="_-&quot;$&quot;* #,##0.00_-;\-&quot;$&quot;* #,##0.00_-;_-&quot;$&quot;* &quot;-&quot;??_-;_-@_-"/>
    <numFmt numFmtId="166" formatCode="0_);[Red]\(0\)"/>
    <numFmt numFmtId="167" formatCode="m/d;@"/>
    <numFmt numFmtId="168" formatCode="h:mm;@"/>
    <numFmt numFmtId="169" formatCode="[$-409]d\-mmm;@"/>
    <numFmt numFmtId="170" formatCode="&quot;$&quot;#,##0"/>
    <numFmt numFmtId="171" formatCode="0.000000000000000"/>
    <numFmt numFmtId="172" formatCode="#,##0.00_ ;[Red]\-#,##0.00\ "/>
    <numFmt numFmtId="173" formatCode="&quot;NT$&quot;#,##0.00"/>
    <numFmt numFmtId="174" formatCode="&quot;NT$&quot;#,##0.00;[Red]\-&quot;NT$&quot;#,##0.00"/>
    <numFmt numFmtId="175" formatCode="_-[$¥-411]* #,##0.00_-;\-[$¥-411]* #,##0.00_-;_-[$¥-411]* &quot;-&quot;??_-;_-@_-"/>
    <numFmt numFmtId="176" formatCode="_([$€-2]\ * #,##0.00_);_([$€-2]\ * \(#,##0.00\);_([$€-2]\ * &quot;-&quot;??_);_(@_)"/>
    <numFmt numFmtId="177" formatCode="_(&quot;US$&quot;* #,##0.00_);_(&quot;US$&quot;* \(#,##0.00\);_(&quot;US$&quot;* &quot;-&quot;??_);_(@_)"/>
    <numFmt numFmtId="178" formatCode="[$-F800]dddd\,\ mmmm\ dd\,\ yyyy"/>
    <numFmt numFmtId="179" formatCode="yyyy&quot;年&quot;m&quot;月&quot;d&quot;日&quot;;@"/>
    <numFmt numFmtId="180" formatCode="[$-409]m/d/yy\ h:mm\ AM/PM;@"/>
    <numFmt numFmtId="181" formatCode="[$-F400]h:mm:ss\ AM/PM"/>
    <numFmt numFmtId="182" formatCode="h:mm:ss;@"/>
    <numFmt numFmtId="183" formatCode="0.0%"/>
    <numFmt numFmtId="184" formatCode="0.000000%"/>
    <numFmt numFmtId="185" formatCode="#\ ???/???"/>
    <numFmt numFmtId="186" formatCode="0.E+00"/>
    <numFmt numFmtId="187" formatCode="0.0000E+00"/>
    <numFmt numFmtId="188" formatCode="00000\-0000"/>
    <numFmt numFmtId="189" formatCode="[&lt;=9999999]###\-####;\(0#\)\ ###\-####"/>
    <numFmt numFmtId="190" formatCode="上午/下午h&quot;時&quot;mm&quot;分&quot;ss&quot;秒&quot;"/>
    <numFmt numFmtId="191" formatCode="[DBNum1][$-404]General"/>
    <numFmt numFmtId="192" formatCode="[DBNum2][$-404]General"/>
  </numFmts>
  <fonts count="43" x14ac:knownFonts="1">
    <font>
      <sz val="11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3"/>
      <color theme="1" tint="0.249977111117893"/>
      <name val="Verdana"/>
      <family val="2"/>
    </font>
    <font>
      <sz val="11"/>
      <color theme="1"/>
      <name val="Verdana"/>
      <family val="2"/>
    </font>
    <font>
      <sz val="11"/>
      <color theme="1" tint="0.249977111117893"/>
      <name val="Verdana"/>
      <family val="2"/>
    </font>
    <font>
      <sz val="10"/>
      <color theme="1" tint="0.249977111117893"/>
      <name val="Verdana"/>
      <family val="2"/>
    </font>
    <font>
      <sz val="10"/>
      <color theme="1"/>
      <name val="Verdana"/>
      <family val="2"/>
    </font>
    <font>
      <sz val="11"/>
      <color theme="1"/>
      <name val="Georgia"/>
      <family val="1"/>
    </font>
    <font>
      <b/>
      <sz val="13"/>
      <color theme="1" tint="0.249977111117893"/>
      <name val="Georgia"/>
      <family val="1"/>
    </font>
    <font>
      <sz val="11"/>
      <color theme="1" tint="0.249977111117893"/>
      <name val="Georgia"/>
      <family val="1"/>
    </font>
    <font>
      <sz val="10"/>
      <color theme="1"/>
      <name val="Georgia"/>
      <family val="1"/>
    </font>
    <font>
      <sz val="10"/>
      <color theme="1" tint="0.249977111117893"/>
      <name val="Georgia"/>
      <family val="1"/>
    </font>
    <font>
      <b/>
      <sz val="10"/>
      <color theme="1" tint="0.34998626667073579"/>
      <name val="Georgia"/>
      <family val="1"/>
    </font>
    <font>
      <b/>
      <sz val="10"/>
      <color theme="0" tint="-0.34998626667073579"/>
      <name val="Georgia"/>
      <family val="1"/>
    </font>
    <font>
      <sz val="11"/>
      <color theme="1" tint="0.34998626667073579"/>
      <name val="Georgia"/>
      <family val="1"/>
    </font>
    <font>
      <b/>
      <sz val="10"/>
      <color theme="8" tint="-0.499984740745262"/>
      <name val="Georgia"/>
      <family val="1"/>
    </font>
    <font>
      <sz val="10"/>
      <color theme="1" tint="0.34998626667073579"/>
      <name val="Georgia"/>
      <family val="1"/>
    </font>
    <font>
      <sz val="10"/>
      <color theme="1" tint="0.14999847407452621"/>
      <name val="Georgia"/>
      <family val="1"/>
    </font>
    <font>
      <b/>
      <sz val="10"/>
      <name val="Georgia"/>
      <family val="1"/>
    </font>
    <font>
      <b/>
      <sz val="10"/>
      <color theme="1"/>
      <name val="Georgia"/>
      <family val="1"/>
    </font>
    <font>
      <sz val="10"/>
      <color theme="0" tint="-0.499984740745262"/>
      <name val="Georgia"/>
      <family val="1"/>
    </font>
    <font>
      <b/>
      <sz val="13"/>
      <color theme="1" tint="0.34998626667073579"/>
      <name val="Georgia"/>
      <family val="1"/>
    </font>
    <font>
      <b/>
      <sz val="10"/>
      <color rgb="FF04A87D"/>
      <name val="Georgia"/>
      <family val="1"/>
    </font>
    <font>
      <b/>
      <sz val="14"/>
      <color rgb="FF04A87D"/>
      <name val="Georgia"/>
      <family val="1"/>
    </font>
    <font>
      <sz val="9"/>
      <color indexed="81"/>
      <name val="Tahoma"/>
    </font>
    <font>
      <sz val="10"/>
      <name val="Arial"/>
    </font>
    <font>
      <b/>
      <sz val="11"/>
      <color theme="1" tint="0.249977111117893"/>
      <name val="Calibri"/>
      <family val="2"/>
    </font>
    <font>
      <sz val="10"/>
      <name val="Calibri"/>
      <family val="2"/>
    </font>
    <font>
      <sz val="11"/>
      <name val="Calibri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</font>
    <font>
      <b/>
      <sz val="11"/>
      <color theme="3"/>
      <name val="Calibri"/>
      <family val="2"/>
      <charset val="136"/>
      <scheme val="minor"/>
    </font>
    <font>
      <b/>
      <sz val="16"/>
      <color rgb="FF363636"/>
      <name val="Calibri"/>
      <family val="2"/>
    </font>
    <font>
      <b/>
      <sz val="11"/>
      <color theme="6" tint="-0.499984740745262"/>
      <name val="Calibri"/>
      <family val="2"/>
    </font>
    <font>
      <u/>
      <sz val="11"/>
      <color theme="10"/>
      <name val="Calibri"/>
      <family val="2"/>
      <charset val="136"/>
      <scheme val="minor"/>
    </font>
    <font>
      <u/>
      <sz val="11"/>
      <color theme="11"/>
      <name val="Calibri"/>
      <family val="2"/>
      <charset val="136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3"/>
      <charset val="136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C5E8E3"/>
        <bgColor indexed="64"/>
      </patternFill>
    </fill>
    <fill>
      <patternFill patternType="solid">
        <fgColor rgb="FFE3FCFA"/>
        <bgColor indexed="64"/>
      </patternFill>
    </fill>
    <fill>
      <patternFill patternType="solid">
        <fgColor rgb="FFC3C5E5"/>
        <bgColor indexed="64"/>
      </patternFill>
    </fill>
    <fill>
      <patternFill patternType="solid">
        <fgColor rgb="FF8BBCC7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theme="0" tint="-0.34998626667073579"/>
      </bottom>
      <diagonal/>
    </border>
    <border>
      <left/>
      <right/>
      <top/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/>
      <diagonal/>
    </border>
    <border>
      <left/>
      <right/>
      <top style="thin">
        <color rgb="FF04A87D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rgb="FF04A87D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n">
        <color rgb="FF04A87D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34998626667073579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theme="3" tint="0.79998168889431442"/>
      </bottom>
      <diagonal/>
    </border>
  </borders>
  <cellStyleXfs count="10">
    <xf numFmtId="0" fontId="0" fillId="0" borderId="0">
      <alignment vertical="center"/>
    </xf>
    <xf numFmtId="165" fontId="2" fillId="0" borderId="0" applyFont="0" applyFill="0" applyBorder="0" applyAlignment="0" applyProtection="0">
      <alignment vertical="center"/>
    </xf>
    <xf numFmtId="0" fontId="29" fillId="0" borderId="0"/>
    <xf numFmtId="0" fontId="2" fillId="0" borderId="0"/>
    <xf numFmtId="0" fontId="36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</cellStyleXfs>
  <cellXfs count="139">
    <xf numFmtId="0" fontId="0" fillId="0" borderId="0" xfId="0">
      <alignment vertical="center"/>
    </xf>
    <xf numFmtId="0" fontId="4" fillId="0" borderId="0" xfId="0" applyFont="1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8" fillId="0" borderId="0" xfId="0" applyFont="1" applyBorder="1" applyProtection="1">
      <alignment vertical="center"/>
      <protection locked="0"/>
    </xf>
    <xf numFmtId="0" fontId="8" fillId="0" borderId="0" xfId="0" applyFont="1" applyBorder="1" applyAlignment="1" applyProtection="1">
      <alignment horizontal="right" vertical="center"/>
      <protection locked="0"/>
    </xf>
    <xf numFmtId="0" fontId="5" fillId="0" borderId="0" xfId="0" applyFont="1" applyProtection="1">
      <alignment vertical="center"/>
      <protection locked="0"/>
    </xf>
    <xf numFmtId="0" fontId="7" fillId="0" borderId="0" xfId="0" applyFont="1" applyBorder="1" applyProtection="1">
      <alignment vertical="center"/>
      <protection locked="0"/>
    </xf>
    <xf numFmtId="0" fontId="10" fillId="0" borderId="0" xfId="0" applyFont="1" applyProtection="1">
      <alignment vertical="center"/>
      <protection locked="0"/>
    </xf>
    <xf numFmtId="0" fontId="4" fillId="0" borderId="0" xfId="0" applyFont="1" applyBorder="1" applyProtection="1">
      <alignment vertical="center"/>
      <protection locked="0"/>
    </xf>
    <xf numFmtId="0" fontId="9" fillId="0" borderId="0" xfId="0" applyFont="1" applyBorder="1" applyAlignment="1" applyProtection="1">
      <alignment horizontal="right" vertical="center"/>
      <protection locked="0"/>
    </xf>
    <xf numFmtId="0" fontId="6" fillId="0" borderId="0" xfId="0" applyFont="1" applyBorder="1" applyAlignment="1" applyProtection="1">
      <alignment vertical="center"/>
      <protection locked="0"/>
    </xf>
    <xf numFmtId="0" fontId="11" fillId="0" borderId="0" xfId="0" applyFont="1" applyProtection="1">
      <alignment vertical="center"/>
      <protection locked="0"/>
    </xf>
    <xf numFmtId="0" fontId="12" fillId="0" borderId="0" xfId="0" applyFont="1" applyBorder="1" applyAlignment="1" applyProtection="1">
      <alignment horizontal="left" vertical="center"/>
      <protection locked="0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right" vertical="center"/>
      <protection locked="0"/>
    </xf>
    <xf numFmtId="0" fontId="14" fillId="0" borderId="0" xfId="0" applyFont="1" applyProtection="1">
      <alignment vertical="center"/>
      <protection locked="0"/>
    </xf>
    <xf numFmtId="0" fontId="15" fillId="0" borderId="0" xfId="0" applyFont="1" applyBorder="1" applyAlignment="1" applyProtection="1">
      <alignment horizontal="left" vertical="center"/>
      <protection locked="0"/>
    </xf>
    <xf numFmtId="0" fontId="13" fillId="0" borderId="0" xfId="0" applyFont="1" applyBorder="1" applyProtection="1">
      <alignment vertical="center"/>
      <protection locked="0"/>
    </xf>
    <xf numFmtId="0" fontId="17" fillId="0" borderId="1" xfId="0" applyFont="1" applyBorder="1" applyAlignment="1" applyProtection="1">
      <alignment vertical="center"/>
      <protection locked="0"/>
    </xf>
    <xf numFmtId="0" fontId="17" fillId="0" borderId="1" xfId="0" applyFont="1" applyBorder="1" applyAlignment="1" applyProtection="1">
      <alignment horizontal="right" vertical="center"/>
      <protection locked="0"/>
    </xf>
    <xf numFmtId="0" fontId="18" fillId="0" borderId="0" xfId="0" applyFont="1" applyProtection="1">
      <alignment vertical="center"/>
      <protection locked="0"/>
    </xf>
    <xf numFmtId="0" fontId="19" fillId="0" borderId="0" xfId="0" applyFont="1" applyBorder="1" applyProtection="1">
      <alignment vertical="center"/>
      <protection locked="0"/>
    </xf>
    <xf numFmtId="0" fontId="19" fillId="0" borderId="0" xfId="0" applyFont="1" applyBorder="1" applyAlignment="1" applyProtection="1">
      <alignment horizontal="righ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16" fillId="0" borderId="0" xfId="0" applyFont="1" applyAlignment="1" applyProtection="1">
      <alignment vertical="center"/>
      <protection locked="0"/>
    </xf>
    <xf numFmtId="166" fontId="21" fillId="0" borderId="0" xfId="0" applyNumberFormat="1" applyFont="1" applyAlignment="1" applyProtection="1">
      <alignment horizontal="right" vertical="center"/>
      <protection locked="0"/>
    </xf>
    <xf numFmtId="164" fontId="21" fillId="0" borderId="0" xfId="1" applyNumberFormat="1" applyFont="1" applyAlignment="1" applyProtection="1">
      <alignment horizontal="right" vertical="center"/>
    </xf>
    <xf numFmtId="0" fontId="20" fillId="0" borderId="0" xfId="0" applyFont="1" applyProtection="1">
      <alignment vertical="center"/>
      <protection locked="0"/>
    </xf>
    <xf numFmtId="0" fontId="14" fillId="0" borderId="0" xfId="0" applyFont="1" applyBorder="1" applyProtection="1">
      <alignment vertical="center"/>
      <protection locked="0"/>
    </xf>
    <xf numFmtId="0" fontId="22" fillId="0" borderId="0" xfId="0" applyFont="1" applyAlignment="1" applyProtection="1">
      <alignment horizontal="right" vertical="center"/>
      <protection locked="0"/>
    </xf>
    <xf numFmtId="0" fontId="22" fillId="0" borderId="0" xfId="0" applyFont="1" applyBorder="1" applyAlignment="1" applyProtection="1">
      <alignment horizontal="right" vertical="center"/>
      <protection locked="0"/>
    </xf>
    <xf numFmtId="0" fontId="11" fillId="0" borderId="0" xfId="0" applyFont="1" applyBorder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right" vertical="center"/>
      <protection locked="0"/>
    </xf>
    <xf numFmtId="0" fontId="22" fillId="0" borderId="0" xfId="0" applyFont="1" applyFill="1" applyBorder="1" applyAlignment="1" applyProtection="1">
      <alignment horizontal="right" vertical="center"/>
      <protection locked="0"/>
    </xf>
    <xf numFmtId="0" fontId="24" fillId="0" borderId="0" xfId="0" applyFont="1" applyBorder="1" applyAlignment="1" applyProtection="1">
      <alignment horizontal="right" vertical="center"/>
      <protection locked="0"/>
    </xf>
    <xf numFmtId="0" fontId="25" fillId="0" borderId="0" xfId="0" applyFont="1" applyBorder="1" applyAlignment="1" applyProtection="1">
      <alignment horizontal="right"/>
      <protection locked="0"/>
    </xf>
    <xf numFmtId="0" fontId="16" fillId="0" borderId="0" xfId="0" applyFont="1" applyBorder="1" applyAlignment="1" applyProtection="1">
      <alignment horizontal="left" vertical="center"/>
      <protection locked="0"/>
    </xf>
    <xf numFmtId="0" fontId="20" fillId="0" borderId="0" xfId="0" applyFont="1" applyBorder="1" applyAlignment="1" applyProtection="1">
      <alignment horizontal="left" vertical="center"/>
      <protection locked="0"/>
    </xf>
    <xf numFmtId="0" fontId="25" fillId="0" borderId="0" xfId="0" applyFont="1" applyBorder="1" applyAlignment="1" applyProtection="1">
      <alignment horizontal="left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24" fillId="0" borderId="0" xfId="0" applyFont="1" applyBorder="1" applyAlignment="1" applyProtection="1">
      <alignment horizontal="left" vertical="center"/>
      <protection locked="0"/>
    </xf>
    <xf numFmtId="0" fontId="9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horizontal="right" vertical="center"/>
      <protection locked="0"/>
    </xf>
    <xf numFmtId="0" fontId="16" fillId="0" borderId="0" xfId="0" applyFont="1" applyBorder="1" applyAlignment="1" applyProtection="1">
      <protection locked="0"/>
    </xf>
    <xf numFmtId="0" fontId="16" fillId="0" borderId="0" xfId="0" applyFont="1" applyBorder="1" applyAlignment="1" applyProtection="1">
      <alignment vertical="center"/>
      <protection locked="0"/>
    </xf>
    <xf numFmtId="164" fontId="21" fillId="0" borderId="2" xfId="0" applyNumberFormat="1" applyFont="1" applyBorder="1" applyProtection="1">
      <alignment vertical="center"/>
      <protection locked="0"/>
    </xf>
    <xf numFmtId="164" fontId="21" fillId="0" borderId="3" xfId="0" applyNumberFormat="1" applyFont="1" applyBorder="1" applyProtection="1">
      <alignment vertical="center"/>
      <protection locked="0"/>
    </xf>
    <xf numFmtId="164" fontId="21" fillId="0" borderId="4" xfId="0" applyNumberFormat="1" applyFont="1" applyBorder="1" applyProtection="1">
      <alignment vertical="center"/>
      <protection locked="0"/>
    </xf>
    <xf numFmtId="164" fontId="26" fillId="0" borderId="0" xfId="1" applyNumberFormat="1" applyFont="1" applyProtection="1">
      <alignment vertical="center"/>
      <protection locked="0"/>
    </xf>
    <xf numFmtId="164" fontId="26" fillId="0" borderId="0" xfId="1" applyNumberFormat="1" applyFont="1" applyBorder="1" applyProtection="1">
      <alignment vertical="center"/>
      <protection locked="0"/>
    </xf>
    <xf numFmtId="166" fontId="21" fillId="0" borderId="0" xfId="0" applyNumberFormat="1" applyFont="1" applyBorder="1" applyAlignment="1" applyProtection="1">
      <alignment horizontal="right" vertical="center"/>
      <protection locked="0"/>
    </xf>
    <xf numFmtId="164" fontId="21" fillId="0" borderId="0" xfId="1" applyNumberFormat="1" applyFont="1" applyBorder="1" applyAlignment="1" applyProtection="1">
      <alignment horizontal="right" vertical="center"/>
    </xf>
    <xf numFmtId="0" fontId="14" fillId="0" borderId="5" xfId="0" applyFont="1" applyBorder="1" applyProtection="1">
      <alignment vertical="center"/>
      <protection locked="0"/>
    </xf>
    <xf numFmtId="0" fontId="22" fillId="0" borderId="5" xfId="0" applyFont="1" applyBorder="1" applyAlignment="1" applyProtection="1">
      <alignment horizontal="right" vertical="center"/>
      <protection locked="0"/>
    </xf>
    <xf numFmtId="164" fontId="26" fillId="0" borderId="5" xfId="1" applyNumberFormat="1" applyFont="1" applyBorder="1" applyProtection="1">
      <alignment vertical="center"/>
      <protection locked="0"/>
    </xf>
    <xf numFmtId="0" fontId="23" fillId="0" borderId="0" xfId="0" applyFont="1" applyFill="1" applyBorder="1" applyProtection="1">
      <alignment vertical="center"/>
      <protection locked="0"/>
    </xf>
    <xf numFmtId="164" fontId="27" fillId="0" borderId="5" xfId="0" applyNumberFormat="1" applyFont="1" applyBorder="1" applyProtection="1">
      <alignment vertical="center"/>
      <protection locked="0"/>
    </xf>
    <xf numFmtId="0" fontId="21" fillId="2" borderId="6" xfId="0" applyFont="1" applyFill="1" applyBorder="1" applyProtection="1">
      <alignment vertical="center"/>
      <protection locked="0"/>
    </xf>
    <xf numFmtId="0" fontId="21" fillId="2" borderId="8" xfId="0" applyFont="1" applyFill="1" applyBorder="1" applyProtection="1">
      <alignment vertical="center"/>
      <protection locked="0"/>
    </xf>
    <xf numFmtId="0" fontId="21" fillId="2" borderId="9" xfId="0" applyFont="1" applyFill="1" applyBorder="1" applyProtection="1">
      <alignment vertical="center"/>
      <protection locked="0"/>
    </xf>
    <xf numFmtId="167" fontId="20" fillId="2" borderId="6" xfId="0" applyNumberFormat="1" applyFont="1" applyFill="1" applyBorder="1" applyAlignment="1" applyProtection="1">
      <alignment horizontal="left" vertical="center"/>
      <protection locked="0"/>
    </xf>
    <xf numFmtId="0" fontId="20" fillId="2" borderId="6" xfId="0" applyFont="1" applyFill="1" applyBorder="1" applyAlignment="1" applyProtection="1">
      <alignment vertical="center"/>
      <protection locked="0"/>
    </xf>
    <xf numFmtId="9" fontId="21" fillId="2" borderId="6" xfId="1" applyNumberFormat="1" applyFont="1" applyFill="1" applyBorder="1" applyAlignment="1" applyProtection="1">
      <alignment vertical="center"/>
      <protection locked="0"/>
    </xf>
    <xf numFmtId="9" fontId="21" fillId="2" borderId="8" xfId="1" applyNumberFormat="1" applyFont="1" applyFill="1" applyBorder="1" applyAlignment="1" applyProtection="1">
      <alignment vertical="center"/>
      <protection locked="0"/>
    </xf>
    <xf numFmtId="9" fontId="21" fillId="2" borderId="7" xfId="1" applyNumberFormat="1" applyFont="1" applyFill="1" applyBorder="1" applyAlignment="1" applyProtection="1">
      <alignment vertical="center"/>
      <protection locked="0"/>
    </xf>
    <xf numFmtId="0" fontId="30" fillId="3" borderId="10" xfId="2" applyFont="1" applyFill="1" applyBorder="1" applyAlignment="1">
      <alignment horizontal="center" vertical="center"/>
    </xf>
    <xf numFmtId="0" fontId="30" fillId="3" borderId="11" xfId="2" applyFont="1" applyFill="1" applyBorder="1" applyAlignment="1">
      <alignment horizontal="center" vertical="center"/>
    </xf>
    <xf numFmtId="0" fontId="31" fillId="0" borderId="12" xfId="2" applyFont="1" applyBorder="1"/>
    <xf numFmtId="0" fontId="31" fillId="0" borderId="0" xfId="2" applyFont="1"/>
    <xf numFmtId="168" fontId="32" fillId="4" borderId="13" xfId="2" applyNumberFormat="1" applyFont="1" applyFill="1" applyBorder="1" applyAlignment="1">
      <alignment horizontal="center" vertical="center"/>
    </xf>
    <xf numFmtId="0" fontId="31" fillId="4" borderId="13" xfId="2" applyFont="1" applyFill="1" applyBorder="1" applyAlignment="1" applyProtection="1">
      <alignment horizontal="center" vertical="center"/>
      <protection locked="0"/>
    </xf>
    <xf numFmtId="0" fontId="31" fillId="4" borderId="14" xfId="2" applyFont="1" applyFill="1" applyBorder="1" applyAlignment="1" applyProtection="1">
      <alignment horizontal="center" vertical="center"/>
      <protection locked="0"/>
    </xf>
    <xf numFmtId="0" fontId="31" fillId="4" borderId="15" xfId="2" applyFont="1" applyFill="1" applyBorder="1" applyAlignment="1" applyProtection="1">
      <alignment horizontal="center" vertical="center"/>
      <protection locked="0"/>
    </xf>
    <xf numFmtId="0" fontId="31" fillId="0" borderId="16" xfId="2" applyFont="1" applyBorder="1" applyAlignment="1" applyProtection="1">
      <alignment horizontal="center" vertical="center"/>
      <protection locked="0"/>
    </xf>
    <xf numFmtId="0" fontId="31" fillId="0" borderId="17" xfId="2" applyFont="1" applyBorder="1" applyAlignment="1" applyProtection="1">
      <alignment horizontal="center" vertical="center"/>
      <protection locked="0"/>
    </xf>
    <xf numFmtId="0" fontId="31" fillId="0" borderId="18" xfId="2" applyFont="1" applyBorder="1" applyAlignment="1" applyProtection="1">
      <alignment horizontal="center" vertical="center"/>
      <protection locked="0"/>
    </xf>
    <xf numFmtId="0" fontId="31" fillId="4" borderId="18" xfId="2" applyFont="1" applyFill="1" applyBorder="1" applyAlignment="1" applyProtection="1">
      <alignment horizontal="center" vertical="center"/>
      <protection locked="0"/>
    </xf>
    <xf numFmtId="0" fontId="31" fillId="4" borderId="17" xfId="2" applyFont="1" applyFill="1" applyBorder="1" applyAlignment="1" applyProtection="1">
      <alignment horizontal="center" vertical="center"/>
      <protection locked="0"/>
    </xf>
    <xf numFmtId="0" fontId="31" fillId="4" borderId="0" xfId="2" applyFont="1" applyFill="1" applyBorder="1" applyAlignment="1" applyProtection="1">
      <alignment horizontal="center" vertical="center"/>
      <protection locked="0"/>
    </xf>
    <xf numFmtId="0" fontId="31" fillId="0" borderId="15" xfId="2" applyFont="1" applyBorder="1" applyAlignment="1" applyProtection="1">
      <alignment horizontal="center" vertical="center"/>
      <protection locked="0"/>
    </xf>
    <xf numFmtId="0" fontId="31" fillId="0" borderId="11" xfId="2" applyFont="1" applyBorder="1" applyAlignment="1" applyProtection="1">
      <alignment horizontal="center" vertical="center"/>
      <protection locked="0"/>
    </xf>
    <xf numFmtId="0" fontId="31" fillId="0" borderId="0" xfId="2" applyFont="1" applyBorder="1" applyAlignment="1" applyProtection="1">
      <alignment horizontal="center" vertical="center"/>
      <protection locked="0"/>
    </xf>
    <xf numFmtId="0" fontId="31" fillId="4" borderId="19" xfId="2" applyFont="1" applyFill="1" applyBorder="1" applyAlignment="1" applyProtection="1">
      <alignment horizontal="center" vertical="center"/>
      <protection locked="0"/>
    </xf>
    <xf numFmtId="0" fontId="31" fillId="0" borderId="20" xfId="2" applyFont="1" applyBorder="1"/>
    <xf numFmtId="0" fontId="31" fillId="0" borderId="0" xfId="2" applyFont="1" applyBorder="1"/>
    <xf numFmtId="0" fontId="34" fillId="0" borderId="0" xfId="3" applyFont="1"/>
    <xf numFmtId="0" fontId="2" fillId="0" borderId="0" xfId="3"/>
    <xf numFmtId="0" fontId="2" fillId="3" borderId="0" xfId="3" applyFill="1"/>
    <xf numFmtId="14" fontId="4" fillId="0" borderId="0" xfId="3" applyNumberFormat="1" applyFont="1" applyBorder="1"/>
    <xf numFmtId="0" fontId="4" fillId="0" borderId="0" xfId="3" applyFont="1" applyBorder="1"/>
    <xf numFmtId="0" fontId="4" fillId="0" borderId="0" xfId="3" applyFont="1"/>
    <xf numFmtId="14" fontId="38" fillId="5" borderId="0" xfId="3" applyNumberFormat="1" applyFont="1" applyFill="1" applyAlignment="1"/>
    <xf numFmtId="0" fontId="38" fillId="5" borderId="0" xfId="3" applyFont="1" applyFill="1" applyAlignment="1"/>
    <xf numFmtId="49" fontId="38" fillId="5" borderId="21" xfId="4" applyNumberFormat="1" applyFont="1" applyFill="1" applyBorder="1" applyAlignment="1"/>
    <xf numFmtId="169" fontId="32" fillId="0" borderId="0" xfId="3" applyNumberFormat="1" applyFont="1" applyAlignment="1">
      <alignment horizontal="left"/>
    </xf>
    <xf numFmtId="0" fontId="32" fillId="0" borderId="0" xfId="3" applyFont="1" applyAlignment="1">
      <alignment horizontal="left"/>
    </xf>
    <xf numFmtId="170" fontId="32" fillId="0" borderId="0" xfId="3" applyNumberFormat="1" applyFont="1"/>
    <xf numFmtId="170" fontId="32" fillId="0" borderId="0" xfId="3" applyNumberFormat="1" applyFont="1" applyFill="1"/>
    <xf numFmtId="170" fontId="32" fillId="6" borderId="0" xfId="3" applyNumberFormat="1" applyFont="1" applyFill="1"/>
    <xf numFmtId="170" fontId="32" fillId="7" borderId="0" xfId="3" applyNumberFormat="1" applyFont="1" applyFill="1"/>
    <xf numFmtId="170" fontId="32" fillId="8" borderId="0" xfId="3" applyNumberFormat="1" applyFont="1" applyFill="1"/>
    <xf numFmtId="170" fontId="32" fillId="9" borderId="0" xfId="3" applyNumberFormat="1" applyFont="1" applyFill="1"/>
    <xf numFmtId="14" fontId="2" fillId="0" borderId="0" xfId="3" applyNumberFormat="1"/>
    <xf numFmtId="0" fontId="1" fillId="0" borderId="0" xfId="5"/>
    <xf numFmtId="0" fontId="41" fillId="0" borderId="0" xfId="3" applyFont="1"/>
    <xf numFmtId="0" fontId="42" fillId="0" borderId="0" xfId="3" applyFont="1"/>
    <xf numFmtId="171" fontId="42" fillId="0" borderId="0" xfId="3" applyNumberFormat="1" applyFont="1"/>
    <xf numFmtId="172" fontId="42" fillId="0" borderId="0" xfId="3" applyNumberFormat="1" applyFont="1"/>
    <xf numFmtId="40" fontId="42" fillId="0" borderId="0" xfId="3" applyNumberFormat="1" applyFont="1"/>
    <xf numFmtId="173" fontId="42" fillId="0" borderId="0" xfId="3" applyNumberFormat="1" applyFont="1"/>
    <xf numFmtId="174" fontId="42" fillId="0" borderId="0" xfId="3" applyNumberFormat="1" applyFont="1"/>
    <xf numFmtId="175" fontId="42" fillId="0" borderId="0" xfId="3" applyNumberFormat="1" applyFont="1"/>
    <xf numFmtId="176" fontId="42" fillId="0" borderId="0" xfId="3" applyNumberFormat="1" applyFont="1"/>
    <xf numFmtId="177" fontId="42" fillId="0" borderId="0" xfId="3" applyNumberFormat="1" applyFont="1"/>
    <xf numFmtId="14" fontId="42" fillId="0" borderId="0" xfId="3" applyNumberFormat="1" applyFont="1"/>
    <xf numFmtId="178" fontId="42" fillId="0" borderId="0" xfId="3" applyNumberFormat="1" applyFont="1"/>
    <xf numFmtId="179" fontId="42" fillId="0" borderId="0" xfId="3" applyNumberFormat="1" applyFont="1"/>
    <xf numFmtId="180" fontId="42" fillId="0" borderId="0" xfId="3" applyNumberFormat="1" applyFont="1"/>
    <xf numFmtId="181" fontId="42" fillId="0" borderId="0" xfId="3" applyNumberFormat="1" applyFont="1"/>
    <xf numFmtId="182" fontId="42" fillId="0" borderId="0" xfId="3" applyNumberFormat="1" applyFont="1"/>
    <xf numFmtId="183" fontId="42" fillId="0" borderId="0" xfId="3" applyNumberFormat="1" applyFont="1"/>
    <xf numFmtId="184" fontId="42" fillId="0" borderId="0" xfId="3" applyNumberFormat="1" applyFont="1"/>
    <xf numFmtId="13" fontId="42" fillId="0" borderId="0" xfId="3" applyNumberFormat="1" applyFont="1"/>
    <xf numFmtId="185" fontId="42" fillId="0" borderId="0" xfId="3" applyNumberFormat="1" applyFont="1"/>
    <xf numFmtId="186" fontId="42" fillId="0" borderId="0" xfId="3" applyNumberFormat="1" applyFont="1"/>
    <xf numFmtId="187" fontId="42" fillId="0" borderId="0" xfId="3" applyNumberFormat="1" applyFont="1"/>
    <xf numFmtId="49" fontId="42" fillId="0" borderId="0" xfId="3" applyNumberFormat="1" applyFont="1"/>
    <xf numFmtId="188" fontId="42" fillId="0" borderId="0" xfId="3" applyNumberFormat="1" applyFont="1"/>
    <xf numFmtId="189" fontId="42" fillId="0" borderId="0" xfId="3" applyNumberFormat="1" applyFont="1"/>
    <xf numFmtId="190" fontId="42" fillId="0" borderId="0" xfId="3" applyNumberFormat="1" applyFont="1"/>
    <xf numFmtId="191" fontId="0" fillId="0" borderId="0" xfId="0" applyNumberFormat="1" applyAlignment="1"/>
    <xf numFmtId="192" fontId="0" fillId="0" borderId="0" xfId="0" applyNumberFormat="1" applyAlignment="1"/>
    <xf numFmtId="14" fontId="37" fillId="0" borderId="0" xfId="3" applyNumberFormat="1" applyFont="1" applyBorder="1" applyAlignment="1">
      <alignment horizontal="center"/>
    </xf>
    <xf numFmtId="0" fontId="16" fillId="0" borderId="0" xfId="0" applyFont="1" applyBorder="1" applyAlignment="1" applyProtection="1">
      <alignment horizontal="left"/>
      <protection locked="0"/>
    </xf>
    <xf numFmtId="0" fontId="16" fillId="0" borderId="0" xfId="0" applyFont="1" applyBorder="1" applyAlignment="1" applyProtection="1">
      <alignment horizontal="left" vertical="center"/>
      <protection locked="0"/>
    </xf>
    <xf numFmtId="0" fontId="20" fillId="0" borderId="0" xfId="0" applyFont="1" applyBorder="1" applyAlignment="1" applyProtection="1">
      <alignment horizontal="left" vertical="center"/>
      <protection locked="0"/>
    </xf>
    <xf numFmtId="0" fontId="6" fillId="0" borderId="0" xfId="0" applyFont="1" applyBorder="1" applyAlignment="1" applyProtection="1">
      <alignment horizontal="right" vertical="center"/>
      <protection locked="0"/>
    </xf>
    <xf numFmtId="0" fontId="9" fillId="0" borderId="0" xfId="0" applyFont="1" applyBorder="1" applyAlignment="1" applyProtection="1">
      <alignment horizontal="right" vertical="center"/>
      <protection locked="0"/>
    </xf>
  </cellXfs>
  <cellStyles count="10">
    <cellStyle name="Currency" xfId="1" builtinId="4"/>
    <cellStyle name="Followed Hyperlink" xfId="7" builtinId="9" hidden="1"/>
    <cellStyle name="Followed Hyperlink" xfId="9" builtinId="9" hidden="1"/>
    <cellStyle name="Heading 4" xfId="4" builtinId="19"/>
    <cellStyle name="Hyperlink" xfId="6" builtinId="8" hidden="1"/>
    <cellStyle name="Hyperlink" xfId="8" builtinId="8" hidden="1"/>
    <cellStyle name="Normal" xfId="0" builtinId="0"/>
    <cellStyle name="Normal 2" xfId="2"/>
    <cellStyle name="Normal 3" xfId="3"/>
    <cellStyle name="Normal 4" xfId="5"/>
  </cellStyles>
  <dxfs count="74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9" defaultPivotStyle="PivotStyleLight16"/>
  <colors>
    <mruColors>
      <color rgb="FFCCE6D0"/>
      <color rgb="FFF6F9F1"/>
      <color rgb="FF04A87D"/>
      <color rgb="FF00CC99"/>
      <color rgb="FFFF3300"/>
      <color rgb="FF3399FF"/>
      <color rgb="FF0099FF"/>
      <color rgb="FF33CC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874672"/>
        <c:axId val="-2068297232"/>
      </c:areaChart>
      <c:catAx>
        <c:axId val="-213487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297232"/>
        <c:crosses val="autoZero"/>
        <c:auto val="1"/>
        <c:lblAlgn val="ctr"/>
        <c:lblOffset val="100"/>
        <c:noMultiLvlLbl val="0"/>
      </c:catAx>
      <c:valAx>
        <c:axId val="-206829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87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1130832"/>
        <c:axId val="-2071127536"/>
      </c:barChart>
      <c:catAx>
        <c:axId val="-207113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127536"/>
        <c:crosses val="autoZero"/>
        <c:auto val="1"/>
        <c:lblAlgn val="ctr"/>
        <c:lblOffset val="100"/>
        <c:noMultiLvlLbl val="0"/>
      </c:catAx>
      <c:valAx>
        <c:axId val="-207112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13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1080432"/>
        <c:axId val="-2071077136"/>
      </c:barChart>
      <c:catAx>
        <c:axId val="-2071080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077136"/>
        <c:crosses val="autoZero"/>
        <c:auto val="1"/>
        <c:lblAlgn val="ctr"/>
        <c:lblOffset val="100"/>
        <c:noMultiLvlLbl val="0"/>
      </c:catAx>
      <c:valAx>
        <c:axId val="-207107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08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xVal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xVal>
          <c:y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</c:numLit>
          </c:bubbleSize>
          <c:bubble3D val="0"/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xVal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xVal>
          <c:y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</c:numLit>
          </c:bubbleSize>
          <c:bubble3D val="0"/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xVal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xVal>
          <c:y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</c:numLit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-2066813408"/>
        <c:axId val="2054486784"/>
      </c:bubbleChart>
      <c:valAx>
        <c:axId val="-206681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486784"/>
        <c:crosses val="autoZero"/>
        <c:crossBetween val="midCat"/>
      </c:valAx>
      <c:valAx>
        <c:axId val="205448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81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8371104"/>
        <c:axId val="-2138142832"/>
      </c:lineChart>
      <c:catAx>
        <c:axId val="-213837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142832"/>
        <c:crosses val="autoZero"/>
        <c:auto val="1"/>
        <c:lblAlgn val="ctr"/>
        <c:lblOffset val="100"/>
        <c:noMultiLvlLbl val="0"/>
      </c:catAx>
      <c:valAx>
        <c:axId val="-213814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37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385840"/>
        <c:axId val="-2138237776"/>
      </c:radarChart>
      <c:catAx>
        <c:axId val="-213838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237776"/>
        <c:crosses val="autoZero"/>
        <c:auto val="1"/>
        <c:lblAlgn val="ctr"/>
        <c:lblOffset val="100"/>
        <c:noMultiLvlLbl val="0"/>
      </c:catAx>
      <c:valAx>
        <c:axId val="-213823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38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xVal>
          <c:y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xVal>
          <c:y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xVal>
          <c:y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296192"/>
        <c:axId val="-2094740464"/>
      </c:scatterChart>
      <c:valAx>
        <c:axId val="-209029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740464"/>
        <c:crosses val="autoZero"/>
        <c:crossBetween val="midCat"/>
      </c:valAx>
      <c:valAx>
        <c:axId val="-20947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29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Charts!$B$1</c:f>
              <c:strCache>
                <c:ptCount val="1"/>
                <c:pt idx="0">
                  <c:v>apple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orange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Charts!$C$2:$C$5</c:f>
              <c:numCache>
                <c:formatCode>General</c:formatCod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</c:numCache>
            </c:numRef>
          </c:val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banana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numRef>
              <c:f>Charts!$A$2:$A$5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cat>
          <c:val>
            <c:numRef>
              <c:f>Charts!$D$2:$D$5</c:f>
              <c:numCache>
                <c:formatCode>General</c:formatCode>
                <c:ptCount val="4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5</xdr:row>
      <xdr:rowOff>38100</xdr:rowOff>
    </xdr:from>
    <xdr:to>
      <xdr:col>5</xdr:col>
      <xdr:colOff>584200</xdr:colOff>
      <xdr:row>18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4</xdr:row>
      <xdr:rowOff>190500</xdr:rowOff>
    </xdr:from>
    <xdr:to>
      <xdr:col>11</xdr:col>
      <xdr:colOff>609600</xdr:colOff>
      <xdr:row>17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800100</xdr:colOff>
      <xdr:row>5</xdr:row>
      <xdr:rowOff>0</xdr:rowOff>
    </xdr:from>
    <xdr:to>
      <xdr:col>17</xdr:col>
      <xdr:colOff>546100</xdr:colOff>
      <xdr:row>17</xdr:row>
      <xdr:rowOff>190500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18</xdr:row>
      <xdr:rowOff>190500</xdr:rowOff>
    </xdr:from>
    <xdr:to>
      <xdr:col>5</xdr:col>
      <xdr:colOff>584200</xdr:colOff>
      <xdr:row>31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12700</xdr:colOff>
      <xdr:row>18</xdr:row>
      <xdr:rowOff>152400</xdr:rowOff>
    </xdr:from>
    <xdr:to>
      <xdr:col>11</xdr:col>
      <xdr:colOff>584200</xdr:colOff>
      <xdr:row>31</xdr:row>
      <xdr:rowOff>139700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18</xdr:row>
      <xdr:rowOff>190500</xdr:rowOff>
    </xdr:from>
    <xdr:to>
      <xdr:col>17</xdr:col>
      <xdr:colOff>571500</xdr:colOff>
      <xdr:row>31</xdr:row>
      <xdr:rowOff>177800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33</xdr:row>
      <xdr:rowOff>12700</xdr:rowOff>
    </xdr:from>
    <xdr:to>
      <xdr:col>11</xdr:col>
      <xdr:colOff>571500</xdr:colOff>
      <xdr:row>46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32</xdr:row>
      <xdr:rowOff>177800</xdr:rowOff>
    </xdr:from>
    <xdr:to>
      <xdr:col>17</xdr:col>
      <xdr:colOff>571500</xdr:colOff>
      <xdr:row>45</xdr:row>
      <xdr:rowOff>165100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5</xdr:col>
      <xdr:colOff>571500</xdr:colOff>
      <xdr:row>45</xdr:row>
      <xdr:rowOff>190500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5" displayName="Table15" ref="A2:E6" totalsRowCount="1">
  <autoFilter ref="A2:E5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Light1" showFirstColumn="1" showLastColumn="1" showRowStripes="1" showColumnStripes="1"/>
</table>
</file>

<file path=xl/tables/table10.xml><?xml version="1.0" encoding="utf-8"?>
<table xmlns="http://schemas.openxmlformats.org/spreadsheetml/2006/main" id="10" name="Table1764" displayName="Table1764" ref="A31:E35" totalsRowCount="1">
  <autoFilter ref="A31:E34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Dark4" showFirstColumn="1" showLastColumn="1" showRowStripes="1" showColumnStripes="1"/>
</table>
</file>

<file path=xl/tables/table11.xml><?xml version="1.0" encoding="utf-8"?>
<table xmlns="http://schemas.openxmlformats.org/spreadsheetml/2006/main" id="11" name="Table1865" displayName="Table1865" ref="G31:K35" totalsRowCount="1">
  <autoFilter ref="G31:K34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Dark5" showFirstColumn="1" showLastColumn="1" showRowStripes="1" showColumnStripes="1"/>
</table>
</file>

<file path=xl/tables/table12.xml><?xml version="1.0" encoding="utf-8"?>
<table xmlns="http://schemas.openxmlformats.org/spreadsheetml/2006/main" id="12" name="Table1966" displayName="Table1966" ref="A38:E42" totalsRowCount="1">
  <autoFilter ref="A38:E41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Dark7" showFirstColumn="1" showLastColumn="1" showRowStripes="1" showColumnStripes="1"/>
</table>
</file>

<file path=xl/tables/table13.xml><?xml version="1.0" encoding="utf-8"?>
<table xmlns="http://schemas.openxmlformats.org/spreadsheetml/2006/main" id="13" name="Table11167" displayName="Table11167" ref="M24:Q28" totalsRowCount="1">
  <autoFilter ref="M24:Q27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Dark3" showFirstColumn="1" showLastColumn="1" showRowStripes="1" showColumnStripes="1"/>
</table>
</file>

<file path=xl/tables/table14.xml><?xml version="1.0" encoding="utf-8"?>
<table xmlns="http://schemas.openxmlformats.org/spreadsheetml/2006/main" id="14" name="Table11268" displayName="Table11268" ref="M31:Q35" totalsRowCount="1">
  <autoFilter ref="M31:Q34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Dark6" showFirstColumn="1" showLastColumn="1" showRowStripes="1" showColumnStripes="1"/>
</table>
</file>

<file path=xl/tables/table2.xml><?xml version="1.0" encoding="utf-8"?>
<table xmlns="http://schemas.openxmlformats.org/spreadsheetml/2006/main" id="2" name="Table16" displayName="Table16" ref="G2:K6" totalsRowCount="1">
  <autoFilter ref="G2:K5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Light2" showFirstColumn="1" showLastColumn="1" showRowStripes="1" showColumnStripes="1"/>
</table>
</file>

<file path=xl/tables/table3.xml><?xml version="1.0" encoding="utf-8"?>
<table xmlns="http://schemas.openxmlformats.org/spreadsheetml/2006/main" id="3" name="Table17" displayName="Table17" ref="A9:E13" totalsRowCount="1">
  <autoFilter ref="A9:E12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Light4" showFirstColumn="1" showLastColumn="1" showRowStripes="1" showColumnStripes="1"/>
</table>
</file>

<file path=xl/tables/table4.xml><?xml version="1.0" encoding="utf-8"?>
<table xmlns="http://schemas.openxmlformats.org/spreadsheetml/2006/main" id="4" name="Table18" displayName="Table18" ref="G9:K13" totalsRowCount="1">
  <autoFilter ref="G9:K12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Light5" showFirstColumn="1" showLastColumn="1" showRowStripes="1" showColumnStripes="1"/>
</table>
</file>

<file path=xl/tables/table5.xml><?xml version="1.0" encoding="utf-8"?>
<table xmlns="http://schemas.openxmlformats.org/spreadsheetml/2006/main" id="5" name="Table19" displayName="Table19" ref="A16:E20" totalsRowCount="1">
  <autoFilter ref="A16:E19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Light7" showFirstColumn="1" showLastColumn="1" showRowStripes="1" showColumnStripes="1"/>
</table>
</file>

<file path=xl/tables/table6.xml><?xml version="1.0" encoding="utf-8"?>
<table xmlns="http://schemas.openxmlformats.org/spreadsheetml/2006/main" id="6" name="Table111" displayName="Table111" ref="M2:Q6" totalsRowCount="1">
  <autoFilter ref="M2:Q5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Light3" showFirstColumn="1" showLastColumn="1" showRowStripes="1" showColumnStripes="1"/>
</table>
</file>

<file path=xl/tables/table7.xml><?xml version="1.0" encoding="utf-8"?>
<table xmlns="http://schemas.openxmlformats.org/spreadsheetml/2006/main" id="7" name="Table112" displayName="Table112" ref="M9:Q13" totalsRowCount="1">
  <autoFilter ref="M9:Q12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Light6" showFirstColumn="1" showLastColumn="1" showRowStripes="1" showColumnStripes="1"/>
</table>
</file>

<file path=xl/tables/table8.xml><?xml version="1.0" encoding="utf-8"?>
<table xmlns="http://schemas.openxmlformats.org/spreadsheetml/2006/main" id="8" name="Table1562" displayName="Table1562" ref="A24:E28" totalsRowCount="1">
  <autoFilter ref="A24:E27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Dark1" showFirstColumn="1" showLastColumn="1" showRowStripes="1" showColumnStripes="1"/>
</table>
</file>

<file path=xl/tables/table9.xml><?xml version="1.0" encoding="utf-8"?>
<table xmlns="http://schemas.openxmlformats.org/spreadsheetml/2006/main" id="9" name="Table1663" displayName="Table1663" ref="G24:K28" totalsRowCount="1">
  <autoFilter ref="G24:K27"/>
  <tableColumns count="5">
    <tableColumn id="1" name="Column1" totalsRowLabel="Total" dataCellStyle="Normal 3"/>
    <tableColumn id="2" name="Column2" totalsRowFunction="average" dataCellStyle="Normal 3"/>
    <tableColumn id="3" name="Column3" totalsRowFunction="average" dataCellStyle="Normal 3"/>
    <tableColumn id="4" name="Column4" totalsRowFunction="average" dataCellStyle="Normal 3"/>
    <tableColumn id="5" name="Column5" totalsRowFunction="count" dataCellStyle="Normal 3"/>
  </tableColumns>
  <tableStyleInfo name="TableStyleDark2" showFirstColumn="1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zoomScale="150" zoomScaleNormal="150" zoomScalePageLayoutView="150" workbookViewId="0">
      <selection activeCell="A2" sqref="A2"/>
    </sheetView>
  </sheetViews>
  <sheetFormatPr baseColWidth="10" defaultColWidth="9" defaultRowHeight="15" x14ac:dyDescent="0.2"/>
  <cols>
    <col min="1" max="1" width="29.33203125" style="87" bestFit="1" customWidth="1"/>
    <col min="2" max="2" width="32" style="87" customWidth="1"/>
    <col min="3" max="3" width="30" style="87" customWidth="1"/>
    <col min="4" max="4" width="38" style="87" customWidth="1"/>
    <col min="5" max="5" width="30.83203125" style="87" customWidth="1"/>
    <col min="6" max="6" width="13.83203125" style="87" customWidth="1"/>
    <col min="7" max="7" width="11" style="87" bestFit="1" customWidth="1"/>
    <col min="8" max="16384" width="9" style="87"/>
  </cols>
  <sheetData>
    <row r="1" spans="1:5" ht="21" x14ac:dyDescent="0.25">
      <c r="A1" s="105" t="s">
        <v>92</v>
      </c>
      <c r="B1" s="106"/>
      <c r="C1" s="106"/>
      <c r="D1" s="106"/>
      <c r="E1" s="106"/>
    </row>
    <row r="2" spans="1:5" ht="21" x14ac:dyDescent="0.25">
      <c r="A2" s="107">
        <v>9.1234567890123408</v>
      </c>
      <c r="B2" s="108">
        <v>-1234.56</v>
      </c>
      <c r="C2" s="109">
        <v>-1234.56</v>
      </c>
      <c r="D2" s="131">
        <v>123456789</v>
      </c>
      <c r="E2" s="132">
        <v>9876543</v>
      </c>
    </row>
    <row r="3" spans="1:5" ht="21" x14ac:dyDescent="0.25">
      <c r="A3" s="105" t="s">
        <v>93</v>
      </c>
      <c r="B3" s="106"/>
      <c r="C3" s="106"/>
      <c r="D3" s="106"/>
      <c r="E3" s="106"/>
    </row>
    <row r="4" spans="1:5" ht="21" x14ac:dyDescent="0.25">
      <c r="A4" s="110">
        <v>1234.56</v>
      </c>
      <c r="B4" s="111">
        <v>-1234.56</v>
      </c>
      <c r="C4" s="106"/>
      <c r="D4" s="106"/>
      <c r="E4" s="106"/>
    </row>
    <row r="5" spans="1:5" ht="21" x14ac:dyDescent="0.25">
      <c r="A5" s="105" t="s">
        <v>94</v>
      </c>
      <c r="B5" s="106"/>
      <c r="C5" s="106"/>
      <c r="D5" s="106"/>
      <c r="E5" s="106"/>
    </row>
    <row r="6" spans="1:5" ht="21" x14ac:dyDescent="0.25">
      <c r="A6" s="112">
        <v>1234</v>
      </c>
      <c r="B6" s="113">
        <v>5678</v>
      </c>
      <c r="C6" s="114">
        <v>5678</v>
      </c>
      <c r="D6" s="106"/>
      <c r="E6" s="106"/>
    </row>
    <row r="7" spans="1:5" ht="21" x14ac:dyDescent="0.25">
      <c r="A7" s="105" t="s">
        <v>95</v>
      </c>
      <c r="B7" s="106"/>
      <c r="C7" s="106"/>
      <c r="D7" s="106"/>
      <c r="E7" s="106"/>
    </row>
    <row r="8" spans="1:5" ht="21" x14ac:dyDescent="0.25">
      <c r="A8" s="115">
        <v>43202</v>
      </c>
      <c r="B8" s="116">
        <v>43202</v>
      </c>
      <c r="C8" s="117">
        <v>43202</v>
      </c>
      <c r="D8" s="118">
        <v>43202</v>
      </c>
      <c r="E8" s="106"/>
    </row>
    <row r="9" spans="1:5" ht="21" x14ac:dyDescent="0.25">
      <c r="A9" s="105" t="s">
        <v>96</v>
      </c>
      <c r="B9" s="106"/>
      <c r="C9" s="106"/>
      <c r="D9" s="106"/>
      <c r="E9" s="106"/>
    </row>
    <row r="10" spans="1:5" ht="21" x14ac:dyDescent="0.25">
      <c r="A10" s="119">
        <v>41376</v>
      </c>
      <c r="B10" s="120">
        <v>80808.006192129629</v>
      </c>
      <c r="C10" s="106"/>
      <c r="D10" s="106"/>
      <c r="E10" s="106"/>
    </row>
    <row r="11" spans="1:5" ht="21" x14ac:dyDescent="0.25">
      <c r="A11" s="105" t="s">
        <v>97</v>
      </c>
      <c r="B11" s="106"/>
      <c r="C11" s="106"/>
      <c r="D11" s="106"/>
      <c r="E11" s="106"/>
    </row>
    <row r="12" spans="1:5" ht="21" x14ac:dyDescent="0.25">
      <c r="A12" s="121">
        <v>0.1234</v>
      </c>
      <c r="B12" s="122">
        <v>0.12345678</v>
      </c>
      <c r="C12" s="106"/>
      <c r="D12" s="106"/>
      <c r="E12" s="106"/>
    </row>
    <row r="13" spans="1:5" ht="21" x14ac:dyDescent="0.25">
      <c r="A13" s="105" t="s">
        <v>98</v>
      </c>
      <c r="B13" s="106"/>
      <c r="C13" s="106"/>
      <c r="D13" s="106"/>
      <c r="E13" s="106"/>
    </row>
    <row r="14" spans="1:5" ht="21" x14ac:dyDescent="0.25">
      <c r="A14" s="123">
        <v>0.48</v>
      </c>
      <c r="B14" s="124">
        <v>0.48399999999999999</v>
      </c>
      <c r="C14" s="106"/>
      <c r="D14" s="106"/>
      <c r="E14" s="106"/>
    </row>
    <row r="15" spans="1:5" ht="21" x14ac:dyDescent="0.25">
      <c r="A15" s="105" t="s">
        <v>99</v>
      </c>
      <c r="B15" s="106"/>
      <c r="C15" s="106"/>
      <c r="D15" s="106"/>
      <c r="E15" s="106"/>
    </row>
    <row r="16" spans="1:5" ht="21" x14ac:dyDescent="0.25">
      <c r="A16" s="125">
        <v>1000000000</v>
      </c>
      <c r="B16" s="126">
        <v>1234000000</v>
      </c>
      <c r="C16" s="106"/>
      <c r="D16" s="106"/>
      <c r="E16" s="106"/>
    </row>
    <row r="17" spans="1:5" ht="21" x14ac:dyDescent="0.25">
      <c r="A17" s="105" t="s">
        <v>100</v>
      </c>
      <c r="B17" s="106"/>
      <c r="C17" s="106"/>
      <c r="D17" s="106"/>
      <c r="E17" s="106"/>
    </row>
    <row r="18" spans="1:5" ht="21" x14ac:dyDescent="0.25">
      <c r="A18" s="127" t="s">
        <v>101</v>
      </c>
      <c r="B18" s="106"/>
      <c r="C18" s="106"/>
      <c r="D18" s="106"/>
      <c r="E18" s="106"/>
    </row>
    <row r="19" spans="1:5" ht="21" x14ac:dyDescent="0.25">
      <c r="A19" s="105" t="s">
        <v>102</v>
      </c>
      <c r="B19" s="106"/>
      <c r="C19" s="106"/>
      <c r="D19" s="106"/>
      <c r="E19" s="106"/>
    </row>
    <row r="20" spans="1:5" ht="21" x14ac:dyDescent="0.25">
      <c r="A20" s="128">
        <v>123456789</v>
      </c>
      <c r="B20" s="129">
        <v>73504450</v>
      </c>
      <c r="C20" s="106"/>
      <c r="D20" s="106"/>
      <c r="E20" s="106"/>
    </row>
    <row r="21" spans="1:5" ht="21" x14ac:dyDescent="0.25">
      <c r="A21" s="105"/>
      <c r="B21" s="106"/>
      <c r="C21" s="106"/>
      <c r="D21" s="106"/>
      <c r="E21" s="106"/>
    </row>
    <row r="22" spans="1:5" ht="21" x14ac:dyDescent="0.25">
      <c r="A22" s="130"/>
      <c r="B22" s="106"/>
      <c r="C22" s="106"/>
      <c r="D22" s="106"/>
      <c r="E22" s="106"/>
    </row>
    <row r="23" spans="1:5" ht="21" x14ac:dyDescent="0.25">
      <c r="A23" s="106"/>
      <c r="B23" s="106"/>
      <c r="C23" s="106"/>
      <c r="D23" s="106"/>
      <c r="E23" s="106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"/>
  <sheetViews>
    <sheetView topLeftCell="A13" workbookViewId="0">
      <selection activeCell="F66" sqref="F66"/>
    </sheetView>
  </sheetViews>
  <sheetFormatPr baseColWidth="10" defaultColWidth="9" defaultRowHeight="15" x14ac:dyDescent="0.2"/>
  <cols>
    <col min="1" max="16384" width="9" style="87"/>
  </cols>
  <sheetData>
    <row r="1" spans="1:13" x14ac:dyDescent="0.2">
      <c r="A1" s="88" t="s">
        <v>49</v>
      </c>
      <c r="B1" s="88" t="s">
        <v>50</v>
      </c>
      <c r="C1" s="88" t="s">
        <v>51</v>
      </c>
      <c r="D1" s="88" t="s">
        <v>52</v>
      </c>
      <c r="E1" s="88" t="s">
        <v>53</v>
      </c>
      <c r="F1" s="88" t="s">
        <v>54</v>
      </c>
      <c r="G1" s="88" t="s">
        <v>55</v>
      </c>
      <c r="H1" s="88" t="s">
        <v>56</v>
      </c>
      <c r="I1" s="88" t="s">
        <v>57</v>
      </c>
      <c r="J1" s="88" t="s">
        <v>58</v>
      </c>
      <c r="K1" s="88" t="s">
        <v>59</v>
      </c>
      <c r="L1" s="88" t="s">
        <v>60</v>
      </c>
      <c r="M1" s="88" t="s">
        <v>61</v>
      </c>
    </row>
    <row r="2" spans="1:13" x14ac:dyDescent="0.2">
      <c r="A2" s="88">
        <v>1990</v>
      </c>
      <c r="B2" s="87">
        <v>11.090536506409418</v>
      </c>
      <c r="C2" s="87">
        <v>3.6055512754639891</v>
      </c>
      <c r="D2" s="87">
        <v>15.297058540778355</v>
      </c>
      <c r="E2" s="87">
        <v>3.6055512754639891</v>
      </c>
      <c r="F2" s="87">
        <v>15.297058540778355</v>
      </c>
      <c r="G2" s="87">
        <v>11.090536506409418</v>
      </c>
      <c r="H2" s="87">
        <v>11.090536506409418</v>
      </c>
      <c r="I2" s="87">
        <v>3.6055512754639891</v>
      </c>
      <c r="J2" s="87">
        <v>15.297058540778355</v>
      </c>
      <c r="K2" s="87">
        <v>3.6055512754639891</v>
      </c>
      <c r="L2" s="87">
        <v>15.297058540778355</v>
      </c>
      <c r="M2" s="87">
        <v>11.090536506409418</v>
      </c>
    </row>
    <row r="3" spans="1:13" x14ac:dyDescent="0.2">
      <c r="A3" s="88">
        <v>1991</v>
      </c>
      <c r="B3" s="87">
        <v>25.396850198400589</v>
      </c>
      <c r="C3" s="87">
        <v>54.772255750516614</v>
      </c>
      <c r="D3" s="87">
        <v>58.762232769015846</v>
      </c>
      <c r="E3" s="87">
        <v>54.772255750516614</v>
      </c>
      <c r="F3" s="87">
        <v>58.762232769015846</v>
      </c>
      <c r="G3" s="87">
        <v>25.396850198400589</v>
      </c>
      <c r="H3" s="87">
        <v>25.396850198400589</v>
      </c>
      <c r="I3" s="87">
        <v>54.772255750516614</v>
      </c>
      <c r="J3" s="87">
        <v>58.762232769015846</v>
      </c>
      <c r="K3" s="87">
        <v>54.772255750516614</v>
      </c>
      <c r="L3" s="87">
        <v>58.762232769015846</v>
      </c>
      <c r="M3" s="87">
        <v>25.396850198400589</v>
      </c>
    </row>
    <row r="4" spans="1:13" x14ac:dyDescent="0.2">
      <c r="A4" s="88">
        <v>1992</v>
      </c>
      <c r="B4" s="87">
        <v>4.6904157598234297</v>
      </c>
      <c r="C4" s="87">
        <v>25.396850198400589</v>
      </c>
      <c r="D4" s="87">
        <v>15.297058540778355</v>
      </c>
      <c r="E4" s="87">
        <v>25.396850198400589</v>
      </c>
      <c r="F4" s="87">
        <v>15.297058540778355</v>
      </c>
      <c r="G4" s="87">
        <v>4.6904157598234297</v>
      </c>
      <c r="H4" s="87">
        <v>4.6904157598234297</v>
      </c>
      <c r="I4" s="87">
        <v>25.396850198400589</v>
      </c>
      <c r="J4" s="87">
        <v>15.297058540778355</v>
      </c>
      <c r="K4" s="87">
        <v>25.396850198400589</v>
      </c>
      <c r="L4" s="87">
        <v>15.297058540778355</v>
      </c>
      <c r="M4" s="87">
        <v>4.6904157598234297</v>
      </c>
    </row>
    <row r="5" spans="1:13" x14ac:dyDescent="0.2">
      <c r="A5" s="88">
        <v>1993</v>
      </c>
      <c r="B5" s="87">
        <v>58.762232769015846</v>
      </c>
      <c r="C5" s="87">
        <v>4.6904157598234297</v>
      </c>
      <c r="D5" s="87">
        <v>18.574175621006709</v>
      </c>
      <c r="E5" s="87">
        <v>4.6904157598234297</v>
      </c>
      <c r="F5" s="87">
        <v>18.574175621006709</v>
      </c>
      <c r="G5" s="87">
        <v>58.762232769015846</v>
      </c>
      <c r="H5" s="87">
        <v>58.762232769015846</v>
      </c>
      <c r="I5" s="87">
        <v>4.6904157598234297</v>
      </c>
      <c r="J5" s="87">
        <v>18.574175621006709</v>
      </c>
      <c r="K5" s="87">
        <v>4.6904157598234297</v>
      </c>
      <c r="L5" s="87">
        <v>18.574175621006709</v>
      </c>
      <c r="M5" s="87">
        <v>58.762232769015846</v>
      </c>
    </row>
    <row r="6" spans="1:13" x14ac:dyDescent="0.2">
      <c r="A6" s="88">
        <v>1994</v>
      </c>
      <c r="B6" s="87">
        <v>15.297058540778355</v>
      </c>
      <c r="C6" s="87">
        <v>57.043842787806646</v>
      </c>
      <c r="D6" s="87">
        <v>7.416198487095663</v>
      </c>
      <c r="E6" s="87">
        <v>57.043842787806646</v>
      </c>
      <c r="F6" s="87">
        <v>7.416198487095663</v>
      </c>
      <c r="G6" s="87">
        <v>15.297058540778355</v>
      </c>
      <c r="H6" s="87">
        <v>15.297058540778355</v>
      </c>
      <c r="I6" s="87">
        <v>57.043842787806646</v>
      </c>
      <c r="J6" s="87">
        <v>7.416198487095663</v>
      </c>
      <c r="K6" s="87">
        <v>57.043842787806646</v>
      </c>
      <c r="L6" s="87">
        <v>7.416198487095663</v>
      </c>
      <c r="M6" s="87">
        <v>15.297058540778355</v>
      </c>
    </row>
    <row r="7" spans="1:13" x14ac:dyDescent="0.2">
      <c r="A7" s="88">
        <v>1995</v>
      </c>
      <c r="B7" s="87">
        <v>18.574175621006709</v>
      </c>
      <c r="C7" s="87">
        <v>9.3273790530888157</v>
      </c>
      <c r="D7" s="87">
        <v>4.6904157598234297</v>
      </c>
      <c r="E7" s="87">
        <v>9.3273790530888157</v>
      </c>
      <c r="F7" s="87">
        <v>4.6904157598234297</v>
      </c>
      <c r="G7" s="87">
        <v>18.574175621006709</v>
      </c>
      <c r="H7" s="87">
        <v>18.574175621006709</v>
      </c>
      <c r="I7" s="87">
        <v>9.3273790530888157</v>
      </c>
      <c r="J7" s="87">
        <v>4.6904157598234297</v>
      </c>
      <c r="K7" s="87">
        <v>9.3273790530888157</v>
      </c>
      <c r="L7" s="87">
        <v>4.6904157598234297</v>
      </c>
      <c r="M7" s="87">
        <v>18.574175621006709</v>
      </c>
    </row>
    <row r="8" spans="1:13" x14ac:dyDescent="0.2">
      <c r="A8" s="88">
        <v>1996</v>
      </c>
      <c r="B8" s="87">
        <v>28.089143810376278</v>
      </c>
      <c r="C8" s="87">
        <v>7.416198487095663</v>
      </c>
      <c r="D8" s="87">
        <v>67.549981495186216</v>
      </c>
      <c r="E8" s="87">
        <v>7.416198487095663</v>
      </c>
      <c r="F8" s="87">
        <v>67.549981495186216</v>
      </c>
      <c r="G8" s="87">
        <v>88.459030064770658</v>
      </c>
      <c r="H8" s="87">
        <v>88.459030064770658</v>
      </c>
      <c r="I8" s="87">
        <v>7.416198487095663</v>
      </c>
      <c r="J8" s="87">
        <v>67.549981495186216</v>
      </c>
      <c r="K8" s="87">
        <v>7.416198487095663</v>
      </c>
      <c r="L8" s="87">
        <v>67.549981495186216</v>
      </c>
      <c r="M8" s="87">
        <v>28.089143810376278</v>
      </c>
    </row>
    <row r="9" spans="1:13" x14ac:dyDescent="0.2">
      <c r="A9" s="88">
        <v>1997</v>
      </c>
      <c r="B9" s="87">
        <v>6.7823299831252681</v>
      </c>
      <c r="C9" s="87">
        <v>21.633307652783937</v>
      </c>
      <c r="D9" s="87">
        <v>11.61895003862225</v>
      </c>
      <c r="E9" s="87">
        <v>21.633307652783937</v>
      </c>
      <c r="F9" s="87">
        <v>11.61895003862225</v>
      </c>
      <c r="G9" s="87">
        <v>6.7823299831252681</v>
      </c>
      <c r="H9" s="87">
        <v>6.7823299831252681</v>
      </c>
      <c r="I9" s="87">
        <v>21.633307652783937</v>
      </c>
      <c r="J9" s="87">
        <v>11.61895003862225</v>
      </c>
      <c r="K9" s="87">
        <v>21.633307652783937</v>
      </c>
      <c r="L9" s="87">
        <v>11.61895003862225</v>
      </c>
      <c r="M9" s="87">
        <v>6.7823299831252681</v>
      </c>
    </row>
    <row r="10" spans="1:13" x14ac:dyDescent="0.2">
      <c r="A10" s="88">
        <v>1998</v>
      </c>
      <c r="B10" s="87">
        <v>25.396850198400589</v>
      </c>
      <c r="C10" s="87">
        <v>18.574175621006709</v>
      </c>
      <c r="D10" s="87">
        <v>185.7498317630463</v>
      </c>
      <c r="E10" s="87">
        <v>58.736700622353652</v>
      </c>
      <c r="F10" s="87">
        <v>185.7498317630463</v>
      </c>
      <c r="G10" s="87">
        <v>80.311892021045054</v>
      </c>
      <c r="H10" s="87">
        <v>80.311892021045054</v>
      </c>
      <c r="I10" s="87">
        <v>58.736700622353652</v>
      </c>
      <c r="J10" s="87">
        <v>185.7498317630463</v>
      </c>
      <c r="K10" s="87">
        <v>58.736700622353652</v>
      </c>
      <c r="L10" s="87">
        <v>185.7498317630463</v>
      </c>
      <c r="M10" s="87">
        <v>25.396850198400589</v>
      </c>
    </row>
    <row r="11" spans="1:13" x14ac:dyDescent="0.2">
      <c r="A11" s="88">
        <v>1999</v>
      </c>
      <c r="B11" s="87">
        <v>4.6904157598234297</v>
      </c>
      <c r="C11" s="87">
        <v>7.416198487095663</v>
      </c>
      <c r="D11" s="87">
        <v>15.297058540778355</v>
      </c>
      <c r="E11" s="87">
        <v>71.06335201775947</v>
      </c>
      <c r="F11" s="87">
        <v>15.297058540778355</v>
      </c>
      <c r="G11" s="87">
        <v>4.6904157598234297</v>
      </c>
      <c r="H11" s="87">
        <v>4.6904157598234297</v>
      </c>
      <c r="I11" s="87">
        <v>71.06335201775947</v>
      </c>
      <c r="J11" s="87">
        <v>15.297058540778355</v>
      </c>
      <c r="K11" s="87">
        <v>71.06335201775947</v>
      </c>
      <c r="L11" s="87">
        <v>15.297058540778355</v>
      </c>
      <c r="M11" s="87">
        <v>4.6904157598234297</v>
      </c>
    </row>
    <row r="12" spans="1:13" x14ac:dyDescent="0.2">
      <c r="A12" s="88">
        <v>2000</v>
      </c>
      <c r="B12" s="87">
        <v>57.043842787806646</v>
      </c>
      <c r="C12" s="87">
        <v>4.6904157598234297</v>
      </c>
      <c r="D12" s="87">
        <v>58.736700622353652</v>
      </c>
      <c r="E12" s="87">
        <v>4.6904157598234297</v>
      </c>
      <c r="F12" s="87">
        <v>58.736700622353652</v>
      </c>
      <c r="G12" s="87">
        <v>180.28865743579101</v>
      </c>
      <c r="H12" s="87">
        <v>180.28865743579101</v>
      </c>
      <c r="I12" s="87">
        <v>4.6904157598234297</v>
      </c>
      <c r="J12" s="87">
        <v>58.736700622353652</v>
      </c>
      <c r="K12" s="87">
        <v>4.6904157598234297</v>
      </c>
      <c r="L12" s="87">
        <v>58.736700622353652</v>
      </c>
      <c r="M12" s="87">
        <v>57.043842787806646</v>
      </c>
    </row>
    <row r="13" spans="1:13" x14ac:dyDescent="0.2">
      <c r="A13" s="88">
        <v>2001</v>
      </c>
      <c r="B13" s="87">
        <v>9.3273790530888157</v>
      </c>
      <c r="C13" s="87">
        <v>67.549981495186216</v>
      </c>
      <c r="D13" s="87">
        <v>28.089143810376278</v>
      </c>
      <c r="E13" s="87">
        <v>212.28047484401387</v>
      </c>
      <c r="F13" s="87">
        <v>279.7320146139873</v>
      </c>
      <c r="G13" s="87">
        <v>9.3273790530888157</v>
      </c>
      <c r="H13" s="87">
        <v>9.3273790530888157</v>
      </c>
      <c r="I13" s="87">
        <v>212.28047484401387</v>
      </c>
      <c r="J13" s="87">
        <v>28.089143810376278</v>
      </c>
      <c r="K13" s="87">
        <v>212.28047484401387</v>
      </c>
      <c r="L13" s="87">
        <v>28.089143810376278</v>
      </c>
      <c r="M13" s="87">
        <v>9.3273790530888157</v>
      </c>
    </row>
    <row r="14" spans="1:13" x14ac:dyDescent="0.2">
      <c r="A14" s="88">
        <v>2002</v>
      </c>
      <c r="B14" s="87">
        <v>18.574175621006709</v>
      </c>
      <c r="C14" s="87">
        <v>9.3273790530888157</v>
      </c>
      <c r="D14" s="87">
        <v>6.6332495807107996</v>
      </c>
      <c r="E14" s="87">
        <v>9.3273790530888157</v>
      </c>
      <c r="F14" s="87">
        <v>6.6332495807107996</v>
      </c>
      <c r="G14" s="87">
        <v>58.736700622353652</v>
      </c>
      <c r="H14" s="87">
        <v>58.736700622353652</v>
      </c>
      <c r="I14" s="87">
        <v>9.3273790530888157</v>
      </c>
      <c r="J14" s="87">
        <v>6.6332495807107996</v>
      </c>
      <c r="K14" s="87">
        <v>9.3273790530888157</v>
      </c>
      <c r="L14" s="87">
        <v>4.6904157598234297</v>
      </c>
      <c r="M14" s="87">
        <v>18.574175621006709</v>
      </c>
    </row>
    <row r="15" spans="1:13" x14ac:dyDescent="0.2">
      <c r="A15" s="88">
        <v>2003</v>
      </c>
      <c r="B15" s="87">
        <v>28.089143810376278</v>
      </c>
      <c r="C15" s="87">
        <v>7.416198487095663</v>
      </c>
      <c r="D15" s="87">
        <v>212.28047484401387</v>
      </c>
      <c r="E15" s="87">
        <v>71.06335201775947</v>
      </c>
      <c r="F15" s="87">
        <v>212.28047484401387</v>
      </c>
      <c r="G15" s="87">
        <v>279.7320146139873</v>
      </c>
      <c r="H15" s="87">
        <v>279.7320146139873</v>
      </c>
      <c r="I15" s="87">
        <v>71.06335201775947</v>
      </c>
      <c r="J15" s="87">
        <v>212.28047484401387</v>
      </c>
      <c r="K15" s="87">
        <v>71.06335201775947</v>
      </c>
      <c r="L15" s="87">
        <v>212.28047484401387</v>
      </c>
      <c r="M15" s="87">
        <v>28.089143810376278</v>
      </c>
    </row>
    <row r="19" spans="1:13" x14ac:dyDescent="0.2">
      <c r="A19" s="88" t="s">
        <v>49</v>
      </c>
      <c r="B19" s="88" t="s">
        <v>50</v>
      </c>
      <c r="C19" s="88" t="s">
        <v>51</v>
      </c>
      <c r="D19" s="88" t="s">
        <v>52</v>
      </c>
      <c r="E19" s="88" t="s">
        <v>53</v>
      </c>
      <c r="F19" s="88" t="s">
        <v>54</v>
      </c>
      <c r="G19" s="88" t="s">
        <v>55</v>
      </c>
      <c r="H19" s="88" t="s">
        <v>56</v>
      </c>
      <c r="I19" s="88" t="s">
        <v>57</v>
      </c>
      <c r="J19" s="88" t="s">
        <v>58</v>
      </c>
      <c r="K19" s="88" t="s">
        <v>59</v>
      </c>
      <c r="L19" s="88" t="s">
        <v>60</v>
      </c>
      <c r="M19" s="88" t="s">
        <v>61</v>
      </c>
    </row>
    <row r="20" spans="1:13" x14ac:dyDescent="0.2">
      <c r="A20" s="88">
        <v>1990</v>
      </c>
      <c r="B20" s="87">
        <v>55.637853974362329</v>
      </c>
      <c r="C20" s="87">
        <v>92.788897449072024</v>
      </c>
      <c r="D20" s="87">
        <v>69.405882918443297</v>
      </c>
      <c r="E20" s="87">
        <v>92.788897449072024</v>
      </c>
      <c r="F20" s="87">
        <v>69.405882918443297</v>
      </c>
      <c r="G20" s="87">
        <v>77.818926987181158</v>
      </c>
      <c r="H20" s="87">
        <v>77.818926987181158</v>
      </c>
      <c r="I20" s="87">
        <v>92.788897449072024</v>
      </c>
      <c r="J20" s="87">
        <v>69.405882918443297</v>
      </c>
      <c r="K20" s="87">
        <v>92.788897449072024</v>
      </c>
      <c r="L20" s="87">
        <v>69.405882918443297</v>
      </c>
      <c r="M20" s="87">
        <v>77.818926987181158</v>
      </c>
    </row>
    <row r="21" spans="1:13" x14ac:dyDescent="0.2">
      <c r="A21" s="88">
        <v>1991</v>
      </c>
      <c r="B21" s="87">
        <v>49.206299603198822</v>
      </c>
      <c r="C21" s="87">
        <v>-9.5445115010332273</v>
      </c>
      <c r="D21" s="87">
        <v>-17.524465538031691</v>
      </c>
      <c r="E21" s="87">
        <v>-9.5445115010332273</v>
      </c>
      <c r="F21" s="87">
        <v>-17.524465538031691</v>
      </c>
      <c r="G21" s="87">
        <v>49.206299603198822</v>
      </c>
      <c r="H21" s="87">
        <v>-249.206299603198</v>
      </c>
      <c r="I21" s="87">
        <v>-9.5445115010332273</v>
      </c>
      <c r="J21" s="87">
        <v>-17.524465538031691</v>
      </c>
      <c r="K21" s="87">
        <v>-9.5445115010332273</v>
      </c>
      <c r="L21" s="87">
        <v>-17.524465538031691</v>
      </c>
      <c r="M21" s="87">
        <v>49.206299603198822</v>
      </c>
    </row>
    <row r="22" spans="1:13" x14ac:dyDescent="0.2">
      <c r="A22" s="88">
        <v>1992</v>
      </c>
      <c r="B22" s="87">
        <v>-90.619168480353139</v>
      </c>
      <c r="C22" s="87">
        <v>-90.619168480353139</v>
      </c>
      <c r="D22" s="87">
        <v>-90.619168480353139</v>
      </c>
      <c r="E22" s="87">
        <v>-90.619168480353139</v>
      </c>
      <c r="F22" s="87">
        <v>-90.619168480353139</v>
      </c>
      <c r="G22" s="87">
        <v>69.405882918443297</v>
      </c>
      <c r="H22" s="87">
        <v>-90.619168480353139</v>
      </c>
      <c r="I22" s="87">
        <v>-90.619168480353139</v>
      </c>
      <c r="J22" s="87">
        <v>-90.619168480353139</v>
      </c>
      <c r="K22" s="87">
        <v>69.405882918443297</v>
      </c>
      <c r="L22" s="87">
        <v>-90.619168480353139</v>
      </c>
      <c r="M22" s="87">
        <v>90.619168480353139</v>
      </c>
    </row>
    <row r="23" spans="1:13" x14ac:dyDescent="0.2">
      <c r="A23" s="88">
        <v>1993</v>
      </c>
      <c r="B23" s="87">
        <v>-17.524465538031691</v>
      </c>
      <c r="C23" s="87">
        <v>90.619168480353139</v>
      </c>
      <c r="D23" s="87">
        <v>45.32718321995489</v>
      </c>
      <c r="E23" s="87">
        <v>90.619168480353139</v>
      </c>
      <c r="F23" s="87">
        <v>62.851648757986581</v>
      </c>
      <c r="G23" s="87">
        <v>-17.524465538031691</v>
      </c>
      <c r="H23" s="87">
        <v>-17.524465538031691</v>
      </c>
      <c r="I23" s="87">
        <v>90.619168480353139</v>
      </c>
      <c r="J23" s="87">
        <v>62.851648757986581</v>
      </c>
      <c r="K23" s="87">
        <v>90.619168480353139</v>
      </c>
      <c r="L23" s="87">
        <v>62.851648757986581</v>
      </c>
      <c r="M23" s="87">
        <v>-17.524465538031691</v>
      </c>
    </row>
    <row r="24" spans="1:13" x14ac:dyDescent="0.2">
      <c r="A24" s="88">
        <v>1994</v>
      </c>
      <c r="B24" s="87">
        <v>69.405882918443297</v>
      </c>
      <c r="C24" s="87">
        <v>-14.087685575613293</v>
      </c>
      <c r="D24" s="87">
        <v>85.167603025808674</v>
      </c>
      <c r="E24" s="87">
        <v>-14.087685575613293</v>
      </c>
      <c r="F24" s="87">
        <v>85.167603025808674</v>
      </c>
      <c r="G24" s="87">
        <v>-69.405882918443297</v>
      </c>
      <c r="H24" s="87">
        <v>69.405882918443297</v>
      </c>
      <c r="I24" s="87">
        <v>-14.087685575613293</v>
      </c>
      <c r="J24" s="87">
        <v>85.167603025808674</v>
      </c>
      <c r="K24" s="87">
        <v>-14.087685575613293</v>
      </c>
      <c r="L24" s="87">
        <v>-285.16760302580798</v>
      </c>
      <c r="M24" s="87">
        <v>69.405882918443297</v>
      </c>
    </row>
    <row r="25" spans="1:13" x14ac:dyDescent="0.2">
      <c r="A25" s="88">
        <v>1995</v>
      </c>
      <c r="B25" s="87">
        <v>62.851648757986581</v>
      </c>
      <c r="C25" s="87">
        <v>81.345241893822362</v>
      </c>
      <c r="D25" s="87">
        <v>90.619168480353139</v>
      </c>
      <c r="E25" s="87">
        <v>-381.34524189382199</v>
      </c>
      <c r="F25" s="87">
        <v>90.619168480353139</v>
      </c>
      <c r="G25" s="87">
        <v>62.851648757986581</v>
      </c>
      <c r="H25" s="87">
        <v>62.851648757986581</v>
      </c>
      <c r="I25" s="87">
        <v>81.345241893822362</v>
      </c>
      <c r="J25" s="87">
        <v>-290.61916848035298</v>
      </c>
      <c r="K25" s="87">
        <v>81.345241893822362</v>
      </c>
      <c r="L25" s="87">
        <v>90.619168480353139</v>
      </c>
      <c r="M25" s="87">
        <v>62.851648757986581</v>
      </c>
    </row>
    <row r="26" spans="1:13" x14ac:dyDescent="0.2">
      <c r="A26" s="88">
        <v>1996</v>
      </c>
      <c r="B26" s="87">
        <v>43.821712379247444</v>
      </c>
      <c r="C26" s="87">
        <v>85.167603025808674</v>
      </c>
      <c r="D26" s="87">
        <v>-35.099962990372433</v>
      </c>
      <c r="E26" s="87">
        <v>85.167603025808674</v>
      </c>
      <c r="F26" s="87">
        <v>-35.099962990372433</v>
      </c>
      <c r="G26" s="87">
        <v>-76.918060129541317</v>
      </c>
      <c r="H26" s="87">
        <v>-76.918060129541317</v>
      </c>
      <c r="I26" s="87">
        <v>-85.167603025808702</v>
      </c>
      <c r="J26" s="87">
        <v>-35.099962990372433</v>
      </c>
      <c r="K26" s="87">
        <v>85.167603025808674</v>
      </c>
      <c r="L26" s="87">
        <v>69.405882918443297</v>
      </c>
      <c r="M26" s="87">
        <v>43.821712379247444</v>
      </c>
    </row>
    <row r="27" spans="1:13" x14ac:dyDescent="0.2">
      <c r="A27" s="88">
        <v>1997</v>
      </c>
      <c r="B27" s="87">
        <v>86.435340033749469</v>
      </c>
      <c r="C27" s="87">
        <v>56.733384694432125</v>
      </c>
      <c r="D27" s="87">
        <v>76.762099922755496</v>
      </c>
      <c r="E27" s="87">
        <v>56.733384694432125</v>
      </c>
      <c r="F27" s="87">
        <v>76.762099922755496</v>
      </c>
      <c r="G27" s="87">
        <v>86.435340033749469</v>
      </c>
      <c r="H27" s="87">
        <v>86.435340033749469</v>
      </c>
      <c r="I27" s="87">
        <v>56.733384694432125</v>
      </c>
      <c r="J27" s="87">
        <v>76.762099922755496</v>
      </c>
      <c r="K27" s="87">
        <v>56.733384694432125</v>
      </c>
      <c r="L27" s="87">
        <v>76.762099922755496</v>
      </c>
      <c r="M27" s="87">
        <v>86.435340033749469</v>
      </c>
    </row>
    <row r="28" spans="1:13" x14ac:dyDescent="0.2">
      <c r="A28" s="88">
        <v>1998</v>
      </c>
      <c r="B28" s="87">
        <v>49.206299603198822</v>
      </c>
      <c r="C28" s="87">
        <v>62.851648757986581</v>
      </c>
      <c r="D28" s="87">
        <v>-271.4996635260926</v>
      </c>
      <c r="E28" s="87">
        <v>-17.473401244707304</v>
      </c>
      <c r="F28" s="87">
        <v>-271.4996635260926</v>
      </c>
      <c r="G28" s="87">
        <v>-60.623784042090108</v>
      </c>
      <c r="H28" s="87">
        <v>-60.623784042090108</v>
      </c>
      <c r="I28" s="87">
        <v>-17.473401244707304</v>
      </c>
      <c r="J28" s="87">
        <v>-271.4996635260926</v>
      </c>
      <c r="K28" s="87">
        <v>-17.473401244707304</v>
      </c>
      <c r="L28" s="87">
        <v>-271.4996635260926</v>
      </c>
      <c r="M28" s="87">
        <v>49.206299603198822</v>
      </c>
    </row>
    <row r="29" spans="1:13" x14ac:dyDescent="0.2">
      <c r="A29" s="88">
        <v>1999</v>
      </c>
      <c r="B29" s="87">
        <v>90.619168480353139</v>
      </c>
      <c r="C29" s="87">
        <v>85.167603025808674</v>
      </c>
      <c r="D29" s="87">
        <v>69.405882918443297</v>
      </c>
      <c r="E29" s="87">
        <v>-42.126704035518941</v>
      </c>
      <c r="F29" s="87">
        <v>69.405882918443297</v>
      </c>
      <c r="G29" s="87">
        <v>90.619168480353139</v>
      </c>
      <c r="H29" s="87">
        <v>90.619168480353139</v>
      </c>
      <c r="I29" s="87">
        <v>-42.126704035518941</v>
      </c>
      <c r="J29" s="87">
        <v>69.405882918443297</v>
      </c>
      <c r="K29" s="87">
        <v>-42.126704035518941</v>
      </c>
      <c r="L29" s="87">
        <v>69.405882918443297</v>
      </c>
      <c r="M29" s="87">
        <v>90.619168480353139</v>
      </c>
    </row>
    <row r="30" spans="1:13" x14ac:dyDescent="0.2">
      <c r="A30" s="88">
        <v>2000</v>
      </c>
      <c r="B30" s="87">
        <v>-14.087685575613293</v>
      </c>
      <c r="C30" s="87">
        <v>90.619168480353139</v>
      </c>
      <c r="D30" s="87">
        <v>-17.473401244707304</v>
      </c>
      <c r="E30" s="87">
        <v>90.619168480353139</v>
      </c>
      <c r="F30" s="87">
        <v>-17.473401244707304</v>
      </c>
      <c r="G30" s="87">
        <v>-260.57731487158202</v>
      </c>
      <c r="H30" s="87">
        <v>-260.57731487158202</v>
      </c>
      <c r="I30" s="87">
        <v>90.619168480353139</v>
      </c>
      <c r="J30" s="87">
        <v>-17.473401244707304</v>
      </c>
      <c r="K30" s="87">
        <v>90.619168480353139</v>
      </c>
      <c r="L30" s="87">
        <v>-17.473401244707304</v>
      </c>
      <c r="M30" s="87">
        <v>-14.087685575613293</v>
      </c>
    </row>
    <row r="31" spans="1:13" x14ac:dyDescent="0.2">
      <c r="A31" s="88">
        <v>2001</v>
      </c>
      <c r="B31" s="87">
        <v>81.345241893822362</v>
      </c>
      <c r="C31" s="87">
        <v>-35.099962990372433</v>
      </c>
      <c r="D31" s="87">
        <v>43.821712379247444</v>
      </c>
      <c r="E31" s="87">
        <v>-324.56094968802773</v>
      </c>
      <c r="F31" s="87">
        <v>-459.46402922797461</v>
      </c>
      <c r="G31" s="87">
        <v>81.345241893822362</v>
      </c>
      <c r="H31" s="87">
        <v>81.345241893822362</v>
      </c>
      <c r="I31" s="87">
        <v>-324.56094968802773</v>
      </c>
      <c r="J31" s="87">
        <v>43.821712379247444</v>
      </c>
      <c r="K31" s="87">
        <v>-324.56094968802773</v>
      </c>
      <c r="L31" s="87">
        <v>43.821712379247444</v>
      </c>
      <c r="M31" s="87">
        <v>81.345241893822362</v>
      </c>
    </row>
    <row r="32" spans="1:13" x14ac:dyDescent="0.2">
      <c r="A32" s="88">
        <v>2002</v>
      </c>
      <c r="B32" s="87">
        <v>62.851648757986581</v>
      </c>
      <c r="C32" s="87">
        <v>81.345241893822362</v>
      </c>
      <c r="D32" s="87">
        <v>86.733500838578408</v>
      </c>
      <c r="E32" s="87">
        <v>81.345241893822362</v>
      </c>
      <c r="F32" s="87">
        <v>86.733500838578408</v>
      </c>
      <c r="G32" s="87">
        <v>-17.473401244707304</v>
      </c>
      <c r="H32" s="87">
        <v>-17.473401244707304</v>
      </c>
      <c r="I32" s="87">
        <v>81.345241893822362</v>
      </c>
      <c r="J32" s="87">
        <v>86.733500838578408</v>
      </c>
      <c r="K32" s="87">
        <v>81.345241893822362</v>
      </c>
      <c r="L32" s="87">
        <v>90.619168480353139</v>
      </c>
      <c r="M32" s="87">
        <v>62.851648757986581</v>
      </c>
    </row>
    <row r="33" spans="1:13" x14ac:dyDescent="0.2">
      <c r="A33" s="88">
        <v>2003</v>
      </c>
      <c r="B33" s="87">
        <v>43.821712379247444</v>
      </c>
      <c r="C33" s="87">
        <v>85.167603025808674</v>
      </c>
      <c r="D33" s="87">
        <v>-324.56094968802773</v>
      </c>
      <c r="E33" s="87">
        <v>-42.126704035518941</v>
      </c>
      <c r="F33" s="87">
        <v>-324.56094968802773</v>
      </c>
      <c r="G33" s="87">
        <v>-459.46402922797461</v>
      </c>
      <c r="H33" s="87">
        <v>-459.46402922797461</v>
      </c>
      <c r="I33" s="87">
        <v>-42.126704035518941</v>
      </c>
      <c r="J33" s="87">
        <v>-324.56094968802773</v>
      </c>
      <c r="K33" s="87">
        <v>-42.126704035518941</v>
      </c>
      <c r="L33" s="87">
        <v>-324.56094968802773</v>
      </c>
      <c r="M33" s="87">
        <v>43.821712379247444</v>
      </c>
    </row>
    <row r="39" spans="1:13" x14ac:dyDescent="0.2">
      <c r="A39" s="88" t="s">
        <v>49</v>
      </c>
      <c r="B39" s="88" t="s">
        <v>50</v>
      </c>
      <c r="C39" s="88" t="s">
        <v>51</v>
      </c>
      <c r="D39" s="88" t="s">
        <v>52</v>
      </c>
      <c r="E39" s="88" t="s">
        <v>53</v>
      </c>
      <c r="F39" s="88" t="s">
        <v>54</v>
      </c>
      <c r="G39" s="88" t="s">
        <v>55</v>
      </c>
      <c r="H39" s="88" t="s">
        <v>56</v>
      </c>
      <c r="I39" s="88" t="s">
        <v>57</v>
      </c>
      <c r="J39" s="88" t="s">
        <v>58</v>
      </c>
      <c r="K39" s="88" t="s">
        <v>59</v>
      </c>
      <c r="L39" s="88" t="s">
        <v>60</v>
      </c>
      <c r="M39" s="88" t="s">
        <v>61</v>
      </c>
    </row>
    <row r="40" spans="1:13" x14ac:dyDescent="0.2">
      <c r="A40" s="88">
        <v>1990</v>
      </c>
      <c r="B40" s="87">
        <v>11.090536506409418</v>
      </c>
      <c r="C40" s="87">
        <v>3.6055512754639891</v>
      </c>
      <c r="D40" s="87">
        <v>15.297058540778355</v>
      </c>
      <c r="E40" s="87">
        <v>3.6055512754639891</v>
      </c>
      <c r="F40" s="87">
        <v>15.297058540778355</v>
      </c>
      <c r="G40" s="87">
        <v>11.090536506409418</v>
      </c>
      <c r="H40" s="87">
        <v>11.090536506409418</v>
      </c>
      <c r="I40" s="87">
        <v>3.6055512754639891</v>
      </c>
      <c r="J40" s="87">
        <v>15.297058540778355</v>
      </c>
      <c r="K40" s="87">
        <v>3.6055512754639891</v>
      </c>
      <c r="L40" s="87">
        <v>15.297058540778355</v>
      </c>
      <c r="M40" s="87">
        <v>11.090536506409418</v>
      </c>
    </row>
    <row r="41" spans="1:13" x14ac:dyDescent="0.2">
      <c r="A41" s="88">
        <v>1991</v>
      </c>
      <c r="B41" s="87">
        <v>25.396850198400589</v>
      </c>
      <c r="C41" s="87">
        <v>54.772255750516614</v>
      </c>
      <c r="D41" s="87">
        <v>58.762232769015846</v>
      </c>
      <c r="E41" s="87">
        <v>54.772255750516614</v>
      </c>
      <c r="F41" s="87">
        <v>58.762232769015846</v>
      </c>
      <c r="G41" s="87">
        <v>25.396850198400589</v>
      </c>
      <c r="H41" s="87">
        <v>25.396850198400589</v>
      </c>
      <c r="I41" s="87">
        <v>54.772255750516614</v>
      </c>
      <c r="J41" s="87">
        <v>58.762232769015846</v>
      </c>
      <c r="K41" s="87">
        <v>54.772255750516614</v>
      </c>
      <c r="L41" s="87">
        <v>58.762232769015846</v>
      </c>
      <c r="M41" s="87">
        <v>25.396850198400589</v>
      </c>
    </row>
    <row r="42" spans="1:13" x14ac:dyDescent="0.2">
      <c r="A42" s="88">
        <v>1992</v>
      </c>
      <c r="B42" s="87">
        <v>4.6904157598234297</v>
      </c>
      <c r="C42" s="87">
        <v>56.284989117881153</v>
      </c>
      <c r="D42" s="87">
        <v>222.89010745208051</v>
      </c>
      <c r="E42" s="87">
        <v>56.284989117881153</v>
      </c>
      <c r="F42" s="87">
        <v>222.89010745208051</v>
      </c>
      <c r="G42" s="87">
        <v>305.14679322819001</v>
      </c>
      <c r="H42" s="87">
        <v>295.14679322819001</v>
      </c>
      <c r="I42" s="87">
        <v>56.284989117881153</v>
      </c>
      <c r="J42" s="87">
        <v>15.297058540778355</v>
      </c>
      <c r="K42" s="87">
        <v>25.396850198400589</v>
      </c>
      <c r="L42" s="87">
        <v>15.297058540778355</v>
      </c>
      <c r="M42" s="87">
        <v>4.6904157598234297</v>
      </c>
    </row>
    <row r="43" spans="1:13" x14ac:dyDescent="0.2">
      <c r="A43" s="88">
        <v>1993</v>
      </c>
      <c r="B43" s="87">
        <v>58.762232769015846</v>
      </c>
      <c r="C43" s="87">
        <v>4.6904157598234297</v>
      </c>
      <c r="D43" s="87">
        <v>18.574175621006709</v>
      </c>
      <c r="E43" s="87">
        <v>4.6904157598234297</v>
      </c>
      <c r="F43" s="87">
        <v>18.574175621006709</v>
      </c>
      <c r="G43" s="87">
        <v>58.762232769015846</v>
      </c>
      <c r="H43" s="87">
        <v>58.762232769015846</v>
      </c>
      <c r="I43" s="87">
        <v>4.6904157598234297</v>
      </c>
      <c r="J43" s="87">
        <v>18.574175621006709</v>
      </c>
      <c r="K43" s="87">
        <v>4.6904157598234297</v>
      </c>
      <c r="L43" s="87">
        <v>18.574175621006709</v>
      </c>
      <c r="M43" s="87">
        <v>58.762232769015846</v>
      </c>
    </row>
    <row r="44" spans="1:13" x14ac:dyDescent="0.2">
      <c r="A44" s="88">
        <v>1994</v>
      </c>
      <c r="B44" s="87">
        <v>15.297058540778355</v>
      </c>
      <c r="C44" s="87">
        <v>57.043842787806646</v>
      </c>
      <c r="D44" s="87">
        <v>7.416198487095663</v>
      </c>
      <c r="E44" s="87">
        <v>57.043842787806646</v>
      </c>
      <c r="F44" s="87">
        <v>7.416198487095663</v>
      </c>
      <c r="G44" s="87">
        <v>15.297058540778355</v>
      </c>
      <c r="H44" s="87">
        <v>15.297058540778355</v>
      </c>
      <c r="I44" s="87">
        <v>57.043842787806646</v>
      </c>
      <c r="J44" s="87">
        <v>7.416198487095663</v>
      </c>
      <c r="K44" s="87">
        <v>57.043842787806646</v>
      </c>
      <c r="L44" s="87">
        <v>7.416198487095663</v>
      </c>
      <c r="M44" s="87">
        <v>15.297058540778355</v>
      </c>
    </row>
    <row r="45" spans="1:13" x14ac:dyDescent="0.2">
      <c r="A45" s="88">
        <v>1995</v>
      </c>
      <c r="B45" s="87">
        <v>18.574175621006709</v>
      </c>
      <c r="C45" s="87">
        <v>9.3273790530888157</v>
      </c>
      <c r="D45" s="87">
        <v>4.6904157598234297</v>
      </c>
      <c r="E45" s="87">
        <v>9.3273790530888157</v>
      </c>
      <c r="F45" s="87">
        <v>4.6904157598234297</v>
      </c>
      <c r="G45" s="87">
        <v>18.574175621006709</v>
      </c>
      <c r="H45" s="87">
        <v>18.574175621006709</v>
      </c>
      <c r="I45" s="87">
        <v>9.3273790530888157</v>
      </c>
      <c r="J45" s="87">
        <v>4.6904157598234297</v>
      </c>
      <c r="K45" s="87">
        <v>9.3273790530888157</v>
      </c>
      <c r="L45" s="87">
        <v>4.6904157598234297</v>
      </c>
      <c r="M45" s="87">
        <v>18.574175621006709</v>
      </c>
    </row>
    <row r="46" spans="1:13" x14ac:dyDescent="0.2">
      <c r="A46" s="88">
        <v>1996</v>
      </c>
      <c r="B46" s="87">
        <v>28.089143810376278</v>
      </c>
      <c r="C46" s="87">
        <v>7.416198487095663</v>
      </c>
      <c r="D46" s="87">
        <v>67.549981495186216</v>
      </c>
      <c r="E46" s="87">
        <v>7.416198487095663</v>
      </c>
      <c r="F46" s="87">
        <v>67.549981495186216</v>
      </c>
      <c r="G46" s="87">
        <v>88.459030064770658</v>
      </c>
      <c r="H46" s="87">
        <v>88.459030064770658</v>
      </c>
      <c r="I46" s="87">
        <v>7.416198487095663</v>
      </c>
      <c r="J46" s="87">
        <v>67.549981495186216</v>
      </c>
      <c r="K46" s="87">
        <v>7.416198487095663</v>
      </c>
      <c r="L46" s="87">
        <v>67.549981495186216</v>
      </c>
      <c r="M46" s="87">
        <v>28.089143810376278</v>
      </c>
    </row>
    <row r="47" spans="1:13" x14ac:dyDescent="0.2">
      <c r="A47" s="88">
        <v>1997</v>
      </c>
      <c r="B47" s="87">
        <v>6.7823299831252681</v>
      </c>
      <c r="C47" s="87">
        <v>21.633307652783937</v>
      </c>
      <c r="D47" s="87">
        <v>11.61895003862225</v>
      </c>
      <c r="E47" s="87">
        <v>21.633307652783937</v>
      </c>
      <c r="F47" s="87">
        <v>11.61895003862225</v>
      </c>
      <c r="G47" s="87">
        <v>6.7823299831252681</v>
      </c>
      <c r="H47" s="87">
        <v>6.7823299831252681</v>
      </c>
      <c r="I47" s="87">
        <v>21.633307652783937</v>
      </c>
      <c r="J47" s="87">
        <v>11.61895003862225</v>
      </c>
      <c r="K47" s="87">
        <v>21.633307652783937</v>
      </c>
      <c r="L47" s="87">
        <v>11.61895003862225</v>
      </c>
      <c r="M47" s="87">
        <v>6.7823299831252681</v>
      </c>
    </row>
    <row r="48" spans="1:13" x14ac:dyDescent="0.2">
      <c r="A48" s="88">
        <v>1998</v>
      </c>
      <c r="B48" s="87">
        <v>25.396850198400589</v>
      </c>
      <c r="C48" s="87">
        <v>18.574175621006709</v>
      </c>
      <c r="D48" s="87">
        <v>185.7498317630463</v>
      </c>
      <c r="E48" s="87">
        <v>58.736700622353652</v>
      </c>
      <c r="F48" s="87">
        <v>185.7498317630463</v>
      </c>
      <c r="G48" s="87">
        <v>80.311892021045054</v>
      </c>
      <c r="H48" s="87">
        <v>80.311892021045054</v>
      </c>
      <c r="I48" s="87">
        <v>58.736700622353652</v>
      </c>
      <c r="J48" s="87">
        <v>185.7498317630463</v>
      </c>
      <c r="K48" s="87">
        <v>58.736700622353652</v>
      </c>
      <c r="L48" s="87">
        <v>185.7498317630463</v>
      </c>
      <c r="M48" s="87">
        <v>25.396850198400589</v>
      </c>
    </row>
    <row r="49" spans="1:13" x14ac:dyDescent="0.2">
      <c r="A49" s="88">
        <v>1999</v>
      </c>
      <c r="B49" s="87">
        <v>4.6904157598234297</v>
      </c>
      <c r="C49" s="87">
        <v>7.416198487095663</v>
      </c>
      <c r="D49" s="87">
        <v>15.297058540778355</v>
      </c>
      <c r="E49" s="87">
        <v>71.06335201775947</v>
      </c>
      <c r="F49" s="87">
        <v>15.297058540778355</v>
      </c>
      <c r="G49" s="87">
        <v>4.6904157598234297</v>
      </c>
      <c r="H49" s="87">
        <v>4.6904157598234297</v>
      </c>
      <c r="I49" s="87">
        <v>71.06335201775947</v>
      </c>
      <c r="J49" s="87">
        <v>15.297058540778355</v>
      </c>
      <c r="K49" s="87">
        <v>71.06335201775947</v>
      </c>
      <c r="L49" s="87">
        <v>15.297058540778355</v>
      </c>
      <c r="M49" s="87">
        <v>4.6904157598234297</v>
      </c>
    </row>
    <row r="50" spans="1:13" x14ac:dyDescent="0.2">
      <c r="A50" s="88">
        <v>2000</v>
      </c>
      <c r="B50" s="87">
        <v>57.043842787806646</v>
      </c>
      <c r="C50" s="87">
        <v>4.6904157598234297</v>
      </c>
      <c r="D50" s="87">
        <v>58.736700622353652</v>
      </c>
      <c r="E50" s="87">
        <v>4.6904157598234297</v>
      </c>
      <c r="F50" s="87">
        <v>58.736700622353652</v>
      </c>
      <c r="G50" s="87">
        <v>180.28865743579101</v>
      </c>
      <c r="H50" s="87">
        <v>180.28865743579101</v>
      </c>
      <c r="I50" s="87">
        <v>4.6904157598234297</v>
      </c>
      <c r="J50" s="87">
        <v>58.736700622353652</v>
      </c>
      <c r="K50" s="87">
        <v>4.6904157598234297</v>
      </c>
      <c r="L50" s="87">
        <v>58.736700622353652</v>
      </c>
      <c r="M50" s="87">
        <v>57.043842787806646</v>
      </c>
    </row>
    <row r="51" spans="1:13" x14ac:dyDescent="0.2">
      <c r="A51" s="88">
        <v>2001</v>
      </c>
      <c r="B51" s="87">
        <v>9.3273790530888157</v>
      </c>
      <c r="C51" s="87">
        <v>67.549981495186216</v>
      </c>
      <c r="D51" s="87">
        <v>28.089143810376278</v>
      </c>
      <c r="E51" s="87">
        <v>212.28047484401387</v>
      </c>
      <c r="F51" s="87">
        <v>279.7320146139873</v>
      </c>
      <c r="G51" s="87">
        <v>9.3273790530888157</v>
      </c>
      <c r="H51" s="87">
        <v>9.3273790530888157</v>
      </c>
      <c r="I51" s="87">
        <v>212.28047484401387</v>
      </c>
      <c r="J51" s="87">
        <v>28.089143810376278</v>
      </c>
      <c r="K51" s="87">
        <v>212.28047484401387</v>
      </c>
      <c r="L51" s="87">
        <v>28.089143810376278</v>
      </c>
      <c r="M51" s="87">
        <v>9.3273790530888157</v>
      </c>
    </row>
    <row r="52" spans="1:13" x14ac:dyDescent="0.2">
      <c r="A52" s="88">
        <v>2002</v>
      </c>
      <c r="B52" s="87">
        <v>18.574175621006709</v>
      </c>
      <c r="C52" s="87">
        <v>9.3273790530888157</v>
      </c>
      <c r="D52" s="87">
        <v>6.6332495807107996</v>
      </c>
      <c r="E52" s="87">
        <v>9.3273790530888157</v>
      </c>
      <c r="F52" s="87">
        <v>6.6332495807107996</v>
      </c>
      <c r="G52" s="87">
        <v>58.736700622353652</v>
      </c>
      <c r="H52" s="87">
        <v>58.736700622353652</v>
      </c>
      <c r="I52" s="87">
        <v>9.3273790530888157</v>
      </c>
      <c r="J52" s="87">
        <v>6.6332495807107996</v>
      </c>
      <c r="K52" s="87">
        <v>9.3273790530888157</v>
      </c>
      <c r="L52" s="87">
        <v>4.6904157598234297</v>
      </c>
      <c r="M52" s="87">
        <v>18.574175621006709</v>
      </c>
    </row>
    <row r="53" spans="1:13" x14ac:dyDescent="0.2">
      <c r="A53" s="88">
        <v>2003</v>
      </c>
      <c r="B53" s="87">
        <v>28.089143810376278</v>
      </c>
      <c r="C53" s="87">
        <v>7.416198487095663</v>
      </c>
      <c r="D53" s="87">
        <v>212.28047484401387</v>
      </c>
      <c r="E53" s="87">
        <v>71.06335201775947</v>
      </c>
      <c r="F53" s="87">
        <v>212.28047484401387</v>
      </c>
      <c r="G53" s="87">
        <v>279.7320146139873</v>
      </c>
      <c r="H53" s="87">
        <v>279.7320146139873</v>
      </c>
      <c r="I53" s="87">
        <v>71.06335201775947</v>
      </c>
      <c r="J53" s="87">
        <v>212.28047484401387</v>
      </c>
      <c r="K53" s="87">
        <v>71.06335201775947</v>
      </c>
      <c r="L53" s="87">
        <v>212.28047484401387</v>
      </c>
      <c r="M53" s="87">
        <v>28.089143810376278</v>
      </c>
    </row>
    <row r="57" spans="1:13" x14ac:dyDescent="0.2">
      <c r="A57" s="86" t="s">
        <v>48</v>
      </c>
      <c r="B57" s="86"/>
    </row>
    <row r="59" spans="1:13" x14ac:dyDescent="0.2">
      <c r="A59" s="88" t="s">
        <v>49</v>
      </c>
      <c r="B59" s="88" t="s">
        <v>50</v>
      </c>
      <c r="C59" s="88" t="s">
        <v>51</v>
      </c>
      <c r="D59" s="88" t="s">
        <v>52</v>
      </c>
      <c r="E59" s="88" t="s">
        <v>53</v>
      </c>
      <c r="F59" s="88" t="s">
        <v>54</v>
      </c>
      <c r="G59" s="88" t="s">
        <v>55</v>
      </c>
      <c r="H59" s="88" t="s">
        <v>56</v>
      </c>
      <c r="I59" s="88" t="s">
        <v>57</v>
      </c>
      <c r="J59" s="88" t="s">
        <v>58</v>
      </c>
      <c r="K59" s="88" t="s">
        <v>59</v>
      </c>
      <c r="L59" s="88" t="s">
        <v>60</v>
      </c>
      <c r="M59" s="88" t="s">
        <v>61</v>
      </c>
    </row>
    <row r="60" spans="1:13" x14ac:dyDescent="0.2">
      <c r="A60" s="88">
        <v>1990</v>
      </c>
      <c r="B60" s="87">
        <v>123</v>
      </c>
      <c r="C60" s="87">
        <v>13</v>
      </c>
      <c r="D60" s="87">
        <v>234</v>
      </c>
      <c r="E60" s="87">
        <v>13</v>
      </c>
      <c r="F60" s="87">
        <v>234</v>
      </c>
      <c r="G60" s="87">
        <v>123</v>
      </c>
      <c r="H60" s="87">
        <v>123</v>
      </c>
      <c r="I60" s="87">
        <v>13</v>
      </c>
      <c r="J60" s="87">
        <v>234</v>
      </c>
      <c r="K60" s="87">
        <v>13</v>
      </c>
      <c r="L60" s="87">
        <v>234</v>
      </c>
      <c r="M60" s="87">
        <v>123</v>
      </c>
    </row>
    <row r="61" spans="1:13" x14ac:dyDescent="0.2">
      <c r="A61" s="88">
        <v>1991</v>
      </c>
      <c r="B61" s="87">
        <v>645</v>
      </c>
      <c r="C61" s="87">
        <v>3000</v>
      </c>
      <c r="D61" s="87">
        <v>3453</v>
      </c>
      <c r="E61" s="87">
        <v>3000</v>
      </c>
      <c r="F61" s="87">
        <v>3453</v>
      </c>
      <c r="G61" s="87">
        <v>645</v>
      </c>
      <c r="H61" s="87">
        <v>645</v>
      </c>
      <c r="I61" s="87">
        <v>3000</v>
      </c>
      <c r="J61" s="87">
        <v>3453</v>
      </c>
      <c r="K61" s="87">
        <v>3000</v>
      </c>
      <c r="L61" s="87">
        <v>3453</v>
      </c>
      <c r="M61" s="87">
        <v>645</v>
      </c>
    </row>
    <row r="62" spans="1:13" x14ac:dyDescent="0.2">
      <c r="A62" s="88">
        <v>1992</v>
      </c>
      <c r="B62" s="87">
        <v>22</v>
      </c>
      <c r="C62" s="87">
        <v>645</v>
      </c>
      <c r="D62" s="87">
        <v>234</v>
      </c>
      <c r="E62" s="87">
        <v>645</v>
      </c>
      <c r="F62" s="87">
        <v>234</v>
      </c>
      <c r="G62" s="87">
        <v>22</v>
      </c>
      <c r="H62" s="87">
        <v>22</v>
      </c>
      <c r="I62" s="87">
        <v>645</v>
      </c>
      <c r="J62" s="87">
        <v>234</v>
      </c>
      <c r="K62" s="87">
        <v>645</v>
      </c>
      <c r="L62" s="87">
        <v>234</v>
      </c>
      <c r="M62" s="87">
        <v>22</v>
      </c>
    </row>
    <row r="63" spans="1:13" x14ac:dyDescent="0.2">
      <c r="A63" s="88">
        <v>1993</v>
      </c>
      <c r="B63" s="87">
        <v>3453</v>
      </c>
      <c r="C63" s="87">
        <v>22</v>
      </c>
      <c r="D63" s="87">
        <v>345</v>
      </c>
      <c r="E63" s="87">
        <v>22</v>
      </c>
      <c r="F63" s="87">
        <v>345</v>
      </c>
      <c r="G63" s="87">
        <v>3453</v>
      </c>
      <c r="H63" s="87">
        <v>3453</v>
      </c>
      <c r="I63" s="87">
        <v>22</v>
      </c>
      <c r="J63" s="87">
        <v>345</v>
      </c>
      <c r="K63" s="87">
        <v>22</v>
      </c>
      <c r="L63" s="87">
        <v>345</v>
      </c>
      <c r="M63" s="87">
        <v>3453</v>
      </c>
    </row>
    <row r="64" spans="1:13" x14ac:dyDescent="0.2">
      <c r="A64" s="88">
        <v>1994</v>
      </c>
      <c r="B64" s="87">
        <v>234</v>
      </c>
      <c r="C64" s="87">
        <v>3254</v>
      </c>
      <c r="D64" s="87">
        <v>55</v>
      </c>
      <c r="E64" s="87">
        <v>3254</v>
      </c>
      <c r="F64" s="87">
        <v>55</v>
      </c>
      <c r="G64" s="87">
        <v>234</v>
      </c>
      <c r="H64" s="87">
        <v>234</v>
      </c>
      <c r="I64" s="87">
        <v>3254</v>
      </c>
      <c r="J64" s="87">
        <v>55</v>
      </c>
      <c r="K64" s="87">
        <v>3254</v>
      </c>
      <c r="L64" s="87">
        <v>55</v>
      </c>
      <c r="M64" s="87">
        <v>234</v>
      </c>
    </row>
    <row r="65" spans="1:13" x14ac:dyDescent="0.2">
      <c r="A65" s="88">
        <v>1995</v>
      </c>
      <c r="B65" s="87">
        <v>345</v>
      </c>
      <c r="C65" s="87">
        <v>87</v>
      </c>
      <c r="D65" s="87">
        <v>22</v>
      </c>
      <c r="E65" s="87">
        <v>87</v>
      </c>
      <c r="F65" s="87">
        <v>22</v>
      </c>
      <c r="G65" s="87">
        <v>345</v>
      </c>
      <c r="H65" s="87">
        <v>345</v>
      </c>
      <c r="I65" s="87">
        <v>87</v>
      </c>
      <c r="J65" s="87">
        <v>22</v>
      </c>
      <c r="K65" s="87">
        <v>87</v>
      </c>
      <c r="L65" s="87">
        <v>22</v>
      </c>
      <c r="M65" s="87">
        <v>345</v>
      </c>
    </row>
    <row r="66" spans="1:13" x14ac:dyDescent="0.2">
      <c r="A66" s="88">
        <v>1996</v>
      </c>
      <c r="B66" s="87">
        <v>789</v>
      </c>
      <c r="C66" s="87">
        <v>55</v>
      </c>
      <c r="D66" s="87">
        <v>4563</v>
      </c>
      <c r="E66" s="87">
        <v>55</v>
      </c>
      <c r="F66" s="87">
        <v>4563</v>
      </c>
      <c r="G66" s="87">
        <v>7825</v>
      </c>
      <c r="H66" s="87">
        <v>7825</v>
      </c>
      <c r="I66" s="87">
        <v>55</v>
      </c>
      <c r="J66" s="87">
        <v>4563</v>
      </c>
      <c r="K66" s="87">
        <v>55</v>
      </c>
      <c r="L66" s="87">
        <v>4563</v>
      </c>
      <c r="M66" s="87">
        <v>789</v>
      </c>
    </row>
    <row r="67" spans="1:13" x14ac:dyDescent="0.2">
      <c r="A67" s="88">
        <v>1997</v>
      </c>
      <c r="B67" s="87">
        <v>46</v>
      </c>
      <c r="C67" s="87">
        <v>468</v>
      </c>
      <c r="D67" s="87">
        <v>135</v>
      </c>
      <c r="E67" s="87">
        <v>468</v>
      </c>
      <c r="F67" s="87">
        <v>135</v>
      </c>
      <c r="G67" s="87">
        <v>46</v>
      </c>
      <c r="H67" s="87">
        <v>46</v>
      </c>
      <c r="I67" s="87">
        <v>468</v>
      </c>
      <c r="J67" s="87">
        <v>135</v>
      </c>
      <c r="K67" s="87">
        <v>468</v>
      </c>
      <c r="L67" s="87">
        <v>135</v>
      </c>
      <c r="M67" s="87">
        <v>46</v>
      </c>
    </row>
    <row r="68" spans="1:13" ht="13.5" customHeight="1" x14ac:dyDescent="0.2">
      <c r="A68" s="88">
        <v>1998</v>
      </c>
      <c r="B68" s="87">
        <v>645</v>
      </c>
      <c r="C68" s="87">
        <v>345</v>
      </c>
      <c r="D68" s="87">
        <v>34503</v>
      </c>
      <c r="E68" s="87">
        <v>3450</v>
      </c>
      <c r="F68" s="87">
        <v>34503</v>
      </c>
      <c r="G68" s="87">
        <v>6450</v>
      </c>
      <c r="H68" s="87">
        <v>6450</v>
      </c>
      <c r="I68" s="87">
        <v>3450</v>
      </c>
      <c r="J68" s="87">
        <v>34503</v>
      </c>
      <c r="K68" s="87">
        <v>3450</v>
      </c>
      <c r="L68" s="87">
        <v>34503</v>
      </c>
      <c r="M68" s="87">
        <v>645</v>
      </c>
    </row>
    <row r="69" spans="1:13" hidden="1" x14ac:dyDescent="0.2">
      <c r="A69" s="88">
        <v>1999</v>
      </c>
      <c r="B69" s="87">
        <v>22</v>
      </c>
      <c r="C69" s="87">
        <v>55</v>
      </c>
      <c r="D69" s="87">
        <v>234</v>
      </c>
      <c r="E69" s="87">
        <v>5050</v>
      </c>
      <c r="F69" s="87">
        <v>234</v>
      </c>
      <c r="G69" s="87">
        <v>22</v>
      </c>
      <c r="H69" s="87">
        <v>22</v>
      </c>
      <c r="I69" s="87">
        <v>5050</v>
      </c>
      <c r="J69" s="87">
        <v>234</v>
      </c>
      <c r="K69" s="87">
        <v>5050</v>
      </c>
      <c r="L69" s="87">
        <v>234</v>
      </c>
      <c r="M69" s="87">
        <v>22</v>
      </c>
    </row>
    <row r="70" spans="1:13" x14ac:dyDescent="0.2">
      <c r="A70" s="88">
        <v>2000</v>
      </c>
      <c r="B70" s="87">
        <v>3254</v>
      </c>
      <c r="C70" s="87">
        <v>22</v>
      </c>
      <c r="D70" s="87">
        <v>3450</v>
      </c>
      <c r="E70" s="87">
        <v>22</v>
      </c>
      <c r="F70" s="87">
        <v>3450</v>
      </c>
      <c r="G70" s="87">
        <v>32504</v>
      </c>
      <c r="H70" s="87">
        <v>32504</v>
      </c>
      <c r="I70" s="87">
        <v>22</v>
      </c>
      <c r="J70" s="87">
        <v>3450</v>
      </c>
      <c r="K70" s="87">
        <v>22</v>
      </c>
      <c r="L70" s="87">
        <v>3450</v>
      </c>
      <c r="M70" s="87">
        <v>3254</v>
      </c>
    </row>
    <row r="71" spans="1:13" x14ac:dyDescent="0.2">
      <c r="A71" s="88">
        <v>2001</v>
      </c>
      <c r="B71" s="87">
        <v>87</v>
      </c>
      <c r="C71" s="87">
        <v>4563</v>
      </c>
      <c r="D71" s="87">
        <v>789</v>
      </c>
      <c r="E71" s="87">
        <v>45063</v>
      </c>
      <c r="F71" s="87">
        <v>78250</v>
      </c>
      <c r="G71" s="87">
        <v>87</v>
      </c>
      <c r="H71" s="87">
        <v>87</v>
      </c>
      <c r="I71" s="87">
        <v>45063</v>
      </c>
      <c r="J71" s="87">
        <v>789</v>
      </c>
      <c r="K71" s="87">
        <v>45063</v>
      </c>
      <c r="L71" s="87">
        <v>789</v>
      </c>
      <c r="M71" s="87">
        <v>87</v>
      </c>
    </row>
    <row r="72" spans="1:13" x14ac:dyDescent="0.2">
      <c r="A72" s="88">
        <v>2002</v>
      </c>
      <c r="B72" s="87">
        <v>345</v>
      </c>
      <c r="C72" s="87">
        <v>87</v>
      </c>
      <c r="D72" s="87">
        <v>44</v>
      </c>
      <c r="E72" s="87">
        <v>87</v>
      </c>
      <c r="F72" s="87">
        <v>44</v>
      </c>
      <c r="G72" s="87">
        <v>3450</v>
      </c>
      <c r="H72" s="87">
        <v>3450</v>
      </c>
      <c r="I72" s="87">
        <v>87</v>
      </c>
      <c r="J72" s="87">
        <v>44</v>
      </c>
      <c r="K72" s="87">
        <v>87</v>
      </c>
      <c r="L72" s="87">
        <v>22</v>
      </c>
      <c r="M72" s="87">
        <v>345</v>
      </c>
    </row>
    <row r="73" spans="1:13" x14ac:dyDescent="0.2">
      <c r="A73" s="88">
        <v>2003</v>
      </c>
      <c r="B73" s="87">
        <v>789</v>
      </c>
      <c r="C73" s="87">
        <v>55</v>
      </c>
      <c r="D73" s="87">
        <v>45063</v>
      </c>
      <c r="E73" s="87">
        <v>5050</v>
      </c>
      <c r="F73" s="87">
        <v>45063</v>
      </c>
      <c r="G73" s="87">
        <v>78250</v>
      </c>
      <c r="H73" s="87">
        <v>78250</v>
      </c>
      <c r="I73" s="87">
        <v>5050</v>
      </c>
      <c r="J73" s="87">
        <v>45063</v>
      </c>
      <c r="K73" s="87">
        <v>5050</v>
      </c>
      <c r="L73" s="87">
        <v>45063</v>
      </c>
      <c r="M73" s="87">
        <v>789</v>
      </c>
    </row>
    <row r="74" spans="1:13" x14ac:dyDescent="0.2">
      <c r="A74" s="88">
        <v>2004</v>
      </c>
      <c r="B74" s="87">
        <v>46</v>
      </c>
      <c r="C74" s="87">
        <v>468</v>
      </c>
      <c r="D74" s="87">
        <v>1350</v>
      </c>
      <c r="E74" s="87">
        <v>468</v>
      </c>
      <c r="F74" s="87">
        <v>1350</v>
      </c>
      <c r="G74" s="87">
        <v>46</v>
      </c>
      <c r="H74" s="87">
        <v>46</v>
      </c>
      <c r="I74" s="87">
        <v>468</v>
      </c>
      <c r="J74" s="87">
        <v>1350</v>
      </c>
      <c r="K74" s="87">
        <v>468</v>
      </c>
      <c r="L74" s="87">
        <v>1350</v>
      </c>
      <c r="M74" s="87">
        <v>46</v>
      </c>
    </row>
    <row r="75" spans="1:13" x14ac:dyDescent="0.2">
      <c r="A75" s="88">
        <v>2005</v>
      </c>
      <c r="B75" s="87">
        <v>645</v>
      </c>
      <c r="C75" s="87">
        <v>345</v>
      </c>
      <c r="D75" s="87">
        <v>34503</v>
      </c>
      <c r="E75" s="87">
        <v>3450</v>
      </c>
      <c r="F75" s="87">
        <v>34503</v>
      </c>
      <c r="G75" s="87">
        <v>6450</v>
      </c>
      <c r="H75" s="87">
        <v>6450</v>
      </c>
      <c r="I75" s="87">
        <v>3450</v>
      </c>
      <c r="J75" s="87">
        <v>34503</v>
      </c>
      <c r="K75" s="87">
        <v>3450</v>
      </c>
      <c r="L75" s="87">
        <v>34503</v>
      </c>
      <c r="M75" s="87">
        <v>645</v>
      </c>
    </row>
    <row r="76" spans="1:13" x14ac:dyDescent="0.2">
      <c r="A76" s="88">
        <v>2006</v>
      </c>
      <c r="B76" s="87">
        <v>44</v>
      </c>
      <c r="C76" s="87">
        <v>1111</v>
      </c>
      <c r="D76" s="87">
        <v>434</v>
      </c>
      <c r="E76" s="87">
        <v>7979</v>
      </c>
      <c r="F76" s="87">
        <v>434</v>
      </c>
      <c r="G76" s="87">
        <v>44</v>
      </c>
      <c r="H76" s="87">
        <v>44</v>
      </c>
      <c r="I76" s="87">
        <v>5050</v>
      </c>
      <c r="J76" s="87">
        <v>434</v>
      </c>
      <c r="K76" s="87">
        <v>5050</v>
      </c>
      <c r="L76" s="87">
        <v>234</v>
      </c>
      <c r="M76" s="87">
        <v>22</v>
      </c>
    </row>
    <row r="77" spans="1:13" x14ac:dyDescent="0.2">
      <c r="A77" s="88">
        <v>2007</v>
      </c>
      <c r="B77" s="87">
        <v>32114</v>
      </c>
      <c r="C77" s="87">
        <v>22</v>
      </c>
      <c r="D77" s="87">
        <v>3479</v>
      </c>
      <c r="E77" s="87">
        <v>22</v>
      </c>
      <c r="F77" s="87">
        <v>3450</v>
      </c>
      <c r="G77" s="87">
        <v>32504</v>
      </c>
      <c r="H77" s="87">
        <v>32504</v>
      </c>
      <c r="I77" s="87">
        <v>22</v>
      </c>
      <c r="J77" s="87">
        <v>3450</v>
      </c>
      <c r="K77" s="87">
        <v>22</v>
      </c>
      <c r="L77" s="87">
        <v>3450</v>
      </c>
      <c r="M77" s="87">
        <v>3254</v>
      </c>
    </row>
    <row r="78" spans="1:13" x14ac:dyDescent="0.2">
      <c r="A78" s="88">
        <v>2008</v>
      </c>
      <c r="B78" s="87">
        <v>87</v>
      </c>
      <c r="C78" s="87">
        <v>41163</v>
      </c>
      <c r="D78" s="87">
        <v>789</v>
      </c>
      <c r="E78" s="87">
        <v>47963</v>
      </c>
      <c r="F78" s="87">
        <v>78250</v>
      </c>
      <c r="G78" s="87">
        <v>87</v>
      </c>
      <c r="H78" s="87">
        <v>87</v>
      </c>
      <c r="I78" s="87">
        <v>45063</v>
      </c>
      <c r="J78" s="87">
        <v>789</v>
      </c>
      <c r="K78" s="87">
        <v>45063</v>
      </c>
      <c r="L78" s="87">
        <v>789</v>
      </c>
      <c r="M78" s="87">
        <v>87</v>
      </c>
    </row>
    <row r="79" spans="1:13" x14ac:dyDescent="0.2">
      <c r="A79" s="88">
        <v>2009</v>
      </c>
      <c r="B79" s="87">
        <v>32114</v>
      </c>
      <c r="C79" s="87">
        <v>22</v>
      </c>
      <c r="D79" s="87">
        <v>3479</v>
      </c>
      <c r="E79" s="87">
        <v>22</v>
      </c>
      <c r="F79" s="87">
        <v>3450</v>
      </c>
      <c r="G79" s="87">
        <v>32504</v>
      </c>
      <c r="H79" s="87">
        <v>32504</v>
      </c>
      <c r="I79" s="87">
        <v>22</v>
      </c>
      <c r="J79" s="87">
        <v>3450</v>
      </c>
      <c r="K79" s="87">
        <v>22</v>
      </c>
      <c r="L79" s="87">
        <v>3450</v>
      </c>
      <c r="M79" s="87">
        <v>3254</v>
      </c>
    </row>
    <row r="80" spans="1:13" x14ac:dyDescent="0.2">
      <c r="A80" s="88">
        <v>2010</v>
      </c>
      <c r="B80" s="87">
        <v>789</v>
      </c>
      <c r="C80" s="87">
        <v>1111</v>
      </c>
      <c r="D80" s="87">
        <v>47963</v>
      </c>
      <c r="E80" s="87">
        <v>7979</v>
      </c>
      <c r="F80" s="87">
        <v>45063</v>
      </c>
      <c r="G80" s="87">
        <v>78250</v>
      </c>
      <c r="H80" s="87">
        <v>78250</v>
      </c>
      <c r="I80" s="87">
        <v>5050</v>
      </c>
      <c r="J80" s="87">
        <v>45063</v>
      </c>
      <c r="K80" s="87">
        <v>5050</v>
      </c>
      <c r="L80" s="87">
        <v>45063</v>
      </c>
      <c r="M80" s="87">
        <v>789</v>
      </c>
    </row>
    <row r="81" spans="1:13" x14ac:dyDescent="0.2">
      <c r="A81" s="88">
        <v>2011</v>
      </c>
      <c r="B81" s="87">
        <v>46</v>
      </c>
      <c r="C81" s="87">
        <v>468</v>
      </c>
      <c r="D81" s="87">
        <v>1379</v>
      </c>
      <c r="E81" s="87">
        <v>468</v>
      </c>
      <c r="F81" s="87">
        <v>1350</v>
      </c>
      <c r="G81" s="87">
        <v>46</v>
      </c>
      <c r="H81" s="87">
        <v>46</v>
      </c>
      <c r="I81" s="87">
        <v>468</v>
      </c>
      <c r="J81" s="87">
        <v>1350</v>
      </c>
      <c r="K81" s="87">
        <v>468</v>
      </c>
      <c r="L81" s="87">
        <v>1350</v>
      </c>
      <c r="M81" s="87">
        <v>46</v>
      </c>
    </row>
    <row r="82" spans="1:13" x14ac:dyDescent="0.2">
      <c r="A82" s="88">
        <v>2012</v>
      </c>
      <c r="B82" s="87">
        <v>6411</v>
      </c>
      <c r="C82" s="87">
        <v>3411</v>
      </c>
      <c r="D82" s="87">
        <v>34793</v>
      </c>
      <c r="E82" s="87">
        <v>3479</v>
      </c>
      <c r="F82" s="87">
        <v>34503</v>
      </c>
      <c r="G82" s="87">
        <v>6450</v>
      </c>
      <c r="H82" s="87">
        <v>6450</v>
      </c>
      <c r="I82" s="87">
        <v>3450</v>
      </c>
      <c r="J82" s="87">
        <v>34503</v>
      </c>
      <c r="K82" s="87">
        <v>3450</v>
      </c>
      <c r="L82" s="87">
        <v>34503</v>
      </c>
      <c r="M82" s="87">
        <v>645</v>
      </c>
    </row>
    <row r="83" spans="1:13" x14ac:dyDescent="0.2">
      <c r="A83" s="88">
        <v>2013</v>
      </c>
      <c r="B83" s="87">
        <v>44</v>
      </c>
      <c r="C83" s="87">
        <v>3333</v>
      </c>
      <c r="D83" s="87">
        <v>434</v>
      </c>
      <c r="E83" s="87">
        <v>3333</v>
      </c>
      <c r="F83" s="87">
        <v>434</v>
      </c>
      <c r="G83" s="87">
        <v>44</v>
      </c>
      <c r="H83" s="87">
        <v>44</v>
      </c>
      <c r="I83" s="87">
        <v>5050</v>
      </c>
      <c r="J83" s="87">
        <v>434</v>
      </c>
      <c r="K83" s="87">
        <v>5050</v>
      </c>
      <c r="L83" s="87">
        <v>234</v>
      </c>
      <c r="M83" s="87">
        <v>22</v>
      </c>
    </row>
    <row r="84" spans="1:13" x14ac:dyDescent="0.2">
      <c r="A84" s="88">
        <v>2014</v>
      </c>
      <c r="B84" s="87">
        <v>32114</v>
      </c>
      <c r="C84" s="87">
        <v>22</v>
      </c>
      <c r="D84" s="87">
        <v>3433</v>
      </c>
      <c r="E84" s="87">
        <v>22</v>
      </c>
      <c r="F84" s="87">
        <v>3450</v>
      </c>
      <c r="G84" s="87">
        <v>32504</v>
      </c>
      <c r="H84" s="87">
        <v>32504</v>
      </c>
      <c r="I84" s="87">
        <v>22</v>
      </c>
      <c r="J84" s="87">
        <v>3450</v>
      </c>
      <c r="K84" s="87">
        <v>22</v>
      </c>
      <c r="L84" s="87">
        <v>3450</v>
      </c>
      <c r="M84" s="87">
        <v>3254</v>
      </c>
    </row>
    <row r="85" spans="1:13" x14ac:dyDescent="0.2">
      <c r="A85" s="88">
        <v>2015</v>
      </c>
      <c r="B85" s="87">
        <v>87</v>
      </c>
      <c r="C85" s="87">
        <v>43363</v>
      </c>
      <c r="D85" s="87">
        <v>789</v>
      </c>
      <c r="E85" s="87">
        <v>43363</v>
      </c>
      <c r="F85" s="87">
        <v>78250</v>
      </c>
      <c r="G85" s="87">
        <v>87</v>
      </c>
      <c r="H85" s="87">
        <v>87</v>
      </c>
      <c r="I85" s="87">
        <v>45063</v>
      </c>
      <c r="J85" s="87">
        <v>789</v>
      </c>
      <c r="K85" s="87">
        <v>45063</v>
      </c>
      <c r="L85" s="87">
        <v>789</v>
      </c>
      <c r="M85" s="87">
        <v>87</v>
      </c>
    </row>
    <row r="86" spans="1:13" x14ac:dyDescent="0.2">
      <c r="A86" s="88">
        <v>2016</v>
      </c>
      <c r="B86" s="87">
        <v>32114</v>
      </c>
      <c r="C86" s="87">
        <v>22</v>
      </c>
      <c r="D86" s="87">
        <v>3433</v>
      </c>
      <c r="E86" s="87">
        <v>22</v>
      </c>
      <c r="F86" s="87">
        <v>345</v>
      </c>
      <c r="G86" s="87">
        <v>3254</v>
      </c>
      <c r="H86" s="87">
        <v>3254</v>
      </c>
      <c r="I86" s="87">
        <v>22</v>
      </c>
      <c r="J86" s="87">
        <v>345</v>
      </c>
      <c r="K86" s="87">
        <v>22</v>
      </c>
      <c r="L86" s="87">
        <v>345</v>
      </c>
      <c r="M86" s="87">
        <v>3254</v>
      </c>
    </row>
    <row r="87" spans="1:13" x14ac:dyDescent="0.2">
      <c r="A87" s="88">
        <v>2017</v>
      </c>
      <c r="B87" s="87">
        <v>87</v>
      </c>
      <c r="C87" s="87">
        <v>41163</v>
      </c>
      <c r="D87" s="87">
        <v>789</v>
      </c>
      <c r="E87" s="87">
        <v>41163</v>
      </c>
      <c r="F87" s="87">
        <v>7825</v>
      </c>
      <c r="G87" s="87">
        <v>87</v>
      </c>
      <c r="H87" s="87">
        <v>87</v>
      </c>
      <c r="I87" s="87">
        <v>4563</v>
      </c>
      <c r="J87" s="87">
        <v>789</v>
      </c>
      <c r="K87" s="87">
        <v>4563</v>
      </c>
      <c r="L87" s="87">
        <v>789</v>
      </c>
      <c r="M87" s="87">
        <v>87</v>
      </c>
    </row>
    <row r="88" spans="1:13" x14ac:dyDescent="0.2">
      <c r="A88" s="88">
        <v>2018</v>
      </c>
      <c r="B88" s="87">
        <v>32114</v>
      </c>
      <c r="C88" s="87">
        <v>22</v>
      </c>
      <c r="D88" s="87">
        <v>3411</v>
      </c>
      <c r="E88" s="87">
        <v>22</v>
      </c>
      <c r="F88" s="87">
        <v>345</v>
      </c>
      <c r="G88" s="87">
        <v>3254</v>
      </c>
      <c r="H88" s="87">
        <v>3254</v>
      </c>
      <c r="I88" s="87">
        <v>22</v>
      </c>
      <c r="J88" s="87">
        <v>345</v>
      </c>
      <c r="K88" s="87">
        <v>22</v>
      </c>
      <c r="L88" s="87">
        <v>345</v>
      </c>
      <c r="M88" s="87">
        <v>3254</v>
      </c>
    </row>
  </sheetData>
  <phoneticPr fontId="3" type="noConversion"/>
  <conditionalFormatting sqref="E60:G67">
    <cfRule type="expression" dxfId="73" priority="155">
      <formula>"&gt;2000"</formula>
    </cfRule>
  </conditionalFormatting>
  <conditionalFormatting sqref="E68:F71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72" priority="153">
      <formula>"&gt;2000"</formula>
    </cfRule>
  </conditionalFormatting>
  <conditionalFormatting sqref="G68:G71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71" priority="151">
      <formula>"&gt;2000"</formula>
    </cfRule>
  </conditionalFormatting>
  <conditionalFormatting sqref="C60:D67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70" priority="149">
      <formula>"&gt;2000"</formula>
    </cfRule>
  </conditionalFormatting>
  <conditionalFormatting sqref="C68:D71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9" priority="147">
      <formula>"&gt;2000"</formula>
    </cfRule>
  </conditionalFormatting>
  <conditionalFormatting sqref="B60:B67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8" priority="145">
      <formula>"&gt;2000"</formula>
    </cfRule>
  </conditionalFormatting>
  <conditionalFormatting sqref="B68:B71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7" priority="143">
      <formula>"&gt;2000"</formula>
    </cfRule>
  </conditionalFormatting>
  <conditionalFormatting sqref="K60:M67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6" priority="141">
      <formula>"&gt;2000"</formula>
    </cfRule>
  </conditionalFormatting>
  <conditionalFormatting sqref="K68:L71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5" priority="139">
      <formula>"&gt;2000"</formula>
    </cfRule>
  </conditionalFormatting>
  <conditionalFormatting sqref="M68:M71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4" priority="137">
      <formula>"&gt;2000"</formula>
    </cfRule>
  </conditionalFormatting>
  <conditionalFormatting sqref="I60:J67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3" priority="135">
      <formula>"&gt;2000"</formula>
    </cfRule>
  </conditionalFormatting>
  <conditionalFormatting sqref="I68:J71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2" priority="133">
      <formula>"&gt;2000"</formula>
    </cfRule>
  </conditionalFormatting>
  <conditionalFormatting sqref="H60:H67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1" priority="131">
      <formula>"&gt;2000"</formula>
    </cfRule>
  </conditionalFormatting>
  <conditionalFormatting sqref="H68:H71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0" priority="129">
      <formula>"&gt;2000"</formula>
    </cfRule>
  </conditionalFormatting>
  <conditionalFormatting sqref="E72:G74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9" priority="127">
      <formula>"&gt;2000"</formula>
    </cfRule>
  </conditionalFormatting>
  <conditionalFormatting sqref="E75:F78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8" priority="125">
      <formula>"&gt;2000"</formula>
    </cfRule>
  </conditionalFormatting>
  <conditionalFormatting sqref="G75:G78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7" priority="123">
      <formula>"&gt;2000"</formula>
    </cfRule>
  </conditionalFormatting>
  <conditionalFormatting sqref="C72:D74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6" priority="121">
      <formula>"&gt;2000"</formula>
    </cfRule>
  </conditionalFormatting>
  <conditionalFormatting sqref="C75:D78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5" priority="119">
      <formula>"&gt;2000"</formula>
    </cfRule>
  </conditionalFormatting>
  <conditionalFormatting sqref="B72:B74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4" priority="117">
      <formula>"&gt;2000"</formula>
    </cfRule>
  </conditionalFormatting>
  <conditionalFormatting sqref="B75:B78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3" priority="115">
      <formula>"&gt;2000"</formula>
    </cfRule>
  </conditionalFormatting>
  <conditionalFormatting sqref="K72:M74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2" priority="113">
      <formula>"&gt;2000"</formula>
    </cfRule>
  </conditionalFormatting>
  <conditionalFormatting sqref="K75:L78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1" priority="111">
      <formula>"&gt;2000"</formula>
    </cfRule>
  </conditionalFormatting>
  <conditionalFormatting sqref="M75:M78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0" priority="109">
      <formula>"&gt;2000"</formula>
    </cfRule>
  </conditionalFormatting>
  <conditionalFormatting sqref="I72:J74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9" priority="107">
      <formula>"&gt;2000"</formula>
    </cfRule>
  </conditionalFormatting>
  <conditionalFormatting sqref="I75:J78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8" priority="105">
      <formula>"&gt;2000"</formula>
    </cfRule>
  </conditionalFormatting>
  <conditionalFormatting sqref="H72:H74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7" priority="103">
      <formula>"&gt;2000"</formula>
    </cfRule>
  </conditionalFormatting>
  <conditionalFormatting sqref="H75:H78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6" priority="101">
      <formula>"&gt;2000"</formula>
    </cfRule>
  </conditionalFormatting>
  <conditionalFormatting sqref="E79:F79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5" priority="99">
      <formula>"&gt;2000"</formula>
    </cfRule>
  </conditionalFormatting>
  <conditionalFormatting sqref="G79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4" priority="97">
      <formula>"&gt;2000"</formula>
    </cfRule>
  </conditionalFormatting>
  <conditionalFormatting sqref="C79:D79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3" priority="95">
      <formula>"&gt;2000"</formula>
    </cfRule>
  </conditionalFormatting>
  <conditionalFormatting sqref="B79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2" priority="93">
      <formula>"&gt;2000"</formula>
    </cfRule>
  </conditionalFormatting>
  <conditionalFormatting sqref="K79:L79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1" priority="91">
      <formula>"&gt;2000"</formula>
    </cfRule>
  </conditionalFormatting>
  <conditionalFormatting sqref="M79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0" priority="89">
      <formula>"&gt;2000"</formula>
    </cfRule>
  </conditionalFormatting>
  <conditionalFormatting sqref="I79:J79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9" priority="87">
      <formula>"&gt;2000"</formula>
    </cfRule>
  </conditionalFormatting>
  <conditionalFormatting sqref="H79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8" priority="85">
      <formula>"&gt;2000"</formula>
    </cfRule>
  </conditionalFormatting>
  <conditionalFormatting sqref="E80:G8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7" priority="83">
      <formula>"&gt;2000"</formula>
    </cfRule>
  </conditionalFormatting>
  <conditionalFormatting sqref="E82:F85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6" priority="81">
      <formula>"&gt;2000"</formula>
    </cfRule>
  </conditionalFormatting>
  <conditionalFormatting sqref="G82:G8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5" priority="79">
      <formula>"&gt;2000"</formula>
    </cfRule>
  </conditionalFormatting>
  <conditionalFormatting sqref="C80:D81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4" priority="77">
      <formula>"&gt;2000"</formula>
    </cfRule>
  </conditionalFormatting>
  <conditionalFormatting sqref="C82:D85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3" priority="75">
      <formula>"&gt;2000"</formula>
    </cfRule>
  </conditionalFormatting>
  <conditionalFormatting sqref="B80:B81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2" priority="73">
      <formula>"&gt;2000"</formula>
    </cfRule>
  </conditionalFormatting>
  <conditionalFormatting sqref="B82:B85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1" priority="71">
      <formula>"&gt;2000"</formula>
    </cfRule>
  </conditionalFormatting>
  <conditionalFormatting sqref="K80:M81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0" priority="69">
      <formula>"&gt;2000"</formula>
    </cfRule>
  </conditionalFormatting>
  <conditionalFormatting sqref="K82:L8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9" priority="67">
      <formula>"&gt;2000"</formula>
    </cfRule>
  </conditionalFormatting>
  <conditionalFormatting sqref="M82:M8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8" priority="65">
      <formula>"&gt;2000"</formula>
    </cfRule>
  </conditionalFormatting>
  <conditionalFormatting sqref="I80:J81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7" priority="63">
      <formula>"&gt;2000"</formula>
    </cfRule>
  </conditionalFormatting>
  <conditionalFormatting sqref="I82:J8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6" priority="61">
      <formula>"&gt;2000"</formula>
    </cfRule>
  </conditionalFormatting>
  <conditionalFormatting sqref="H80:H8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5" priority="59">
      <formula>"&gt;2000"</formula>
    </cfRule>
  </conditionalFormatting>
  <conditionalFormatting sqref="H82:H8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4" priority="57">
      <formula>"&gt;2000"</formula>
    </cfRule>
  </conditionalFormatting>
  <conditionalFormatting sqref="E86:F8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3" priority="55">
      <formula>"&gt;2000"</formula>
    </cfRule>
  </conditionalFormatting>
  <conditionalFormatting sqref="G8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2" priority="53">
      <formula>"&gt;2000"</formula>
    </cfRule>
  </conditionalFormatting>
  <conditionalFormatting sqref="C86:D8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1" priority="51">
      <formula>"&gt;2000"</formula>
    </cfRule>
  </conditionalFormatting>
  <conditionalFormatting sqref="B8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0" priority="49">
      <formula>"&gt;2000"</formula>
    </cfRule>
  </conditionalFormatting>
  <conditionalFormatting sqref="K86:L8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9" priority="47">
      <formula>"&gt;2000"</formula>
    </cfRule>
  </conditionalFormatting>
  <conditionalFormatting sqref="M8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8" priority="45">
      <formula>"&gt;2000"</formula>
    </cfRule>
  </conditionalFormatting>
  <conditionalFormatting sqref="I86:J8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7" priority="43">
      <formula>"&gt;2000"</formula>
    </cfRule>
  </conditionalFormatting>
  <conditionalFormatting sqref="H8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6" priority="41">
      <formula>"&gt;2000"</formula>
    </cfRule>
  </conditionalFormatting>
  <conditionalFormatting sqref="E87:F8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5" priority="39">
      <formula>"&gt;2000"</formula>
    </cfRule>
  </conditionalFormatting>
  <conditionalFormatting sqref="G8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4" priority="37">
      <formula>"&gt;2000"</formula>
    </cfRule>
  </conditionalFormatting>
  <conditionalFormatting sqref="C87:D8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3" priority="35">
      <formula>"&gt;2000"</formula>
    </cfRule>
  </conditionalFormatting>
  <conditionalFormatting sqref="B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2" priority="33">
      <formula>"&gt;2000"</formula>
    </cfRule>
  </conditionalFormatting>
  <conditionalFormatting sqref="K87:L8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1" priority="31">
      <formula>"&gt;2000"</formula>
    </cfRule>
  </conditionalFormatting>
  <conditionalFormatting sqref="M8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0" priority="29">
      <formula>"&gt;2000"</formula>
    </cfRule>
  </conditionalFormatting>
  <conditionalFormatting sqref="I87:J8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9" priority="27">
      <formula>"&gt;2000"</formula>
    </cfRule>
  </conditionalFormatting>
  <conditionalFormatting sqref="H8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8" priority="25">
      <formula>"&gt;2000"</formula>
    </cfRule>
  </conditionalFormatting>
  <conditionalFormatting sqref="E88:F8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7" priority="23">
      <formula>"&gt;2000"</formula>
    </cfRule>
  </conditionalFormatting>
  <conditionalFormatting sqref="G8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6" priority="21">
      <formula>"&gt;2000"</formula>
    </cfRule>
  </conditionalFormatting>
  <conditionalFormatting sqref="C88:D8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5" priority="19">
      <formula>"&gt;2000"</formula>
    </cfRule>
  </conditionalFormatting>
  <conditionalFormatting sqref="B8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4" priority="17">
      <formula>"&gt;2000"</formula>
    </cfRule>
  </conditionalFormatting>
  <conditionalFormatting sqref="K88:L8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" priority="15">
      <formula>"&gt;2000"</formula>
    </cfRule>
  </conditionalFormatting>
  <conditionalFormatting sqref="M8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" priority="13">
      <formula>"&gt;2000"</formula>
    </cfRule>
  </conditionalFormatting>
  <conditionalFormatting sqref="I88:J8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" priority="11">
      <formula>"&gt;2000"</formula>
    </cfRule>
  </conditionalFormatting>
  <conditionalFormatting sqref="H8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0" priority="9">
      <formula>"&gt;2000"</formula>
    </cfRule>
  </conditionalFormatting>
  <conditionalFormatting sqref="B60:M8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M15">
    <cfRule type="iconSet" priority="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M20:M33 B20:L21 B23:L33">
    <cfRule type="iconSet" priority="5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G22">
    <cfRule type="iconSet" priority="4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K22">
    <cfRule type="iconSet" priority="3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B20:M33">
    <cfRule type="iconSet" priority="2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B40:M53">
    <cfRule type="iconSet" priority="1">
      <iconSet iconSet="4RedToBlack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zoomScale="115" zoomScaleNormal="115" zoomScalePageLayoutView="115" workbookViewId="0">
      <selection activeCell="E16" sqref="E16"/>
    </sheetView>
  </sheetViews>
  <sheetFormatPr baseColWidth="10" defaultColWidth="8.83203125" defaultRowHeight="15" x14ac:dyDescent="0.2"/>
  <cols>
    <col min="1" max="1" width="11.1640625" style="103" customWidth="1"/>
    <col min="2" max="2" width="15" style="87" customWidth="1"/>
    <col min="3" max="3" width="12.1640625" style="87" customWidth="1"/>
    <col min="4" max="4" width="10" style="87" bestFit="1" customWidth="1"/>
    <col min="5" max="5" width="18.83203125" style="87" customWidth="1"/>
    <col min="6" max="6" width="18.1640625" style="87" bestFit="1" customWidth="1"/>
    <col min="7" max="16384" width="8.83203125" style="87"/>
  </cols>
  <sheetData>
    <row r="1" spans="1:6" ht="24" customHeight="1" x14ac:dyDescent="0.25">
      <c r="A1" s="133" t="s">
        <v>62</v>
      </c>
      <c r="B1" s="133"/>
      <c r="C1" s="133"/>
      <c r="D1" s="133"/>
      <c r="E1" s="133"/>
      <c r="F1" s="133"/>
    </row>
    <row r="2" spans="1:6" x14ac:dyDescent="0.2">
      <c r="A2" s="89"/>
      <c r="B2" s="90"/>
      <c r="C2" s="91"/>
      <c r="D2" s="91"/>
      <c r="E2" s="91"/>
      <c r="F2" s="91"/>
    </row>
    <row r="3" spans="1:6" ht="21" customHeight="1" x14ac:dyDescent="0.2">
      <c r="A3" s="92" t="s">
        <v>63</v>
      </c>
      <c r="B3" s="93" t="s">
        <v>64</v>
      </c>
      <c r="C3" s="94" t="s">
        <v>65</v>
      </c>
      <c r="D3" s="94" t="s">
        <v>66</v>
      </c>
      <c r="E3" s="93" t="s">
        <v>67</v>
      </c>
      <c r="F3" s="93" t="s">
        <v>68</v>
      </c>
    </row>
    <row r="4" spans="1:6" ht="18" customHeight="1" x14ac:dyDescent="0.2">
      <c r="A4" s="95">
        <v>42384</v>
      </c>
      <c r="B4" s="96">
        <v>13</v>
      </c>
      <c r="C4" s="97">
        <v>89500</v>
      </c>
      <c r="D4" s="97">
        <v>62600</v>
      </c>
      <c r="E4" s="98">
        <f>C4-D4</f>
        <v>26900</v>
      </c>
      <c r="F4" s="99">
        <f>E4</f>
        <v>26900</v>
      </c>
    </row>
    <row r="5" spans="1:6" ht="18" customHeight="1" x14ac:dyDescent="0.2">
      <c r="A5" s="95">
        <v>42415</v>
      </c>
      <c r="B5" s="96">
        <v>19</v>
      </c>
      <c r="C5" s="97">
        <v>100500</v>
      </c>
      <c r="D5" s="97">
        <v>60300</v>
      </c>
      <c r="E5" s="98">
        <f t="shared" ref="E5:E15" si="0">C5-D5</f>
        <v>40200</v>
      </c>
      <c r="F5" s="99">
        <f>E4+E5</f>
        <v>67100</v>
      </c>
    </row>
    <row r="6" spans="1:6" ht="18" customHeight="1" x14ac:dyDescent="0.2">
      <c r="A6" s="95">
        <v>42444</v>
      </c>
      <c r="B6" s="96">
        <v>25</v>
      </c>
      <c r="C6" s="97">
        <v>119200</v>
      </c>
      <c r="D6" s="97">
        <v>27800</v>
      </c>
      <c r="E6" s="98">
        <f t="shared" si="0"/>
        <v>91400</v>
      </c>
      <c r="F6" s="99">
        <f>E4+E5+E6</f>
        <v>158500</v>
      </c>
    </row>
    <row r="7" spans="1:6" ht="18" customHeight="1" x14ac:dyDescent="0.2">
      <c r="A7" s="95">
        <v>42475</v>
      </c>
      <c r="B7" s="96">
        <v>22</v>
      </c>
      <c r="C7" s="97">
        <v>115900</v>
      </c>
      <c r="D7" s="97">
        <v>79600</v>
      </c>
      <c r="E7" s="98">
        <f>C7-D7</f>
        <v>36300</v>
      </c>
      <c r="F7" s="100">
        <f>E7</f>
        <v>36300</v>
      </c>
    </row>
    <row r="8" spans="1:6" ht="18" customHeight="1" x14ac:dyDescent="0.2">
      <c r="A8" s="95">
        <v>42505</v>
      </c>
      <c r="B8" s="96">
        <v>28</v>
      </c>
      <c r="C8" s="97">
        <v>123700</v>
      </c>
      <c r="D8" s="97">
        <v>84000</v>
      </c>
      <c r="E8" s="98">
        <f t="shared" si="0"/>
        <v>39700</v>
      </c>
      <c r="F8" s="100">
        <f>E7+E8</f>
        <v>76000</v>
      </c>
    </row>
    <row r="9" spans="1:6" ht="18" customHeight="1" x14ac:dyDescent="0.2">
      <c r="A9" s="95">
        <v>42536</v>
      </c>
      <c r="B9" s="96">
        <v>35</v>
      </c>
      <c r="C9" s="97">
        <v>129300</v>
      </c>
      <c r="D9" s="97">
        <v>83100</v>
      </c>
      <c r="E9" s="98">
        <f t="shared" si="0"/>
        <v>46200</v>
      </c>
      <c r="F9" s="100">
        <f>E7+E8+E9</f>
        <v>122200</v>
      </c>
    </row>
    <row r="10" spans="1:6" ht="18" customHeight="1" x14ac:dyDescent="0.2">
      <c r="A10" s="95">
        <v>42566</v>
      </c>
      <c r="B10" s="96">
        <v>20</v>
      </c>
      <c r="C10" s="97">
        <v>110700</v>
      </c>
      <c r="D10" s="97">
        <v>77300</v>
      </c>
      <c r="E10" s="98">
        <f t="shared" si="0"/>
        <v>33400</v>
      </c>
      <c r="F10" s="101">
        <f>E10</f>
        <v>33400</v>
      </c>
    </row>
    <row r="11" spans="1:6" ht="18" customHeight="1" x14ac:dyDescent="0.2">
      <c r="A11" s="95">
        <v>42597</v>
      </c>
      <c r="B11" s="96">
        <v>31</v>
      </c>
      <c r="C11" s="97">
        <v>125100</v>
      </c>
      <c r="D11" s="97">
        <v>85500</v>
      </c>
      <c r="E11" s="98">
        <f t="shared" si="0"/>
        <v>39600</v>
      </c>
      <c r="F11" s="101">
        <f>E10+E11</f>
        <v>73000</v>
      </c>
    </row>
    <row r="12" spans="1:6" ht="18" customHeight="1" x14ac:dyDescent="0.2">
      <c r="A12" s="95">
        <v>42628</v>
      </c>
      <c r="B12" s="96">
        <v>27</v>
      </c>
      <c r="C12" s="97">
        <v>120100</v>
      </c>
      <c r="D12" s="97">
        <v>78900</v>
      </c>
      <c r="E12" s="98">
        <f t="shared" si="0"/>
        <v>41200</v>
      </c>
      <c r="F12" s="101">
        <f>E10+E11+E12</f>
        <v>114200</v>
      </c>
    </row>
    <row r="13" spans="1:6" ht="18" customHeight="1" x14ac:dyDescent="0.2">
      <c r="A13" s="95">
        <v>42658</v>
      </c>
      <c r="B13" s="96">
        <v>24</v>
      </c>
      <c r="C13" s="97">
        <v>118400</v>
      </c>
      <c r="D13" s="97">
        <v>91000</v>
      </c>
      <c r="E13" s="98">
        <f t="shared" si="0"/>
        <v>27400</v>
      </c>
      <c r="F13" s="102">
        <f>E13</f>
        <v>27400</v>
      </c>
    </row>
    <row r="14" spans="1:6" ht="18" customHeight="1" x14ac:dyDescent="0.2">
      <c r="A14" s="95">
        <v>42689</v>
      </c>
      <c r="B14" s="96">
        <v>19</v>
      </c>
      <c r="C14" s="97">
        <v>100300</v>
      </c>
      <c r="D14" s="97">
        <v>65100</v>
      </c>
      <c r="E14" s="98">
        <f t="shared" si="0"/>
        <v>35200</v>
      </c>
      <c r="F14" s="102">
        <f>E13+E14</f>
        <v>62600</v>
      </c>
    </row>
    <row r="15" spans="1:6" ht="18" customHeight="1" x14ac:dyDescent="0.2">
      <c r="A15" s="95">
        <v>42719</v>
      </c>
      <c r="B15" s="96">
        <v>17</v>
      </c>
      <c r="C15" s="97">
        <v>94200</v>
      </c>
      <c r="D15" s="97">
        <v>65800</v>
      </c>
      <c r="E15" s="98">
        <f t="shared" si="0"/>
        <v>28400</v>
      </c>
      <c r="F15" s="102">
        <f>E13+E14+E15</f>
        <v>91000</v>
      </c>
    </row>
    <row r="16" spans="1:6" x14ac:dyDescent="0.2">
      <c r="A16" s="95">
        <v>42384</v>
      </c>
      <c r="B16" s="96">
        <v>13</v>
      </c>
      <c r="C16" s="97">
        <v>89500</v>
      </c>
      <c r="D16" s="97">
        <v>62600</v>
      </c>
      <c r="E16" s="98">
        <f>C16-D16</f>
        <v>26900</v>
      </c>
      <c r="F16" s="99">
        <f>E16</f>
        <v>26900</v>
      </c>
    </row>
    <row r="17" spans="1:6" x14ac:dyDescent="0.2">
      <c r="A17" s="95">
        <v>42415</v>
      </c>
      <c r="B17" s="96">
        <v>19</v>
      </c>
      <c r="C17" s="97">
        <v>100500</v>
      </c>
      <c r="D17" s="97">
        <v>60300</v>
      </c>
      <c r="E17" s="98">
        <f t="shared" ref="E17:E18" si="1">C17-D17</f>
        <v>40200</v>
      </c>
      <c r="F17" s="99">
        <f>E16+E17</f>
        <v>67100</v>
      </c>
    </row>
    <row r="18" spans="1:6" x14ac:dyDescent="0.2">
      <c r="A18" s="95">
        <v>42444</v>
      </c>
      <c r="B18" s="96">
        <v>25</v>
      </c>
      <c r="C18" s="97">
        <v>119200</v>
      </c>
      <c r="D18" s="97">
        <v>27800</v>
      </c>
      <c r="E18" s="98">
        <f t="shared" si="1"/>
        <v>91400</v>
      </c>
      <c r="F18" s="99">
        <f>E16+E17+E18</f>
        <v>158500</v>
      </c>
    </row>
    <row r="19" spans="1:6" x14ac:dyDescent="0.2">
      <c r="A19" s="95">
        <v>42475</v>
      </c>
      <c r="B19" s="96">
        <v>22</v>
      </c>
      <c r="C19" s="97">
        <v>115900</v>
      </c>
      <c r="D19" s="97">
        <v>79600</v>
      </c>
      <c r="E19" s="98">
        <f>C19-D19</f>
        <v>36300</v>
      </c>
      <c r="F19" s="100">
        <f>E19</f>
        <v>36300</v>
      </c>
    </row>
    <row r="20" spans="1:6" x14ac:dyDescent="0.2">
      <c r="A20" s="95">
        <v>42505</v>
      </c>
      <c r="B20" s="96">
        <v>28</v>
      </c>
      <c r="C20" s="97">
        <v>123700</v>
      </c>
      <c r="D20" s="97">
        <v>84000</v>
      </c>
      <c r="E20" s="98">
        <f t="shared" ref="E20:E27" si="2">C20-D20</f>
        <v>39700</v>
      </c>
      <c r="F20" s="100">
        <f>E19+E20</f>
        <v>76000</v>
      </c>
    </row>
    <row r="21" spans="1:6" x14ac:dyDescent="0.2">
      <c r="A21" s="95">
        <v>42536</v>
      </c>
      <c r="B21" s="96">
        <v>35</v>
      </c>
      <c r="C21" s="97">
        <v>129300</v>
      </c>
      <c r="D21" s="97">
        <v>83100</v>
      </c>
      <c r="E21" s="98">
        <f t="shared" si="2"/>
        <v>46200</v>
      </c>
      <c r="F21" s="100">
        <f>E19+E20+E21</f>
        <v>122200</v>
      </c>
    </row>
    <row r="22" spans="1:6" x14ac:dyDescent="0.2">
      <c r="A22" s="95">
        <v>42566</v>
      </c>
      <c r="B22" s="96">
        <v>20</v>
      </c>
      <c r="C22" s="97">
        <v>110700</v>
      </c>
      <c r="D22" s="97">
        <v>77300</v>
      </c>
      <c r="E22" s="98">
        <f t="shared" si="2"/>
        <v>33400</v>
      </c>
      <c r="F22" s="101">
        <f>E22</f>
        <v>33400</v>
      </c>
    </row>
    <row r="23" spans="1:6" x14ac:dyDescent="0.2">
      <c r="A23" s="95">
        <v>42597</v>
      </c>
      <c r="B23" s="96">
        <v>31</v>
      </c>
      <c r="C23" s="97">
        <v>125100</v>
      </c>
      <c r="D23" s="97">
        <v>85500</v>
      </c>
      <c r="E23" s="98">
        <f t="shared" si="2"/>
        <v>39600</v>
      </c>
      <c r="F23" s="101">
        <f>E22+E23</f>
        <v>73000</v>
      </c>
    </row>
    <row r="24" spans="1:6" x14ac:dyDescent="0.2">
      <c r="A24" s="95">
        <v>42628</v>
      </c>
      <c r="B24" s="96">
        <v>27</v>
      </c>
      <c r="C24" s="97">
        <v>120100</v>
      </c>
      <c r="D24" s="97">
        <v>78900</v>
      </c>
      <c r="E24" s="98">
        <f t="shared" si="2"/>
        <v>41200</v>
      </c>
      <c r="F24" s="101">
        <f>E22+E23+E24</f>
        <v>114200</v>
      </c>
    </row>
    <row r="25" spans="1:6" x14ac:dyDescent="0.2">
      <c r="A25" s="95">
        <v>42658</v>
      </c>
      <c r="B25" s="96">
        <v>24</v>
      </c>
      <c r="C25" s="97">
        <v>118400</v>
      </c>
      <c r="D25" s="97">
        <v>91000</v>
      </c>
      <c r="E25" s="98">
        <f t="shared" si="2"/>
        <v>27400</v>
      </c>
      <c r="F25" s="102">
        <f>E25</f>
        <v>27400</v>
      </c>
    </row>
    <row r="26" spans="1:6" x14ac:dyDescent="0.2">
      <c r="A26" s="95">
        <v>42689</v>
      </c>
      <c r="B26" s="96">
        <v>19</v>
      </c>
      <c r="C26" s="97">
        <v>100300</v>
      </c>
      <c r="D26" s="97">
        <v>65100</v>
      </c>
      <c r="E26" s="98">
        <f t="shared" si="2"/>
        <v>35200</v>
      </c>
      <c r="F26" s="102">
        <f>E25+E26</f>
        <v>62600</v>
      </c>
    </row>
    <row r="27" spans="1:6" x14ac:dyDescent="0.2">
      <c r="A27" s="95">
        <v>42719</v>
      </c>
      <c r="B27" s="96">
        <v>17</v>
      </c>
      <c r="C27" s="97">
        <v>94200</v>
      </c>
      <c r="D27" s="97">
        <v>65800</v>
      </c>
      <c r="E27" s="98">
        <f t="shared" si="2"/>
        <v>28400</v>
      </c>
      <c r="F27" s="102">
        <f>E25+E26+E27</f>
        <v>91000</v>
      </c>
    </row>
    <row r="28" spans="1:6" x14ac:dyDescent="0.2">
      <c r="A28" s="95">
        <v>42384</v>
      </c>
      <c r="B28" s="96">
        <v>13</v>
      </c>
      <c r="C28" s="97">
        <v>89500</v>
      </c>
      <c r="D28" s="97">
        <v>62600</v>
      </c>
      <c r="E28" s="98">
        <f>C28-D28</f>
        <v>26900</v>
      </c>
      <c r="F28" s="99">
        <f>E28</f>
        <v>26900</v>
      </c>
    </row>
    <row r="29" spans="1:6" x14ac:dyDescent="0.2">
      <c r="A29" s="95">
        <v>42415</v>
      </c>
      <c r="B29" s="96">
        <v>19</v>
      </c>
      <c r="C29" s="97">
        <v>100500</v>
      </c>
      <c r="D29" s="97">
        <v>60300</v>
      </c>
      <c r="E29" s="98">
        <f t="shared" ref="E29:E30" si="3">C29-D29</f>
        <v>40200</v>
      </c>
      <c r="F29" s="99">
        <f>E28+E29</f>
        <v>67100</v>
      </c>
    </row>
    <row r="30" spans="1:6" x14ac:dyDescent="0.2">
      <c r="A30" s="95">
        <v>42444</v>
      </c>
      <c r="B30" s="96">
        <v>25</v>
      </c>
      <c r="C30" s="97">
        <v>119200</v>
      </c>
      <c r="D30" s="97">
        <v>27800</v>
      </c>
      <c r="E30" s="98">
        <f t="shared" si="3"/>
        <v>91400</v>
      </c>
      <c r="F30" s="99">
        <f>E28+E29+E30</f>
        <v>158500</v>
      </c>
    </row>
    <row r="31" spans="1:6" x14ac:dyDescent="0.2">
      <c r="A31" s="95">
        <v>42475</v>
      </c>
      <c r="B31" s="96">
        <v>22</v>
      </c>
      <c r="C31" s="97">
        <v>115900</v>
      </c>
      <c r="D31" s="97">
        <v>79600</v>
      </c>
      <c r="E31" s="98">
        <f>C31-D31</f>
        <v>36300</v>
      </c>
      <c r="F31" s="100">
        <f>E31</f>
        <v>36300</v>
      </c>
    </row>
    <row r="32" spans="1:6" x14ac:dyDescent="0.2">
      <c r="A32" s="95">
        <v>42505</v>
      </c>
      <c r="B32" s="96">
        <v>28</v>
      </c>
      <c r="C32" s="97">
        <v>123700</v>
      </c>
      <c r="D32" s="97">
        <v>84000</v>
      </c>
      <c r="E32" s="98">
        <f t="shared" ref="E32:E39" si="4">C32-D32</f>
        <v>39700</v>
      </c>
      <c r="F32" s="100">
        <f>E31+E32</f>
        <v>76000</v>
      </c>
    </row>
    <row r="33" spans="1:6" x14ac:dyDescent="0.2">
      <c r="A33" s="95">
        <v>42536</v>
      </c>
      <c r="B33" s="96">
        <v>35</v>
      </c>
      <c r="C33" s="97">
        <v>129300</v>
      </c>
      <c r="D33" s="97">
        <v>83100</v>
      </c>
      <c r="E33" s="98">
        <f t="shared" si="4"/>
        <v>46200</v>
      </c>
      <c r="F33" s="100">
        <f>E31+E32+E33</f>
        <v>122200</v>
      </c>
    </row>
    <row r="34" spans="1:6" x14ac:dyDescent="0.2">
      <c r="A34" s="95">
        <v>42566</v>
      </c>
      <c r="B34" s="96">
        <v>20</v>
      </c>
      <c r="C34" s="97">
        <v>110700</v>
      </c>
      <c r="D34" s="97">
        <v>77300</v>
      </c>
      <c r="E34" s="98">
        <f t="shared" si="4"/>
        <v>33400</v>
      </c>
      <c r="F34" s="101">
        <f>E34</f>
        <v>33400</v>
      </c>
    </row>
    <row r="35" spans="1:6" x14ac:dyDescent="0.2">
      <c r="A35" s="95">
        <v>42597</v>
      </c>
      <c r="B35" s="96">
        <v>31</v>
      </c>
      <c r="C35" s="97">
        <v>125100</v>
      </c>
      <c r="D35" s="97">
        <v>85500</v>
      </c>
      <c r="E35" s="98">
        <f t="shared" si="4"/>
        <v>39600</v>
      </c>
      <c r="F35" s="101">
        <f>E34+E35</f>
        <v>73000</v>
      </c>
    </row>
    <row r="36" spans="1:6" x14ac:dyDescent="0.2">
      <c r="A36" s="95">
        <v>42628</v>
      </c>
      <c r="B36" s="96">
        <v>27</v>
      </c>
      <c r="C36" s="97">
        <v>120100</v>
      </c>
      <c r="D36" s="97">
        <v>78900</v>
      </c>
      <c r="E36" s="98">
        <f t="shared" si="4"/>
        <v>41200</v>
      </c>
      <c r="F36" s="101">
        <f>E34+E35+E36</f>
        <v>114200</v>
      </c>
    </row>
    <row r="37" spans="1:6" x14ac:dyDescent="0.2">
      <c r="A37" s="95">
        <v>42658</v>
      </c>
      <c r="B37" s="96">
        <v>24</v>
      </c>
      <c r="C37" s="97">
        <v>118400</v>
      </c>
      <c r="D37" s="97">
        <v>91000</v>
      </c>
      <c r="E37" s="98">
        <f t="shared" si="4"/>
        <v>27400</v>
      </c>
      <c r="F37" s="102">
        <f>E37</f>
        <v>27400</v>
      </c>
    </row>
    <row r="38" spans="1:6" x14ac:dyDescent="0.2">
      <c r="A38" s="95">
        <v>42689</v>
      </c>
      <c r="B38" s="96">
        <v>19</v>
      </c>
      <c r="C38" s="97">
        <v>100300</v>
      </c>
      <c r="D38" s="97">
        <v>65100</v>
      </c>
      <c r="E38" s="98">
        <f t="shared" si="4"/>
        <v>35200</v>
      </c>
      <c r="F38" s="102">
        <f>E37+E38</f>
        <v>62600</v>
      </c>
    </row>
    <row r="39" spans="1:6" x14ac:dyDescent="0.2">
      <c r="A39" s="95">
        <v>42719</v>
      </c>
      <c r="B39" s="96">
        <v>17</v>
      </c>
      <c r="C39" s="97">
        <v>94200</v>
      </c>
      <c r="D39" s="97">
        <v>65800</v>
      </c>
      <c r="E39" s="98">
        <f t="shared" si="4"/>
        <v>28400</v>
      </c>
      <c r="F39" s="102">
        <f>E37+E38+E39</f>
        <v>91000</v>
      </c>
    </row>
    <row r="40" spans="1:6" x14ac:dyDescent="0.2">
      <c r="A40" s="95">
        <v>42384</v>
      </c>
      <c r="B40" s="96">
        <v>13</v>
      </c>
      <c r="C40" s="97">
        <v>89500</v>
      </c>
      <c r="D40" s="97">
        <v>62600</v>
      </c>
      <c r="E40" s="98">
        <f>C40-D40</f>
        <v>26900</v>
      </c>
      <c r="F40" s="99">
        <f>E40</f>
        <v>26900</v>
      </c>
    </row>
    <row r="41" spans="1:6" x14ac:dyDescent="0.2">
      <c r="A41" s="95">
        <v>42415</v>
      </c>
      <c r="B41" s="96">
        <v>19</v>
      </c>
      <c r="C41" s="97">
        <v>100500</v>
      </c>
      <c r="D41" s="97">
        <v>60300</v>
      </c>
      <c r="E41" s="98">
        <f t="shared" ref="E41:E42" si="5">C41-D41</f>
        <v>40200</v>
      </c>
      <c r="F41" s="99">
        <f>E40+E41</f>
        <v>67100</v>
      </c>
    </row>
    <row r="42" spans="1:6" x14ac:dyDescent="0.2">
      <c r="A42" s="95">
        <v>42444</v>
      </c>
      <c r="B42" s="96">
        <v>25</v>
      </c>
      <c r="C42" s="97">
        <v>119200</v>
      </c>
      <c r="D42" s="97">
        <v>27800</v>
      </c>
      <c r="E42" s="98">
        <f t="shared" si="5"/>
        <v>91400</v>
      </c>
      <c r="F42" s="99">
        <f>E40+E41+E42</f>
        <v>158500</v>
      </c>
    </row>
    <row r="43" spans="1:6" x14ac:dyDescent="0.2">
      <c r="A43" s="95">
        <v>42475</v>
      </c>
      <c r="B43" s="96">
        <v>22</v>
      </c>
      <c r="C43" s="97">
        <v>115900</v>
      </c>
      <c r="D43" s="97">
        <v>79600</v>
      </c>
      <c r="E43" s="98">
        <f>C43-D43</f>
        <v>36300</v>
      </c>
      <c r="F43" s="100">
        <f>E43</f>
        <v>36300</v>
      </c>
    </row>
    <row r="44" spans="1:6" x14ac:dyDescent="0.2">
      <c r="A44" s="95">
        <v>42505</v>
      </c>
      <c r="B44" s="96">
        <v>28</v>
      </c>
      <c r="C44" s="97">
        <v>123700</v>
      </c>
      <c r="D44" s="97">
        <v>84000</v>
      </c>
      <c r="E44" s="98">
        <f t="shared" ref="E44:E51" si="6">C44-D44</f>
        <v>39700</v>
      </c>
      <c r="F44" s="100">
        <f>E43+E44</f>
        <v>76000</v>
      </c>
    </row>
    <row r="45" spans="1:6" x14ac:dyDescent="0.2">
      <c r="A45" s="95">
        <v>42536</v>
      </c>
      <c r="B45" s="96">
        <v>35</v>
      </c>
      <c r="C45" s="97">
        <v>129300</v>
      </c>
      <c r="D45" s="97">
        <v>83100</v>
      </c>
      <c r="E45" s="98">
        <f t="shared" si="6"/>
        <v>46200</v>
      </c>
      <c r="F45" s="100">
        <f>E43+E44+E45</f>
        <v>122200</v>
      </c>
    </row>
    <row r="46" spans="1:6" x14ac:dyDescent="0.2">
      <c r="A46" s="95">
        <v>42566</v>
      </c>
      <c r="B46" s="96">
        <v>20</v>
      </c>
      <c r="C46" s="97">
        <v>110700</v>
      </c>
      <c r="D46" s="97">
        <v>77300</v>
      </c>
      <c r="E46" s="98">
        <f t="shared" si="6"/>
        <v>33400</v>
      </c>
      <c r="F46" s="101">
        <f>E46</f>
        <v>33400</v>
      </c>
    </row>
    <row r="47" spans="1:6" x14ac:dyDescent="0.2">
      <c r="A47" s="95">
        <v>42597</v>
      </c>
      <c r="B47" s="96">
        <v>31</v>
      </c>
      <c r="C47" s="97">
        <v>125100</v>
      </c>
      <c r="D47" s="97">
        <v>85500</v>
      </c>
      <c r="E47" s="98">
        <f t="shared" si="6"/>
        <v>39600</v>
      </c>
      <c r="F47" s="101">
        <f>E46+E47</f>
        <v>73000</v>
      </c>
    </row>
    <row r="48" spans="1:6" x14ac:dyDescent="0.2">
      <c r="A48" s="95">
        <v>42628</v>
      </c>
      <c r="B48" s="96">
        <v>27</v>
      </c>
      <c r="C48" s="97">
        <v>120100</v>
      </c>
      <c r="D48" s="97">
        <v>78900</v>
      </c>
      <c r="E48" s="98">
        <f t="shared" si="6"/>
        <v>41200</v>
      </c>
      <c r="F48" s="101">
        <f>E46+E47+E48</f>
        <v>114200</v>
      </c>
    </row>
    <row r="49" spans="1:6" x14ac:dyDescent="0.2">
      <c r="A49" s="95">
        <v>42658</v>
      </c>
      <c r="B49" s="96">
        <v>24</v>
      </c>
      <c r="C49" s="97">
        <v>118400</v>
      </c>
      <c r="D49" s="97">
        <v>91000</v>
      </c>
      <c r="E49" s="98">
        <f t="shared" si="6"/>
        <v>27400</v>
      </c>
      <c r="F49" s="102">
        <f>E49</f>
        <v>27400</v>
      </c>
    </row>
    <row r="50" spans="1:6" x14ac:dyDescent="0.2">
      <c r="A50" s="95">
        <v>42689</v>
      </c>
      <c r="B50" s="96">
        <v>19</v>
      </c>
      <c r="C50" s="97">
        <v>100300</v>
      </c>
      <c r="D50" s="97">
        <v>65100</v>
      </c>
      <c r="E50" s="98">
        <f t="shared" si="6"/>
        <v>35200</v>
      </c>
      <c r="F50" s="102">
        <f>E49+E50</f>
        <v>62600</v>
      </c>
    </row>
    <row r="51" spans="1:6" x14ac:dyDescent="0.2">
      <c r="A51" s="95">
        <v>42719</v>
      </c>
      <c r="B51" s="96">
        <v>17</v>
      </c>
      <c r="C51" s="97">
        <v>94200</v>
      </c>
      <c r="D51" s="97">
        <v>65800</v>
      </c>
      <c r="E51" s="98">
        <f t="shared" si="6"/>
        <v>28400</v>
      </c>
      <c r="F51" s="102">
        <f>E49+E50+E51</f>
        <v>91000</v>
      </c>
    </row>
    <row r="52" spans="1:6" x14ac:dyDescent="0.2">
      <c r="A52" s="95">
        <v>42384</v>
      </c>
      <c r="B52" s="96">
        <v>13</v>
      </c>
      <c r="C52" s="97">
        <v>89500</v>
      </c>
      <c r="D52" s="97">
        <v>62600</v>
      </c>
      <c r="E52" s="98">
        <f>C52-D52</f>
        <v>26900</v>
      </c>
      <c r="F52" s="99">
        <f>E52</f>
        <v>26900</v>
      </c>
    </row>
    <row r="53" spans="1:6" x14ac:dyDescent="0.2">
      <c r="A53" s="95">
        <v>42415</v>
      </c>
      <c r="B53" s="96">
        <v>19</v>
      </c>
      <c r="C53" s="97">
        <v>100500</v>
      </c>
      <c r="D53" s="97">
        <v>60300</v>
      </c>
      <c r="E53" s="98">
        <f t="shared" ref="E53:E54" si="7">C53-D53</f>
        <v>40200</v>
      </c>
      <c r="F53" s="99">
        <f>E52+E53</f>
        <v>67100</v>
      </c>
    </row>
    <row r="54" spans="1:6" x14ac:dyDescent="0.2">
      <c r="A54" s="95">
        <v>42444</v>
      </c>
      <c r="B54" s="96">
        <v>25</v>
      </c>
      <c r="C54" s="97">
        <v>119200</v>
      </c>
      <c r="D54" s="97">
        <v>27800</v>
      </c>
      <c r="E54" s="98">
        <f t="shared" si="7"/>
        <v>91400</v>
      </c>
      <c r="F54" s="99">
        <f>E52+E53+E54</f>
        <v>158500</v>
      </c>
    </row>
    <row r="55" spans="1:6" x14ac:dyDescent="0.2">
      <c r="A55" s="95">
        <v>42475</v>
      </c>
      <c r="B55" s="96">
        <v>22</v>
      </c>
      <c r="C55" s="97">
        <v>115900</v>
      </c>
      <c r="D55" s="97">
        <v>79600</v>
      </c>
      <c r="E55" s="98">
        <f>C55-D55</f>
        <v>36300</v>
      </c>
      <c r="F55" s="100">
        <f>E55</f>
        <v>36300</v>
      </c>
    </row>
    <row r="56" spans="1:6" x14ac:dyDescent="0.2">
      <c r="A56" s="95">
        <v>42505</v>
      </c>
      <c r="B56" s="96">
        <v>28</v>
      </c>
      <c r="C56" s="97">
        <v>123700</v>
      </c>
      <c r="D56" s="97">
        <v>84000</v>
      </c>
      <c r="E56" s="98">
        <f t="shared" ref="E56:E63" si="8">C56-D56</f>
        <v>39700</v>
      </c>
      <c r="F56" s="100">
        <f>E55+E56</f>
        <v>76000</v>
      </c>
    </row>
    <row r="57" spans="1:6" x14ac:dyDescent="0.2">
      <c r="A57" s="95">
        <v>42536</v>
      </c>
      <c r="B57" s="96">
        <v>35</v>
      </c>
      <c r="C57" s="97">
        <v>129300</v>
      </c>
      <c r="D57" s="97">
        <v>83100</v>
      </c>
      <c r="E57" s="98">
        <f t="shared" si="8"/>
        <v>46200</v>
      </c>
      <c r="F57" s="100">
        <f>E55+E56+E57</f>
        <v>122200</v>
      </c>
    </row>
    <row r="58" spans="1:6" x14ac:dyDescent="0.2">
      <c r="A58" s="95">
        <v>42566</v>
      </c>
      <c r="B58" s="96">
        <v>20</v>
      </c>
      <c r="C58" s="97">
        <v>110700</v>
      </c>
      <c r="D58" s="97">
        <v>77300</v>
      </c>
      <c r="E58" s="98">
        <f t="shared" si="8"/>
        <v>33400</v>
      </c>
      <c r="F58" s="101">
        <f>E58</f>
        <v>33400</v>
      </c>
    </row>
    <row r="59" spans="1:6" x14ac:dyDescent="0.2">
      <c r="A59" s="95">
        <v>42597</v>
      </c>
      <c r="B59" s="96">
        <v>31</v>
      </c>
      <c r="C59" s="97">
        <v>125100</v>
      </c>
      <c r="D59" s="97">
        <v>85500</v>
      </c>
      <c r="E59" s="98">
        <f t="shared" si="8"/>
        <v>39600</v>
      </c>
      <c r="F59" s="101">
        <f>E58+E59</f>
        <v>73000</v>
      </c>
    </row>
    <row r="60" spans="1:6" x14ac:dyDescent="0.2">
      <c r="A60" s="95">
        <v>42628</v>
      </c>
      <c r="B60" s="96">
        <v>27</v>
      </c>
      <c r="C60" s="97">
        <v>120100</v>
      </c>
      <c r="D60" s="97">
        <v>78900</v>
      </c>
      <c r="E60" s="98">
        <f t="shared" si="8"/>
        <v>41200</v>
      </c>
      <c r="F60" s="101">
        <f>E58+E59+E60</f>
        <v>114200</v>
      </c>
    </row>
    <row r="61" spans="1:6" x14ac:dyDescent="0.2">
      <c r="A61" s="95">
        <v>42658</v>
      </c>
      <c r="B61" s="96">
        <v>24</v>
      </c>
      <c r="C61" s="97">
        <v>118400</v>
      </c>
      <c r="D61" s="97">
        <v>91000</v>
      </c>
      <c r="E61" s="98">
        <f t="shared" si="8"/>
        <v>27400</v>
      </c>
      <c r="F61" s="102">
        <f>E61</f>
        <v>27400</v>
      </c>
    </row>
    <row r="62" spans="1:6" x14ac:dyDescent="0.2">
      <c r="A62" s="95">
        <v>42689</v>
      </c>
      <c r="B62" s="96">
        <v>19</v>
      </c>
      <c r="C62" s="97">
        <v>100300</v>
      </c>
      <c r="D62" s="97">
        <v>65100</v>
      </c>
      <c r="E62" s="98">
        <f t="shared" si="8"/>
        <v>35200</v>
      </c>
      <c r="F62" s="102">
        <f>E61+E62</f>
        <v>62600</v>
      </c>
    </row>
    <row r="63" spans="1:6" x14ac:dyDescent="0.2">
      <c r="A63" s="95">
        <v>42719</v>
      </c>
      <c r="B63" s="96">
        <v>17</v>
      </c>
      <c r="C63" s="97">
        <v>94200</v>
      </c>
      <c r="D63" s="97">
        <v>65800</v>
      </c>
      <c r="E63" s="98">
        <f t="shared" si="8"/>
        <v>28400</v>
      </c>
      <c r="F63" s="102">
        <f>E61+E62+E63</f>
        <v>91000</v>
      </c>
    </row>
    <row r="64" spans="1:6" x14ac:dyDescent="0.2">
      <c r="A64" s="95">
        <v>42384</v>
      </c>
      <c r="B64" s="96">
        <v>13</v>
      </c>
      <c r="C64" s="97">
        <v>89500</v>
      </c>
      <c r="D64" s="97">
        <v>62600</v>
      </c>
      <c r="E64" s="98">
        <f>C64-D64</f>
        <v>26900</v>
      </c>
      <c r="F64" s="99">
        <f>E64</f>
        <v>26900</v>
      </c>
    </row>
    <row r="65" spans="1:6" x14ac:dyDescent="0.2">
      <c r="A65" s="95">
        <v>42415</v>
      </c>
      <c r="B65" s="96">
        <v>19</v>
      </c>
      <c r="C65" s="97">
        <v>100500</v>
      </c>
      <c r="D65" s="97">
        <v>60300</v>
      </c>
      <c r="E65" s="98">
        <f t="shared" ref="E65:E66" si="9">C65-D65</f>
        <v>40200</v>
      </c>
      <c r="F65" s="99">
        <f>E64+E65</f>
        <v>67100</v>
      </c>
    </row>
    <row r="66" spans="1:6" x14ac:dyDescent="0.2">
      <c r="A66" s="95">
        <v>42444</v>
      </c>
      <c r="B66" s="96">
        <v>25</v>
      </c>
      <c r="C66" s="97">
        <v>119200</v>
      </c>
      <c r="D66" s="97">
        <v>27800</v>
      </c>
      <c r="E66" s="98">
        <f t="shared" si="9"/>
        <v>91400</v>
      </c>
      <c r="F66" s="99">
        <f>E64+E65+E66</f>
        <v>158500</v>
      </c>
    </row>
    <row r="67" spans="1:6" x14ac:dyDescent="0.2">
      <c r="A67" s="95">
        <v>42475</v>
      </c>
      <c r="B67" s="96">
        <v>22</v>
      </c>
      <c r="C67" s="97">
        <v>115900</v>
      </c>
      <c r="D67" s="97">
        <v>79600</v>
      </c>
      <c r="E67" s="98">
        <f>C67-D67</f>
        <v>36300</v>
      </c>
      <c r="F67" s="100">
        <f>E67</f>
        <v>36300</v>
      </c>
    </row>
    <row r="68" spans="1:6" x14ac:dyDescent="0.2">
      <c r="A68" s="95">
        <v>42505</v>
      </c>
      <c r="B68" s="96">
        <v>28</v>
      </c>
      <c r="C68" s="97">
        <v>123700</v>
      </c>
      <c r="D68" s="97">
        <v>84000</v>
      </c>
      <c r="E68" s="98">
        <f t="shared" ref="E68:E75" si="10">C68-D68</f>
        <v>39700</v>
      </c>
      <c r="F68" s="100">
        <f>E67+E68</f>
        <v>76000</v>
      </c>
    </row>
    <row r="69" spans="1:6" x14ac:dyDescent="0.2">
      <c r="A69" s="95">
        <v>42536</v>
      </c>
      <c r="B69" s="96">
        <v>35</v>
      </c>
      <c r="C69" s="97">
        <v>129300</v>
      </c>
      <c r="D69" s="97">
        <v>83100</v>
      </c>
      <c r="E69" s="98">
        <f t="shared" si="10"/>
        <v>46200</v>
      </c>
      <c r="F69" s="100">
        <f>E67+E68+E69</f>
        <v>122200</v>
      </c>
    </row>
    <row r="70" spans="1:6" x14ac:dyDescent="0.2">
      <c r="A70" s="95">
        <v>42566</v>
      </c>
      <c r="B70" s="96">
        <v>20</v>
      </c>
      <c r="C70" s="97">
        <v>110700</v>
      </c>
      <c r="D70" s="97">
        <v>77300</v>
      </c>
      <c r="E70" s="98">
        <f t="shared" si="10"/>
        <v>33400</v>
      </c>
      <c r="F70" s="101">
        <f>E70</f>
        <v>33400</v>
      </c>
    </row>
    <row r="71" spans="1:6" x14ac:dyDescent="0.2">
      <c r="A71" s="95">
        <v>42597</v>
      </c>
      <c r="B71" s="96">
        <v>31</v>
      </c>
      <c r="C71" s="97">
        <v>125100</v>
      </c>
      <c r="D71" s="97">
        <v>85500</v>
      </c>
      <c r="E71" s="98">
        <f t="shared" si="10"/>
        <v>39600</v>
      </c>
      <c r="F71" s="101">
        <f>E70+E71</f>
        <v>73000</v>
      </c>
    </row>
    <row r="72" spans="1:6" x14ac:dyDescent="0.2">
      <c r="A72" s="95">
        <v>42628</v>
      </c>
      <c r="B72" s="96">
        <v>27</v>
      </c>
      <c r="C72" s="97">
        <v>120100</v>
      </c>
      <c r="D72" s="97">
        <v>78900</v>
      </c>
      <c r="E72" s="98">
        <f t="shared" si="10"/>
        <v>41200</v>
      </c>
      <c r="F72" s="101">
        <f>E70+E71+E72</f>
        <v>114200</v>
      </c>
    </row>
    <row r="73" spans="1:6" x14ac:dyDescent="0.2">
      <c r="A73" s="95">
        <v>42658</v>
      </c>
      <c r="B73" s="96">
        <v>24</v>
      </c>
      <c r="C73" s="97">
        <v>118400</v>
      </c>
      <c r="D73" s="97">
        <v>91000</v>
      </c>
      <c r="E73" s="98">
        <f t="shared" si="10"/>
        <v>27400</v>
      </c>
      <c r="F73" s="102">
        <f>E73</f>
        <v>27400</v>
      </c>
    </row>
    <row r="74" spans="1:6" x14ac:dyDescent="0.2">
      <c r="A74" s="95">
        <v>42689</v>
      </c>
      <c r="B74" s="96">
        <v>19</v>
      </c>
      <c r="C74" s="97">
        <v>100300</v>
      </c>
      <c r="D74" s="97">
        <v>65100</v>
      </c>
      <c r="E74" s="98">
        <f t="shared" si="10"/>
        <v>35200</v>
      </c>
      <c r="F74" s="102">
        <f>E73+E74</f>
        <v>62600</v>
      </c>
    </row>
    <row r="75" spans="1:6" x14ac:dyDescent="0.2">
      <c r="A75" s="95">
        <v>42719</v>
      </c>
      <c r="B75" s="96">
        <v>17</v>
      </c>
      <c r="C75" s="97">
        <v>94200</v>
      </c>
      <c r="D75" s="97">
        <v>65800</v>
      </c>
      <c r="E75" s="98">
        <f t="shared" si="10"/>
        <v>28400</v>
      </c>
      <c r="F75" s="102">
        <f>E73+E74+E75</f>
        <v>91000</v>
      </c>
    </row>
    <row r="76" spans="1:6" x14ac:dyDescent="0.2">
      <c r="A76" s="95">
        <v>42384</v>
      </c>
      <c r="B76" s="96">
        <v>13</v>
      </c>
      <c r="C76" s="97">
        <v>89500</v>
      </c>
      <c r="D76" s="97">
        <v>62600</v>
      </c>
      <c r="E76" s="98">
        <f>C76-D76</f>
        <v>26900</v>
      </c>
      <c r="F76" s="99">
        <f>E76</f>
        <v>26900</v>
      </c>
    </row>
    <row r="77" spans="1:6" x14ac:dyDescent="0.2">
      <c r="A77" s="95">
        <v>42415</v>
      </c>
      <c r="B77" s="96">
        <v>19</v>
      </c>
      <c r="C77" s="97">
        <v>100500</v>
      </c>
      <c r="D77" s="97">
        <v>60300</v>
      </c>
      <c r="E77" s="98">
        <f t="shared" ref="E77:E78" si="11">C77-D77</f>
        <v>40200</v>
      </c>
      <c r="F77" s="99">
        <f>E76+E77</f>
        <v>67100</v>
      </c>
    </row>
    <row r="78" spans="1:6" x14ac:dyDescent="0.2">
      <c r="A78" s="95">
        <v>42444</v>
      </c>
      <c r="B78" s="96">
        <v>25</v>
      </c>
      <c r="C78" s="97">
        <v>119200</v>
      </c>
      <c r="D78" s="97">
        <v>27800</v>
      </c>
      <c r="E78" s="98">
        <f t="shared" si="11"/>
        <v>91400</v>
      </c>
      <c r="F78" s="99">
        <f>E76+E77+E78</f>
        <v>158500</v>
      </c>
    </row>
    <row r="79" spans="1:6" x14ac:dyDescent="0.2">
      <c r="A79" s="95">
        <v>42475</v>
      </c>
      <c r="B79" s="96">
        <v>22</v>
      </c>
      <c r="C79" s="97">
        <v>115900</v>
      </c>
      <c r="D79" s="97">
        <v>79600</v>
      </c>
      <c r="E79" s="98">
        <f>C79-D79</f>
        <v>36300</v>
      </c>
      <c r="F79" s="100">
        <f>E79</f>
        <v>36300</v>
      </c>
    </row>
    <row r="80" spans="1:6" x14ac:dyDescent="0.2">
      <c r="A80" s="95">
        <v>42505</v>
      </c>
      <c r="B80" s="96">
        <v>28</v>
      </c>
      <c r="C80" s="97">
        <v>123700</v>
      </c>
      <c r="D80" s="97">
        <v>84000</v>
      </c>
      <c r="E80" s="98">
        <f t="shared" ref="E80:E87" si="12">C80-D80</f>
        <v>39700</v>
      </c>
      <c r="F80" s="100">
        <f>E79+E80</f>
        <v>76000</v>
      </c>
    </row>
    <row r="81" spans="1:6" x14ac:dyDescent="0.2">
      <c r="A81" s="95">
        <v>42536</v>
      </c>
      <c r="B81" s="96">
        <v>35</v>
      </c>
      <c r="C81" s="97">
        <v>129300</v>
      </c>
      <c r="D81" s="97">
        <v>83100</v>
      </c>
      <c r="E81" s="98">
        <f t="shared" si="12"/>
        <v>46200</v>
      </c>
      <c r="F81" s="100">
        <f>E79+E80+E81</f>
        <v>122200</v>
      </c>
    </row>
    <row r="82" spans="1:6" x14ac:dyDescent="0.2">
      <c r="A82" s="95">
        <v>42566</v>
      </c>
      <c r="B82" s="96">
        <v>20</v>
      </c>
      <c r="C82" s="97">
        <v>110700</v>
      </c>
      <c r="D82" s="97">
        <v>77300</v>
      </c>
      <c r="E82" s="98">
        <f t="shared" si="12"/>
        <v>33400</v>
      </c>
      <c r="F82" s="101">
        <f>E82</f>
        <v>33400</v>
      </c>
    </row>
    <row r="83" spans="1:6" x14ac:dyDescent="0.2">
      <c r="A83" s="95">
        <v>42597</v>
      </c>
      <c r="B83" s="96">
        <v>31</v>
      </c>
      <c r="C83" s="97">
        <v>125100</v>
      </c>
      <c r="D83" s="97">
        <v>85500</v>
      </c>
      <c r="E83" s="98">
        <f t="shared" si="12"/>
        <v>39600</v>
      </c>
      <c r="F83" s="101">
        <f>E82+E83</f>
        <v>73000</v>
      </c>
    </row>
    <row r="84" spans="1:6" x14ac:dyDescent="0.2">
      <c r="A84" s="95">
        <v>42628</v>
      </c>
      <c r="B84" s="96">
        <v>27</v>
      </c>
      <c r="C84" s="97">
        <v>120100</v>
      </c>
      <c r="D84" s="97">
        <v>78900</v>
      </c>
      <c r="E84" s="98">
        <f t="shared" si="12"/>
        <v>41200</v>
      </c>
      <c r="F84" s="101">
        <f>E82+E83+E84</f>
        <v>114200</v>
      </c>
    </row>
    <row r="85" spans="1:6" x14ac:dyDescent="0.2">
      <c r="A85" s="95">
        <v>42658</v>
      </c>
      <c r="B85" s="96">
        <v>24</v>
      </c>
      <c r="C85" s="97">
        <v>118400</v>
      </c>
      <c r="D85" s="97">
        <v>91000</v>
      </c>
      <c r="E85" s="98">
        <f t="shared" si="12"/>
        <v>27400</v>
      </c>
      <c r="F85" s="102">
        <f>E85</f>
        <v>27400</v>
      </c>
    </row>
    <row r="86" spans="1:6" x14ac:dyDescent="0.2">
      <c r="A86" s="95">
        <v>42689</v>
      </c>
      <c r="B86" s="96">
        <v>19</v>
      </c>
      <c r="C86" s="97">
        <v>100300</v>
      </c>
      <c r="D86" s="97">
        <v>65100</v>
      </c>
      <c r="E86" s="98">
        <f t="shared" si="12"/>
        <v>35200</v>
      </c>
      <c r="F86" s="102">
        <f>E85+E86</f>
        <v>62600</v>
      </c>
    </row>
    <row r="87" spans="1:6" x14ac:dyDescent="0.2">
      <c r="A87" s="95">
        <v>42719</v>
      </c>
      <c r="B87" s="96">
        <v>17</v>
      </c>
      <c r="C87" s="97">
        <v>94200</v>
      </c>
      <c r="D87" s="97">
        <v>65800</v>
      </c>
      <c r="E87" s="98">
        <f t="shared" si="12"/>
        <v>28400</v>
      </c>
      <c r="F87" s="102">
        <f>E85+E86+E87</f>
        <v>91000</v>
      </c>
    </row>
    <row r="88" spans="1:6" x14ac:dyDescent="0.2">
      <c r="A88" s="95">
        <v>42384</v>
      </c>
      <c r="B88" s="96">
        <v>13</v>
      </c>
      <c r="C88" s="97">
        <v>89500</v>
      </c>
      <c r="D88" s="97">
        <v>62600</v>
      </c>
      <c r="E88" s="98">
        <f>C88-D88</f>
        <v>26900</v>
      </c>
      <c r="F88" s="99">
        <f>E88</f>
        <v>26900</v>
      </c>
    </row>
    <row r="89" spans="1:6" x14ac:dyDescent="0.2">
      <c r="A89" s="95">
        <v>42415</v>
      </c>
      <c r="B89" s="96">
        <v>19</v>
      </c>
      <c r="C89" s="97">
        <v>100500</v>
      </c>
      <c r="D89" s="97">
        <v>60300</v>
      </c>
      <c r="E89" s="98">
        <f t="shared" ref="E89:E90" si="13">C89-D89</f>
        <v>40200</v>
      </c>
      <c r="F89" s="99">
        <f>E88+E89</f>
        <v>67100</v>
      </c>
    </row>
    <row r="90" spans="1:6" x14ac:dyDescent="0.2">
      <c r="A90" s="95">
        <v>42444</v>
      </c>
      <c r="B90" s="96">
        <v>25</v>
      </c>
      <c r="C90" s="97">
        <v>119200</v>
      </c>
      <c r="D90" s="97">
        <v>27800</v>
      </c>
      <c r="E90" s="98">
        <f t="shared" si="13"/>
        <v>91400</v>
      </c>
      <c r="F90" s="99">
        <f>E88+E89+E90</f>
        <v>158500</v>
      </c>
    </row>
    <row r="91" spans="1:6" x14ac:dyDescent="0.2">
      <c r="A91" s="95">
        <v>42475</v>
      </c>
      <c r="B91" s="96">
        <v>22</v>
      </c>
      <c r="C91" s="97">
        <v>115900</v>
      </c>
      <c r="D91" s="97">
        <v>79600</v>
      </c>
      <c r="E91" s="98">
        <f>C91-D91</f>
        <v>36300</v>
      </c>
      <c r="F91" s="100">
        <f>E91</f>
        <v>36300</v>
      </c>
    </row>
    <row r="92" spans="1:6" x14ac:dyDescent="0.2">
      <c r="A92" s="95">
        <v>42505</v>
      </c>
      <c r="B92" s="96">
        <v>28</v>
      </c>
      <c r="C92" s="97">
        <v>123700</v>
      </c>
      <c r="D92" s="97">
        <v>84000</v>
      </c>
      <c r="E92" s="98">
        <f t="shared" ref="E92:E99" si="14">C92-D92</f>
        <v>39700</v>
      </c>
      <c r="F92" s="100">
        <f>E91+E92</f>
        <v>76000</v>
      </c>
    </row>
    <row r="93" spans="1:6" x14ac:dyDescent="0.2">
      <c r="A93" s="95">
        <v>42536</v>
      </c>
      <c r="B93" s="96">
        <v>35</v>
      </c>
      <c r="C93" s="97">
        <v>129300</v>
      </c>
      <c r="D93" s="97">
        <v>83100</v>
      </c>
      <c r="E93" s="98">
        <f t="shared" si="14"/>
        <v>46200</v>
      </c>
      <c r="F93" s="100">
        <f>E91+E92+E93</f>
        <v>122200</v>
      </c>
    </row>
    <row r="94" spans="1:6" x14ac:dyDescent="0.2">
      <c r="A94" s="95">
        <v>42566</v>
      </c>
      <c r="B94" s="96">
        <v>20</v>
      </c>
      <c r="C94" s="97">
        <v>110700</v>
      </c>
      <c r="D94" s="97">
        <v>77300</v>
      </c>
      <c r="E94" s="98">
        <f t="shared" si="14"/>
        <v>33400</v>
      </c>
      <c r="F94" s="101">
        <f>E94</f>
        <v>33400</v>
      </c>
    </row>
    <row r="95" spans="1:6" x14ac:dyDescent="0.2">
      <c r="A95" s="95">
        <v>42597</v>
      </c>
      <c r="B95" s="96">
        <v>31</v>
      </c>
      <c r="C95" s="97">
        <v>125100</v>
      </c>
      <c r="D95" s="97">
        <v>85500</v>
      </c>
      <c r="E95" s="98">
        <f t="shared" si="14"/>
        <v>39600</v>
      </c>
      <c r="F95" s="101">
        <f>E94+E95</f>
        <v>73000</v>
      </c>
    </row>
    <row r="96" spans="1:6" x14ac:dyDescent="0.2">
      <c r="A96" s="95">
        <v>42628</v>
      </c>
      <c r="B96" s="96">
        <v>27</v>
      </c>
      <c r="C96" s="97">
        <v>120100</v>
      </c>
      <c r="D96" s="97">
        <v>78900</v>
      </c>
      <c r="E96" s="98">
        <f t="shared" si="14"/>
        <v>41200</v>
      </c>
      <c r="F96" s="101">
        <f>E94+E95+E96</f>
        <v>114200</v>
      </c>
    </row>
    <row r="97" spans="1:6" x14ac:dyDescent="0.2">
      <c r="A97" s="95">
        <v>42658</v>
      </c>
      <c r="B97" s="96">
        <v>24</v>
      </c>
      <c r="C97" s="97">
        <v>118400</v>
      </c>
      <c r="D97" s="97">
        <v>91000</v>
      </c>
      <c r="E97" s="98">
        <f t="shared" si="14"/>
        <v>27400</v>
      </c>
      <c r="F97" s="102">
        <f>E97</f>
        <v>27400</v>
      </c>
    </row>
    <row r="98" spans="1:6" x14ac:dyDescent="0.2">
      <c r="A98" s="95">
        <v>42689</v>
      </c>
      <c r="B98" s="96">
        <v>19</v>
      </c>
      <c r="C98" s="97">
        <v>100300</v>
      </c>
      <c r="D98" s="97">
        <v>65100</v>
      </c>
      <c r="E98" s="98">
        <f t="shared" si="14"/>
        <v>35200</v>
      </c>
      <c r="F98" s="102">
        <f>E97+E98</f>
        <v>62600</v>
      </c>
    </row>
    <row r="99" spans="1:6" x14ac:dyDescent="0.2">
      <c r="A99" s="95">
        <v>42719</v>
      </c>
      <c r="B99" s="96">
        <v>17</v>
      </c>
      <c r="C99" s="97">
        <v>94200</v>
      </c>
      <c r="D99" s="97">
        <v>65800</v>
      </c>
      <c r="E99" s="98">
        <f t="shared" si="14"/>
        <v>28400</v>
      </c>
      <c r="F99" s="102">
        <f>E97+E98+E99</f>
        <v>91000</v>
      </c>
    </row>
    <row r="100" spans="1:6" x14ac:dyDescent="0.2">
      <c r="A100" s="95">
        <v>42384</v>
      </c>
      <c r="B100" s="96">
        <v>13</v>
      </c>
      <c r="C100" s="97">
        <v>89500</v>
      </c>
      <c r="D100" s="97">
        <v>62600</v>
      </c>
      <c r="E100" s="98">
        <f>C100-D100</f>
        <v>26900</v>
      </c>
      <c r="F100" s="99">
        <f>E100</f>
        <v>26900</v>
      </c>
    </row>
    <row r="101" spans="1:6" x14ac:dyDescent="0.2">
      <c r="A101" s="95">
        <v>42415</v>
      </c>
      <c r="B101" s="96">
        <v>19</v>
      </c>
      <c r="C101" s="97">
        <v>100500</v>
      </c>
      <c r="D101" s="97">
        <v>60300</v>
      </c>
      <c r="E101" s="98">
        <f t="shared" ref="E101:E102" si="15">C101-D101</f>
        <v>40200</v>
      </c>
      <c r="F101" s="99">
        <f>E100+E101</f>
        <v>67100</v>
      </c>
    </row>
    <row r="102" spans="1:6" x14ac:dyDescent="0.2">
      <c r="A102" s="95">
        <v>42444</v>
      </c>
      <c r="B102" s="96">
        <v>25</v>
      </c>
      <c r="C102" s="97">
        <v>119200</v>
      </c>
      <c r="D102" s="97">
        <v>27800</v>
      </c>
      <c r="E102" s="98">
        <f t="shared" si="15"/>
        <v>91400</v>
      </c>
      <c r="F102" s="99">
        <f>E100+E101+E102</f>
        <v>158500</v>
      </c>
    </row>
    <row r="103" spans="1:6" x14ac:dyDescent="0.2">
      <c r="A103" s="95">
        <v>42475</v>
      </c>
      <c r="B103" s="96">
        <v>22</v>
      </c>
      <c r="C103" s="97">
        <v>115900</v>
      </c>
      <c r="D103" s="97">
        <v>79600</v>
      </c>
      <c r="E103" s="98">
        <f>C103-D103</f>
        <v>36300</v>
      </c>
      <c r="F103" s="100">
        <f>E103</f>
        <v>36300</v>
      </c>
    </row>
    <row r="104" spans="1:6" x14ac:dyDescent="0.2">
      <c r="A104" s="95">
        <v>42505</v>
      </c>
      <c r="B104" s="96">
        <v>28</v>
      </c>
      <c r="C104" s="97">
        <v>123700</v>
      </c>
      <c r="D104" s="97">
        <v>84000</v>
      </c>
      <c r="E104" s="98">
        <f t="shared" ref="E104:E111" si="16">C104-D104</f>
        <v>39700</v>
      </c>
      <c r="F104" s="100">
        <f>E103+E104</f>
        <v>76000</v>
      </c>
    </row>
    <row r="105" spans="1:6" x14ac:dyDescent="0.2">
      <c r="A105" s="95">
        <v>42536</v>
      </c>
      <c r="B105" s="96">
        <v>35</v>
      </c>
      <c r="C105" s="97">
        <v>129300</v>
      </c>
      <c r="D105" s="97">
        <v>83100</v>
      </c>
      <c r="E105" s="98">
        <f t="shared" si="16"/>
        <v>46200</v>
      </c>
      <c r="F105" s="100">
        <f>E103+E104+E105</f>
        <v>122200</v>
      </c>
    </row>
    <row r="106" spans="1:6" x14ac:dyDescent="0.2">
      <c r="A106" s="95">
        <v>42566</v>
      </c>
      <c r="B106" s="96">
        <v>20</v>
      </c>
      <c r="C106" s="97">
        <v>110700</v>
      </c>
      <c r="D106" s="97">
        <v>77300</v>
      </c>
      <c r="E106" s="98">
        <f t="shared" si="16"/>
        <v>33400</v>
      </c>
      <c r="F106" s="101">
        <f>E106</f>
        <v>33400</v>
      </c>
    </row>
    <row r="107" spans="1:6" x14ac:dyDescent="0.2">
      <c r="A107" s="95">
        <v>42597</v>
      </c>
      <c r="B107" s="96">
        <v>31</v>
      </c>
      <c r="C107" s="97">
        <v>125100</v>
      </c>
      <c r="D107" s="97">
        <v>85500</v>
      </c>
      <c r="E107" s="98">
        <f t="shared" si="16"/>
        <v>39600</v>
      </c>
      <c r="F107" s="101">
        <f>E106+E107</f>
        <v>73000</v>
      </c>
    </row>
    <row r="108" spans="1:6" x14ac:dyDescent="0.2">
      <c r="A108" s="95">
        <v>42628</v>
      </c>
      <c r="B108" s="96">
        <v>27</v>
      </c>
      <c r="C108" s="97">
        <v>120100</v>
      </c>
      <c r="D108" s="97">
        <v>78900</v>
      </c>
      <c r="E108" s="98">
        <f t="shared" si="16"/>
        <v>41200</v>
      </c>
      <c r="F108" s="101">
        <f>E106+E107+E108</f>
        <v>114200</v>
      </c>
    </row>
    <row r="109" spans="1:6" x14ac:dyDescent="0.2">
      <c r="A109" s="95">
        <v>42658</v>
      </c>
      <c r="B109" s="96">
        <v>24</v>
      </c>
      <c r="C109" s="97">
        <v>118400</v>
      </c>
      <c r="D109" s="97">
        <v>91000</v>
      </c>
      <c r="E109" s="98">
        <f t="shared" si="16"/>
        <v>27400</v>
      </c>
      <c r="F109" s="102">
        <f>E109</f>
        <v>27400</v>
      </c>
    </row>
    <row r="110" spans="1:6" x14ac:dyDescent="0.2">
      <c r="A110" s="95">
        <v>42689</v>
      </c>
      <c r="B110" s="96">
        <v>19</v>
      </c>
      <c r="C110" s="97">
        <v>100300</v>
      </c>
      <c r="D110" s="97">
        <v>65100</v>
      </c>
      <c r="E110" s="98">
        <f t="shared" si="16"/>
        <v>35200</v>
      </c>
      <c r="F110" s="102">
        <f>E109+E110</f>
        <v>62600</v>
      </c>
    </row>
    <row r="111" spans="1:6" x14ac:dyDescent="0.2">
      <c r="A111" s="95">
        <v>42719</v>
      </c>
      <c r="B111" s="96">
        <v>17</v>
      </c>
      <c r="C111" s="97">
        <v>94200</v>
      </c>
      <c r="D111" s="97">
        <v>65800</v>
      </c>
      <c r="E111" s="98">
        <f t="shared" si="16"/>
        <v>28400</v>
      </c>
      <c r="F111" s="102">
        <f>E109+E110+E111</f>
        <v>91000</v>
      </c>
    </row>
  </sheetData>
  <autoFilter ref="A3:F15"/>
  <mergeCells count="1">
    <mergeCell ref="A1:F1"/>
  </mergeCells>
  <phoneticPr fontId="3" type="noConversion"/>
  <conditionalFormatting sqref="C4:C15">
    <cfRule type="colorScale" priority="9">
      <colorScale>
        <cfvo type="min"/>
        <cfvo type="max"/>
        <color rgb="FFFFEF9C"/>
        <color rgb="FFFF7128"/>
      </colorScale>
    </cfRule>
  </conditionalFormatting>
  <conditionalFormatting sqref="C16:C27">
    <cfRule type="colorScale" priority="8">
      <colorScale>
        <cfvo type="min"/>
        <cfvo type="max"/>
        <color rgb="FFFFEF9C"/>
        <color rgb="FFFF7128"/>
      </colorScale>
    </cfRule>
  </conditionalFormatting>
  <conditionalFormatting sqref="C28:C39">
    <cfRule type="colorScale" priority="7">
      <colorScale>
        <cfvo type="min"/>
        <cfvo type="max"/>
        <color rgb="FFFFEF9C"/>
        <color rgb="FFFF7128"/>
      </colorScale>
    </cfRule>
  </conditionalFormatting>
  <conditionalFormatting sqref="C40:C51">
    <cfRule type="colorScale" priority="6">
      <colorScale>
        <cfvo type="min"/>
        <cfvo type="max"/>
        <color rgb="FFFFEF9C"/>
        <color rgb="FFFF7128"/>
      </colorScale>
    </cfRule>
  </conditionalFormatting>
  <conditionalFormatting sqref="C52:C63">
    <cfRule type="colorScale" priority="5">
      <colorScale>
        <cfvo type="min"/>
        <cfvo type="max"/>
        <color rgb="FFFFEF9C"/>
        <color rgb="FFFF7128"/>
      </colorScale>
    </cfRule>
  </conditionalFormatting>
  <conditionalFormatting sqref="C64:C75">
    <cfRule type="colorScale" priority="4">
      <colorScale>
        <cfvo type="min"/>
        <cfvo type="max"/>
        <color rgb="FFFFEF9C"/>
        <color rgb="FFFF7128"/>
      </colorScale>
    </cfRule>
  </conditionalFormatting>
  <conditionalFormatting sqref="C76:C87">
    <cfRule type="colorScale" priority="3">
      <colorScale>
        <cfvo type="min"/>
        <cfvo type="max"/>
        <color rgb="FFFFEF9C"/>
        <color rgb="FFFF7128"/>
      </colorScale>
    </cfRule>
  </conditionalFormatting>
  <conditionalFormatting sqref="C88:C99">
    <cfRule type="colorScale" priority="2">
      <colorScale>
        <cfvo type="min"/>
        <cfvo type="max"/>
        <color rgb="FFFFEF9C"/>
        <color rgb="FFFF7128"/>
      </colorScale>
    </cfRule>
  </conditionalFormatting>
  <conditionalFormatting sqref="C100:C111">
    <cfRule type="colorScale" priority="1">
      <colorScale>
        <cfvo type="min"/>
        <cfvo type="max"/>
        <color rgb="FFFFEF9C"/>
        <color rgb="FFFF7128"/>
      </colorScale>
    </cfRule>
  </conditionalFormatting>
  <dataValidations count="1">
    <dataValidation type="list" allowBlank="1" showInputMessage="1" showErrorMessage="1" sqref="L4:L11">
      <formula1>$N$11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0"/>
  <sheetViews>
    <sheetView showGridLines="0" workbookViewId="0">
      <selection activeCell="B1" sqref="B1"/>
    </sheetView>
  </sheetViews>
  <sheetFormatPr baseColWidth="10" defaultColWidth="9.1640625" defaultRowHeight="15" x14ac:dyDescent="0.2"/>
  <cols>
    <col min="1" max="1" width="4.1640625" style="1" customWidth="1"/>
    <col min="2" max="2" width="7.1640625" style="1" customWidth="1"/>
    <col min="3" max="3" width="8" style="1" customWidth="1"/>
    <col min="4" max="4" width="7.83203125" style="1" customWidth="1"/>
    <col min="5" max="5" width="2.83203125" style="1" customWidth="1"/>
    <col min="6" max="6" width="31.6640625" style="1" customWidth="1"/>
    <col min="7" max="7" width="6.6640625" style="1" customWidth="1"/>
    <col min="8" max="8" width="17" style="1" customWidth="1"/>
    <col min="9" max="9" width="17.1640625" style="1" customWidth="1"/>
    <col min="10" max="10" width="19.83203125" style="1" customWidth="1"/>
    <col min="11" max="11" width="11.33203125" style="1" customWidth="1"/>
    <col min="12" max="12" width="19.6640625" style="1" customWidth="1"/>
    <col min="13" max="13" width="2.83203125" style="1" customWidth="1"/>
    <col min="14" max="14" width="9.1640625" style="1" customWidth="1"/>
    <col min="15" max="16384" width="9.1640625" style="1"/>
  </cols>
  <sheetData>
    <row r="1" spans="1:13" ht="34.5" customHeight="1" x14ac:dyDescent="0.2">
      <c r="A1" s="11"/>
      <c r="B1" s="11"/>
      <c r="C1" s="11"/>
      <c r="D1" s="11"/>
      <c r="E1" s="11"/>
      <c r="F1" s="11"/>
      <c r="G1" s="12"/>
      <c r="H1" s="11"/>
      <c r="I1" s="11"/>
      <c r="J1" s="35" t="s">
        <v>32</v>
      </c>
      <c r="K1" s="2"/>
      <c r="L1" s="137"/>
      <c r="M1" s="137"/>
    </row>
    <row r="2" spans="1:13" ht="13.5" customHeight="1" x14ac:dyDescent="0.2">
      <c r="A2" s="11"/>
      <c r="B2" s="11"/>
      <c r="C2" s="11"/>
      <c r="D2" s="11"/>
      <c r="E2" s="11"/>
      <c r="F2" s="11"/>
      <c r="G2" s="11"/>
      <c r="H2" s="13"/>
      <c r="I2" s="11"/>
      <c r="J2" s="14"/>
      <c r="K2" s="2"/>
      <c r="L2" s="4"/>
      <c r="M2" s="4"/>
    </row>
    <row r="3" spans="1:13" s="5" customFormat="1" ht="16.5" customHeight="1" x14ac:dyDescent="0.2">
      <c r="A3" s="15"/>
      <c r="B3" s="135" t="s">
        <v>33</v>
      </c>
      <c r="C3" s="135"/>
      <c r="D3" s="135"/>
      <c r="E3" s="15"/>
      <c r="F3" s="15"/>
      <c r="G3" s="15"/>
      <c r="H3" s="16"/>
      <c r="I3" s="15"/>
      <c r="J3" s="34" t="s">
        <v>34</v>
      </c>
      <c r="K3" s="9"/>
      <c r="L3" s="138"/>
      <c r="M3" s="138"/>
    </row>
    <row r="4" spans="1:13" s="5" customFormat="1" ht="16.5" customHeight="1" x14ac:dyDescent="0.2">
      <c r="A4" s="15"/>
      <c r="B4" s="135" t="s">
        <v>12</v>
      </c>
      <c r="C4" s="135"/>
      <c r="D4" s="135"/>
      <c r="E4" s="15"/>
      <c r="F4" s="15"/>
      <c r="G4" s="15"/>
      <c r="H4" s="16"/>
      <c r="I4" s="15"/>
      <c r="J4" s="34" t="s">
        <v>0</v>
      </c>
      <c r="K4" s="9"/>
      <c r="L4" s="138"/>
      <c r="M4" s="138"/>
    </row>
    <row r="5" spans="1:13" s="5" customFormat="1" ht="16.5" customHeight="1" x14ac:dyDescent="0.2">
      <c r="A5" s="15"/>
      <c r="B5" s="136" t="s">
        <v>13</v>
      </c>
      <c r="C5" s="136"/>
      <c r="D5" s="136"/>
      <c r="E5" s="15"/>
      <c r="F5" s="15"/>
      <c r="G5" s="15"/>
      <c r="H5" s="16"/>
      <c r="I5" s="15"/>
      <c r="J5" s="34" t="s">
        <v>1</v>
      </c>
      <c r="K5" s="9"/>
      <c r="L5" s="138"/>
      <c r="M5" s="138"/>
    </row>
    <row r="6" spans="1:13" x14ac:dyDescent="0.2">
      <c r="A6" s="11"/>
      <c r="B6" s="11"/>
      <c r="C6" s="11"/>
      <c r="D6" s="11"/>
      <c r="E6" s="11"/>
      <c r="F6" s="11"/>
      <c r="G6" s="11"/>
      <c r="H6" s="13"/>
      <c r="I6" s="17"/>
      <c r="J6" s="17"/>
      <c r="K6" s="3"/>
      <c r="L6" s="3"/>
      <c r="M6" s="2"/>
    </row>
    <row r="7" spans="1:13" x14ac:dyDescent="0.2">
      <c r="A7" s="11"/>
      <c r="B7" s="11"/>
      <c r="C7" s="11"/>
      <c r="D7" s="11"/>
      <c r="E7" s="11"/>
      <c r="F7" s="11"/>
      <c r="G7" s="16"/>
      <c r="H7" s="11"/>
      <c r="I7" s="17"/>
      <c r="J7" s="17"/>
      <c r="K7" s="3"/>
      <c r="L7" s="3"/>
      <c r="M7" s="2"/>
    </row>
    <row r="8" spans="1:13" ht="16" thickBot="1" x14ac:dyDescent="0.2">
      <c r="A8" s="11"/>
      <c r="B8" s="134" t="s">
        <v>29</v>
      </c>
      <c r="C8" s="134"/>
      <c r="D8" s="11"/>
      <c r="E8" s="11"/>
      <c r="F8" s="18" t="s">
        <v>14</v>
      </c>
      <c r="G8" s="19" t="s">
        <v>2</v>
      </c>
      <c r="H8" s="19" t="s">
        <v>21</v>
      </c>
      <c r="I8" s="19" t="s">
        <v>26</v>
      </c>
      <c r="J8" s="19" t="s">
        <v>27</v>
      </c>
      <c r="K8" s="6"/>
      <c r="L8" s="6"/>
      <c r="M8" s="2"/>
    </row>
    <row r="9" spans="1:13" ht="19.5" customHeight="1" thickTop="1" thickBot="1" x14ac:dyDescent="0.25">
      <c r="A9" s="11"/>
      <c r="B9" s="20"/>
      <c r="C9" s="20"/>
      <c r="D9" s="11"/>
      <c r="E9" s="11"/>
      <c r="F9" s="21"/>
      <c r="G9" s="22"/>
      <c r="H9" s="22"/>
      <c r="I9" s="22"/>
      <c r="J9" s="22"/>
      <c r="M9" s="2"/>
    </row>
    <row r="10" spans="1:13" ht="27" customHeight="1" thickTop="1" thickBot="1" x14ac:dyDescent="0.25">
      <c r="A10" s="11"/>
      <c r="B10" s="23" t="s">
        <v>30</v>
      </c>
      <c r="C10" s="24" t="s">
        <v>28</v>
      </c>
      <c r="D10" s="11"/>
      <c r="E10" s="11"/>
      <c r="F10" s="58" t="s">
        <v>11</v>
      </c>
      <c r="G10" s="25">
        <v>1</v>
      </c>
      <c r="H10" s="26">
        <f>VLOOKUP(F10,source!B:C,2,FALSE)</f>
        <v>65</v>
      </c>
      <c r="I10" s="63">
        <v>0</v>
      </c>
      <c r="J10" s="26">
        <f>SUM(G10*(H10-I10))</f>
        <v>65</v>
      </c>
      <c r="M10" s="2"/>
    </row>
    <row r="11" spans="1:13" ht="27" customHeight="1" thickTop="1" thickBot="1" x14ac:dyDescent="0.25">
      <c r="A11" s="11"/>
      <c r="B11" s="27" t="s">
        <v>10</v>
      </c>
      <c r="C11" s="61">
        <v>42658</v>
      </c>
      <c r="D11" s="11"/>
      <c r="E11" s="11"/>
      <c r="F11" s="58" t="s">
        <v>3</v>
      </c>
      <c r="G11" s="25">
        <v>2</v>
      </c>
      <c r="H11" s="26">
        <f>VLOOKUP(F11,source!B:C,2,FALSE)</f>
        <v>35</v>
      </c>
      <c r="I11" s="63">
        <v>0.04</v>
      </c>
      <c r="J11" s="26">
        <f>SUM(G11*(H11-I11))</f>
        <v>69.92</v>
      </c>
      <c r="M11" s="2"/>
    </row>
    <row r="12" spans="1:13" ht="27" customHeight="1" thickTop="1" thickBot="1" x14ac:dyDescent="0.25">
      <c r="A12" s="11"/>
      <c r="B12" s="27" t="s">
        <v>31</v>
      </c>
      <c r="C12" s="62" t="s">
        <v>9</v>
      </c>
      <c r="D12" s="31"/>
      <c r="E12" s="11"/>
      <c r="F12" s="59" t="s">
        <v>47</v>
      </c>
      <c r="G12" s="25">
        <v>2</v>
      </c>
      <c r="H12" s="26">
        <f>VLOOKUP(F12,source!B:C,2,FALSE)</f>
        <v>75</v>
      </c>
      <c r="I12" s="64">
        <v>0.02</v>
      </c>
      <c r="J12" s="26">
        <f>SUM(G12*(H12-I12))</f>
        <v>149.96</v>
      </c>
      <c r="M12" s="2"/>
    </row>
    <row r="13" spans="1:13" ht="27" customHeight="1" thickTop="1" x14ac:dyDescent="0.2">
      <c r="A13" s="11"/>
      <c r="B13" s="11"/>
      <c r="C13" s="31"/>
      <c r="D13" s="11"/>
      <c r="E13" s="11"/>
      <c r="F13" s="60" t="s">
        <v>4</v>
      </c>
      <c r="G13" s="51">
        <v>3</v>
      </c>
      <c r="H13" s="52">
        <f>VLOOKUP(F13,source!B:C,2,FALSE)</f>
        <v>39</v>
      </c>
      <c r="I13" s="65">
        <v>0.05</v>
      </c>
      <c r="J13" s="52">
        <f>SUM(G13*(H13-I13))</f>
        <v>116.85000000000001</v>
      </c>
      <c r="M13" s="2"/>
    </row>
    <row r="14" spans="1:13" ht="27" customHeight="1" x14ac:dyDescent="0.2">
      <c r="A14" s="11"/>
      <c r="B14" s="11"/>
      <c r="C14" s="11"/>
      <c r="D14" s="11"/>
      <c r="E14" s="15"/>
      <c r="F14" s="53"/>
      <c r="G14" s="53"/>
      <c r="H14" s="53"/>
      <c r="I14" s="54" t="s">
        <v>6</v>
      </c>
      <c r="J14" s="55">
        <f>SUM(J10:J13)</f>
        <v>401.73</v>
      </c>
      <c r="M14" s="2"/>
    </row>
    <row r="15" spans="1:13" ht="27" customHeight="1" x14ac:dyDescent="0.2">
      <c r="A15" s="11"/>
      <c r="B15" s="11"/>
      <c r="C15" s="11"/>
      <c r="D15" s="11"/>
      <c r="E15" s="15"/>
      <c r="F15" s="15"/>
      <c r="G15" s="15"/>
      <c r="H15" s="15"/>
      <c r="I15" s="29" t="s">
        <v>7</v>
      </c>
      <c r="J15" s="49">
        <f>J14*0.087</f>
        <v>34.950510000000001</v>
      </c>
      <c r="M15" s="2"/>
    </row>
    <row r="16" spans="1:13" ht="27" customHeight="1" x14ac:dyDescent="0.2">
      <c r="A16" s="11"/>
      <c r="B16" s="11"/>
      <c r="C16" s="11"/>
      <c r="D16" s="11"/>
      <c r="E16" s="15"/>
      <c r="F16" s="28"/>
      <c r="G16" s="28"/>
      <c r="H16" s="28"/>
      <c r="I16" s="30" t="s">
        <v>5</v>
      </c>
      <c r="J16" s="50">
        <v>20</v>
      </c>
      <c r="M16" s="2"/>
    </row>
    <row r="17" spans="1:13" s="8" customFormat="1" ht="27" customHeight="1" x14ac:dyDescent="0.2">
      <c r="A17" s="31"/>
      <c r="B17" s="31"/>
      <c r="C17" s="31"/>
      <c r="D17" s="31"/>
      <c r="E17" s="28"/>
      <c r="F17" s="56"/>
      <c r="G17" s="32"/>
      <c r="H17" s="32"/>
      <c r="I17" s="33"/>
      <c r="J17" s="32"/>
      <c r="M17" s="6"/>
    </row>
    <row r="18" spans="1:13" s="8" customFormat="1" ht="24" customHeight="1" x14ac:dyDescent="0.2">
      <c r="A18" s="31"/>
      <c r="B18" s="31"/>
      <c r="C18" s="31"/>
      <c r="D18" s="31"/>
      <c r="E18" s="28"/>
      <c r="F18" s="53"/>
      <c r="G18" s="53"/>
      <c r="H18" s="53"/>
      <c r="I18" s="54" t="s">
        <v>8</v>
      </c>
      <c r="J18" s="57">
        <f>SUM(J14:J16)</f>
        <v>456.68051000000003</v>
      </c>
      <c r="M18" s="6"/>
    </row>
    <row r="19" spans="1:13" ht="27" customHeight="1" x14ac:dyDescent="0.2">
      <c r="E19" s="7"/>
      <c r="F19" s="7"/>
      <c r="G19" s="7"/>
      <c r="M19" s="2"/>
    </row>
    <row r="20" spans="1:13" x14ac:dyDescent="0.2">
      <c r="E20" s="7"/>
      <c r="F20" s="7"/>
      <c r="G20" s="7"/>
      <c r="H20" s="7"/>
      <c r="I20" s="7"/>
      <c r="J20" s="7"/>
      <c r="K20" s="7"/>
      <c r="L20" s="7"/>
      <c r="M20" s="2"/>
    </row>
  </sheetData>
  <sheetProtection formatCells="0" formatColumns="0" formatRows="0" insertColumns="0" insertRows="0" insertHyperlinks="0" deleteColumns="0" deleteRows="0" selectLockedCells="1" sort="0" autoFilter="0" pivotTables="0"/>
  <mergeCells count="8">
    <mergeCell ref="B8:C8"/>
    <mergeCell ref="B3:D3"/>
    <mergeCell ref="B4:D4"/>
    <mergeCell ref="B5:D5"/>
    <mergeCell ref="L1:M1"/>
    <mergeCell ref="L3:M3"/>
    <mergeCell ref="L4:M4"/>
    <mergeCell ref="L5:M5"/>
  </mergeCells>
  <phoneticPr fontId="3" type="noConversion"/>
  <dataValidations count="5">
    <dataValidation type="list" allowBlank="1" showInputMessage="1" showErrorMessage="1" sqref="C12">
      <formula1>"30 days,60 days"</formula1>
    </dataValidation>
    <dataValidation type="decimal" allowBlank="1" showInputMessage="1" showErrorMessage="1" error="Please enter the discount no greater than 5%." sqref="I10:I13">
      <formula1>0</formula1>
      <formula2>0.05</formula2>
    </dataValidation>
    <dataValidation type="whole" operator="greaterThan" allowBlank="1" showInputMessage="1" showErrorMessage="1" sqref="G10:G13">
      <formula1>1</formula1>
    </dataValidation>
    <dataValidation type="date" operator="lessThanOrEqual" allowBlank="1" showInputMessage="1" showErrorMessage="1" error="The date should not be later than the current date." sqref="C11">
      <formula1>TODAY()</formula1>
    </dataValidation>
    <dataValidation type="list" allowBlank="1" showInputMessage="1" showErrorMessage="1" sqref="F10:F13">
      <formula1>SourceItems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T32" sqref="T32"/>
    </sheetView>
  </sheetViews>
  <sheetFormatPr baseColWidth="10" defaultRowHeight="16" x14ac:dyDescent="0.2"/>
  <cols>
    <col min="1" max="16384" width="10.83203125" style="104"/>
  </cols>
  <sheetData>
    <row r="1" spans="1:4" x14ac:dyDescent="0.2">
      <c r="B1" s="104" t="s">
        <v>69</v>
      </c>
      <c r="C1" s="104" t="s">
        <v>70</v>
      </c>
      <c r="D1" s="104" t="s">
        <v>71</v>
      </c>
    </row>
    <row r="2" spans="1:4" x14ac:dyDescent="0.2">
      <c r="A2" s="104">
        <v>10</v>
      </c>
      <c r="B2" s="104">
        <v>1</v>
      </c>
      <c r="C2" s="104">
        <v>5</v>
      </c>
      <c r="D2" s="104">
        <v>9</v>
      </c>
    </row>
    <row r="3" spans="1:4" x14ac:dyDescent="0.2">
      <c r="A3" s="104">
        <v>20</v>
      </c>
      <c r="B3" s="104">
        <v>2</v>
      </c>
      <c r="C3" s="104">
        <v>6</v>
      </c>
      <c r="D3" s="104">
        <v>10</v>
      </c>
    </row>
    <row r="4" spans="1:4" x14ac:dyDescent="0.2">
      <c r="A4" s="104">
        <v>50</v>
      </c>
      <c r="B4" s="104">
        <v>3</v>
      </c>
      <c r="C4" s="104">
        <v>7</v>
      </c>
      <c r="D4" s="104">
        <v>11</v>
      </c>
    </row>
    <row r="5" spans="1:4" x14ac:dyDescent="0.2">
      <c r="A5" s="104">
        <v>100</v>
      </c>
      <c r="B5" s="104">
        <v>4</v>
      </c>
      <c r="C5" s="104">
        <v>8</v>
      </c>
      <c r="D5" s="104">
        <v>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zoomScale="110" zoomScaleNormal="110" zoomScalePageLayoutView="110" workbookViewId="0">
      <selection activeCell="I34" sqref="I34"/>
    </sheetView>
  </sheetViews>
  <sheetFormatPr baseColWidth="10" defaultColWidth="8.83203125" defaultRowHeight="15" x14ac:dyDescent="0.2"/>
  <cols>
    <col min="1" max="16384" width="8.83203125" style="87"/>
  </cols>
  <sheetData>
    <row r="1" spans="1:17" x14ac:dyDescent="0.2">
      <c r="A1" s="87" t="s">
        <v>72</v>
      </c>
      <c r="G1" s="87" t="s">
        <v>73</v>
      </c>
      <c r="M1" s="87" t="s">
        <v>74</v>
      </c>
    </row>
    <row r="2" spans="1:17" x14ac:dyDescent="0.2">
      <c r="A2" s="87" t="s">
        <v>75</v>
      </c>
      <c r="B2" s="87" t="s">
        <v>76</v>
      </c>
      <c r="C2" s="87" t="s">
        <v>77</v>
      </c>
      <c r="D2" s="87" t="s">
        <v>78</v>
      </c>
      <c r="E2" s="87" t="s">
        <v>79</v>
      </c>
      <c r="G2" s="87" t="s">
        <v>75</v>
      </c>
      <c r="H2" s="87" t="s">
        <v>76</v>
      </c>
      <c r="I2" s="87" t="s">
        <v>77</v>
      </c>
      <c r="J2" s="87" t="s">
        <v>78</v>
      </c>
      <c r="K2" s="87" t="s">
        <v>79</v>
      </c>
      <c r="M2" s="87" t="s">
        <v>75</v>
      </c>
      <c r="N2" s="87" t="s">
        <v>76</v>
      </c>
      <c r="O2" s="87" t="s">
        <v>77</v>
      </c>
      <c r="P2" s="87" t="s">
        <v>78</v>
      </c>
      <c r="Q2" s="87" t="s">
        <v>79</v>
      </c>
    </row>
    <row r="3" spans="1:17" x14ac:dyDescent="0.2">
      <c r="A3" s="87">
        <v>1</v>
      </c>
      <c r="B3" s="87">
        <v>1</v>
      </c>
      <c r="C3" s="87">
        <v>1</v>
      </c>
      <c r="D3" s="87">
        <v>1</v>
      </c>
      <c r="E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M3" s="87">
        <v>1</v>
      </c>
      <c r="N3" s="87">
        <v>1</v>
      </c>
      <c r="O3" s="87">
        <v>1</v>
      </c>
      <c r="P3" s="87">
        <v>1</v>
      </c>
      <c r="Q3" s="87">
        <v>1</v>
      </c>
    </row>
    <row r="4" spans="1:17" x14ac:dyDescent="0.2">
      <c r="A4" s="87">
        <v>2</v>
      </c>
      <c r="B4" s="87">
        <v>2</v>
      </c>
      <c r="C4" s="87">
        <v>2</v>
      </c>
      <c r="D4" s="87">
        <v>2</v>
      </c>
      <c r="E4" s="87">
        <v>2</v>
      </c>
      <c r="G4" s="87">
        <v>2</v>
      </c>
      <c r="H4" s="87">
        <v>2</v>
      </c>
      <c r="I4" s="87">
        <v>2</v>
      </c>
      <c r="J4" s="87">
        <v>2</v>
      </c>
      <c r="K4" s="87">
        <v>2</v>
      </c>
      <c r="M4" s="87">
        <v>2</v>
      </c>
      <c r="N4" s="87">
        <v>2</v>
      </c>
      <c r="O4" s="87">
        <v>2</v>
      </c>
      <c r="P4" s="87">
        <v>2</v>
      </c>
      <c r="Q4" s="87">
        <v>2</v>
      </c>
    </row>
    <row r="5" spans="1:17" x14ac:dyDescent="0.2">
      <c r="A5" s="87">
        <v>3</v>
      </c>
      <c r="B5" s="87">
        <v>3</v>
      </c>
      <c r="C5" s="87">
        <v>3</v>
      </c>
      <c r="D5" s="87">
        <v>3</v>
      </c>
      <c r="E5" s="87">
        <v>3</v>
      </c>
      <c r="G5" s="87">
        <v>3</v>
      </c>
      <c r="H5" s="87">
        <v>3</v>
      </c>
      <c r="I5" s="87">
        <v>3</v>
      </c>
      <c r="J5" s="87">
        <v>3</v>
      </c>
      <c r="K5" s="87">
        <v>3</v>
      </c>
      <c r="M5" s="87">
        <v>3</v>
      </c>
      <c r="N5" s="87">
        <v>3</v>
      </c>
      <c r="O5" s="87">
        <v>3</v>
      </c>
      <c r="P5" s="87">
        <v>3</v>
      </c>
      <c r="Q5" s="87">
        <v>3</v>
      </c>
    </row>
    <row r="6" spans="1:17" x14ac:dyDescent="0.2">
      <c r="A6" s="87" t="s">
        <v>80</v>
      </c>
      <c r="B6" s="87">
        <f>SUBTOTAL(101,Table15[Column2])</f>
        <v>2</v>
      </c>
      <c r="C6" s="87">
        <f>SUBTOTAL(101,Table15[Column3])</f>
        <v>2</v>
      </c>
      <c r="D6" s="87">
        <f>SUBTOTAL(101,Table15[Column4])</f>
        <v>2</v>
      </c>
      <c r="E6" s="87">
        <f>SUBTOTAL(103,Table15[Column5])</f>
        <v>3</v>
      </c>
      <c r="G6" s="87" t="s">
        <v>80</v>
      </c>
      <c r="H6" s="87">
        <f>SUBTOTAL(101,Table16[Column2])</f>
        <v>2</v>
      </c>
      <c r="I6" s="87">
        <f>SUBTOTAL(101,Table16[Column3])</f>
        <v>2</v>
      </c>
      <c r="J6" s="87">
        <f>SUBTOTAL(101,Table16[Column4])</f>
        <v>2</v>
      </c>
      <c r="K6" s="87">
        <f>SUBTOTAL(103,Table16[Column5])</f>
        <v>3</v>
      </c>
      <c r="M6" s="87" t="s">
        <v>80</v>
      </c>
      <c r="N6" s="87">
        <f>SUBTOTAL(101,Table111[Column2])</f>
        <v>2</v>
      </c>
      <c r="O6" s="87">
        <f>SUBTOTAL(101,Table111[Column3])</f>
        <v>2</v>
      </c>
      <c r="P6" s="87">
        <f>SUBTOTAL(101,Table111[Column4])</f>
        <v>2</v>
      </c>
      <c r="Q6" s="87">
        <f>SUBTOTAL(103,Table111[Column5])</f>
        <v>3</v>
      </c>
    </row>
    <row r="8" spans="1:17" x14ac:dyDescent="0.2">
      <c r="A8" s="87" t="s">
        <v>81</v>
      </c>
      <c r="G8" s="87" t="s">
        <v>82</v>
      </c>
      <c r="M8" s="87" t="s">
        <v>83</v>
      </c>
    </row>
    <row r="9" spans="1:17" x14ac:dyDescent="0.2">
      <c r="A9" s="87" t="s">
        <v>75</v>
      </c>
      <c r="B9" s="87" t="s">
        <v>76</v>
      </c>
      <c r="C9" s="87" t="s">
        <v>77</v>
      </c>
      <c r="D9" s="87" t="s">
        <v>78</v>
      </c>
      <c r="E9" s="87" t="s">
        <v>79</v>
      </c>
      <c r="G9" s="87" t="s">
        <v>75</v>
      </c>
      <c r="H9" s="87" t="s">
        <v>76</v>
      </c>
      <c r="I9" s="87" t="s">
        <v>77</v>
      </c>
      <c r="J9" s="87" t="s">
        <v>78</v>
      </c>
      <c r="K9" s="87" t="s">
        <v>79</v>
      </c>
      <c r="M9" s="87" t="s">
        <v>75</v>
      </c>
      <c r="N9" s="87" t="s">
        <v>76</v>
      </c>
      <c r="O9" s="87" t="s">
        <v>77</v>
      </c>
      <c r="P9" s="87" t="s">
        <v>78</v>
      </c>
      <c r="Q9" s="87" t="s">
        <v>79</v>
      </c>
    </row>
    <row r="10" spans="1:17" x14ac:dyDescent="0.2">
      <c r="A10" s="87">
        <v>1</v>
      </c>
      <c r="B10" s="87">
        <v>1</v>
      </c>
      <c r="C10" s="87">
        <v>1</v>
      </c>
      <c r="D10" s="87">
        <v>1</v>
      </c>
      <c r="E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M10" s="87">
        <v>1</v>
      </c>
      <c r="N10" s="87">
        <v>1</v>
      </c>
      <c r="O10" s="87">
        <v>1</v>
      </c>
      <c r="P10" s="87">
        <v>1</v>
      </c>
      <c r="Q10" s="87">
        <v>1</v>
      </c>
    </row>
    <row r="11" spans="1:17" x14ac:dyDescent="0.2">
      <c r="A11" s="87">
        <v>2</v>
      </c>
      <c r="B11" s="87">
        <v>2</v>
      </c>
      <c r="C11" s="87">
        <v>2</v>
      </c>
      <c r="D11" s="87">
        <v>2</v>
      </c>
      <c r="E11" s="87">
        <v>2</v>
      </c>
      <c r="G11" s="87">
        <v>2</v>
      </c>
      <c r="H11" s="87">
        <v>2</v>
      </c>
      <c r="I11" s="87">
        <v>2</v>
      </c>
      <c r="J11" s="87">
        <v>2</v>
      </c>
      <c r="K11" s="87">
        <v>2</v>
      </c>
      <c r="M11" s="87">
        <v>2</v>
      </c>
      <c r="N11" s="87">
        <v>2</v>
      </c>
      <c r="O11" s="87">
        <v>2</v>
      </c>
      <c r="P11" s="87">
        <v>2</v>
      </c>
      <c r="Q11" s="87">
        <v>2</v>
      </c>
    </row>
    <row r="12" spans="1:17" x14ac:dyDescent="0.2">
      <c r="A12" s="87">
        <v>3</v>
      </c>
      <c r="B12" s="87">
        <v>3</v>
      </c>
      <c r="C12" s="87">
        <v>3</v>
      </c>
      <c r="D12" s="87">
        <v>3</v>
      </c>
      <c r="E12" s="87">
        <v>3</v>
      </c>
      <c r="G12" s="87">
        <v>3</v>
      </c>
      <c r="H12" s="87">
        <v>3</v>
      </c>
      <c r="I12" s="87">
        <v>3</v>
      </c>
      <c r="J12" s="87">
        <v>3</v>
      </c>
      <c r="K12" s="87">
        <v>3</v>
      </c>
      <c r="M12" s="87">
        <v>3</v>
      </c>
      <c r="N12" s="87">
        <v>3</v>
      </c>
      <c r="O12" s="87">
        <v>3</v>
      </c>
      <c r="P12" s="87">
        <v>3</v>
      </c>
      <c r="Q12" s="87">
        <v>3</v>
      </c>
    </row>
    <row r="13" spans="1:17" x14ac:dyDescent="0.2">
      <c r="A13" s="87" t="s">
        <v>80</v>
      </c>
      <c r="B13" s="87">
        <f>SUBTOTAL(101,Table17[Column2])</f>
        <v>2</v>
      </c>
      <c r="C13" s="87">
        <f>SUBTOTAL(101,Table17[Column3])</f>
        <v>2</v>
      </c>
      <c r="D13" s="87">
        <f>SUBTOTAL(101,Table17[Column4])</f>
        <v>2</v>
      </c>
      <c r="E13" s="87">
        <f>SUBTOTAL(103,Table17[Column5])</f>
        <v>3</v>
      </c>
      <c r="G13" s="87" t="s">
        <v>80</v>
      </c>
      <c r="H13" s="87">
        <f>SUBTOTAL(101,Table18[Column2])</f>
        <v>2</v>
      </c>
      <c r="I13" s="87">
        <f>SUBTOTAL(101,Table18[Column3])</f>
        <v>2</v>
      </c>
      <c r="J13" s="87">
        <f>SUBTOTAL(101,Table18[Column4])</f>
        <v>2</v>
      </c>
      <c r="K13" s="87">
        <f>SUBTOTAL(103,Table18[Column5])</f>
        <v>3</v>
      </c>
      <c r="M13" s="87" t="s">
        <v>80</v>
      </c>
      <c r="N13" s="87">
        <f>SUBTOTAL(101,Table112[Column2])</f>
        <v>2</v>
      </c>
      <c r="O13" s="87">
        <f>SUBTOTAL(101,Table112[Column3])</f>
        <v>2</v>
      </c>
      <c r="P13" s="87">
        <f>SUBTOTAL(101,Table112[Column4])</f>
        <v>2</v>
      </c>
      <c r="Q13" s="87">
        <f>SUBTOTAL(103,Table112[Column5])</f>
        <v>3</v>
      </c>
    </row>
    <row r="15" spans="1:17" x14ac:dyDescent="0.2">
      <c r="A15" s="87" t="s">
        <v>84</v>
      </c>
    </row>
    <row r="16" spans="1:17" x14ac:dyDescent="0.2">
      <c r="A16" s="87" t="s">
        <v>75</v>
      </c>
      <c r="B16" s="87" t="s">
        <v>76</v>
      </c>
      <c r="C16" s="87" t="s">
        <v>77</v>
      </c>
      <c r="D16" s="87" t="s">
        <v>78</v>
      </c>
      <c r="E16" s="87" t="s">
        <v>79</v>
      </c>
    </row>
    <row r="17" spans="1:17" x14ac:dyDescent="0.2">
      <c r="A17" s="87">
        <v>1</v>
      </c>
      <c r="B17" s="87">
        <v>1</v>
      </c>
      <c r="C17" s="87">
        <v>1</v>
      </c>
      <c r="D17" s="87">
        <v>1</v>
      </c>
      <c r="E17" s="87">
        <v>1</v>
      </c>
    </row>
    <row r="18" spans="1:17" x14ac:dyDescent="0.2">
      <c r="A18" s="87">
        <v>2</v>
      </c>
      <c r="B18" s="87">
        <v>2</v>
      </c>
      <c r="C18" s="87">
        <v>2</v>
      </c>
      <c r="D18" s="87">
        <v>2</v>
      </c>
      <c r="E18" s="87">
        <v>2</v>
      </c>
    </row>
    <row r="19" spans="1:17" x14ac:dyDescent="0.2">
      <c r="A19" s="87">
        <v>3</v>
      </c>
      <c r="B19" s="87">
        <v>3</v>
      </c>
      <c r="C19" s="87">
        <v>3</v>
      </c>
      <c r="D19" s="87">
        <v>3</v>
      </c>
      <c r="E19" s="87">
        <v>3</v>
      </c>
    </row>
    <row r="20" spans="1:17" x14ac:dyDescent="0.2">
      <c r="A20" s="87" t="s">
        <v>80</v>
      </c>
      <c r="B20" s="87">
        <f>SUBTOTAL(101,Table19[Column2])</f>
        <v>2</v>
      </c>
      <c r="C20" s="87">
        <f>SUBTOTAL(101,Table19[Column3])</f>
        <v>2</v>
      </c>
      <c r="D20" s="87">
        <f>SUBTOTAL(101,Table19[Column4])</f>
        <v>2</v>
      </c>
      <c r="E20" s="87">
        <f>SUBTOTAL(103,Table19[Column5])</f>
        <v>3</v>
      </c>
    </row>
    <row r="23" spans="1:17" x14ac:dyDescent="0.2">
      <c r="A23" s="87" t="s">
        <v>91</v>
      </c>
      <c r="G23" s="87" t="s">
        <v>90</v>
      </c>
      <c r="M23" s="87" t="s">
        <v>89</v>
      </c>
    </row>
    <row r="24" spans="1:17" x14ac:dyDescent="0.2">
      <c r="A24" s="87" t="s">
        <v>75</v>
      </c>
      <c r="B24" s="87" t="s">
        <v>76</v>
      </c>
      <c r="C24" s="87" t="s">
        <v>77</v>
      </c>
      <c r="D24" s="87" t="s">
        <v>78</v>
      </c>
      <c r="E24" s="87" t="s">
        <v>79</v>
      </c>
      <c r="G24" s="87" t="s">
        <v>75</v>
      </c>
      <c r="H24" s="87" t="s">
        <v>76</v>
      </c>
      <c r="I24" s="87" t="s">
        <v>77</v>
      </c>
      <c r="J24" s="87" t="s">
        <v>78</v>
      </c>
      <c r="K24" s="87" t="s">
        <v>79</v>
      </c>
      <c r="M24" s="87" t="s">
        <v>75</v>
      </c>
      <c r="N24" s="87" t="s">
        <v>76</v>
      </c>
      <c r="O24" s="87" t="s">
        <v>77</v>
      </c>
      <c r="P24" s="87" t="s">
        <v>78</v>
      </c>
      <c r="Q24" s="87" t="s">
        <v>79</v>
      </c>
    </row>
    <row r="25" spans="1:17" x14ac:dyDescent="0.2">
      <c r="A25" s="87">
        <v>1</v>
      </c>
      <c r="B25" s="87">
        <v>1</v>
      </c>
      <c r="C25" s="87">
        <v>1</v>
      </c>
      <c r="D25" s="87">
        <v>1</v>
      </c>
      <c r="E25" s="87">
        <v>1</v>
      </c>
      <c r="G25" s="87">
        <v>1</v>
      </c>
      <c r="H25" s="87">
        <v>1</v>
      </c>
      <c r="I25" s="87">
        <v>1</v>
      </c>
      <c r="J25" s="87">
        <v>1</v>
      </c>
      <c r="K25" s="87">
        <v>1</v>
      </c>
      <c r="M25" s="87">
        <v>1</v>
      </c>
      <c r="N25" s="87">
        <v>1</v>
      </c>
      <c r="O25" s="87">
        <v>1</v>
      </c>
      <c r="P25" s="87">
        <v>1</v>
      </c>
      <c r="Q25" s="87">
        <v>1</v>
      </c>
    </row>
    <row r="26" spans="1:17" x14ac:dyDescent="0.2">
      <c r="A26" s="87">
        <v>2</v>
      </c>
      <c r="B26" s="87">
        <v>2</v>
      </c>
      <c r="C26" s="87">
        <v>2</v>
      </c>
      <c r="D26" s="87">
        <v>2</v>
      </c>
      <c r="E26" s="87">
        <v>2</v>
      </c>
      <c r="G26" s="87">
        <v>2</v>
      </c>
      <c r="H26" s="87">
        <v>2</v>
      </c>
      <c r="I26" s="87">
        <v>2</v>
      </c>
      <c r="J26" s="87">
        <v>2</v>
      </c>
      <c r="K26" s="87">
        <v>2</v>
      </c>
      <c r="M26" s="87">
        <v>2</v>
      </c>
      <c r="N26" s="87">
        <v>2</v>
      </c>
      <c r="O26" s="87">
        <v>2</v>
      </c>
      <c r="P26" s="87">
        <v>2</v>
      </c>
      <c r="Q26" s="87">
        <v>2</v>
      </c>
    </row>
    <row r="27" spans="1:17" x14ac:dyDescent="0.2">
      <c r="A27" s="87">
        <v>3</v>
      </c>
      <c r="B27" s="87">
        <v>3</v>
      </c>
      <c r="C27" s="87">
        <v>3</v>
      </c>
      <c r="D27" s="87">
        <v>3</v>
      </c>
      <c r="E27" s="87">
        <v>3</v>
      </c>
      <c r="G27" s="87">
        <v>3</v>
      </c>
      <c r="H27" s="87">
        <v>3</v>
      </c>
      <c r="I27" s="87">
        <v>3</v>
      </c>
      <c r="J27" s="87">
        <v>3</v>
      </c>
      <c r="K27" s="87">
        <v>3</v>
      </c>
      <c r="M27" s="87">
        <v>3</v>
      </c>
      <c r="N27" s="87">
        <v>3</v>
      </c>
      <c r="O27" s="87">
        <v>3</v>
      </c>
      <c r="P27" s="87">
        <v>3</v>
      </c>
      <c r="Q27" s="87">
        <v>3</v>
      </c>
    </row>
    <row r="28" spans="1:17" x14ac:dyDescent="0.2">
      <c r="A28" s="87" t="s">
        <v>80</v>
      </c>
      <c r="B28" s="87">
        <f>SUBTOTAL(101,Table1562[Column2])</f>
        <v>2</v>
      </c>
      <c r="C28" s="87">
        <f>SUBTOTAL(101,Table1562[Column3])</f>
        <v>2</v>
      </c>
      <c r="D28" s="87">
        <f>SUBTOTAL(101,Table1562[Column4])</f>
        <v>2</v>
      </c>
      <c r="E28" s="87">
        <f>SUBTOTAL(103,Table1562[Column5])</f>
        <v>3</v>
      </c>
      <c r="G28" s="87" t="s">
        <v>80</v>
      </c>
      <c r="H28" s="87">
        <f>SUBTOTAL(101,Table1663[Column2])</f>
        <v>2</v>
      </c>
      <c r="I28" s="87">
        <f>SUBTOTAL(101,Table1663[Column3])</f>
        <v>2</v>
      </c>
      <c r="J28" s="87">
        <f>SUBTOTAL(101,Table1663[Column4])</f>
        <v>2</v>
      </c>
      <c r="K28" s="87">
        <f>SUBTOTAL(103,Table1663[Column5])</f>
        <v>3</v>
      </c>
      <c r="M28" s="87" t="s">
        <v>80</v>
      </c>
      <c r="N28" s="87">
        <f>SUBTOTAL(101,Table11167[Column2])</f>
        <v>2</v>
      </c>
      <c r="O28" s="87">
        <f>SUBTOTAL(101,Table11167[Column3])</f>
        <v>2</v>
      </c>
      <c r="P28" s="87">
        <f>SUBTOTAL(101,Table11167[Column4])</f>
        <v>2</v>
      </c>
      <c r="Q28" s="87">
        <f>SUBTOTAL(103,Table11167[Column5])</f>
        <v>3</v>
      </c>
    </row>
    <row r="30" spans="1:17" x14ac:dyDescent="0.2">
      <c r="A30" s="87" t="s">
        <v>88</v>
      </c>
      <c r="G30" s="87" t="s">
        <v>87</v>
      </c>
      <c r="M30" s="87" t="s">
        <v>86</v>
      </c>
    </row>
    <row r="31" spans="1:17" x14ac:dyDescent="0.2">
      <c r="A31" s="87" t="s">
        <v>75</v>
      </c>
      <c r="B31" s="87" t="s">
        <v>76</v>
      </c>
      <c r="C31" s="87" t="s">
        <v>77</v>
      </c>
      <c r="D31" s="87" t="s">
        <v>78</v>
      </c>
      <c r="E31" s="87" t="s">
        <v>79</v>
      </c>
      <c r="G31" s="87" t="s">
        <v>75</v>
      </c>
      <c r="H31" s="87" t="s">
        <v>76</v>
      </c>
      <c r="I31" s="87" t="s">
        <v>77</v>
      </c>
      <c r="J31" s="87" t="s">
        <v>78</v>
      </c>
      <c r="K31" s="87" t="s">
        <v>79</v>
      </c>
      <c r="M31" s="87" t="s">
        <v>75</v>
      </c>
      <c r="N31" s="87" t="s">
        <v>76</v>
      </c>
      <c r="O31" s="87" t="s">
        <v>77</v>
      </c>
      <c r="P31" s="87" t="s">
        <v>78</v>
      </c>
      <c r="Q31" s="87" t="s">
        <v>79</v>
      </c>
    </row>
    <row r="32" spans="1:17" x14ac:dyDescent="0.2">
      <c r="A32" s="87">
        <v>1</v>
      </c>
      <c r="B32" s="87">
        <v>1</v>
      </c>
      <c r="C32" s="87">
        <v>1</v>
      </c>
      <c r="D32" s="87">
        <v>1</v>
      </c>
      <c r="E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M32" s="87">
        <v>1</v>
      </c>
      <c r="N32" s="87">
        <v>1</v>
      </c>
      <c r="O32" s="87">
        <v>1</v>
      </c>
      <c r="P32" s="87">
        <v>1</v>
      </c>
      <c r="Q32" s="87">
        <v>1</v>
      </c>
    </row>
    <row r="33" spans="1:17" x14ac:dyDescent="0.2">
      <c r="A33" s="87">
        <v>2</v>
      </c>
      <c r="B33" s="87">
        <v>2</v>
      </c>
      <c r="C33" s="87">
        <v>2</v>
      </c>
      <c r="D33" s="87">
        <v>2</v>
      </c>
      <c r="E33" s="87">
        <v>2</v>
      </c>
      <c r="G33" s="87">
        <v>2</v>
      </c>
      <c r="H33" s="87">
        <v>2</v>
      </c>
      <c r="I33" s="87">
        <v>2</v>
      </c>
      <c r="J33" s="87">
        <v>2</v>
      </c>
      <c r="K33" s="87">
        <v>2</v>
      </c>
      <c r="M33" s="87">
        <v>2</v>
      </c>
      <c r="N33" s="87">
        <v>2</v>
      </c>
      <c r="O33" s="87">
        <v>2</v>
      </c>
      <c r="P33" s="87">
        <v>2</v>
      </c>
      <c r="Q33" s="87">
        <v>2</v>
      </c>
    </row>
    <row r="34" spans="1:17" x14ac:dyDescent="0.2">
      <c r="A34" s="87">
        <v>3</v>
      </c>
      <c r="B34" s="87">
        <v>3</v>
      </c>
      <c r="C34" s="87">
        <v>3</v>
      </c>
      <c r="D34" s="87">
        <v>3</v>
      </c>
      <c r="E34" s="87">
        <v>3</v>
      </c>
      <c r="G34" s="87">
        <v>3</v>
      </c>
      <c r="H34" s="87">
        <v>3</v>
      </c>
      <c r="I34" s="87">
        <v>3</v>
      </c>
      <c r="J34" s="87">
        <v>3</v>
      </c>
      <c r="K34" s="87">
        <v>3</v>
      </c>
      <c r="M34" s="87">
        <v>3</v>
      </c>
      <c r="N34" s="87">
        <v>3</v>
      </c>
      <c r="O34" s="87">
        <v>3</v>
      </c>
      <c r="P34" s="87">
        <v>3</v>
      </c>
      <c r="Q34" s="87">
        <v>3</v>
      </c>
    </row>
    <row r="35" spans="1:17" x14ac:dyDescent="0.2">
      <c r="A35" s="87" t="s">
        <v>80</v>
      </c>
      <c r="B35" s="87">
        <f>SUBTOTAL(101,Table1764[Column2])</f>
        <v>2</v>
      </c>
      <c r="C35" s="87">
        <f>SUBTOTAL(101,Table1764[Column3])</f>
        <v>2</v>
      </c>
      <c r="D35" s="87">
        <f>SUBTOTAL(101,Table1764[Column4])</f>
        <v>2</v>
      </c>
      <c r="E35" s="87">
        <f>SUBTOTAL(103,Table1764[Column5])</f>
        <v>3</v>
      </c>
      <c r="G35" s="87" t="s">
        <v>80</v>
      </c>
      <c r="H35" s="87">
        <f>SUBTOTAL(101,Table1865[Column2])</f>
        <v>2</v>
      </c>
      <c r="I35" s="87">
        <f>SUBTOTAL(101,Table1865[Column3])</f>
        <v>2</v>
      </c>
      <c r="J35" s="87">
        <f>SUBTOTAL(101,Table1865[Column4])</f>
        <v>2</v>
      </c>
      <c r="K35" s="87">
        <f>SUBTOTAL(103,Table1865[Column5])</f>
        <v>3</v>
      </c>
      <c r="M35" s="87" t="s">
        <v>80</v>
      </c>
      <c r="N35" s="87">
        <f>SUBTOTAL(101,Table11268[Column2])</f>
        <v>2</v>
      </c>
      <c r="O35" s="87">
        <f>SUBTOTAL(101,Table11268[Column3])</f>
        <v>2</v>
      </c>
      <c r="P35" s="87">
        <f>SUBTOTAL(101,Table11268[Column4])</f>
        <v>2</v>
      </c>
      <c r="Q35" s="87">
        <f>SUBTOTAL(103,Table11268[Column5])</f>
        <v>3</v>
      </c>
    </row>
    <row r="37" spans="1:17" x14ac:dyDescent="0.2">
      <c r="A37" s="87" t="s">
        <v>85</v>
      </c>
    </row>
    <row r="38" spans="1:17" x14ac:dyDescent="0.2">
      <c r="A38" s="87" t="s">
        <v>75</v>
      </c>
      <c r="B38" s="87" t="s">
        <v>76</v>
      </c>
      <c r="C38" s="87" t="s">
        <v>77</v>
      </c>
      <c r="D38" s="87" t="s">
        <v>78</v>
      </c>
      <c r="E38" s="87" t="s">
        <v>79</v>
      </c>
    </row>
    <row r="39" spans="1:17" x14ac:dyDescent="0.2">
      <c r="A39" s="87">
        <v>1</v>
      </c>
      <c r="B39" s="87">
        <v>1</v>
      </c>
      <c r="C39" s="87">
        <v>1</v>
      </c>
      <c r="D39" s="87">
        <v>1</v>
      </c>
      <c r="E39" s="87">
        <v>1</v>
      </c>
    </row>
    <row r="40" spans="1:17" x14ac:dyDescent="0.2">
      <c r="A40" s="87">
        <v>2</v>
      </c>
      <c r="B40" s="87">
        <v>2</v>
      </c>
      <c r="C40" s="87">
        <v>2</v>
      </c>
      <c r="D40" s="87">
        <v>2</v>
      </c>
      <c r="E40" s="87">
        <v>2</v>
      </c>
    </row>
    <row r="41" spans="1:17" x14ac:dyDescent="0.2">
      <c r="A41" s="87">
        <v>3</v>
      </c>
      <c r="B41" s="87">
        <v>3</v>
      </c>
      <c r="C41" s="87">
        <v>3</v>
      </c>
      <c r="D41" s="87">
        <v>3</v>
      </c>
      <c r="E41" s="87">
        <v>3</v>
      </c>
    </row>
    <row r="42" spans="1:17" x14ac:dyDescent="0.2">
      <c r="A42" s="87" t="s">
        <v>80</v>
      </c>
      <c r="B42" s="87">
        <f>SUBTOTAL(101,Table1966[Column2])</f>
        <v>2</v>
      </c>
      <c r="C42" s="87">
        <f>SUBTOTAL(101,Table1966[Column3])</f>
        <v>2</v>
      </c>
      <c r="D42" s="87">
        <f>SUBTOTAL(101,Table1966[Column4])</f>
        <v>2</v>
      </c>
      <c r="E42" s="87">
        <f>SUBTOTAL(103,Table1966[Column5])</f>
        <v>3</v>
      </c>
    </row>
  </sheetData>
  <pageMargins left="0.7" right="0.7" top="0.75" bottom="0.75" header="0.3" footer="0.3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6"/>
  </sheetPr>
  <dimension ref="A1:G11"/>
  <sheetViews>
    <sheetView showGridLines="0" workbookViewId="0">
      <selection activeCell="B8" sqref="B8"/>
    </sheetView>
  </sheetViews>
  <sheetFormatPr baseColWidth="10" defaultColWidth="10.6640625" defaultRowHeight="14" x14ac:dyDescent="0.2"/>
  <cols>
    <col min="1" max="1" width="14.33203125" style="69" customWidth="1"/>
    <col min="2" max="6" width="14" style="69" customWidth="1"/>
    <col min="7" max="16384" width="10.6640625" style="69"/>
  </cols>
  <sheetData>
    <row r="1" spans="1:7" ht="28.5" customHeight="1" x14ac:dyDescent="0.2">
      <c r="A1" s="66" t="s">
        <v>36</v>
      </c>
      <c r="B1" s="67" t="s">
        <v>37</v>
      </c>
      <c r="C1" s="66" t="s">
        <v>38</v>
      </c>
      <c r="D1" s="67" t="s">
        <v>39</v>
      </c>
      <c r="E1" s="66" t="s">
        <v>40</v>
      </c>
      <c r="F1" s="66" t="s">
        <v>41</v>
      </c>
      <c r="G1" s="68"/>
    </row>
    <row r="2" spans="1:7" ht="18" customHeight="1" x14ac:dyDescent="0.2">
      <c r="A2" s="70">
        <v>0.33333333333333298</v>
      </c>
      <c r="B2" s="71"/>
      <c r="C2" s="72"/>
      <c r="D2" s="71"/>
      <c r="E2" s="72" t="s">
        <v>42</v>
      </c>
      <c r="F2" s="73"/>
      <c r="G2" s="68"/>
    </row>
    <row r="3" spans="1:7" ht="18" customHeight="1" x14ac:dyDescent="0.2">
      <c r="A3" s="70">
        <v>0.375</v>
      </c>
      <c r="B3" s="74"/>
      <c r="C3" s="75" t="s">
        <v>43</v>
      </c>
      <c r="D3" s="75"/>
      <c r="E3" s="75"/>
      <c r="F3" s="76"/>
      <c r="G3" s="68"/>
    </row>
    <row r="4" spans="1:7" ht="18" customHeight="1" x14ac:dyDescent="0.2">
      <c r="A4" s="70">
        <v>0.41666666666666669</v>
      </c>
      <c r="B4" s="77"/>
      <c r="C4" s="77" t="s">
        <v>44</v>
      </c>
      <c r="D4" s="78"/>
      <c r="E4" s="79"/>
      <c r="F4" s="78"/>
      <c r="G4" s="68"/>
    </row>
    <row r="5" spans="1:7" ht="18" customHeight="1" x14ac:dyDescent="0.2">
      <c r="A5" s="70">
        <v>0.45833333333333298</v>
      </c>
      <c r="B5" s="80"/>
      <c r="C5" s="81" t="s">
        <v>44</v>
      </c>
      <c r="D5" s="82"/>
      <c r="E5" s="75"/>
      <c r="F5" s="75"/>
    </row>
    <row r="6" spans="1:7" ht="18" customHeight="1" x14ac:dyDescent="0.2">
      <c r="A6" s="70">
        <v>0.54166666666666663</v>
      </c>
      <c r="B6" s="79"/>
      <c r="C6" s="78"/>
      <c r="D6" s="78"/>
      <c r="E6" s="79" t="s">
        <v>45</v>
      </c>
      <c r="F6" s="78"/>
    </row>
    <row r="7" spans="1:7" ht="18" customHeight="1" x14ac:dyDescent="0.2">
      <c r="A7" s="70">
        <v>0.58333333333333337</v>
      </c>
      <c r="B7" s="76"/>
      <c r="C7" s="75"/>
      <c r="D7" s="80"/>
      <c r="E7" s="75" t="s">
        <v>45</v>
      </c>
      <c r="F7" s="76"/>
      <c r="G7" s="68"/>
    </row>
    <row r="8" spans="1:7" ht="18" customHeight="1" x14ac:dyDescent="0.2">
      <c r="A8" s="70">
        <v>0.625</v>
      </c>
      <c r="B8" s="83"/>
      <c r="C8" s="77"/>
      <c r="D8" s="77"/>
      <c r="E8" s="78"/>
      <c r="F8" s="78" t="s">
        <v>46</v>
      </c>
    </row>
    <row r="9" spans="1:7" ht="18" customHeight="1" x14ac:dyDescent="0.2">
      <c r="A9" s="70">
        <v>0.66666666666666663</v>
      </c>
      <c r="B9" s="75"/>
      <c r="C9" s="75"/>
      <c r="D9" s="81"/>
      <c r="E9" s="75"/>
      <c r="F9" s="75" t="s">
        <v>46</v>
      </c>
    </row>
    <row r="10" spans="1:7" x14ac:dyDescent="0.2">
      <c r="A10" s="84"/>
      <c r="D10" s="84"/>
      <c r="E10" s="85"/>
      <c r="F10" s="85"/>
    </row>
    <row r="11" spans="1:7" x14ac:dyDescent="0.2">
      <c r="E11" s="85"/>
      <c r="F11" s="85"/>
    </row>
  </sheetData>
  <sheetProtection sheet="1" objects="1" scenarios="1" selectLockedCells="1"/>
  <phoneticPr fontId="3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2"/>
  <sheetViews>
    <sheetView showGridLines="0" workbookViewId="0">
      <selection activeCell="B11" sqref="B11:B20"/>
    </sheetView>
  </sheetViews>
  <sheetFormatPr baseColWidth="10" defaultColWidth="9" defaultRowHeight="15" x14ac:dyDescent="0.2"/>
  <cols>
    <col min="1" max="1" width="4.1640625" customWidth="1"/>
    <col min="2" max="2" width="22.1640625" customWidth="1"/>
    <col min="3" max="3" width="15.1640625" customWidth="1"/>
  </cols>
  <sheetData>
    <row r="1" spans="2:10" ht="34.5" customHeight="1" x14ac:dyDescent="0.2">
      <c r="B1" s="38" t="s">
        <v>32</v>
      </c>
      <c r="C1" s="10"/>
      <c r="F1" s="11"/>
      <c r="G1" s="11"/>
      <c r="H1" s="11"/>
    </row>
    <row r="2" spans="2:10" ht="13.5" customHeight="1" x14ac:dyDescent="0.2">
      <c r="B2" s="39"/>
      <c r="C2" s="2"/>
      <c r="F2" s="11"/>
      <c r="G2" s="11"/>
      <c r="H2" s="11"/>
      <c r="I2" s="11"/>
    </row>
    <row r="3" spans="2:10" ht="16.5" customHeight="1" x14ac:dyDescent="0.2">
      <c r="B3" s="40" t="s">
        <v>34</v>
      </c>
      <c r="C3" s="41"/>
      <c r="F3" s="15"/>
      <c r="G3" s="36"/>
      <c r="H3" s="15"/>
      <c r="I3" s="15"/>
    </row>
    <row r="4" spans="2:10" ht="16.5" customHeight="1" x14ac:dyDescent="0.2">
      <c r="B4" s="40" t="s">
        <v>0</v>
      </c>
      <c r="C4" s="5"/>
      <c r="F4" s="15"/>
      <c r="G4" s="36"/>
      <c r="H4" s="15"/>
      <c r="I4" s="15"/>
    </row>
    <row r="5" spans="2:10" ht="16.5" customHeight="1" x14ac:dyDescent="0.2">
      <c r="B5" s="40" t="s">
        <v>1</v>
      </c>
      <c r="C5" s="41"/>
      <c r="F5" s="15"/>
      <c r="G5" s="37"/>
      <c r="H5" s="15"/>
      <c r="I5" s="15"/>
    </row>
    <row r="6" spans="2:10" ht="16.5" customHeight="1" x14ac:dyDescent="0.2">
      <c r="B6" s="40"/>
      <c r="C6" s="41"/>
      <c r="F6" s="15"/>
      <c r="G6" s="37"/>
      <c r="H6" s="15"/>
      <c r="I6" s="15"/>
    </row>
    <row r="7" spans="2:10" ht="20.25" customHeight="1" x14ac:dyDescent="0.15">
      <c r="B7" s="45" t="s">
        <v>35</v>
      </c>
      <c r="C7" s="44"/>
      <c r="F7" s="11"/>
      <c r="G7" s="11"/>
      <c r="H7" s="11"/>
      <c r="I7" s="11"/>
      <c r="J7" s="13"/>
    </row>
    <row r="8" spans="2:10" ht="20.25" customHeight="1" x14ac:dyDescent="0.15">
      <c r="B8" s="45"/>
      <c r="C8" s="44"/>
      <c r="F8" s="11"/>
      <c r="G8" s="11"/>
      <c r="H8" s="11"/>
      <c r="I8" s="11"/>
      <c r="J8" s="13"/>
    </row>
    <row r="9" spans="2:10" ht="16" thickBot="1" x14ac:dyDescent="0.25">
      <c r="B9" s="18" t="s">
        <v>14</v>
      </c>
      <c r="C9" s="19" t="s">
        <v>21</v>
      </c>
      <c r="F9" s="11"/>
      <c r="G9" s="11"/>
      <c r="H9" s="11"/>
      <c r="I9" s="11"/>
      <c r="J9" s="11"/>
    </row>
    <row r="10" spans="2:10" ht="19.5" customHeight="1" thickTop="1" x14ac:dyDescent="0.2">
      <c r="B10" s="42"/>
      <c r="C10" s="43"/>
      <c r="F10" s="11"/>
      <c r="G10" s="11"/>
      <c r="H10" s="11"/>
      <c r="I10" s="11"/>
      <c r="J10" s="11"/>
    </row>
    <row r="11" spans="2:10" ht="20.25" customHeight="1" x14ac:dyDescent="0.2">
      <c r="B11" s="46" t="s">
        <v>23</v>
      </c>
      <c r="C11" s="46">
        <v>65</v>
      </c>
      <c r="F11" s="11"/>
    </row>
    <row r="12" spans="2:10" ht="20.25" customHeight="1" x14ac:dyDescent="0.2">
      <c r="B12" s="47" t="s">
        <v>24</v>
      </c>
      <c r="C12" s="47">
        <v>20</v>
      </c>
      <c r="F12" s="11"/>
    </row>
    <row r="13" spans="2:10" ht="20.25" customHeight="1" x14ac:dyDescent="0.2">
      <c r="B13" s="47" t="s">
        <v>15</v>
      </c>
      <c r="C13" s="47">
        <v>16</v>
      </c>
      <c r="F13" s="11"/>
    </row>
    <row r="14" spans="2:10" ht="20.25" customHeight="1" x14ac:dyDescent="0.2">
      <c r="B14" s="47" t="s">
        <v>16</v>
      </c>
      <c r="C14" s="47">
        <v>35</v>
      </c>
      <c r="F14" s="1"/>
    </row>
    <row r="15" spans="2:10" ht="20.25" customHeight="1" x14ac:dyDescent="0.2">
      <c r="B15" s="47" t="s">
        <v>17</v>
      </c>
      <c r="C15" s="47">
        <v>42</v>
      </c>
      <c r="F15" s="1"/>
    </row>
    <row r="16" spans="2:10" ht="20.25" customHeight="1" x14ac:dyDescent="0.2">
      <c r="B16" s="47" t="s">
        <v>18</v>
      </c>
      <c r="C16" s="47">
        <v>39</v>
      </c>
      <c r="F16" s="1"/>
    </row>
    <row r="17" spans="2:6" ht="20.25" customHeight="1" x14ac:dyDescent="0.2">
      <c r="B17" s="47" t="s">
        <v>19</v>
      </c>
      <c r="C17" s="47">
        <v>59</v>
      </c>
      <c r="F17" s="1"/>
    </row>
    <row r="18" spans="2:6" ht="20.25" customHeight="1" x14ac:dyDescent="0.2">
      <c r="B18" s="47" t="s">
        <v>22</v>
      </c>
      <c r="C18" s="47">
        <v>75</v>
      </c>
      <c r="F18" s="1"/>
    </row>
    <row r="19" spans="2:6" ht="20.25" customHeight="1" x14ac:dyDescent="0.2">
      <c r="B19" s="47" t="s">
        <v>25</v>
      </c>
      <c r="C19" s="47">
        <v>68</v>
      </c>
      <c r="F19" s="1"/>
    </row>
    <row r="20" spans="2:6" ht="20.25" customHeight="1" x14ac:dyDescent="0.2">
      <c r="B20" s="48" t="s">
        <v>20</v>
      </c>
      <c r="C20" s="48">
        <v>65</v>
      </c>
      <c r="F20" s="8"/>
    </row>
    <row r="21" spans="2:6" x14ac:dyDescent="0.2">
      <c r="F21" s="8"/>
    </row>
    <row r="22" spans="2:6" x14ac:dyDescent="0.2">
      <c r="F22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number format</vt:lpstr>
      <vt:lpstr>conditionalFormatting</vt:lpstr>
      <vt:lpstr>filter</vt:lpstr>
      <vt:lpstr>validation</vt:lpstr>
      <vt:lpstr>Charts</vt:lpstr>
      <vt:lpstr>TableStyle</vt:lpstr>
      <vt:lpstr>protection</vt:lpstr>
      <vt:lpstr>source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</dc:creator>
  <cp:lastModifiedBy>Microsoft Office User</cp:lastModifiedBy>
  <dcterms:created xsi:type="dcterms:W3CDTF">2016-01-15T03:38:00Z</dcterms:created>
  <dcterms:modified xsi:type="dcterms:W3CDTF">2018-04-26T08:18:18Z</dcterms:modified>
</cp:coreProperties>
</file>