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6090" yWindow="960" windowWidth="14400" windowHeight="7185" activeTab="1"/>
  </bookViews>
  <sheets>
    <sheet name="Parameter" sheetId="5" r:id="rId1"/>
    <sheet name="MotionPlanner" sheetId="8" r:id="rId2"/>
    <sheet name="CircleVisualisation" sheetId="4" r:id="rId3"/>
    <sheet name="LineVisualisation" sheetId="6" r:id="rId4"/>
  </sheets>
  <calcPr calcId="145621"/>
</workbook>
</file>

<file path=xl/calcChain.xml><?xml version="1.0" encoding="utf-8"?>
<calcChain xmlns="http://schemas.openxmlformats.org/spreadsheetml/2006/main">
  <c r="B12" i="8" l="1"/>
  <c r="C12" i="8"/>
  <c r="D12" i="8"/>
  <c r="D5" i="8" l="1"/>
  <c r="C5" i="8"/>
  <c r="B5" i="8"/>
  <c r="B16" i="8" l="1"/>
  <c r="C14" i="8"/>
  <c r="D15" i="8"/>
  <c r="B15" i="8"/>
  <c r="B13" i="8"/>
  <c r="B22" i="8"/>
  <c r="D13" i="8"/>
  <c r="B19" i="8"/>
  <c r="B21" i="8"/>
  <c r="B14" i="8"/>
  <c r="B24" i="8"/>
  <c r="D20" i="8"/>
  <c r="B17" i="8"/>
  <c r="B18" i="8"/>
  <c r="B23" i="8"/>
  <c r="B20" i="8"/>
  <c r="D24" i="8"/>
  <c r="D22" i="8"/>
  <c r="D18" i="8"/>
  <c r="D16" i="8"/>
  <c r="D14" i="8"/>
  <c r="B6" i="8"/>
  <c r="B8" i="8" s="1"/>
  <c r="C13" i="8"/>
  <c r="D23" i="8"/>
  <c r="D21" i="8"/>
  <c r="D19" i="8"/>
  <c r="D17" i="8"/>
  <c r="C19" i="8"/>
  <c r="C20" i="8"/>
  <c r="C23" i="8"/>
  <c r="C24" i="8"/>
  <c r="C21" i="8"/>
  <c r="C15" i="8"/>
  <c r="C16" i="8"/>
  <c r="C17" i="8"/>
  <c r="C22" i="8"/>
  <c r="C18" i="8"/>
  <c r="J13" i="8" l="1"/>
  <c r="H21" i="6"/>
  <c r="G21" i="6"/>
  <c r="F21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J20" i="8" l="1"/>
  <c r="J22" i="8"/>
  <c r="J18" i="8"/>
  <c r="J17" i="8"/>
  <c r="J24" i="8"/>
  <c r="J16" i="8"/>
  <c r="J23" i="8"/>
  <c r="J15" i="8"/>
  <c r="J21" i="8"/>
  <c r="J19" i="8"/>
  <c r="H7" i="6"/>
  <c r="B11" i="5"/>
  <c r="B8" i="5"/>
  <c r="B5" i="5"/>
  <c r="B13" i="5"/>
  <c r="B9" i="5"/>
  <c r="B10" i="5"/>
  <c r="B6" i="5"/>
  <c r="B7" i="5"/>
  <c r="B8" i="4"/>
  <c r="C8" i="4"/>
  <c r="F8" i="4" s="1"/>
  <c r="B9" i="4"/>
  <c r="C9" i="4"/>
  <c r="H9" i="4" s="1"/>
  <c r="B10" i="4"/>
  <c r="C10" i="4"/>
  <c r="H10" i="4" s="1"/>
  <c r="L10" i="4" s="1"/>
  <c r="B11" i="4"/>
  <c r="C11" i="4"/>
  <c r="G11" i="4" s="1"/>
  <c r="B12" i="4"/>
  <c r="C12" i="4"/>
  <c r="F12" i="4" s="1"/>
  <c r="B13" i="4"/>
  <c r="C13" i="4"/>
  <c r="H13" i="4" s="1"/>
  <c r="B14" i="4"/>
  <c r="C14" i="4"/>
  <c r="H14" i="4" s="1"/>
  <c r="L14" i="4" s="1"/>
  <c r="B15" i="4"/>
  <c r="C15" i="4"/>
  <c r="G15" i="4" s="1"/>
  <c r="B16" i="4"/>
  <c r="C16" i="4"/>
  <c r="F16" i="4" s="1"/>
  <c r="B17" i="4"/>
  <c r="C17" i="4"/>
  <c r="H17" i="4" s="1"/>
  <c r="B18" i="4"/>
  <c r="C18" i="4"/>
  <c r="H18" i="4" s="1"/>
  <c r="L18" i="4" s="1"/>
  <c r="B19" i="4"/>
  <c r="C19" i="4"/>
  <c r="G19" i="4" s="1"/>
  <c r="C7" i="4"/>
  <c r="G7" i="4" s="1"/>
  <c r="B7" i="4"/>
  <c r="K24" i="8" l="1"/>
  <c r="L24" i="8" s="1"/>
  <c r="K18" i="8"/>
  <c r="L18" i="8" s="1"/>
  <c r="K22" i="8"/>
  <c r="L22" i="8" s="1"/>
  <c r="K16" i="8"/>
  <c r="L16" i="8" s="1"/>
  <c r="K20" i="8"/>
  <c r="L20" i="8" s="1"/>
  <c r="K17" i="8"/>
  <c r="L17" i="8" s="1"/>
  <c r="K21" i="8"/>
  <c r="L21" i="8" s="1"/>
  <c r="K19" i="8"/>
  <c r="L19" i="8" s="1"/>
  <c r="K23" i="8"/>
  <c r="L23" i="8" s="1"/>
  <c r="F7" i="4"/>
  <c r="J8" i="4" s="1"/>
  <c r="H7" i="4"/>
  <c r="L13" i="4"/>
  <c r="K11" i="4"/>
  <c r="F9" i="4"/>
  <c r="J9" i="4" s="1"/>
  <c r="F13" i="4"/>
  <c r="J13" i="4" s="1"/>
  <c r="F17" i="4"/>
  <c r="J17" i="4" s="1"/>
  <c r="G8" i="4"/>
  <c r="K8" i="4" s="1"/>
  <c r="G12" i="4"/>
  <c r="K12" i="4" s="1"/>
  <c r="G16" i="4"/>
  <c r="K16" i="4" s="1"/>
  <c r="H11" i="4"/>
  <c r="L11" i="4" s="1"/>
  <c r="H15" i="4"/>
  <c r="L15" i="4" s="1"/>
  <c r="H19" i="4"/>
  <c r="L19" i="4" s="1"/>
  <c r="F10" i="4"/>
  <c r="J10" i="4" s="1"/>
  <c r="F14" i="4"/>
  <c r="J14" i="4" s="1"/>
  <c r="F18" i="4"/>
  <c r="G9" i="4"/>
  <c r="G13" i="4"/>
  <c r="K13" i="4" s="1"/>
  <c r="G17" i="4"/>
  <c r="K17" i="4" s="1"/>
  <c r="H8" i="4"/>
  <c r="L8" i="4" s="1"/>
  <c r="H12" i="4"/>
  <c r="H16" i="4"/>
  <c r="F11" i="4"/>
  <c r="J11" i="4" s="1"/>
  <c r="F15" i="4"/>
  <c r="J16" i="4" s="1"/>
  <c r="F19" i="4"/>
  <c r="G10" i="4"/>
  <c r="G14" i="4"/>
  <c r="K14" i="4" s="1"/>
  <c r="G18" i="4"/>
  <c r="K19" i="4" s="1"/>
  <c r="K9" i="6"/>
  <c r="K10" i="6"/>
  <c r="K19" i="6"/>
  <c r="K17" i="6"/>
  <c r="H8" i="6"/>
  <c r="L8" i="6" s="1"/>
  <c r="H9" i="6"/>
  <c r="H10" i="6"/>
  <c r="H11" i="6"/>
  <c r="H12" i="6"/>
  <c r="H13" i="6"/>
  <c r="L13" i="6" s="1"/>
  <c r="H14" i="6"/>
  <c r="H15" i="6"/>
  <c r="H16" i="6"/>
  <c r="H17" i="6"/>
  <c r="L17" i="6" s="1"/>
  <c r="H18" i="6"/>
  <c r="H19" i="6"/>
  <c r="J8" i="6"/>
  <c r="J12" i="6"/>
  <c r="J16" i="6"/>
  <c r="J19" i="4" l="1"/>
  <c r="K9" i="4"/>
  <c r="K10" i="4"/>
  <c r="L16" i="4"/>
  <c r="J12" i="4"/>
  <c r="L12" i="4"/>
  <c r="K15" i="4"/>
  <c r="K18" i="4"/>
  <c r="J15" i="4"/>
  <c r="J18" i="4"/>
  <c r="L9" i="4"/>
  <c r="L17" i="4"/>
  <c r="J17" i="6"/>
  <c r="K15" i="6"/>
  <c r="K11" i="6"/>
  <c r="L9" i="6"/>
  <c r="K8" i="6"/>
  <c r="K12" i="6"/>
  <c r="J18" i="6"/>
  <c r="J14" i="6"/>
  <c r="J10" i="6"/>
  <c r="L19" i="6"/>
  <c r="L15" i="6"/>
  <c r="L11" i="6"/>
  <c r="K14" i="6"/>
  <c r="K13" i="6"/>
  <c r="K18" i="6"/>
  <c r="K16" i="6"/>
  <c r="J15" i="6"/>
  <c r="J11" i="6"/>
  <c r="L16" i="6"/>
  <c r="L12" i="6"/>
  <c r="J13" i="6"/>
  <c r="J9" i="6"/>
  <c r="L18" i="6"/>
  <c r="L14" i="6"/>
  <c r="L10" i="6"/>
  <c r="J19" i="6"/>
  <c r="J14" i="8"/>
  <c r="K15" i="8" s="1"/>
  <c r="L15" i="8" s="1"/>
  <c r="K14" i="8" l="1"/>
  <c r="L14" i="8" s="1"/>
</calcChain>
</file>

<file path=xl/comments1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Fixed withing this example to 12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Simplificaiton to not need inv kinematics for velocity</t>
        </r>
      </text>
    </comment>
  </commentList>
</comments>
</file>

<file path=xl/sharedStrings.xml><?xml version="1.0" encoding="utf-8"?>
<sst xmlns="http://schemas.openxmlformats.org/spreadsheetml/2006/main" count="49" uniqueCount="37">
  <si>
    <t>Circle</t>
  </si>
  <si>
    <t>Center</t>
  </si>
  <si>
    <t>X</t>
  </si>
  <si>
    <t>Y</t>
  </si>
  <si>
    <t>Z</t>
  </si>
  <si>
    <t>delta_diagonal_rod_2_tower_1</t>
  </si>
  <si>
    <t>delta_tower1_x</t>
  </si>
  <si>
    <t>delta_diagonal_rod_2_tower_2</t>
  </si>
  <si>
    <t>delta_diagonal_rod_2_tower_3</t>
  </si>
  <si>
    <t>delta_tower1_y</t>
  </si>
  <si>
    <t>delta_tower2_x</t>
  </si>
  <si>
    <t>delta_tower2_y</t>
  </si>
  <si>
    <t>delta_tower3_x</t>
  </si>
  <si>
    <t>delta_tower3_y</t>
  </si>
  <si>
    <t>Radius [mm]</t>
  </si>
  <si>
    <t>diagonal_rod [mm]</t>
  </si>
  <si>
    <t>T1</t>
  </si>
  <si>
    <t>T2</t>
  </si>
  <si>
    <t>T3</t>
  </si>
  <si>
    <t>V1</t>
  </si>
  <si>
    <t>V2</t>
  </si>
  <si>
    <t>V3</t>
  </si>
  <si>
    <t>Line 1</t>
  </si>
  <si>
    <t>Steps_T1</t>
  </si>
  <si>
    <t>DeltaSteps</t>
  </si>
  <si>
    <t>Feedrate [mm/s]</t>
  </si>
  <si>
    <t>Speed [steps/second]</t>
  </si>
  <si>
    <t>Only T1</t>
  </si>
  <si>
    <t>totalTravelLengthW</t>
  </si>
  <si>
    <t>Segments</t>
  </si>
  <si>
    <t>Target Position</t>
  </si>
  <si>
    <t>Current Position</t>
  </si>
  <si>
    <t>Motion Planner API</t>
  </si>
  <si>
    <t>Kinematics Module</t>
  </si>
  <si>
    <t>Delta</t>
  </si>
  <si>
    <t>segmentTravelTime</t>
  </si>
  <si>
    <t>Inverse Kinematic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</si>
</sst>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22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21">
    <xf numFmtId="0" fontId="0" fillId="0" borderId="0" xfId="0">
      <alignment vertical="top"/>
      <protection locked="0"/>
    </xf>
    <xf numFmtId="165" fontId="0" fillId="0" borderId="0" xfId="0" applyNumberFormat="1">
      <alignment vertical="top"/>
      <protection locked="0"/>
    </xf>
    <xf numFmtId="0" fontId="19" fillId="0" borderId="0" xfId="0" applyFont="1" applyAlignment="1">
      <alignment horizontal="right" vertical="top"/>
      <protection locked="0"/>
    </xf>
    <xf numFmtId="2" fontId="0" fillId="0" borderId="0" xfId="0" applyNumberFormat="1">
      <alignment vertical="top"/>
      <protection locked="0"/>
    </xf>
    <xf numFmtId="0" fontId="19" fillId="0" borderId="0" xfId="0" applyFont="1">
      <alignment vertical="top"/>
      <protection locked="0"/>
    </xf>
    <xf numFmtId="0" fontId="19" fillId="0" borderId="15" xfId="0" applyFont="1" applyBorder="1">
      <alignment vertical="top"/>
      <protection locked="0"/>
    </xf>
    <xf numFmtId="0" fontId="0" fillId="0" borderId="0" xfId="0" applyBorder="1">
      <alignment vertical="top"/>
      <protection locked="0"/>
    </xf>
    <xf numFmtId="0" fontId="0" fillId="0" borderId="16" xfId="0" applyBorder="1">
      <alignment vertical="top"/>
      <protection locked="0"/>
    </xf>
    <xf numFmtId="0" fontId="19" fillId="0" borderId="17" xfId="0" applyFont="1" applyBorder="1">
      <alignment vertical="top"/>
      <protection locked="0"/>
    </xf>
    <xf numFmtId="0" fontId="0" fillId="0" borderId="18" xfId="0" applyBorder="1">
      <alignment vertical="top"/>
      <protection locked="0"/>
    </xf>
    <xf numFmtId="0" fontId="0" fillId="0" borderId="19" xfId="0" applyBorder="1">
      <alignment vertical="top"/>
      <protection locked="0"/>
    </xf>
    <xf numFmtId="0" fontId="0" fillId="0" borderId="17" xfId="0" applyBorder="1">
      <alignment vertical="top"/>
      <protection locked="0"/>
    </xf>
    <xf numFmtId="165" fontId="0" fillId="0" borderId="0" xfId="0" applyNumberFormat="1" applyFill="1">
      <alignment vertical="top"/>
      <protection locked="0"/>
    </xf>
    <xf numFmtId="165" fontId="0" fillId="36" borderId="0" xfId="0" applyNumberFormat="1" applyFill="1">
      <alignment vertical="top"/>
      <protection locked="0"/>
    </xf>
    <xf numFmtId="0" fontId="19" fillId="0" borderId="0" xfId="0" applyFont="1" applyAlignment="1">
      <alignment horizontal="center" vertical="top"/>
      <protection locked="0"/>
    </xf>
    <xf numFmtId="0" fontId="19" fillId="34" borderId="12" xfId="0" applyFont="1" applyFill="1" applyBorder="1" applyAlignment="1">
      <alignment horizontal="center" vertical="top"/>
      <protection locked="0"/>
    </xf>
    <xf numFmtId="0" fontId="19" fillId="34" borderId="13" xfId="0" applyFont="1" applyFill="1" applyBorder="1" applyAlignment="1">
      <alignment horizontal="center" vertical="top"/>
      <protection locked="0"/>
    </xf>
    <xf numFmtId="0" fontId="19" fillId="34" borderId="14" xfId="0" applyFont="1" applyFill="1" applyBorder="1" applyAlignment="1">
      <alignment horizontal="center" vertical="top"/>
      <protection locked="0"/>
    </xf>
    <xf numFmtId="0" fontId="0" fillId="35" borderId="12" xfId="0" applyFill="1" applyBorder="1" applyAlignment="1">
      <alignment horizontal="center" vertical="top"/>
      <protection locked="0"/>
    </xf>
    <xf numFmtId="0" fontId="0" fillId="35" borderId="13" xfId="0" applyFill="1" applyBorder="1" applyAlignment="1">
      <alignment horizontal="center" vertical="top"/>
      <protection locked="0"/>
    </xf>
    <xf numFmtId="0" fontId="0" fillId="35" borderId="14" xfId="0" applyFill="1" applyBorder="1" applyAlignment="1">
      <alignment horizontal="center"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/>
    <cellStyle name="Explanatory Text" xfId="16" builtinId="53" customBuiltin="1"/>
    <cellStyle name="Form Heading 1" xfId="43"/>
    <cellStyle name="Form Heading 2" xfId="44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MotionPlanner!$B$13:$B$25</c:f>
              <c:numCache>
                <c:formatCode>0.0000</c:formatCode>
                <c:ptCount val="13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9.1666666666666661</c:v>
                </c:pt>
                <c:pt idx="11">
                  <c:v>10</c:v>
                </c:pt>
              </c:numCache>
            </c:numRef>
          </c:xVal>
          <c:yVal>
            <c:numRef>
              <c:f>MotionPlanner!$C$13:$C$25</c:f>
              <c:numCache>
                <c:formatCode>0.0000</c:formatCode>
                <c:ptCount val="13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9.1666666666666661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1440"/>
        <c:axId val="112143360"/>
      </c:scatterChart>
      <c:valAx>
        <c:axId val="11214144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2143360"/>
        <c:crosses val="autoZero"/>
        <c:crossBetween val="midCat"/>
      </c:valAx>
      <c:valAx>
        <c:axId val="1121433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214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CircleVisualisation!$B$7:$B$19</c:f>
              <c:numCache>
                <c:formatCode>0.0000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</c:numCache>
            </c:numRef>
          </c:xVal>
          <c:yVal>
            <c:numRef>
              <c:f>CircleVisualisation!$C$7:$C$19</c:f>
              <c:numCache>
                <c:formatCode>0.0000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7776"/>
        <c:axId val="125709312"/>
      </c:scatterChart>
      <c:valAx>
        <c:axId val="1257077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5709312"/>
        <c:crosses val="autoZero"/>
        <c:crossBetween val="midCat"/>
      </c:valAx>
      <c:valAx>
        <c:axId val="1257093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570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CircleVisualisation!$F$7:$F$19</c:f>
              <c:numCache>
                <c:formatCode>0.0000</c:formatCode>
                <c:ptCount val="13"/>
                <c:pt idx="0">
                  <c:v>119.90092099161539</c:v>
                </c:pt>
                <c:pt idx="1">
                  <c:v>119.69962405955999</c:v>
                </c:pt>
                <c:pt idx="2">
                  <c:v>119.90092099161541</c:v>
                </c:pt>
                <c:pt idx="3">
                  <c:v>120.44915939930839</c:v>
                </c:pt>
                <c:pt idx="4">
                  <c:v>121.19405926034491</c:v>
                </c:pt>
                <c:pt idx="5">
                  <c:v>121.93440859740943</c:v>
                </c:pt>
                <c:pt idx="6">
                  <c:v>122.47354467542119</c:v>
                </c:pt>
                <c:pt idx="7">
                  <c:v>122.67028980156522</c:v>
                </c:pt>
                <c:pt idx="8">
                  <c:v>122.47354467542119</c:v>
                </c:pt>
                <c:pt idx="9">
                  <c:v>121.93440859740943</c:v>
                </c:pt>
                <c:pt idx="10">
                  <c:v>121.19405926034491</c:v>
                </c:pt>
                <c:pt idx="11">
                  <c:v>120.44915939930836</c:v>
                </c:pt>
                <c:pt idx="12">
                  <c:v>119.90092099161539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CircleVisualisation!$G$7:$G$19</c:f>
              <c:numCache>
                <c:formatCode>0.0000</c:formatCode>
                <c:ptCount val="13"/>
                <c:pt idx="0">
                  <c:v>122.47354467542119</c:v>
                </c:pt>
                <c:pt idx="1">
                  <c:v>121.93440859740943</c:v>
                </c:pt>
                <c:pt idx="2">
                  <c:v>121.19405926034491</c:v>
                </c:pt>
                <c:pt idx="3">
                  <c:v>120.44915939930839</c:v>
                </c:pt>
                <c:pt idx="4">
                  <c:v>119.90092099161541</c:v>
                </c:pt>
                <c:pt idx="5">
                  <c:v>119.69962405955999</c:v>
                </c:pt>
                <c:pt idx="6">
                  <c:v>119.90092099161539</c:v>
                </c:pt>
                <c:pt idx="7">
                  <c:v>120.44915939930836</c:v>
                </c:pt>
                <c:pt idx="8">
                  <c:v>121.19405926034491</c:v>
                </c:pt>
                <c:pt idx="9">
                  <c:v>121.93440859740943</c:v>
                </c:pt>
                <c:pt idx="10">
                  <c:v>122.47354467542119</c:v>
                </c:pt>
                <c:pt idx="11">
                  <c:v>122.67028980156522</c:v>
                </c:pt>
                <c:pt idx="12">
                  <c:v>122.47354467542119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val>
            <c:numRef>
              <c:f>CircleVisualisation!$H$7:$H$19</c:f>
              <c:numCache>
                <c:formatCode>0.0000</c:formatCode>
                <c:ptCount val="13"/>
                <c:pt idx="0">
                  <c:v>121.19405926034493</c:v>
                </c:pt>
                <c:pt idx="1">
                  <c:v>121.93440859740946</c:v>
                </c:pt>
                <c:pt idx="2">
                  <c:v>122.47354467542124</c:v>
                </c:pt>
                <c:pt idx="3">
                  <c:v>122.67028980156523</c:v>
                </c:pt>
                <c:pt idx="4">
                  <c:v>122.47354467542124</c:v>
                </c:pt>
                <c:pt idx="5">
                  <c:v>121.93440859740946</c:v>
                </c:pt>
                <c:pt idx="6">
                  <c:v>121.19405926034493</c:v>
                </c:pt>
                <c:pt idx="7">
                  <c:v>120.44915939930839</c:v>
                </c:pt>
                <c:pt idx="8">
                  <c:v>119.90092099161539</c:v>
                </c:pt>
                <c:pt idx="9">
                  <c:v>119.69962405956002</c:v>
                </c:pt>
                <c:pt idx="10">
                  <c:v>119.90092099161539</c:v>
                </c:pt>
                <c:pt idx="11">
                  <c:v>120.44915939930839</c:v>
                </c:pt>
                <c:pt idx="12">
                  <c:v>121.19405926034493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73184"/>
        <c:axId val="137375104"/>
      </c:lineChart>
      <c:catAx>
        <c:axId val="1373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75104"/>
        <c:crosses val="autoZero"/>
        <c:auto val="1"/>
        <c:lblAlgn val="ctr"/>
        <c:lblOffset val="100"/>
        <c:noMultiLvlLbl val="0"/>
      </c:catAx>
      <c:valAx>
        <c:axId val="1373751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73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LineVisualisation!$B$7:$B$19</c:f>
              <c:numCache>
                <c:formatCode>0.0000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LineVisualisation!$C$7:$C$19</c:f>
              <c:numCache>
                <c:formatCode>0.0000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7584"/>
        <c:axId val="126789120"/>
      </c:scatterChart>
      <c:valAx>
        <c:axId val="12678758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6789120"/>
        <c:crosses val="autoZero"/>
        <c:crossBetween val="midCat"/>
      </c:valAx>
      <c:valAx>
        <c:axId val="1267891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678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LineVisualisation!$F$7:$F$19</c:f>
              <c:numCache>
                <c:formatCode>0.0000</c:formatCode>
                <c:ptCount val="13"/>
                <c:pt idx="0">
                  <c:v>130.75873097736911</c:v>
                </c:pt>
                <c:pt idx="1">
                  <c:v>128.93438866900323</c:v>
                </c:pt>
                <c:pt idx="2">
                  <c:v>127.06812124245479</c:v>
                </c:pt>
                <c:pt idx="3">
                  <c:v>125.15805323959299</c:v>
                </c:pt>
                <c:pt idx="4">
                  <c:v>123.20214748681288</c:v>
                </c:pt>
                <c:pt idx="5">
                  <c:v>121.19818480488887</c:v>
                </c:pt>
                <c:pt idx="6">
                  <c:v>119.14374030824112</c:v>
                </c:pt>
                <c:pt idx="7">
                  <c:v>117.03615556431781</c:v>
                </c:pt>
                <c:pt idx="8">
                  <c:v>114.87250569180078</c:v>
                </c:pt>
                <c:pt idx="9">
                  <c:v>112.64956022351087</c:v>
                </c:pt>
                <c:pt idx="10">
                  <c:v>110.36373622339907</c:v>
                </c:pt>
                <c:pt idx="11">
                  <c:v>108.01104169401204</c:v>
                </c:pt>
                <c:pt idx="12">
                  <c:v>105.58700669335791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LineVisualisation!$G$7:$G$19</c:f>
              <c:numCache>
                <c:formatCode>0.0000</c:formatCode>
                <c:ptCount val="13"/>
                <c:pt idx="0">
                  <c:v>118.23770241842493</c:v>
                </c:pt>
                <c:pt idx="1">
                  <c:v>118.86935441294531</c:v>
                </c:pt>
                <c:pt idx="2">
                  <c:v>119.48092970810363</c:v>
                </c:pt>
                <c:pt idx="3">
                  <c:v>120.07273507868136</c:v>
                </c:pt>
                <c:pt idx="4">
                  <c:v>120.64506145979452</c:v>
                </c:pt>
                <c:pt idx="5">
                  <c:v>121.19818480488887</c:v>
                </c:pt>
                <c:pt idx="6">
                  <c:v>121.73236687653122</c:v>
                </c:pt>
                <c:pt idx="7">
                  <c:v>122.24785597598346</c:v>
                </c:pt>
                <c:pt idx="8">
                  <c:v>122.74488761690726</c:v>
                </c:pt>
                <c:pt idx="9">
                  <c:v>123.22368514798438</c:v>
                </c:pt>
                <c:pt idx="10">
                  <c:v>123.68446032874132</c:v>
                </c:pt>
                <c:pt idx="11">
                  <c:v>124.12741386242759</c:v>
                </c:pt>
                <c:pt idx="12">
                  <c:v>124.55273588940862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LineVisualisation!$H$7:$H$19</c:f>
              <c:numCache>
                <c:formatCode>0.0000</c:formatCode>
                <c:ptCount val="13"/>
                <c:pt idx="0">
                  <c:v>113.30931117962018</c:v>
                </c:pt>
                <c:pt idx="1">
                  <c:v>114.96521212958292</c:v>
                </c:pt>
                <c:pt idx="2">
                  <c:v>116.58044432922702</c:v>
                </c:pt>
                <c:pt idx="3">
                  <c:v>118.15667564721005</c:v>
                </c:pt>
                <c:pt idx="4">
                  <c:v>119.69544686411426</c:v>
                </c:pt>
                <c:pt idx="5">
                  <c:v>121.19818480488888</c:v>
                </c:pt>
                <c:pt idx="6">
                  <c:v>122.66621376727987</c:v>
                </c:pt>
                <c:pt idx="7">
                  <c:v>124.10076550932311</c:v>
                </c:pt>
                <c:pt idx="8">
                  <c:v>125.50298801223818</c:v>
                </c:pt>
                <c:pt idx="9">
                  <c:v>126.87395319765204</c:v>
                </c:pt>
                <c:pt idx="10">
                  <c:v>128.21466374795045</c:v>
                </c:pt>
                <c:pt idx="11">
                  <c:v>129.52605915413315</c:v>
                </c:pt>
                <c:pt idx="12">
                  <c:v>130.80902109564155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1456"/>
        <c:axId val="127013248"/>
      </c:lineChart>
      <c:catAx>
        <c:axId val="1270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13248"/>
        <c:crosses val="autoZero"/>
        <c:auto val="1"/>
        <c:lblAlgn val="ctr"/>
        <c:lblOffset val="100"/>
        <c:noMultiLvlLbl val="0"/>
      </c:catAx>
      <c:valAx>
        <c:axId val="1270132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70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1</xdr:row>
      <xdr:rowOff>57150</xdr:rowOff>
    </xdr:from>
    <xdr:to>
      <xdr:col>22</xdr:col>
      <xdr:colOff>200025</xdr:colOff>
      <xdr:row>24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</xdr:row>
      <xdr:rowOff>66675</xdr:rowOff>
    </xdr:from>
    <xdr:to>
      <xdr:col>7</xdr:col>
      <xdr:colOff>600077</xdr:colOff>
      <xdr:row>4</xdr:row>
      <xdr:rowOff>95250</xdr:rowOff>
    </xdr:to>
    <xdr:cxnSp macro="">
      <xdr:nvCxnSpPr>
        <xdr:cNvPr id="8" name="Straight Arrow Connector 7"/>
        <xdr:cNvCxnSpPr/>
      </xdr:nvCxnSpPr>
      <xdr:spPr>
        <a:xfrm flipH="1">
          <a:off x="3133725" y="390525"/>
          <a:ext cx="2409827" cy="51435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12</xdr:row>
      <xdr:rowOff>85725</xdr:rowOff>
    </xdr:from>
    <xdr:to>
      <xdr:col>8</xdr:col>
      <xdr:colOff>438150</xdr:colOff>
      <xdr:row>12</xdr:row>
      <xdr:rowOff>85725</xdr:rowOff>
    </xdr:to>
    <xdr:cxnSp macro="">
      <xdr:nvCxnSpPr>
        <xdr:cNvPr id="7" name="Straight Arrow Connector 6"/>
        <xdr:cNvCxnSpPr/>
      </xdr:nvCxnSpPr>
      <xdr:spPr>
        <a:xfrm>
          <a:off x="3743325" y="2190750"/>
          <a:ext cx="235267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395288</xdr:colOff>
      <xdr:row>0</xdr:row>
      <xdr:rowOff>38100</xdr:rowOff>
    </xdr:from>
    <xdr:to>
      <xdr:col>18</xdr:col>
      <xdr:colOff>9526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16</xdr:row>
      <xdr:rowOff>90487</xdr:rowOff>
    </xdr:from>
    <xdr:to>
      <xdr:col>20</xdr:col>
      <xdr:colOff>0</xdr:colOff>
      <xdr:row>33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</xdr:row>
      <xdr:rowOff>57150</xdr:rowOff>
    </xdr:from>
    <xdr:to>
      <xdr:col>18</xdr:col>
      <xdr:colOff>200025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11</xdr:row>
      <xdr:rowOff>33337</xdr:rowOff>
    </xdr:from>
    <xdr:to>
      <xdr:col>19</xdr:col>
      <xdr:colOff>533400</xdr:colOff>
      <xdr:row>28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13"/>
  <sheetViews>
    <sheetView workbookViewId="0">
      <selection activeCell="B5" sqref="B5"/>
    </sheetView>
  </sheetViews>
  <sheetFormatPr defaultRowHeight="12.75" x14ac:dyDescent="0.2"/>
  <cols>
    <col min="1" max="1" width="26.42578125" bestFit="1" customWidth="1"/>
    <col min="2" max="2" width="9.140625" style="3"/>
  </cols>
  <sheetData>
    <row r="2" spans="1:2" x14ac:dyDescent="0.2">
      <c r="A2" s="4" t="s">
        <v>14</v>
      </c>
      <c r="B2" s="3">
        <v>180</v>
      </c>
    </row>
    <row r="3" spans="1:2" x14ac:dyDescent="0.2">
      <c r="A3" s="4" t="s">
        <v>15</v>
      </c>
      <c r="B3" s="3">
        <v>217</v>
      </c>
    </row>
    <row r="5" spans="1:2" x14ac:dyDescent="0.2">
      <c r="A5" t="s">
        <v>5</v>
      </c>
      <c r="B5" s="3">
        <f>$B$3*$B$3</f>
        <v>47089</v>
      </c>
    </row>
    <row r="6" spans="1:2" x14ac:dyDescent="0.2">
      <c r="A6" t="s">
        <v>6</v>
      </c>
      <c r="B6" s="3">
        <f>-SIN(60 * PI()/180)*$B$2</f>
        <v>-155.88457268119896</v>
      </c>
    </row>
    <row r="7" spans="1:2" x14ac:dyDescent="0.2">
      <c r="A7" t="s">
        <v>9</v>
      </c>
      <c r="B7" s="3">
        <f>-COS(60 * PI()/180)*$B$2</f>
        <v>-90.000000000000014</v>
      </c>
    </row>
    <row r="8" spans="1:2" x14ac:dyDescent="0.2">
      <c r="A8" t="s">
        <v>7</v>
      </c>
      <c r="B8" s="3">
        <f>$B$3*$B$3</f>
        <v>47089</v>
      </c>
    </row>
    <row r="9" spans="1:2" x14ac:dyDescent="0.2">
      <c r="A9" t="s">
        <v>10</v>
      </c>
      <c r="B9" s="3">
        <f>SIN(60 * PI()/180)*$B$2</f>
        <v>155.88457268119896</v>
      </c>
    </row>
    <row r="10" spans="1:2" x14ac:dyDescent="0.2">
      <c r="A10" t="s">
        <v>11</v>
      </c>
      <c r="B10" s="3">
        <f>-COS(60 * PI()/180)*$B$2</f>
        <v>-90.000000000000014</v>
      </c>
    </row>
    <row r="11" spans="1:2" x14ac:dyDescent="0.2">
      <c r="A11" t="s">
        <v>8</v>
      </c>
      <c r="B11" s="3">
        <f>$B$3*$B$3</f>
        <v>47089</v>
      </c>
    </row>
    <row r="12" spans="1:2" x14ac:dyDescent="0.2">
      <c r="A12" t="s">
        <v>12</v>
      </c>
      <c r="B12" s="3">
        <v>0</v>
      </c>
    </row>
    <row r="13" spans="1:2" x14ac:dyDescent="0.2">
      <c r="A13" t="s">
        <v>13</v>
      </c>
      <c r="B13" s="3">
        <f>B2</f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S25"/>
  <sheetViews>
    <sheetView tabSelected="1" workbookViewId="0">
      <selection activeCell="K23" sqref="K23"/>
    </sheetView>
  </sheetViews>
  <sheetFormatPr defaultRowHeight="12.75" x14ac:dyDescent="0.2"/>
  <cols>
    <col min="1" max="1" width="19.28515625" bestFit="1" customWidth="1"/>
    <col min="8" max="8" width="10.7109375" bestFit="1" customWidth="1"/>
    <col min="9" max="9" width="15.7109375" bestFit="1" customWidth="1"/>
    <col min="10" max="10" width="9.42578125" customWidth="1"/>
    <col min="11" max="11" width="10.7109375" bestFit="1" customWidth="1"/>
    <col min="12" max="13" width="20.42578125" bestFit="1" customWidth="1"/>
  </cols>
  <sheetData>
    <row r="1" spans="1:19" x14ac:dyDescent="0.2">
      <c r="A1" s="15" t="s">
        <v>32</v>
      </c>
      <c r="B1" s="16"/>
      <c r="C1" s="16"/>
      <c r="D1" s="17"/>
      <c r="I1" s="18" t="s">
        <v>33</v>
      </c>
      <c r="J1" s="19"/>
      <c r="K1" s="19"/>
      <c r="L1" s="20"/>
    </row>
    <row r="2" spans="1:19" x14ac:dyDescent="0.2">
      <c r="A2" s="5" t="s">
        <v>25</v>
      </c>
      <c r="B2">
        <v>2</v>
      </c>
      <c r="C2" s="6"/>
      <c r="D2" s="7"/>
      <c r="I2" s="5" t="s">
        <v>31</v>
      </c>
      <c r="J2" s="6">
        <v>0</v>
      </c>
      <c r="K2" s="6">
        <v>0</v>
      </c>
      <c r="L2" s="7">
        <v>0</v>
      </c>
    </row>
    <row r="3" spans="1:19" x14ac:dyDescent="0.2">
      <c r="A3" s="8" t="s">
        <v>30</v>
      </c>
      <c r="B3" s="9">
        <v>10</v>
      </c>
      <c r="C3" s="9">
        <v>10</v>
      </c>
      <c r="D3" s="10">
        <v>0</v>
      </c>
      <c r="I3" s="11"/>
      <c r="J3" s="9"/>
      <c r="K3" s="9"/>
      <c r="L3" s="10"/>
    </row>
    <row r="4" spans="1:19" x14ac:dyDescent="0.2">
      <c r="A4" s="4"/>
    </row>
    <row r="5" spans="1:19" x14ac:dyDescent="0.2">
      <c r="A5" s="4" t="s">
        <v>34</v>
      </c>
      <c r="B5">
        <f>B3-J2</f>
        <v>10</v>
      </c>
      <c r="C5">
        <f>C3-K2</f>
        <v>10</v>
      </c>
      <c r="D5">
        <f>D3-L2</f>
        <v>0</v>
      </c>
    </row>
    <row r="6" spans="1:19" x14ac:dyDescent="0.2">
      <c r="A6" s="4" t="s">
        <v>28</v>
      </c>
      <c r="B6" s="1">
        <f>SQRT((B5)^2+(C5)^2+(D5)^2)</f>
        <v>14.142135623730951</v>
      </c>
    </row>
    <row r="7" spans="1:19" x14ac:dyDescent="0.2">
      <c r="A7" s="4" t="s">
        <v>29</v>
      </c>
      <c r="B7" s="1">
        <v>12</v>
      </c>
    </row>
    <row r="8" spans="1:19" x14ac:dyDescent="0.2">
      <c r="A8" s="4" t="s">
        <v>35</v>
      </c>
      <c r="B8" s="1">
        <f>B6/B2/B7</f>
        <v>0.58925565098878963</v>
      </c>
    </row>
    <row r="9" spans="1:19" x14ac:dyDescent="0.2">
      <c r="A9" s="4"/>
      <c r="B9" s="1"/>
    </row>
    <row r="10" spans="1:19" x14ac:dyDescent="0.2">
      <c r="J10" s="14" t="s">
        <v>27</v>
      </c>
      <c r="K10" s="14"/>
      <c r="L10" s="14"/>
    </row>
    <row r="11" spans="1:19" x14ac:dyDescent="0.2">
      <c r="B11" s="2" t="s">
        <v>2</v>
      </c>
      <c r="C11" s="2" t="s">
        <v>3</v>
      </c>
      <c r="D11" s="2" t="s">
        <v>4</v>
      </c>
      <c r="G11" s="14" t="s">
        <v>36</v>
      </c>
      <c r="H11" s="14"/>
      <c r="I11" s="2"/>
      <c r="J11" s="2" t="s">
        <v>23</v>
      </c>
      <c r="K11" s="2" t="s">
        <v>24</v>
      </c>
      <c r="L11" s="2" t="s">
        <v>26</v>
      </c>
      <c r="M11" s="2"/>
      <c r="Q11" s="2"/>
      <c r="S11" s="2"/>
    </row>
    <row r="12" spans="1:19" x14ac:dyDescent="0.2">
      <c r="A12">
        <v>0</v>
      </c>
      <c r="B12" s="13">
        <f>J2</f>
        <v>0</v>
      </c>
      <c r="C12" s="13">
        <f>K2</f>
        <v>0</v>
      </c>
      <c r="D12" s="13">
        <f>L2</f>
        <v>0</v>
      </c>
    </row>
    <row r="13" spans="1:19" x14ac:dyDescent="0.2">
      <c r="A13">
        <v>1</v>
      </c>
      <c r="B13" s="1">
        <f>$J$2+$B$5*A13/$B$7</f>
        <v>0.83333333333333337</v>
      </c>
      <c r="C13" s="1">
        <f>$K$2+$C$5*A13/$B$7</f>
        <v>0.83333333333333337</v>
      </c>
      <c r="D13" s="1">
        <f>$L$2+$D$5*A13/$B$7</f>
        <v>0</v>
      </c>
      <c r="J13" s="1">
        <f>SQRT(Parameter!$B$5 - (Parameter!$B$6-$J$2+B13)^2 - (Parameter!$B$7-$K$2+C13)^2)+$L$2+D13</f>
        <v>122.87155379601268</v>
      </c>
      <c r="M13" s="1"/>
    </row>
    <row r="14" spans="1:19" x14ac:dyDescent="0.2">
      <c r="A14">
        <v>2</v>
      </c>
      <c r="B14" s="1">
        <f>$J$2+$B$5*A14/$B$7</f>
        <v>1.6666666666666667</v>
      </c>
      <c r="C14" s="1">
        <f>$K$2+$C$5*A14/$B$7</f>
        <v>1.6666666666666667</v>
      </c>
      <c r="D14" s="1">
        <f>$L$2+$D$5*A14/$B$7</f>
        <v>0</v>
      </c>
      <c r="I14" s="1"/>
      <c r="J14" s="1">
        <f>SQRT(Parameter!$B$5 - (Parameter!$B$6-$J$2+B14)^2 - (Parameter!$B$7-$K$2+C14)^2)+$L$2+D14</f>
        <v>124.5112833710869</v>
      </c>
      <c r="K14" s="12">
        <f t="shared" ref="K14:K24" si="0">J14-J13</f>
        <v>1.6397295750742273</v>
      </c>
      <c r="L14" s="1">
        <f t="shared" ref="L14:L24" si="1">K14/$B$8</f>
        <v>2.7827133644330933</v>
      </c>
      <c r="M14" s="1"/>
      <c r="R14" s="1"/>
      <c r="S14" s="1"/>
    </row>
    <row r="15" spans="1:19" x14ac:dyDescent="0.2">
      <c r="A15">
        <v>3</v>
      </c>
      <c r="B15" s="1">
        <f>$J$2+$B$5*A15/$B$7</f>
        <v>2.5</v>
      </c>
      <c r="C15" s="1">
        <f>$K$2+$C$5*A15/$B$7</f>
        <v>2.5</v>
      </c>
      <c r="D15" s="1">
        <f>$L$2+$D$5*A15/$B$7</f>
        <v>0</v>
      </c>
      <c r="I15" s="1"/>
      <c r="J15" s="1">
        <f>SQRT(Parameter!$B$5 - (Parameter!$B$6-$J$2+B15)^2 - (Parameter!$B$7-$K$2+C15)^2)+$L$2+D15</f>
        <v>126.11868562352682</v>
      </c>
      <c r="K15" s="1">
        <f t="shared" si="0"/>
        <v>1.6074022524399112</v>
      </c>
      <c r="L15" s="1">
        <f t="shared" si="1"/>
        <v>2.7278520787075005</v>
      </c>
      <c r="M15" s="1"/>
      <c r="R15" s="1"/>
      <c r="S15" s="1"/>
    </row>
    <row r="16" spans="1:19" x14ac:dyDescent="0.2">
      <c r="A16">
        <v>4</v>
      </c>
      <c r="B16" s="1">
        <f>$J$2+$B$5*A16/$B$7</f>
        <v>3.3333333333333335</v>
      </c>
      <c r="C16" s="1">
        <f>$K$2+$C$5*A16/$B$7</f>
        <v>3.3333333333333335</v>
      </c>
      <c r="D16" s="1">
        <f>$L$2+$D$5*A16/$B$7</f>
        <v>0</v>
      </c>
      <c r="I16" s="1"/>
      <c r="J16" s="1">
        <f>SQRT(Parameter!$B$5 - (Parameter!$B$6-$J$2+B16)^2 - (Parameter!$B$7-$K$2+C16)^2)+$L$2+D16</f>
        <v>127.69498135134013</v>
      </c>
      <c r="K16" s="1">
        <f t="shared" si="0"/>
        <v>1.5762957278133172</v>
      </c>
      <c r="L16" s="1">
        <f t="shared" si="1"/>
        <v>2.675062555901234</v>
      </c>
      <c r="M16" s="1"/>
      <c r="R16" s="1"/>
      <c r="S16" s="1"/>
    </row>
    <row r="17" spans="1:19" x14ac:dyDescent="0.2">
      <c r="A17">
        <v>5</v>
      </c>
      <c r="B17" s="1">
        <f>$J$2+$B$5*A17/$B$7</f>
        <v>4.166666666666667</v>
      </c>
      <c r="C17" s="1">
        <f>$K$2+$C$5*A17/$B$7</f>
        <v>4.166666666666667</v>
      </c>
      <c r="D17" s="1">
        <f>$L$2+$D$5*A17/$B$7</f>
        <v>0</v>
      </c>
      <c r="I17" s="1"/>
      <c r="J17" s="1">
        <f>SQRT(Parameter!$B$5 - (Parameter!$B$6-$J$2+B17)^2 - (Parameter!$B$7-$K$2+C17)^2)+$L$2+D17</f>
        <v>129.24130873468602</v>
      </c>
      <c r="K17" s="1">
        <f t="shared" si="0"/>
        <v>1.5463273833458828</v>
      </c>
      <c r="L17" s="1">
        <f t="shared" si="1"/>
        <v>2.6242045888759771</v>
      </c>
      <c r="M17" s="1"/>
      <c r="R17" s="1"/>
      <c r="S17" s="1"/>
    </row>
    <row r="18" spans="1:19" x14ac:dyDescent="0.2">
      <c r="A18">
        <v>6</v>
      </c>
      <c r="B18" s="1">
        <f>$J$2+$B$5*A18/$B$7</f>
        <v>5</v>
      </c>
      <c r="C18" s="1">
        <f>$K$2+$C$5*A18/$B$7</f>
        <v>5</v>
      </c>
      <c r="D18" s="1">
        <f>$L$2+$D$5*A18/$B$7</f>
        <v>0</v>
      </c>
      <c r="I18" s="1"/>
      <c r="J18" s="1">
        <f>SQRT(Parameter!$B$5 - (Parameter!$B$6-$J$2+B18)^2 - (Parameter!$B$7-$K$2+C18)^2)+$L$2+D18</f>
        <v>130.75873097736911</v>
      </c>
      <c r="K18" s="1">
        <f t="shared" si="0"/>
        <v>1.5174222426830966</v>
      </c>
      <c r="L18" s="1">
        <f t="shared" si="1"/>
        <v>2.5751509385388398</v>
      </c>
      <c r="M18" s="1"/>
      <c r="R18" s="1"/>
      <c r="S18" s="1"/>
    </row>
    <row r="19" spans="1:19" x14ac:dyDescent="0.2">
      <c r="A19">
        <v>7</v>
      </c>
      <c r="B19" s="1">
        <f>$J$2+$B$5*A19/$B$7</f>
        <v>5.833333333333333</v>
      </c>
      <c r="C19" s="1">
        <f>$K$2+$C$5*A19/$B$7</f>
        <v>5.833333333333333</v>
      </c>
      <c r="D19" s="1">
        <f>$L$2+$D$5*A19/$B$7</f>
        <v>0</v>
      </c>
      <c r="I19" s="1"/>
      <c r="J19" s="1">
        <f>SQRT(Parameter!$B$5 - (Parameter!$B$6-$J$2+B19)^2 - (Parameter!$B$7-$K$2+C19)^2)+$L$2+D19</f>
        <v>132.24824305975397</v>
      </c>
      <c r="K19" s="1">
        <f t="shared" si="0"/>
        <v>1.4895120823848629</v>
      </c>
      <c r="L19" s="1">
        <f t="shared" si="1"/>
        <v>2.5277858258727166</v>
      </c>
      <c r="M19" s="1"/>
      <c r="R19" s="1"/>
      <c r="S19" s="1"/>
    </row>
    <row r="20" spans="1:19" x14ac:dyDescent="0.2">
      <c r="A20">
        <v>8</v>
      </c>
      <c r="B20" s="1">
        <f>$J$2+$B$5*A20/$B$7</f>
        <v>6.666666666666667</v>
      </c>
      <c r="C20" s="1">
        <f>$K$2+$C$5*A20/$B$7</f>
        <v>6.666666666666667</v>
      </c>
      <c r="D20" s="1">
        <f>$L$2+$D$5*A20/$B$7</f>
        <v>0</v>
      </c>
      <c r="I20" s="1"/>
      <c r="J20" s="1">
        <f>SQRT(Parameter!$B$5 - (Parameter!$B$6-$J$2+B20)^2 - (Parameter!$B$7-$K$2+C20)^2)+$L$2+D20</f>
        <v>133.71077772638137</v>
      </c>
      <c r="K20" s="1">
        <f t="shared" si="0"/>
        <v>1.4625346666273913</v>
      </c>
      <c r="L20" s="1">
        <f t="shared" si="1"/>
        <v>2.4820036331823241</v>
      </c>
      <c r="M20" s="1"/>
      <c r="R20" s="1"/>
      <c r="S20" s="1"/>
    </row>
    <row r="21" spans="1:19" x14ac:dyDescent="0.2">
      <c r="A21">
        <v>9</v>
      </c>
      <c r="B21" s="1">
        <f>$J$2+$B$5*A21/$B$7</f>
        <v>7.5</v>
      </c>
      <c r="C21" s="1">
        <f>$K$2+$C$5*A21/$B$7</f>
        <v>7.5</v>
      </c>
      <c r="D21" s="1">
        <f>$L$2+$D$5*A21/$B$7</f>
        <v>0</v>
      </c>
      <c r="I21" s="1"/>
      <c r="J21" s="1">
        <f>SQRT(Parameter!$B$5 - (Parameter!$B$6-$J$2+B21)^2 - (Parameter!$B$7-$K$2+C21)^2)+$L$2+D21</f>
        <v>135.14721081183282</v>
      </c>
      <c r="K21" s="1">
        <f t="shared" si="0"/>
        <v>1.4364330854514549</v>
      </c>
      <c r="L21" s="1">
        <f t="shared" si="1"/>
        <v>2.4377077810642542</v>
      </c>
      <c r="M21" s="1"/>
      <c r="R21" s="1"/>
      <c r="S21" s="1"/>
    </row>
    <row r="22" spans="1:19" x14ac:dyDescent="0.2">
      <c r="A22">
        <v>10</v>
      </c>
      <c r="B22" s="1">
        <f>$J$2+$B$5*A22/$B$7</f>
        <v>8.3333333333333339</v>
      </c>
      <c r="C22" s="1">
        <f>$K$2+$C$5*A22/$B$7</f>
        <v>8.3333333333333339</v>
      </c>
      <c r="D22" s="1">
        <f>$L$2+$D$5*A22/$B$7</f>
        <v>0</v>
      </c>
      <c r="I22" s="1"/>
      <c r="J22" s="1">
        <f>SQRT(Parameter!$B$5 - (Parameter!$B$6-$J$2+B22)^2 - (Parameter!$B$7-$K$2+C22)^2)+$L$2+D22</f>
        <v>136.55836599221749</v>
      </c>
      <c r="K22" s="1">
        <f t="shared" si="0"/>
        <v>1.411155180384668</v>
      </c>
      <c r="L22" s="1">
        <f t="shared" si="1"/>
        <v>2.3948097536556587</v>
      </c>
      <c r="M22" s="1"/>
      <c r="R22" s="1"/>
      <c r="S22" s="1"/>
    </row>
    <row r="23" spans="1:19" x14ac:dyDescent="0.2">
      <c r="A23">
        <v>11</v>
      </c>
      <c r="B23" s="1">
        <f>$J$2+$B$5*A23/$B$7</f>
        <v>9.1666666666666661</v>
      </c>
      <c r="C23" s="1">
        <f>$K$2+$C$5*A23/$B$7</f>
        <v>9.1666666666666661</v>
      </c>
      <c r="D23" s="1">
        <f>$L$2+$D$5*A23/$B$7</f>
        <v>0</v>
      </c>
      <c r="I23" s="1"/>
      <c r="J23" s="1">
        <f>SQRT(Parameter!$B$5 - (Parameter!$B$6-$J$2+B23)^2 - (Parameter!$B$7-$K$2+C23)^2)+$L$2+D23</f>
        <v>137.94501903632869</v>
      </c>
      <c r="K23" s="1">
        <f t="shared" si="0"/>
        <v>1.3866530441111991</v>
      </c>
      <c r="L23" s="1">
        <f t="shared" si="1"/>
        <v>2.3532282495455945</v>
      </c>
      <c r="M23" s="1"/>
      <c r="R23" s="1"/>
      <c r="S23" s="1"/>
    </row>
    <row r="24" spans="1:19" x14ac:dyDescent="0.2">
      <c r="A24">
        <v>12</v>
      </c>
      <c r="B24" s="1">
        <f>$J$2+$B$5*A24/$B$7</f>
        <v>10</v>
      </c>
      <c r="C24" s="1">
        <f>$K$2+$C$5*A24/$B$7</f>
        <v>10</v>
      </c>
      <c r="D24" s="1">
        <f>$L$2+$D$5*A24/$B$7</f>
        <v>0</v>
      </c>
      <c r="I24" s="1"/>
      <c r="J24" s="1">
        <f>SQRT(Parameter!$B$5 - (Parameter!$B$6-$J$2+B24)^2 - (Parameter!$B$7-$K$2+C24)^2)+$L$2+D24</f>
        <v>139.30790161948451</v>
      </c>
      <c r="K24" s="1">
        <f t="shared" si="0"/>
        <v>1.3628825831558231</v>
      </c>
      <c r="L24" s="1">
        <f t="shared" si="1"/>
        <v>2.3128884396252509</v>
      </c>
      <c r="M24" s="1"/>
      <c r="R24" s="1"/>
      <c r="S24" s="1"/>
    </row>
    <row r="25" spans="1:19" x14ac:dyDescent="0.2">
      <c r="B25" s="1"/>
      <c r="C25" s="1"/>
      <c r="D25" s="1"/>
      <c r="F25" s="1"/>
      <c r="G25" s="1"/>
      <c r="H25" s="1"/>
      <c r="I25" s="1"/>
      <c r="J25" s="1"/>
      <c r="K25" s="1"/>
      <c r="L25" s="1"/>
      <c r="M25" s="1"/>
      <c r="O25" s="1"/>
      <c r="P25" s="1"/>
    </row>
  </sheetData>
  <mergeCells count="4">
    <mergeCell ref="J10:L10"/>
    <mergeCell ref="A1:D1"/>
    <mergeCell ref="I1:L1"/>
    <mergeCell ref="G11:H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workbookViewId="0">
      <selection activeCell="O8" sqref="O8"/>
    </sheetView>
  </sheetViews>
  <sheetFormatPr defaultRowHeight="12.75" x14ac:dyDescent="0.2"/>
  <cols>
    <col min="6" max="6" width="11.42578125" customWidth="1"/>
  </cols>
  <sheetData>
    <row r="3" spans="1:12" x14ac:dyDescent="0.2">
      <c r="A3" t="s">
        <v>0</v>
      </c>
    </row>
    <row r="4" spans="1:12" x14ac:dyDescent="0.2">
      <c r="B4" s="2" t="s">
        <v>2</v>
      </c>
      <c r="C4" s="2" t="s">
        <v>3</v>
      </c>
      <c r="D4" s="2" t="s">
        <v>4</v>
      </c>
      <c r="F4" s="2" t="s">
        <v>16</v>
      </c>
      <c r="G4" s="2" t="s">
        <v>17</v>
      </c>
      <c r="H4" s="2" t="s">
        <v>18</v>
      </c>
      <c r="J4" s="2" t="s">
        <v>19</v>
      </c>
      <c r="K4" s="2" t="s">
        <v>20</v>
      </c>
      <c r="L4" s="2" t="s">
        <v>21</v>
      </c>
    </row>
    <row r="5" spans="1:12" x14ac:dyDescent="0.2">
      <c r="A5" t="s">
        <v>1</v>
      </c>
      <c r="B5" s="1">
        <v>0</v>
      </c>
      <c r="C5" s="1">
        <v>0</v>
      </c>
      <c r="D5" s="1">
        <v>0</v>
      </c>
    </row>
    <row r="7" spans="1:12" x14ac:dyDescent="0.2">
      <c r="A7">
        <v>0</v>
      </c>
      <c r="B7" s="1">
        <f>$B$5+COS(A7*PI()/180)</f>
        <v>1</v>
      </c>
      <c r="C7" s="1">
        <f>$C$5+SIN(A7*PI()/180)</f>
        <v>0</v>
      </c>
      <c r="D7" s="1">
        <v>0</v>
      </c>
      <c r="F7" s="1">
        <f>SQRT(Parameter!$B$5 - (Parameter!$B$6-CircleVisualisation!B7)^2 - (Parameter!$B$7-CircleVisualisation!C7)^2)+D7</f>
        <v>119.90092099161539</v>
      </c>
      <c r="G7" s="1">
        <f>SQRT(Parameter!$B$8 - (Parameter!$B$9-CircleVisualisation!B7)^2 - (Parameter!$B$10-CircleVisualisation!C7)^2)+D7</f>
        <v>122.47354467542119</v>
      </c>
      <c r="H7" s="1">
        <f>SQRT(Parameter!$B$11 - (Parameter!$B$12-CircleVisualisation!B7)^2 - (Parameter!$B$13-CircleVisualisation!C7)^2)+D7</f>
        <v>121.19405926034493</v>
      </c>
    </row>
    <row r="8" spans="1:12" x14ac:dyDescent="0.2">
      <c r="A8">
        <v>30</v>
      </c>
      <c r="B8" s="1">
        <f t="shared" ref="B8:B19" si="0">$B$5+COS(A8*PI()/180)</f>
        <v>0.86602540378443871</v>
      </c>
      <c r="C8" s="1">
        <f t="shared" ref="C8:C19" si="1">$C$5+SIN(A8*PI()/180)</f>
        <v>0.49999999999999994</v>
      </c>
      <c r="D8" s="1">
        <v>0</v>
      </c>
      <c r="F8" s="1">
        <f>SQRT(Parameter!$B$5 - (Parameter!$B$6-CircleVisualisation!B8)^2 - (Parameter!$B$7-CircleVisualisation!C8)^2)+D8</f>
        <v>119.69962405955999</v>
      </c>
      <c r="G8" s="1">
        <f>SQRT(Parameter!$B$8 - (Parameter!$B$9-CircleVisualisation!B8)^2 - (Parameter!$B$10-CircleVisualisation!C8)^2)+D8</f>
        <v>121.93440859740943</v>
      </c>
      <c r="H8" s="1">
        <f>SQRT(Parameter!$B$11 - (Parameter!$B$12-CircleVisualisation!B8)^2 - (Parameter!$B$13-CircleVisualisation!C8)^2)+D8</f>
        <v>121.93440859740946</v>
      </c>
      <c r="J8" s="1">
        <f>F8-F7</f>
        <v>-0.20129693205539922</v>
      </c>
      <c r="K8" s="1">
        <f>G8-G7</f>
        <v>-0.53913607801176511</v>
      </c>
      <c r="L8" s="1">
        <f>H8-H7</f>
        <v>0.74034933706452932</v>
      </c>
    </row>
    <row r="9" spans="1:12" x14ac:dyDescent="0.2">
      <c r="A9">
        <v>60</v>
      </c>
      <c r="B9" s="1">
        <f t="shared" si="0"/>
        <v>0.50000000000000011</v>
      </c>
      <c r="C9" s="1">
        <f t="shared" si="1"/>
        <v>0.8660254037844386</v>
      </c>
      <c r="D9" s="1">
        <v>0</v>
      </c>
      <c r="F9" s="1">
        <f>SQRT(Parameter!$B$5 - (Parameter!$B$6-CircleVisualisation!B9)^2 - (Parameter!$B$7-CircleVisualisation!C9)^2)+D9</f>
        <v>119.90092099161541</v>
      </c>
      <c r="G9" s="1">
        <f>SQRT(Parameter!$B$8 - (Parameter!$B$9-CircleVisualisation!B9)^2 - (Parameter!$B$10-CircleVisualisation!C9)^2)+D9</f>
        <v>121.19405926034491</v>
      </c>
      <c r="H9" s="1">
        <f>SQRT(Parameter!$B$11 - (Parameter!$B$12-CircleVisualisation!B9)^2 - (Parameter!$B$13-CircleVisualisation!C9)^2)+D9</f>
        <v>122.47354467542124</v>
      </c>
      <c r="J9" s="1">
        <f t="shared" ref="J9:J19" si="2">F9-F8</f>
        <v>0.20129693205541344</v>
      </c>
      <c r="K9" s="1">
        <f t="shared" ref="K9:K19" si="3">G9-G8</f>
        <v>-0.74034933706451511</v>
      </c>
      <c r="L9" s="1">
        <f t="shared" ref="L9:L19" si="4">H9-H8</f>
        <v>0.53913607801177932</v>
      </c>
    </row>
    <row r="10" spans="1:12" x14ac:dyDescent="0.2">
      <c r="A10">
        <v>90</v>
      </c>
      <c r="B10" s="1">
        <f t="shared" si="0"/>
        <v>6.1257422745431001E-17</v>
      </c>
      <c r="C10" s="1">
        <f t="shared" si="1"/>
        <v>1</v>
      </c>
      <c r="D10" s="1">
        <v>0</v>
      </c>
      <c r="F10" s="1">
        <f>SQRT(Parameter!$B$5 - (Parameter!$B$6-CircleVisualisation!B10)^2 - (Parameter!$B$7-CircleVisualisation!C10)^2)+D10</f>
        <v>120.44915939930839</v>
      </c>
      <c r="G10" s="1">
        <f>SQRT(Parameter!$B$8 - (Parameter!$B$9-CircleVisualisation!B10)^2 - (Parameter!$B$10-CircleVisualisation!C10)^2)+D10</f>
        <v>120.44915939930839</v>
      </c>
      <c r="H10" s="1">
        <f>SQRT(Parameter!$B$11 - (Parameter!$B$12-CircleVisualisation!B10)^2 - (Parameter!$B$13-CircleVisualisation!C10)^2)+D10</f>
        <v>122.67028980156523</v>
      </c>
      <c r="J10" s="1">
        <f t="shared" si="2"/>
        <v>0.5482384076929776</v>
      </c>
      <c r="K10" s="1">
        <f t="shared" si="3"/>
        <v>-0.74489986103652939</v>
      </c>
      <c r="L10" s="1">
        <f t="shared" si="4"/>
        <v>0.19674512614399475</v>
      </c>
    </row>
    <row r="11" spans="1:12" x14ac:dyDescent="0.2">
      <c r="A11">
        <v>120</v>
      </c>
      <c r="B11" s="1">
        <f t="shared" si="0"/>
        <v>-0.49999999999999978</v>
      </c>
      <c r="C11" s="1">
        <f t="shared" si="1"/>
        <v>0.86602540378443871</v>
      </c>
      <c r="D11" s="1">
        <v>0</v>
      </c>
      <c r="F11" s="1">
        <f>SQRT(Parameter!$B$5 - (Parameter!$B$6-CircleVisualisation!B11)^2 - (Parameter!$B$7-CircleVisualisation!C11)^2)+D11</f>
        <v>121.19405926034491</v>
      </c>
      <c r="G11" s="1">
        <f>SQRT(Parameter!$B$8 - (Parameter!$B$9-CircleVisualisation!B11)^2 - (Parameter!$B$10-CircleVisualisation!C11)^2)+D11</f>
        <v>119.90092099161541</v>
      </c>
      <c r="H11" s="1">
        <f>SQRT(Parameter!$B$11 - (Parameter!$B$12-CircleVisualisation!B11)^2 - (Parameter!$B$13-CircleVisualisation!C11)^2)+D11</f>
        <v>122.47354467542124</v>
      </c>
      <c r="J11" s="1">
        <f t="shared" si="2"/>
        <v>0.74489986103652939</v>
      </c>
      <c r="K11" s="1">
        <f t="shared" si="3"/>
        <v>-0.5482384076929776</v>
      </c>
      <c r="L11" s="1">
        <f t="shared" si="4"/>
        <v>-0.19674512614399475</v>
      </c>
    </row>
    <row r="12" spans="1:12" x14ac:dyDescent="0.2">
      <c r="A12">
        <v>150</v>
      </c>
      <c r="B12" s="1">
        <f t="shared" si="0"/>
        <v>-0.86602540378443871</v>
      </c>
      <c r="C12" s="1">
        <f t="shared" si="1"/>
        <v>0.49999999999999994</v>
      </c>
      <c r="D12" s="1">
        <v>0</v>
      </c>
      <c r="F12" s="1">
        <f>SQRT(Parameter!$B$5 - (Parameter!$B$6-CircleVisualisation!B12)^2 - (Parameter!$B$7-CircleVisualisation!C12)^2)+D12</f>
        <v>121.93440859740943</v>
      </c>
      <c r="G12" s="1">
        <f>SQRT(Parameter!$B$8 - (Parameter!$B$9-CircleVisualisation!B12)^2 - (Parameter!$B$10-CircleVisualisation!C12)^2)+D12</f>
        <v>119.69962405955999</v>
      </c>
      <c r="H12" s="1">
        <f>SQRT(Parameter!$B$11 - (Parameter!$B$12-CircleVisualisation!B12)^2 - (Parameter!$B$13-CircleVisualisation!C12)^2)+D12</f>
        <v>121.93440859740946</v>
      </c>
      <c r="J12" s="1">
        <f t="shared" si="2"/>
        <v>0.74034933706451511</v>
      </c>
      <c r="K12" s="1">
        <f t="shared" si="3"/>
        <v>-0.20129693205541344</v>
      </c>
      <c r="L12" s="1">
        <f t="shared" si="4"/>
        <v>-0.53913607801177932</v>
      </c>
    </row>
    <row r="13" spans="1:12" x14ac:dyDescent="0.2">
      <c r="A13">
        <v>180</v>
      </c>
      <c r="B13" s="1">
        <f t="shared" si="0"/>
        <v>-1</v>
      </c>
      <c r="C13" s="1">
        <f t="shared" si="1"/>
        <v>1.22514845490862E-16</v>
      </c>
      <c r="D13" s="1">
        <v>0</v>
      </c>
      <c r="F13" s="1">
        <f>SQRT(Parameter!$B$5 - (Parameter!$B$6-CircleVisualisation!B13)^2 - (Parameter!$B$7-CircleVisualisation!C13)^2)+D13</f>
        <v>122.47354467542119</v>
      </c>
      <c r="G13" s="1">
        <f>SQRT(Parameter!$B$8 - (Parameter!$B$9-CircleVisualisation!B13)^2 - (Parameter!$B$10-CircleVisualisation!C13)^2)+D13</f>
        <v>119.90092099161539</v>
      </c>
      <c r="H13" s="1">
        <f>SQRT(Parameter!$B$11 - (Parameter!$B$12-CircleVisualisation!B13)^2 - (Parameter!$B$13-CircleVisualisation!C13)^2)+D13</f>
        <v>121.19405926034493</v>
      </c>
      <c r="J13" s="1">
        <f t="shared" si="2"/>
        <v>0.53913607801176511</v>
      </c>
      <c r="K13" s="1">
        <f t="shared" si="3"/>
        <v>0.20129693205539922</v>
      </c>
      <c r="L13" s="1">
        <f t="shared" si="4"/>
        <v>-0.74034933706452932</v>
      </c>
    </row>
    <row r="14" spans="1:12" x14ac:dyDescent="0.2">
      <c r="A14">
        <v>210</v>
      </c>
      <c r="B14" s="1">
        <f t="shared" si="0"/>
        <v>-0.8660254037844386</v>
      </c>
      <c r="C14" s="1">
        <f t="shared" si="1"/>
        <v>-0.50000000000000011</v>
      </c>
      <c r="D14" s="1">
        <v>0</v>
      </c>
      <c r="F14" s="1">
        <f>SQRT(Parameter!$B$5 - (Parameter!$B$6-CircleVisualisation!B14)^2 - (Parameter!$B$7-CircleVisualisation!C14)^2)+D14</f>
        <v>122.67028980156522</v>
      </c>
      <c r="G14" s="1">
        <f>SQRT(Parameter!$B$8 - (Parameter!$B$9-CircleVisualisation!B14)^2 - (Parameter!$B$10-CircleVisualisation!C14)^2)+D14</f>
        <v>120.44915939930836</v>
      </c>
      <c r="H14" s="1">
        <f>SQRT(Parameter!$B$11 - (Parameter!$B$12-CircleVisualisation!B14)^2 - (Parameter!$B$13-CircleVisualisation!C14)^2)+D14</f>
        <v>120.44915939930839</v>
      </c>
      <c r="J14" s="1">
        <f t="shared" si="2"/>
        <v>0.19674512614402317</v>
      </c>
      <c r="K14" s="1">
        <f t="shared" si="3"/>
        <v>0.54823840769296339</v>
      </c>
      <c r="L14" s="1">
        <f t="shared" si="4"/>
        <v>-0.7448998610365436</v>
      </c>
    </row>
    <row r="15" spans="1:12" x14ac:dyDescent="0.2">
      <c r="A15">
        <v>240</v>
      </c>
      <c r="B15" s="1">
        <f t="shared" si="0"/>
        <v>-0.50000000000000044</v>
      </c>
      <c r="C15" s="1">
        <f t="shared" si="1"/>
        <v>-0.86602540378443837</v>
      </c>
      <c r="D15" s="1">
        <v>0</v>
      </c>
      <c r="F15" s="1">
        <f>SQRT(Parameter!$B$5 - (Parameter!$B$6-CircleVisualisation!B15)^2 - (Parameter!$B$7-CircleVisualisation!C15)^2)+D15</f>
        <v>122.47354467542119</v>
      </c>
      <c r="G15" s="1">
        <f>SQRT(Parameter!$B$8 - (Parameter!$B$9-CircleVisualisation!B15)^2 - (Parameter!$B$10-CircleVisualisation!C15)^2)+D15</f>
        <v>121.19405926034491</v>
      </c>
      <c r="H15" s="1">
        <f>SQRT(Parameter!$B$11 - (Parameter!$B$12-CircleVisualisation!B15)^2 - (Parameter!$B$13-CircleVisualisation!C15)^2)+D15</f>
        <v>119.90092099161539</v>
      </c>
      <c r="J15" s="1">
        <f t="shared" si="2"/>
        <v>-0.19674512614402317</v>
      </c>
      <c r="K15" s="1">
        <f t="shared" si="3"/>
        <v>0.74489986103655781</v>
      </c>
      <c r="L15" s="1">
        <f t="shared" si="4"/>
        <v>-0.54823840769299181</v>
      </c>
    </row>
    <row r="16" spans="1:12" x14ac:dyDescent="0.2">
      <c r="A16">
        <v>270</v>
      </c>
      <c r="B16" s="1">
        <f t="shared" si="0"/>
        <v>-1.83772268236293E-16</v>
      </c>
      <c r="C16" s="1">
        <f t="shared" si="1"/>
        <v>-1</v>
      </c>
      <c r="D16" s="1">
        <v>0</v>
      </c>
      <c r="F16" s="1">
        <f>SQRT(Parameter!$B$5 - (Parameter!$B$6-CircleVisualisation!B16)^2 - (Parameter!$B$7-CircleVisualisation!C16)^2)+D16</f>
        <v>121.93440859740943</v>
      </c>
      <c r="G16" s="1">
        <f>SQRT(Parameter!$B$8 - (Parameter!$B$9-CircleVisualisation!B16)^2 - (Parameter!$B$10-CircleVisualisation!C16)^2)+D16</f>
        <v>121.93440859740943</v>
      </c>
      <c r="H16" s="1">
        <f>SQRT(Parameter!$B$11 - (Parameter!$B$12-CircleVisualisation!B16)^2 - (Parameter!$B$13-CircleVisualisation!C16)^2)+D16</f>
        <v>119.69962405956002</v>
      </c>
      <c r="J16" s="1">
        <f t="shared" si="2"/>
        <v>-0.53913607801176511</v>
      </c>
      <c r="K16" s="1">
        <f t="shared" si="3"/>
        <v>0.74034933706451511</v>
      </c>
      <c r="L16" s="1">
        <f t="shared" si="4"/>
        <v>-0.2012969320553708</v>
      </c>
    </row>
    <row r="17" spans="1:12" x14ac:dyDescent="0.2">
      <c r="A17">
        <v>300</v>
      </c>
      <c r="B17" s="1">
        <f t="shared" si="0"/>
        <v>0.50000000000000011</v>
      </c>
      <c r="C17" s="1">
        <f t="shared" si="1"/>
        <v>-0.8660254037844386</v>
      </c>
      <c r="D17" s="1">
        <v>0</v>
      </c>
      <c r="F17" s="1">
        <f>SQRT(Parameter!$B$5 - (Parameter!$B$6-CircleVisualisation!B17)^2 - (Parameter!$B$7-CircleVisualisation!C17)^2)+D17</f>
        <v>121.19405926034491</v>
      </c>
      <c r="G17" s="1">
        <f>SQRT(Parameter!$B$8 - (Parameter!$B$9-CircleVisualisation!B17)^2 - (Parameter!$B$10-CircleVisualisation!C17)^2)+D17</f>
        <v>122.47354467542119</v>
      </c>
      <c r="H17" s="1">
        <f>SQRT(Parameter!$B$11 - (Parameter!$B$12-CircleVisualisation!B17)^2 - (Parameter!$B$13-CircleVisualisation!C17)^2)+D17</f>
        <v>119.90092099161539</v>
      </c>
      <c r="J17" s="1">
        <f t="shared" si="2"/>
        <v>-0.74034933706451511</v>
      </c>
      <c r="K17" s="1">
        <f t="shared" si="3"/>
        <v>0.53913607801176511</v>
      </c>
      <c r="L17" s="1">
        <f t="shared" si="4"/>
        <v>0.2012969320553708</v>
      </c>
    </row>
    <row r="18" spans="1:12" x14ac:dyDescent="0.2">
      <c r="A18">
        <v>330</v>
      </c>
      <c r="B18" s="1">
        <f t="shared" si="0"/>
        <v>0.86602540378443837</v>
      </c>
      <c r="C18" s="1">
        <f t="shared" si="1"/>
        <v>-0.50000000000000044</v>
      </c>
      <c r="D18" s="1">
        <v>0</v>
      </c>
      <c r="F18" s="1">
        <f>SQRT(Parameter!$B$5 - (Parameter!$B$6-CircleVisualisation!B18)^2 - (Parameter!$B$7-CircleVisualisation!C18)^2)+D18</f>
        <v>120.44915939930836</v>
      </c>
      <c r="G18" s="1">
        <f>SQRT(Parameter!$B$8 - (Parameter!$B$9-CircleVisualisation!B18)^2 - (Parameter!$B$10-CircleVisualisation!C18)^2)+D18</f>
        <v>122.67028980156522</v>
      </c>
      <c r="H18" s="1">
        <f>SQRT(Parameter!$B$11 - (Parameter!$B$12-CircleVisualisation!B18)^2 - (Parameter!$B$13-CircleVisualisation!C18)^2)+D18</f>
        <v>120.44915939930839</v>
      </c>
      <c r="J18" s="1">
        <f t="shared" si="2"/>
        <v>-0.74489986103655781</v>
      </c>
      <c r="K18" s="1">
        <f t="shared" si="3"/>
        <v>0.19674512614402317</v>
      </c>
      <c r="L18" s="1">
        <f t="shared" si="4"/>
        <v>0.54823840769299181</v>
      </c>
    </row>
    <row r="19" spans="1:12" x14ac:dyDescent="0.2">
      <c r="A19">
        <v>360</v>
      </c>
      <c r="B19" s="1">
        <f t="shared" si="0"/>
        <v>1</v>
      </c>
      <c r="C19" s="1">
        <f t="shared" si="1"/>
        <v>-2.45029690981724E-16</v>
      </c>
      <c r="D19" s="1">
        <v>0</v>
      </c>
      <c r="F19" s="1">
        <f>SQRT(Parameter!$B$5 - (Parameter!$B$6-CircleVisualisation!B19)^2 - (Parameter!$B$7-CircleVisualisation!C19)^2)+D19</f>
        <v>119.90092099161539</v>
      </c>
      <c r="G19" s="1">
        <f>SQRT(Parameter!$B$8 - (Parameter!$B$9-CircleVisualisation!B19)^2 - (Parameter!$B$10-CircleVisualisation!C19)^2)+D19</f>
        <v>122.47354467542119</v>
      </c>
      <c r="H19" s="1">
        <f>SQRT(Parameter!$B$11 - (Parameter!$B$12-CircleVisualisation!B19)^2 - (Parameter!$B$13-CircleVisualisation!C19)^2)+D19</f>
        <v>121.19405926034493</v>
      </c>
      <c r="J19" s="1">
        <f t="shared" si="2"/>
        <v>-0.54823840769296339</v>
      </c>
      <c r="K19" s="1">
        <f t="shared" si="3"/>
        <v>-0.19674512614402317</v>
      </c>
      <c r="L19" s="1">
        <f t="shared" si="4"/>
        <v>0.7448998610365436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zoomScaleNormal="100" workbookViewId="0">
      <selection activeCell="F7" sqref="F7"/>
    </sheetView>
  </sheetViews>
  <sheetFormatPr defaultRowHeight="12.75" x14ac:dyDescent="0.2"/>
  <cols>
    <col min="6" max="6" width="11.42578125" customWidth="1"/>
  </cols>
  <sheetData>
    <row r="3" spans="1:12" x14ac:dyDescent="0.2">
      <c r="A3" t="s">
        <v>22</v>
      </c>
    </row>
    <row r="4" spans="1:12" x14ac:dyDescent="0.2">
      <c r="B4" s="2" t="s">
        <v>2</v>
      </c>
      <c r="C4" s="2" t="s">
        <v>3</v>
      </c>
      <c r="D4" s="2" t="s">
        <v>4</v>
      </c>
      <c r="F4" s="2" t="s">
        <v>16</v>
      </c>
      <c r="G4" s="2" t="s">
        <v>17</v>
      </c>
      <c r="H4" s="2" t="s">
        <v>18</v>
      </c>
      <c r="J4" s="2" t="s">
        <v>19</v>
      </c>
      <c r="K4" s="2" t="s">
        <v>20</v>
      </c>
      <c r="L4" s="2" t="s">
        <v>21</v>
      </c>
    </row>
    <row r="5" spans="1:12" x14ac:dyDescent="0.2">
      <c r="B5" s="1"/>
      <c r="C5" s="1"/>
      <c r="D5" s="1"/>
    </row>
    <row r="7" spans="1:12" x14ac:dyDescent="0.2">
      <c r="B7" s="1">
        <v>-5</v>
      </c>
      <c r="C7" s="1">
        <v>-5</v>
      </c>
      <c r="D7" s="1">
        <v>0</v>
      </c>
      <c r="F7" s="1">
        <f>SQRT(Parameter!$B$5 - (Parameter!$B$6-LineVisualisation!B7)^2 - (Parameter!$B$7-LineVisualisation!C7)^2)+D7</f>
        <v>130.75873097736911</v>
      </c>
      <c r="G7" s="1">
        <f>SQRT(Parameter!$B$8 - (Parameter!$B$9-LineVisualisation!B7)^2 - (Parameter!$B$10-LineVisualisation!C7)^2)+D7</f>
        <v>118.23770241842493</v>
      </c>
      <c r="H7" s="1">
        <f>SQRT(Parameter!$B$11 - (Parameter!$B$12-LineVisualisation!B7)^2 - (Parameter!$B$13-LineVisualisation!C7)^2)+D7</f>
        <v>113.30931117962018</v>
      </c>
    </row>
    <row r="8" spans="1:12" x14ac:dyDescent="0.2">
      <c r="B8" s="1">
        <v>-4</v>
      </c>
      <c r="C8" s="1">
        <v>-4</v>
      </c>
      <c r="D8" s="1">
        <v>0</v>
      </c>
      <c r="F8" s="1">
        <f>SQRT(Parameter!$B$5 - (Parameter!$B$6-LineVisualisation!B8)^2 - (Parameter!$B$7-LineVisualisation!C8)^2)+D8</f>
        <v>128.93438866900323</v>
      </c>
      <c r="G8" s="1">
        <f>SQRT(Parameter!$B$8 - (Parameter!$B$9-LineVisualisation!B8)^2 - (Parameter!$B$10-LineVisualisation!C8)^2)+D8</f>
        <v>118.86935441294531</v>
      </c>
      <c r="H8" s="1">
        <f>SQRT(Parameter!$B$11 - (Parameter!$B$12-LineVisualisation!B8)^2 - (Parameter!$B$13-LineVisualisation!C8)^2)+D8</f>
        <v>114.96521212958292</v>
      </c>
      <c r="J8" s="1">
        <f>F8-F7</f>
        <v>-1.8243423083658854</v>
      </c>
      <c r="K8" s="1">
        <f>G8-G7</f>
        <v>0.63165199452038223</v>
      </c>
      <c r="L8" s="1">
        <f>H8-H7</f>
        <v>1.6559009499627422</v>
      </c>
    </row>
    <row r="9" spans="1:12" x14ac:dyDescent="0.2">
      <c r="B9" s="1">
        <v>-3</v>
      </c>
      <c r="C9" s="1">
        <v>-3</v>
      </c>
      <c r="D9" s="1">
        <v>0</v>
      </c>
      <c r="F9" s="1">
        <f>SQRT(Parameter!$B$5 - (Parameter!$B$6-LineVisualisation!B9)^2 - (Parameter!$B$7-LineVisualisation!C9)^2)+D9</f>
        <v>127.06812124245479</v>
      </c>
      <c r="G9" s="1">
        <f>SQRT(Parameter!$B$8 - (Parameter!$B$9-LineVisualisation!B9)^2 - (Parameter!$B$10-LineVisualisation!C9)^2)+D9</f>
        <v>119.48092970810363</v>
      </c>
      <c r="H9" s="1">
        <f>SQRT(Parameter!$B$11 - (Parameter!$B$12-LineVisualisation!B9)^2 - (Parameter!$B$13-LineVisualisation!C9)^2)+D9</f>
        <v>116.58044432922702</v>
      </c>
      <c r="J9" s="1">
        <f t="shared" ref="J9:J19" si="0">F9-F8</f>
        <v>-1.8662674265484327</v>
      </c>
      <c r="K9" s="1">
        <f t="shared" ref="K9:L19" si="1">G9-G8</f>
        <v>0.61157529515831754</v>
      </c>
      <c r="L9" s="1">
        <f t="shared" si="1"/>
        <v>1.6152321996440975</v>
      </c>
    </row>
    <row r="10" spans="1:12" x14ac:dyDescent="0.2">
      <c r="B10" s="1">
        <v>-2</v>
      </c>
      <c r="C10" s="1">
        <v>-2</v>
      </c>
      <c r="D10" s="1">
        <v>0</v>
      </c>
      <c r="F10" s="1">
        <f>SQRT(Parameter!$B$5 - (Parameter!$B$6-LineVisualisation!B10)^2 - (Parameter!$B$7-LineVisualisation!C10)^2)+D10</f>
        <v>125.15805323959299</v>
      </c>
      <c r="G10" s="1">
        <f>SQRT(Parameter!$B$8 - (Parameter!$B$9-LineVisualisation!B10)^2 - (Parameter!$B$10-LineVisualisation!C10)^2)+D10</f>
        <v>120.07273507868136</v>
      </c>
      <c r="H10" s="1">
        <f>SQRT(Parameter!$B$11 - (Parameter!$B$12-LineVisualisation!B10)^2 - (Parameter!$B$13-LineVisualisation!C10)^2)+D10</f>
        <v>118.15667564721005</v>
      </c>
      <c r="J10" s="1">
        <f t="shared" si="0"/>
        <v>-1.9100680028618058</v>
      </c>
      <c r="K10" s="1">
        <f t="shared" si="1"/>
        <v>0.59180537057773108</v>
      </c>
      <c r="L10" s="1">
        <f t="shared" si="1"/>
        <v>1.5762313179830301</v>
      </c>
    </row>
    <row r="11" spans="1:12" x14ac:dyDescent="0.2">
      <c r="B11" s="1">
        <v>-1</v>
      </c>
      <c r="C11" s="1">
        <v>-1</v>
      </c>
      <c r="D11" s="1">
        <v>0</v>
      </c>
      <c r="F11" s="1">
        <f>SQRT(Parameter!$B$5 - (Parameter!$B$6-LineVisualisation!B11)^2 - (Parameter!$B$7-LineVisualisation!C11)^2)+D11</f>
        <v>123.20214748681288</v>
      </c>
      <c r="G11" s="1">
        <f>SQRT(Parameter!$B$8 - (Parameter!$B$9-LineVisualisation!B11)^2 - (Parameter!$B$10-LineVisualisation!C11)^2)+D11</f>
        <v>120.64506145979452</v>
      </c>
      <c r="H11" s="1">
        <f>SQRT(Parameter!$B$11 - (Parameter!$B$12-LineVisualisation!B11)^2 - (Parameter!$B$13-LineVisualisation!C11)^2)+D11</f>
        <v>119.69544686411426</v>
      </c>
      <c r="J11" s="1">
        <f t="shared" si="0"/>
        <v>-1.9559057527801116</v>
      </c>
      <c r="K11" s="1">
        <f t="shared" si="1"/>
        <v>0.57232638111315737</v>
      </c>
      <c r="L11" s="1">
        <f t="shared" si="1"/>
        <v>1.5387712169042089</v>
      </c>
    </row>
    <row r="12" spans="1:12" x14ac:dyDescent="0.2">
      <c r="B12" s="1">
        <v>0</v>
      </c>
      <c r="C12" s="1">
        <v>0</v>
      </c>
      <c r="D12" s="1">
        <v>0</v>
      </c>
      <c r="F12" s="1">
        <f>SQRT(Parameter!$B$5 - (Parameter!$B$6-LineVisualisation!B12)^2 - (Parameter!$B$7-LineVisualisation!C12)^2)+D12</f>
        <v>121.19818480488887</v>
      </c>
      <c r="G12" s="1">
        <f>SQRT(Parameter!$B$8 - (Parameter!$B$9-LineVisualisation!B12)^2 - (Parameter!$B$10-LineVisualisation!C12)^2)+D12</f>
        <v>121.19818480488887</v>
      </c>
      <c r="H12" s="1">
        <f>SQRT(Parameter!$B$11 - (Parameter!$B$12-LineVisualisation!B12)^2 - (Parameter!$B$13-LineVisualisation!C12)^2)+D12</f>
        <v>121.19818480488888</v>
      </c>
      <c r="J12" s="1">
        <f t="shared" si="0"/>
        <v>-2.0039626819240084</v>
      </c>
      <c r="K12" s="1">
        <f t="shared" si="1"/>
        <v>0.55312334509434891</v>
      </c>
      <c r="L12" s="1">
        <f t="shared" si="1"/>
        <v>1.5027379407746224</v>
      </c>
    </row>
    <row r="13" spans="1:12" x14ac:dyDescent="0.2">
      <c r="B13" s="1">
        <v>1</v>
      </c>
      <c r="C13" s="1">
        <v>1</v>
      </c>
      <c r="D13" s="1">
        <v>0</v>
      </c>
      <c r="F13" s="1">
        <f>SQRT(Parameter!$B$5 - (Parameter!$B$6-LineVisualisation!B13)^2 - (Parameter!$B$7-LineVisualisation!C13)^2)+D13</f>
        <v>119.14374030824112</v>
      </c>
      <c r="G13" s="1">
        <f>SQRT(Parameter!$B$8 - (Parameter!$B$9-LineVisualisation!B13)^2 - (Parameter!$B$10-LineVisualisation!C13)^2)+D13</f>
        <v>121.73236687653122</v>
      </c>
      <c r="H13" s="1">
        <f>SQRT(Parameter!$B$11 - (Parameter!$B$12-LineVisualisation!B13)^2 - (Parameter!$B$13-LineVisualisation!C13)^2)+D13</f>
        <v>122.66621376727987</v>
      </c>
      <c r="J13" s="1">
        <f t="shared" si="0"/>
        <v>-2.0544444966477471</v>
      </c>
      <c r="K13" s="1">
        <f t="shared" si="1"/>
        <v>0.53418207164234843</v>
      </c>
      <c r="L13" s="1">
        <f t="shared" si="1"/>
        <v>1.4680289623909886</v>
      </c>
    </row>
    <row r="14" spans="1:12" x14ac:dyDescent="0.2">
      <c r="B14" s="1">
        <v>2</v>
      </c>
      <c r="C14" s="1">
        <v>2</v>
      </c>
      <c r="D14" s="1">
        <v>0</v>
      </c>
      <c r="F14" s="1">
        <f>SQRT(Parameter!$B$5 - (Parameter!$B$6-LineVisualisation!B14)^2 - (Parameter!$B$7-LineVisualisation!C14)^2)+D14</f>
        <v>117.03615556431781</v>
      </c>
      <c r="G14" s="1">
        <f>SQRT(Parameter!$B$8 - (Parameter!$B$9-LineVisualisation!B14)^2 - (Parameter!$B$10-LineVisualisation!C14)^2)+D14</f>
        <v>122.24785597598346</v>
      </c>
      <c r="H14" s="1">
        <f>SQRT(Parameter!$B$11 - (Parameter!$B$12-LineVisualisation!B14)^2 - (Parameter!$B$13-LineVisualisation!C14)^2)+D14</f>
        <v>124.10076550932311</v>
      </c>
      <c r="J14" s="1">
        <f t="shared" si="0"/>
        <v>-2.1075847439233115</v>
      </c>
      <c r="K14" s="1">
        <f t="shared" si="1"/>
        <v>0.51548909945223897</v>
      </c>
      <c r="L14" s="1">
        <f t="shared" si="1"/>
        <v>1.4345517420432401</v>
      </c>
    </row>
    <row r="15" spans="1:12" x14ac:dyDescent="0.2">
      <c r="B15" s="1">
        <v>3</v>
      </c>
      <c r="C15" s="1">
        <v>3</v>
      </c>
      <c r="D15" s="1">
        <v>0</v>
      </c>
      <c r="F15" s="1">
        <f>SQRT(Parameter!$B$5 - (Parameter!$B$6-LineVisualisation!B15)^2 - (Parameter!$B$7-LineVisualisation!C15)^2)+D15</f>
        <v>114.87250569180078</v>
      </c>
      <c r="G15" s="1">
        <f>SQRT(Parameter!$B$8 - (Parameter!$B$9-LineVisualisation!B15)^2 - (Parameter!$B$10-LineVisualisation!C15)^2)+D15</f>
        <v>122.74488761690726</v>
      </c>
      <c r="H15" s="1">
        <f>SQRT(Parameter!$B$11 - (Parameter!$B$12-LineVisualisation!B15)^2 - (Parameter!$B$13-LineVisualisation!C15)^2)+D15</f>
        <v>125.50298801223818</v>
      </c>
      <c r="J15" s="1">
        <f t="shared" si="0"/>
        <v>-2.163649872517027</v>
      </c>
      <c r="K15" s="1">
        <f t="shared" si="1"/>
        <v>0.49703164092380803</v>
      </c>
      <c r="L15" s="1">
        <f t="shared" si="1"/>
        <v>1.4022225029150661</v>
      </c>
    </row>
    <row r="16" spans="1:12" x14ac:dyDescent="0.2">
      <c r="B16" s="1">
        <v>4</v>
      </c>
      <c r="C16" s="1">
        <v>4</v>
      </c>
      <c r="D16" s="1">
        <v>0</v>
      </c>
      <c r="F16" s="1">
        <f>SQRT(Parameter!$B$5 - (Parameter!$B$6-LineVisualisation!B16)^2 - (Parameter!$B$7-LineVisualisation!C16)^2)+D16</f>
        <v>112.64956022351087</v>
      </c>
      <c r="G16" s="1">
        <f>SQRT(Parameter!$B$8 - (Parameter!$B$9-LineVisualisation!B16)^2 - (Parameter!$B$10-LineVisualisation!C16)^2)+D16</f>
        <v>123.22368514798438</v>
      </c>
      <c r="H16" s="1">
        <f>SQRT(Parameter!$B$11 - (Parameter!$B$12-LineVisualisation!B16)^2 - (Parameter!$B$13-LineVisualisation!C16)^2)+D16</f>
        <v>126.87395319765204</v>
      </c>
      <c r="J16" s="1">
        <f t="shared" si="0"/>
        <v>-2.2229454682899075</v>
      </c>
      <c r="K16" s="1">
        <f t="shared" si="1"/>
        <v>0.4787975310771202</v>
      </c>
      <c r="L16" s="1">
        <f t="shared" si="1"/>
        <v>1.3709651854138656</v>
      </c>
    </row>
    <row r="17" spans="2:12" x14ac:dyDescent="0.2">
      <c r="B17" s="1">
        <v>5</v>
      </c>
      <c r="C17" s="1">
        <v>5</v>
      </c>
      <c r="D17" s="1">
        <v>0</v>
      </c>
      <c r="F17" s="1">
        <f>SQRT(Parameter!$B$5 - (Parameter!$B$6-LineVisualisation!B17)^2 - (Parameter!$B$7-LineVisualisation!C17)^2)+D17</f>
        <v>110.36373622339907</v>
      </c>
      <c r="G17" s="1">
        <f>SQRT(Parameter!$B$8 - (Parameter!$B$9-LineVisualisation!B17)^2 - (Parameter!$B$10-LineVisualisation!C17)^2)+D17</f>
        <v>123.68446032874132</v>
      </c>
      <c r="H17" s="1">
        <f>SQRT(Parameter!$B$11 - (Parameter!$B$12-LineVisualisation!B17)^2 - (Parameter!$B$13-LineVisualisation!C17)^2)+D17</f>
        <v>128.21466374795045</v>
      </c>
      <c r="J17" s="1">
        <f t="shared" si="0"/>
        <v>-2.285824000111802</v>
      </c>
      <c r="K17" s="1">
        <f t="shared" si="1"/>
        <v>0.46077518075694002</v>
      </c>
      <c r="L17" s="1">
        <f t="shared" si="1"/>
        <v>1.3407105502984109</v>
      </c>
    </row>
    <row r="18" spans="2:12" x14ac:dyDescent="0.2">
      <c r="B18" s="1">
        <v>6</v>
      </c>
      <c r="C18" s="1">
        <v>6</v>
      </c>
      <c r="D18" s="1">
        <v>0</v>
      </c>
      <c r="F18" s="1">
        <f>SQRT(Parameter!$B$5 - (Parameter!$B$6-LineVisualisation!B18)^2 - (Parameter!$B$7-LineVisualisation!C18)^2)+D18</f>
        <v>108.01104169401204</v>
      </c>
      <c r="G18" s="1">
        <f>SQRT(Parameter!$B$8 - (Parameter!$B$9-LineVisualisation!B18)^2 - (Parameter!$B$10-LineVisualisation!C18)^2)+D18</f>
        <v>124.12741386242759</v>
      </c>
      <c r="H18" s="1">
        <f>SQRT(Parameter!$B$11 - (Parameter!$B$12-LineVisualisation!B18)^2 - (Parameter!$B$13-LineVisualisation!C18)^2)+D18</f>
        <v>129.52605915413315</v>
      </c>
      <c r="J18" s="1">
        <f t="shared" si="0"/>
        <v>-2.3526945293870369</v>
      </c>
      <c r="K18" s="1">
        <f t="shared" si="1"/>
        <v>0.44295353368626422</v>
      </c>
      <c r="L18" s="1">
        <f t="shared" si="1"/>
        <v>1.3113954061826973</v>
      </c>
    </row>
    <row r="19" spans="2:12" x14ac:dyDescent="0.2">
      <c r="B19" s="1">
        <v>7</v>
      </c>
      <c r="C19" s="1">
        <v>7</v>
      </c>
      <c r="D19" s="1">
        <v>0</v>
      </c>
      <c r="F19" s="1">
        <f>SQRT(Parameter!$B$5 - (Parameter!$B$6-LineVisualisation!B19)^2 - (Parameter!$B$7-LineVisualisation!C19)^2)+D19</f>
        <v>105.58700669335791</v>
      </c>
      <c r="G19" s="1">
        <f>SQRT(Parameter!$B$8 - (Parameter!$B$9-LineVisualisation!B19)^2 - (Parameter!$B$10-LineVisualisation!C19)^2)+D19</f>
        <v>124.55273588940862</v>
      </c>
      <c r="H19" s="1">
        <f>SQRT(Parameter!$B$11 - (Parameter!$B$12-LineVisualisation!B19)^2 - (Parameter!$B$13-LineVisualisation!C19)^2)+D19</f>
        <v>130.80902109564155</v>
      </c>
      <c r="J19" s="1">
        <f t="shared" si="0"/>
        <v>-2.4240350006541291</v>
      </c>
      <c r="K19" s="1">
        <f t="shared" si="1"/>
        <v>0.42532202698103561</v>
      </c>
      <c r="L19" s="1">
        <f t="shared" si="1"/>
        <v>1.2829619415084039</v>
      </c>
    </row>
    <row r="21" spans="2:12" x14ac:dyDescent="0.2">
      <c r="F21" s="1">
        <f>F19-F7</f>
        <v>-25.171724284011205</v>
      </c>
      <c r="G21" s="1">
        <f>G19-G7</f>
        <v>6.3150334709836926</v>
      </c>
      <c r="H21" s="1">
        <f>H19-H7</f>
        <v>17.499709916021374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</vt:lpstr>
      <vt:lpstr>MotionPlanner</vt:lpstr>
      <vt:lpstr>CircleVisualisation</vt:lpstr>
      <vt:lpstr>LineVisualisation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2016-07-14T15:53:53Z</dcterms:created>
  <dcterms:modified xsi:type="dcterms:W3CDTF">2017-04-25T05:56:32Z</dcterms:modified>
</cp:coreProperties>
</file>