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<sst xmlns="http://schemas.openxmlformats.org/spreadsheetml/2006/main" uniqueCount="274">
  <si>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</si>
  <si>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うずまさ共生の郷</t>
  </si>
  <si>
    <t>特別養護老人ホーム</t>
  </si>
  <si>
    <t>京都府京都市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</si>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</sst>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.png"/><Relationship Id="rId2" Type="http://schemas.openxmlformats.org/officeDocument/2006/relationships/image" Target="../media/image22222.png"/><Relationship Id="rId3" Type="http://schemas.openxmlformats.org/officeDocument/2006/relationships/image" Target="../media/image33333.png"/><Relationship Id="rId4" Type="http://schemas.openxmlformats.org/officeDocument/2006/relationships/image" Target="../media/image44444.png"/><Relationship Id="rId5" Type="http://schemas.openxmlformats.org/officeDocument/2006/relationships/image" Target="../media/image55555.png"/><Relationship Id="rId6" Type="http://schemas.openxmlformats.org/officeDocument/2006/relationships/image" Target="../media/image66666.png"/><Relationship Id="rId7" Type="http://schemas.openxmlformats.org/officeDocument/2006/relationships/image" Target="../media/image77777.png"/><Relationship Id="rId8" Type="http://schemas.openxmlformats.org/officeDocument/2006/relationships/image" Target="../media/image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49</v>
      </c>
      <c r="B2" s="15" t="s">
        <v>1</v>
      </c>
      <c r="C2" s="15" t="s">
        <v>2</v>
      </c>
      <c r="D2" s="15" t="s">
        <v>3</v>
      </c>
      <c r="E2" s="15">
        <v>0</v>
      </c>
      <c r="F2" s="15">
        <v>0</v>
      </c>
      <c r="G2" s="15">
        <v>80</v>
      </c>
      <c r="H2" s="15">
        <v>10</v>
      </c>
      <c r="I2" s="15">
        <v>0</v>
      </c>
      <c r="J2" s="15">
        <v>56</v>
      </c>
      <c r="K2" s="15">
        <v>6</v>
      </c>
      <c r="L2" s="15">
        <v>0</v>
      </c>
      <c r="M2" s="15">
        <v>5</v>
      </c>
      <c r="N2" s="15">
        <v>25</v>
      </c>
      <c r="O2" s="15">
        <v>0</v>
      </c>
      <c r="P2" s="15">
        <v>0</v>
      </c>
      <c r="Q2" s="15">
        <v>26</v>
      </c>
      <c r="R2" s="15">
        <v>35</v>
      </c>
      <c r="S2" s="15">
        <v>19</v>
      </c>
      <c r="T2" s="15">
        <v>69</v>
      </c>
      <c r="U2" s="15">
        <v>8</v>
      </c>
      <c r="V2" s="15">
        <v>1</v>
      </c>
      <c r="W2" s="15">
        <v>5</v>
      </c>
      <c r="X2" s="15">
        <v>69</v>
      </c>
      <c r="Y2" s="15">
        <v>0</v>
      </c>
      <c r="Z2" s="15">
        <v>1</v>
      </c>
      <c r="AA2" s="15">
        <v>1</v>
      </c>
      <c r="AB2" s="15">
        <v>76</v>
      </c>
      <c r="AC2" s="15">
        <v>11</v>
      </c>
      <c r="AD2" s="15">
        <v>2</v>
      </c>
      <c r="AE2" s="15">
        <v>1</v>
      </c>
      <c r="AF2" s="15">
        <v>73</v>
      </c>
      <c r="AG2" s="15">
        <v>15</v>
      </c>
      <c r="AH2" s="15">
        <v>2</v>
      </c>
      <c r="AI2" s="15">
        <v>12</v>
      </c>
      <c r="AJ2" s="15">
        <v>0</v>
      </c>
      <c r="AK2" s="15">
        <v>0</v>
      </c>
      <c r="AL2" s="15">
        <v>1</v>
      </c>
      <c r="AM2" s="15">
        <v>60</v>
      </c>
      <c r="AN2" s="15">
        <v>9</v>
      </c>
      <c r="AO2" s="15">
        <v>2</v>
      </c>
      <c r="AP2" s="15">
        <v>180</v>
      </c>
      <c r="AQ2" s="15">
        <v>1</v>
      </c>
      <c r="AR2" s="15">
        <v>0</v>
      </c>
      <c r="AS2" s="15">
        <v>0</v>
      </c>
      <c r="AT2" s="15">
        <v>0.9</v>
      </c>
      <c r="AU2" s="15">
        <v>5</v>
      </c>
      <c r="AV2" s="15">
        <v>2</v>
      </c>
      <c r="AW2" s="15">
        <v>0.9</v>
      </c>
      <c r="AX2" s="15">
        <v>9</v>
      </c>
      <c r="AY2" s="15">
        <v>5</v>
      </c>
      <c r="AZ2" s="15">
        <v>0.4</v>
      </c>
      <c r="BA2" s="15">
        <v>20</v>
      </c>
      <c r="BB2" s="15">
        <v>0.5</v>
      </c>
      <c r="BC2" s="15">
        <v>60</v>
      </c>
      <c r="BD2" s="15">
        <v>2</v>
      </c>
      <c r="BE2" s="15">
        <v>5</v>
      </c>
      <c r="BF2" s="15">
        <v>28</v>
      </c>
      <c r="BG2" s="15">
        <v>68</v>
      </c>
      <c r="BH2" s="15">
        <v>378</v>
      </c>
      <c r="BI2" s="15">
        <v>35</v>
      </c>
      <c r="BJ2" s="15">
        <v>68</v>
      </c>
      <c r="BK2" s="15">
        <v>10</v>
      </c>
      <c r="BL2" s="15">
        <v>3</v>
      </c>
      <c r="BM2" s="15">
        <v>6</v>
      </c>
      <c r="BN2" s="15">
        <v>21</v>
      </c>
      <c r="BO2" s="15">
        <v>51</v>
      </c>
      <c r="BP2" s="15">
        <v>35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17" t="s">
        <v>28</v>
      </c>
      <c r="Z3" s="17" t="s">
        <v>29</v>
      </c>
      <c r="AA3" s="17" t="s">
        <v>30</v>
      </c>
      <c r="AB3" s="17" t="s">
        <v>31</v>
      </c>
      <c r="AC3" s="17" t="s">
        <v>32</v>
      </c>
      <c r="AD3" s="17" t="s">
        <v>33</v>
      </c>
      <c r="AE3" s="17" t="s">
        <v>34</v>
      </c>
      <c r="AF3" s="17" t="s">
        <v>35</v>
      </c>
      <c r="AG3" s="17" t="s">
        <v>36</v>
      </c>
      <c r="AH3" s="17" t="s">
        <v>37</v>
      </c>
      <c r="AI3" s="17" t="s">
        <v>38</v>
      </c>
      <c r="AJ3" s="17" t="s">
        <v>39</v>
      </c>
      <c r="AK3" s="17" t="s">
        <v>40</v>
      </c>
      <c r="AL3" s="17" t="s">
        <v>41</v>
      </c>
      <c r="AM3" s="17" t="s">
        <v>42</v>
      </c>
      <c r="AN3" s="17" t="s">
        <v>43</v>
      </c>
      <c r="AO3" s="17" t="s">
        <v>44</v>
      </c>
      <c r="AP3" s="17" t="s">
        <v>45</v>
      </c>
      <c r="AQ3" s="17" t="s">
        <v>46</v>
      </c>
      <c r="AR3" s="19" t="s">
        <v>47</v>
      </c>
      <c r="AS3" s="19" t="s">
        <v>48</v>
      </c>
      <c r="AT3" s="19" t="s">
        <v>49</v>
      </c>
      <c r="AU3" s="19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55</v>
      </c>
      <c r="BA3" s="19" t="s">
        <v>56</v>
      </c>
      <c r="BB3" s="19" t="s">
        <v>57</v>
      </c>
      <c r="BC3" s="19" t="s">
        <v>58</v>
      </c>
      <c r="BD3" s="19" t="s">
        <v>59</v>
      </c>
      <c r="BE3" s="19" t="s">
        <v>60</v>
      </c>
      <c r="BF3" s="19" t="s">
        <v>61</v>
      </c>
      <c r="BG3" s="19" t="s">
        <v>62</v>
      </c>
      <c r="BH3" s="19" t="s">
        <v>63</v>
      </c>
      <c r="BI3" s="19" t="s">
        <v>64</v>
      </c>
      <c r="BJ3" s="19" t="s">
        <v>65</v>
      </c>
      <c r="BK3" s="19" t="s">
        <v>66</v>
      </c>
      <c r="BL3" s="19" t="s">
        <v>67</v>
      </c>
      <c r="BM3" s="19" t="s">
        <v>68</v>
      </c>
      <c r="BN3" s="19" t="s">
        <v>69</v>
      </c>
      <c r="BO3" s="19" t="s">
        <v>70</v>
      </c>
      <c r="BP3" s="19" t="s">
        <v>71</v>
      </c>
      <c r="BQ3" s="19" t="s">
        <v>72</v>
      </c>
      <c r="BR3" s="19" t="s">
        <v>73</v>
      </c>
      <c r="BS3" s="19" t="s">
        <v>74</v>
      </c>
      <c r="BT3" s="19" t="s">
        <v>75</v>
      </c>
      <c r="BU3" s="19" t="s">
        <v>76</v>
      </c>
      <c r="BV3" s="65" t="s">
        <v>77</v>
      </c>
      <c r="BW3" s="65" t="s">
        <v>78</v>
      </c>
      <c r="BX3" s="65" t="s">
        <v>79</v>
      </c>
      <c r="BY3" s="65" t="s">
        <v>80</v>
      </c>
      <c r="BZ3" s="65" t="s">
        <v>81</v>
      </c>
    </row>
    <row r="4" spans="1:79">
      <c r="A4" s="20" t="s">
        <v>82</v>
      </c>
      <c r="B4" s="21" t="s">
        <v>83</v>
      </c>
      <c r="C4" s="17" t="s">
        <v>84</v>
      </c>
      <c r="D4" s="20" t="s">
        <v>85</v>
      </c>
      <c r="E4" s="20" t="s">
        <v>86</v>
      </c>
      <c r="F4" s="17" t="s">
        <v>87</v>
      </c>
      <c r="G4" s="17" t="s">
        <v>88</v>
      </c>
      <c r="H4" s="17" t="s">
        <v>89</v>
      </c>
      <c r="I4" s="17" t="s">
        <v>90</v>
      </c>
      <c r="J4" s="17" t="s">
        <v>91</v>
      </c>
      <c r="K4" s="17" t="s">
        <v>92</v>
      </c>
      <c r="L4" s="17" t="s">
        <v>93</v>
      </c>
      <c r="M4" s="17" t="s">
        <v>94</v>
      </c>
      <c r="N4" s="17" t="s">
        <v>95</v>
      </c>
      <c r="O4" s="17" t="s">
        <v>96</v>
      </c>
      <c r="P4" s="17" t="s">
        <v>97</v>
      </c>
      <c r="Q4" s="17" t="s">
        <v>98</v>
      </c>
      <c r="R4" s="17" t="s">
        <v>99</v>
      </c>
      <c r="S4" s="17" t="s">
        <v>100</v>
      </c>
      <c r="T4" s="17" t="s">
        <v>101</v>
      </c>
      <c r="U4" s="17" t="s">
        <v>102</v>
      </c>
      <c r="V4" s="17" t="s">
        <v>103</v>
      </c>
      <c r="W4" s="17" t="s">
        <v>104</v>
      </c>
      <c r="X4" s="17" t="s">
        <v>105</v>
      </c>
      <c r="Y4" s="17" t="s">
        <v>106</v>
      </c>
      <c r="Z4" s="17" t="s">
        <v>107</v>
      </c>
      <c r="AA4" s="17" t="s">
        <v>108</v>
      </c>
      <c r="AB4" s="17" t="s">
        <v>109</v>
      </c>
      <c r="AC4" s="17" t="s">
        <v>110</v>
      </c>
      <c r="AD4" s="17" t="s">
        <v>111</v>
      </c>
      <c r="AE4" s="17" t="s">
        <v>112</v>
      </c>
      <c r="AF4" s="17" t="s">
        <v>113</v>
      </c>
      <c r="AG4" s="17" t="s">
        <v>114</v>
      </c>
      <c r="AH4" s="17" t="s">
        <v>115</v>
      </c>
      <c r="AI4" s="17" t="s">
        <v>116</v>
      </c>
      <c r="AJ4" s="17" t="s">
        <v>117</v>
      </c>
      <c r="AK4" s="17" t="s">
        <v>118</v>
      </c>
      <c r="AL4" s="17" t="s">
        <v>119</v>
      </c>
      <c r="AM4" s="17" t="s">
        <v>120</v>
      </c>
      <c r="AN4" s="17" t="s">
        <v>121</v>
      </c>
      <c r="AO4" s="17" t="s">
        <v>122</v>
      </c>
      <c r="AP4" s="17" t="s">
        <v>123</v>
      </c>
      <c r="AQ4" s="17" t="s">
        <v>124</v>
      </c>
      <c r="AR4" s="17" t="s">
        <v>125</v>
      </c>
      <c r="AS4" s="17" t="s">
        <v>126</v>
      </c>
      <c r="AT4" s="17" t="s">
        <v>127</v>
      </c>
      <c r="AU4" s="17" t="s">
        <v>128</v>
      </c>
      <c r="AV4" s="17" t="s">
        <v>129</v>
      </c>
      <c r="AW4" s="17" t="s">
        <v>130</v>
      </c>
      <c r="AX4" s="17" t="s">
        <v>131</v>
      </c>
      <c r="AY4" s="17" t="s">
        <v>132</v>
      </c>
      <c r="AZ4" s="17" t="s">
        <v>133</v>
      </c>
      <c r="BA4" s="17" t="s">
        <v>134</v>
      </c>
      <c r="BB4" s="17" t="s">
        <v>135</v>
      </c>
      <c r="BC4" s="17" t="s">
        <v>136</v>
      </c>
      <c r="BD4" s="17" t="s">
        <v>137</v>
      </c>
      <c r="BE4" s="17" t="s">
        <v>138</v>
      </c>
      <c r="BF4" s="17" t="s">
        <v>139</v>
      </c>
      <c r="BG4" s="17" t="s">
        <v>140</v>
      </c>
      <c r="BH4" s="17" t="s">
        <v>141</v>
      </c>
      <c r="BI4" s="17" t="s">
        <v>142</v>
      </c>
      <c r="BJ4" s="17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7" t="s">
        <v>150</v>
      </c>
      <c r="BR4" s="17" t="s">
        <v>151</v>
      </c>
      <c r="BS4" s="17" t="s">
        <v>152</v>
      </c>
      <c r="BT4" s="17" t="s">
        <v>153</v>
      </c>
      <c r="BU4" s="17" t="s">
        <v>154</v>
      </c>
      <c r="BV4" s="17" t="s">
        <v>155</v>
      </c>
      <c r="BW4" s="17" t="s">
        <v>156</v>
      </c>
      <c r="BX4" s="17" t="s">
        <v>157</v>
      </c>
      <c r="BY4" s="17" t="s">
        <v>158</v>
      </c>
      <c r="BZ4" s="17" t="s">
        <v>159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160</v>
      </c>
    </row>
    <row r="3" spans="1:11" customHeight="1" ht="30">
      <c r="A3" s="223" t="s">
        <v>161</v>
      </c>
      <c r="B3" s="224"/>
      <c r="C3" s="224"/>
      <c r="D3" s="224"/>
      <c r="E3" s="225"/>
      <c r="G3" s="22"/>
    </row>
    <row r="4" spans="1:11" customHeight="1" ht="30">
      <c r="A4" s="23" t="s">
        <v>5</v>
      </c>
      <c r="B4" s="226" t="str">
        <f>データ!B2</f>
        <v>うずまさ共生の郷</v>
      </c>
      <c r="C4" s="227"/>
      <c r="D4" s="227"/>
      <c r="E4" s="228"/>
    </row>
    <row r="5" spans="1:11" customHeight="1" ht="30">
      <c r="A5" s="24" t="s">
        <v>6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162</v>
      </c>
      <c r="B6" s="214">
        <f>データ!G2</f>
        <v>80</v>
      </c>
      <c r="C6" s="215"/>
      <c r="D6" s="215"/>
      <c r="E6" s="216"/>
    </row>
    <row r="7" spans="1:11" customHeight="1" ht="30">
      <c r="A7" s="24" t="s">
        <v>163</v>
      </c>
      <c r="B7" s="229" t="str">
        <f>_xlfn.CONCAT(_xlfn.CONCAT("ユニットケア（1ユニット",データ!H2,"名）"))</f>
        <v>ユニットケア（1ユニット10名）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164</v>
      </c>
      <c r="B8" s="214">
        <f>データ!J2</f>
        <v>56</v>
      </c>
      <c r="C8" s="215"/>
      <c r="D8" s="215"/>
      <c r="E8" s="216"/>
    </row>
    <row r="9" spans="1:11" customHeight="1" ht="30">
      <c r="A9" s="24" t="s">
        <v>165</v>
      </c>
      <c r="B9" s="229" t="str">
        <f>_xlfn.CONCAT(_xlfn.CONCAT("ユニットケア（1ユニット",データ!K2,"名）"))</f>
        <v>ユニットケア（1ユニット6名）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166</v>
      </c>
      <c r="B10" s="214">
        <f>データ!M2</f>
        <v>5</v>
      </c>
      <c r="C10" s="215"/>
      <c r="D10" s="215"/>
      <c r="E10" s="216"/>
    </row>
    <row r="11" spans="1:11" customHeight="1" ht="30">
      <c r="A11" s="24" t="s">
        <v>17</v>
      </c>
      <c r="B11" s="232">
        <f>データ!N2</f>
        <v>25</v>
      </c>
      <c r="C11" s="233"/>
      <c r="D11" s="233"/>
      <c r="E11" s="234"/>
    </row>
    <row r="12" spans="1:11" customHeight="1" ht="39">
      <c r="A12" s="26" t="s">
        <v>167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168</v>
      </c>
      <c r="B13" s="224"/>
      <c r="C13" s="224"/>
      <c r="D13" s="224"/>
      <c r="E13" s="225"/>
    </row>
    <row r="14" spans="1:11" customHeight="1" ht="30">
      <c r="A14" s="23" t="s">
        <v>169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170</v>
      </c>
      <c r="B15" s="214">
        <f>データ!Q2</f>
        <v>26</v>
      </c>
      <c r="C15" s="215"/>
      <c r="D15" s="215"/>
      <c r="E15" s="216"/>
    </row>
    <row r="16" spans="1:11" customHeight="1" ht="30">
      <c r="A16" s="24" t="s">
        <v>171</v>
      </c>
      <c r="B16" s="214">
        <f>データ!R2</f>
        <v>35</v>
      </c>
      <c r="C16" s="215"/>
      <c r="D16" s="215"/>
      <c r="E16" s="216"/>
    </row>
    <row r="17" spans="1:11" customHeight="1" ht="30">
      <c r="A17" s="27" t="s">
        <v>172</v>
      </c>
      <c r="B17" s="217">
        <f>データ!S2</f>
        <v>19</v>
      </c>
      <c r="C17" s="218"/>
      <c r="D17" s="218"/>
      <c r="E17" s="219"/>
    </row>
    <row r="19" spans="1:11" customHeight="1" ht="30">
      <c r="A19" s="28" t="s">
        <v>173</v>
      </c>
      <c r="D19" s="29" t="s">
        <v>174</v>
      </c>
    </row>
    <row r="20" spans="1:11" customHeight="1" ht="30">
      <c r="A20" s="30" t="s">
        <v>175</v>
      </c>
      <c r="B20" s="30" t="s">
        <v>176</v>
      </c>
      <c r="C20" s="30" t="s">
        <v>177</v>
      </c>
      <c r="D20" s="70" t="s">
        <v>178</v>
      </c>
      <c r="E20" s="70" t="s">
        <v>179</v>
      </c>
    </row>
    <row r="21" spans="1:11" customHeight="1" ht="30">
      <c r="A21" s="31" t="s">
        <v>180</v>
      </c>
      <c r="B21" s="32">
        <f>データ!T2</f>
        <v>69</v>
      </c>
      <c r="C21" s="32">
        <f>データ!U2</f>
        <v>8</v>
      </c>
      <c r="D21" s="33">
        <f>データ!V2</f>
        <v>1</v>
      </c>
      <c r="E21" s="34">
        <f>データ!W2</f>
        <v>5</v>
      </c>
    </row>
    <row r="22" spans="1:11" customHeight="1" ht="30">
      <c r="A22" s="24" t="s">
        <v>181</v>
      </c>
      <c r="B22" s="35">
        <f>データ!X2</f>
        <v>69</v>
      </c>
      <c r="C22" s="35">
        <f>データ!Y2</f>
        <v>0</v>
      </c>
      <c r="D22" s="36">
        <f>データ!Z2</f>
        <v>1</v>
      </c>
      <c r="E22" s="37">
        <f>データ!AA2</f>
        <v>1</v>
      </c>
    </row>
    <row r="23" spans="1:11" customHeight="1" ht="30">
      <c r="A23" s="24" t="s">
        <v>182</v>
      </c>
      <c r="B23" s="35">
        <f>データ!AB2</f>
        <v>76</v>
      </c>
      <c r="C23" s="35">
        <f>データ!AC2</f>
        <v>11</v>
      </c>
      <c r="D23" s="36">
        <f>データ!AD2</f>
        <v>2</v>
      </c>
      <c r="E23" s="37">
        <f>データ!AE2</f>
        <v>1</v>
      </c>
    </row>
    <row r="24" spans="1:11" customHeight="1" ht="30">
      <c r="A24" s="27" t="s">
        <v>183</v>
      </c>
      <c r="B24" s="38">
        <f>データ!AF2</f>
        <v>73</v>
      </c>
      <c r="C24" s="38">
        <f>データ!AG2</f>
        <v>15</v>
      </c>
      <c r="D24" s="39">
        <f>データ!AH2</f>
        <v>2</v>
      </c>
      <c r="E24" s="40">
        <f>データ!AI2</f>
        <v>12</v>
      </c>
    </row>
    <row r="25" spans="1:11" customHeight="1" ht="30">
      <c r="A25" s="41"/>
    </row>
    <row r="26" spans="1:11" customHeight="1" ht="30">
      <c r="A26" s="42" t="s">
        <v>184</v>
      </c>
    </row>
    <row r="27" spans="1:11" customHeight="1" ht="30">
      <c r="A27" s="30" t="s">
        <v>185</v>
      </c>
      <c r="B27" s="30" t="s">
        <v>186</v>
      </c>
      <c r="C27" s="30" t="s">
        <v>187</v>
      </c>
      <c r="D27" s="30" t="s">
        <v>188</v>
      </c>
      <c r="E27" s="30" t="s">
        <v>189</v>
      </c>
    </row>
    <row r="28" spans="1:11" customHeight="1" ht="30">
      <c r="A28" s="30" t="s">
        <v>190</v>
      </c>
      <c r="B28" s="43">
        <f>データ!AJ2</f>
        <v>0</v>
      </c>
      <c r="C28" s="44">
        <f>データ!AK2</f>
        <v>0</v>
      </c>
      <c r="D28" s="45">
        <f>データ!AL2</f>
        <v>1</v>
      </c>
      <c r="E28" s="46">
        <f>データ!AM2</f>
        <v>60</v>
      </c>
    </row>
    <row r="29" spans="1:11" customHeight="1" ht="30">
      <c r="A29" s="30" t="s">
        <v>191</v>
      </c>
      <c r="B29" s="30" t="s">
        <v>192</v>
      </c>
      <c r="C29" s="30" t="s">
        <v>193</v>
      </c>
      <c r="D29" s="30" t="s">
        <v>194</v>
      </c>
      <c r="E29" s="30" t="s">
        <v>195</v>
      </c>
    </row>
    <row r="30" spans="1:11" customHeight="1" ht="30">
      <c r="A30" s="30" t="s">
        <v>196</v>
      </c>
      <c r="B30" s="45">
        <f>データ!AN2</f>
        <v>9</v>
      </c>
      <c r="C30" s="45">
        <f>データ!AO2</f>
        <v>2</v>
      </c>
      <c r="D30" s="46">
        <f>データ!AP2</f>
        <v>180</v>
      </c>
      <c r="E30" s="47">
        <f>データ!AQ2</f>
        <v>1</v>
      </c>
    </row>
    <row r="31" spans="1:11" customHeight="1" ht="30">
      <c r="A31" s="30" t="s">
        <v>197</v>
      </c>
      <c r="B31" s="48" t="s">
        <v>198</v>
      </c>
      <c r="C31" s="48" t="s">
        <v>199</v>
      </c>
      <c r="D31" s="46"/>
      <c r="E31" s="47"/>
    </row>
    <row r="32" spans="1:11" customHeight="1" ht="30">
      <c r="A32" s="30" t="s">
        <v>200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201</v>
      </c>
      <c r="D34" s="53"/>
    </row>
    <row r="35" spans="1:11" customHeight="1" ht="30">
      <c r="A35" s="55" t="s">
        <v>202</v>
      </c>
      <c r="B35" s="56"/>
      <c r="C35" s="56"/>
      <c r="D35" s="56"/>
    </row>
    <row r="36" spans="1:11" customHeight="1" ht="30">
      <c r="A36" s="220" t="s">
        <v>203</v>
      </c>
      <c r="B36" s="57" t="s">
        <v>204</v>
      </c>
      <c r="C36" s="31" t="s">
        <v>205</v>
      </c>
      <c r="D36" s="31" t="s">
        <v>206</v>
      </c>
    </row>
    <row r="37" spans="1:11" customHeight="1" ht="30">
      <c r="A37" s="220"/>
      <c r="B37" s="68">
        <f>データ!AT2</f>
        <v>0.9</v>
      </c>
      <c r="C37" s="39">
        <f>データ!AU2</f>
        <v>5</v>
      </c>
      <c r="D37" s="39">
        <f>データ!AV2</f>
        <v>2</v>
      </c>
    </row>
    <row r="38" spans="1:11" customHeight="1" ht="30">
      <c r="A38" s="220" t="s">
        <v>207</v>
      </c>
      <c r="B38" s="57" t="s">
        <v>204</v>
      </c>
      <c r="C38" s="31" t="s">
        <v>205</v>
      </c>
      <c r="D38" s="31" t="s">
        <v>206</v>
      </c>
    </row>
    <row r="39" spans="1:11" customHeight="1" ht="30">
      <c r="A39" s="220"/>
      <c r="B39" s="68">
        <f>データ!AW2</f>
        <v>0.9</v>
      </c>
      <c r="C39" s="39">
        <f>データ!AX2</f>
        <v>9</v>
      </c>
      <c r="D39" s="39">
        <f>データ!AY2</f>
        <v>5</v>
      </c>
    </row>
    <row r="40" spans="1:11" customHeight="1" ht="30">
      <c r="A40" s="220" t="s">
        <v>208</v>
      </c>
      <c r="B40" s="57" t="s">
        <v>204</v>
      </c>
      <c r="C40" s="31"/>
      <c r="D40" s="31" t="s">
        <v>206</v>
      </c>
    </row>
    <row r="41" spans="1:11" customHeight="1" ht="30">
      <c r="A41" s="220"/>
      <c r="B41" s="68">
        <f>データ!AZ2</f>
        <v>0.4</v>
      </c>
      <c r="C41" s="27"/>
      <c r="D41" s="39">
        <f>データ!BA2</f>
        <v>20</v>
      </c>
    </row>
    <row r="42" spans="1:11" customHeight="1" ht="30">
      <c r="A42" s="209" t="s">
        <v>209</v>
      </c>
      <c r="B42" s="57" t="s">
        <v>204</v>
      </c>
      <c r="C42" s="31" t="s">
        <v>210</v>
      </c>
      <c r="D42" s="31" t="s">
        <v>211</v>
      </c>
    </row>
    <row r="43" spans="1:11" customHeight="1" ht="30">
      <c r="A43" s="211"/>
      <c r="B43" s="68">
        <f>データ!BB2</f>
        <v>0.5</v>
      </c>
      <c r="C43" s="39">
        <f>データ!BC2</f>
        <v>60</v>
      </c>
      <c r="D43" s="38">
        <f>データ!BD2</f>
        <v>2</v>
      </c>
    </row>
    <row r="44" spans="1:11" customHeight="1" ht="30">
      <c r="A44" s="209" t="s">
        <v>212</v>
      </c>
      <c r="B44" s="57" t="s">
        <v>213</v>
      </c>
      <c r="C44" s="58" t="s">
        <v>214</v>
      </c>
      <c r="D44" s="58"/>
    </row>
    <row r="45" spans="1:11" customHeight="1" ht="30">
      <c r="A45" s="211"/>
      <c r="B45" s="59">
        <f>データ!BE2</f>
        <v>5</v>
      </c>
      <c r="C45" s="60">
        <f>データ!BF2</f>
        <v>28</v>
      </c>
      <c r="D45" s="27"/>
    </row>
    <row r="46" spans="1:11" customHeight="1" ht="30">
      <c r="A46" s="14" t="s">
        <v>215</v>
      </c>
    </row>
    <row r="48" spans="1:11" customHeight="1" ht="30">
      <c r="A48" s="14" t="s">
        <v>216</v>
      </c>
    </row>
    <row r="49" spans="1:11" customHeight="1" ht="30">
      <c r="A49" s="212" t="s">
        <v>217</v>
      </c>
      <c r="B49" s="69" t="s">
        <v>218</v>
      </c>
      <c r="C49" s="69" t="s">
        <v>219</v>
      </c>
      <c r="D49" s="69" t="s">
        <v>220</v>
      </c>
      <c r="E49" s="61"/>
    </row>
    <row r="50" spans="1:11" customHeight="1" ht="30">
      <c r="A50" s="213"/>
      <c r="B50" s="38">
        <f>データ!BG2</f>
        <v>68</v>
      </c>
      <c r="C50" s="62">
        <f>データ!BH2</f>
        <v>378</v>
      </c>
      <c r="D50" s="63">
        <f>データ!BI2</f>
        <v>35</v>
      </c>
      <c r="E50" s="64"/>
    </row>
    <row r="51" spans="1:11" customHeight="1" ht="30">
      <c r="A51" s="209" t="s">
        <v>221</v>
      </c>
      <c r="B51" s="70" t="s">
        <v>222</v>
      </c>
      <c r="C51" s="70" t="s">
        <v>223</v>
      </c>
      <c r="D51" s="70" t="s">
        <v>224</v>
      </c>
      <c r="E51" s="70" t="s">
        <v>225</v>
      </c>
    </row>
    <row r="52" spans="1:11" customHeight="1" ht="30">
      <c r="A52" s="210"/>
      <c r="B52" s="71">
        <f>データ!BJ2</f>
        <v>68</v>
      </c>
      <c r="C52" s="71">
        <f>データ!BK2</f>
        <v>10</v>
      </c>
      <c r="D52" s="72">
        <f>データ!BL2</f>
        <v>3</v>
      </c>
      <c r="E52" s="73">
        <f>データ!BM2</f>
        <v>6</v>
      </c>
    </row>
    <row r="53" spans="1:11" customHeight="1" ht="30">
      <c r="A53" s="221" t="s">
        <v>226</v>
      </c>
      <c r="B53" s="70" t="s">
        <v>222</v>
      </c>
      <c r="C53" s="70" t="s">
        <v>227</v>
      </c>
      <c r="D53" s="70" t="s">
        <v>228</v>
      </c>
      <c r="E53" s="70" t="s">
        <v>229</v>
      </c>
    </row>
    <row r="54" spans="1:11" customHeight="1" ht="30">
      <c r="A54" s="222"/>
      <c r="B54" s="38">
        <f>データ!BN2</f>
        <v>21</v>
      </c>
      <c r="C54" s="38">
        <f>データ!BO2</f>
        <v>51</v>
      </c>
      <c r="D54" s="39">
        <f>データ!BP2</f>
        <v>35</v>
      </c>
      <c r="E54" s="40">
        <f>データ!BQ2</f>
        <v>3</v>
      </c>
    </row>
    <row r="56" spans="1:11" customHeight="1" ht="30">
      <c r="A56" s="14" t="s">
        <v>230</v>
      </c>
    </row>
    <row r="57" spans="1:11" customHeight="1" ht="30">
      <c r="A57" s="66" t="s">
        <v>77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5</v>
      </c>
      <c r="D4" s="141" t="str">
        <f>調査票!B4</f>
        <v>うずまさ共生の郷</v>
      </c>
      <c r="E4" s="78"/>
      <c r="G4" s="3"/>
      <c r="H4" s="3"/>
    </row>
    <row r="5" spans="1:11" customHeight="1" ht="25">
      <c r="A5" s="75"/>
      <c r="B5" s="77"/>
      <c r="C5" s="84" t="s">
        <v>231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164</v>
      </c>
      <c r="D6" s="134">
        <f>調査票!B8</f>
        <v>56</v>
      </c>
      <c r="E6" s="78"/>
      <c r="G6" s="3"/>
      <c r="H6" s="3"/>
    </row>
    <row r="7" spans="1:11" customHeight="1" ht="25">
      <c r="A7" s="75"/>
      <c r="B7" s="77"/>
      <c r="C7" s="84" t="s">
        <v>166</v>
      </c>
      <c r="D7" s="134">
        <f>調査票!B10</f>
        <v>5</v>
      </c>
      <c r="E7" s="78"/>
      <c r="G7" s="3"/>
      <c r="H7" s="3"/>
    </row>
    <row r="8" spans="1:11" customHeight="1" ht="25">
      <c r="A8" s="75"/>
      <c r="B8" s="77"/>
      <c r="C8" s="84" t="s">
        <v>17</v>
      </c>
      <c r="D8" s="135">
        <f>調査票!B11</f>
        <v>25</v>
      </c>
      <c r="E8" s="79"/>
    </row>
    <row r="9" spans="1:11" customHeight="1" ht="25">
      <c r="A9" s="75"/>
      <c r="B9" s="77"/>
      <c r="C9" s="84" t="s">
        <v>232</v>
      </c>
      <c r="D9" s="130">
        <f>ROUNDUP((D8/21)/480,1)</f>
        <v>0.1</v>
      </c>
      <c r="E9" s="79"/>
    </row>
    <row r="10" spans="1:11" customHeight="1" ht="25">
      <c r="A10" s="75"/>
      <c r="B10" s="77"/>
      <c r="C10" s="133" t="s">
        <v>162</v>
      </c>
      <c r="D10" s="136">
        <f>調査票!B6</f>
        <v>80</v>
      </c>
      <c r="E10" s="78"/>
    </row>
    <row r="11" spans="1:11" customHeight="1" ht="25">
      <c r="A11" s="75"/>
      <c r="B11" s="77"/>
      <c r="C11" s="131" t="s">
        <v>169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170</v>
      </c>
      <c r="D12" s="137">
        <f>調査票!B15</f>
        <v>26</v>
      </c>
      <c r="E12" s="80"/>
    </row>
    <row r="13" spans="1:11" customHeight="1" ht="25">
      <c r="A13" s="75"/>
      <c r="B13" s="77"/>
      <c r="C13" s="84" t="s">
        <v>171</v>
      </c>
      <c r="D13" s="137">
        <f>調査票!B16</f>
        <v>35</v>
      </c>
      <c r="E13" s="80"/>
    </row>
    <row r="14" spans="1:11" customHeight="1" ht="25">
      <c r="A14" s="75"/>
      <c r="B14" s="77"/>
      <c r="C14" s="85" t="s">
        <v>172</v>
      </c>
      <c r="D14" s="138">
        <f>調査票!B17</f>
        <v>19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180</v>
      </c>
      <c r="D16" s="118" t="s">
        <v>233</v>
      </c>
      <c r="E16" s="119" t="s">
        <v>234</v>
      </c>
      <c r="F16" s="118" t="s">
        <v>235</v>
      </c>
      <c r="G16" s="119" t="s">
        <v>178</v>
      </c>
      <c r="H16" s="120" t="s">
        <v>179</v>
      </c>
      <c r="I16" s="121" t="s">
        <v>236</v>
      </c>
      <c r="J16" s="122" t="s">
        <v>237</v>
      </c>
    </row>
    <row r="17" spans="1:11" customHeight="1" ht="25">
      <c r="A17" s="75"/>
      <c r="B17" s="77"/>
      <c r="C17" s="245"/>
      <c r="D17" s="104">
        <f>調査票!B21</f>
        <v>69</v>
      </c>
      <c r="E17" s="104">
        <f>調査票!C21</f>
        <v>8</v>
      </c>
      <c r="F17" s="105">
        <f>D17*H17+E17*H17</f>
        <v>385</v>
      </c>
      <c r="G17" s="104">
        <f>調査票!D21</f>
        <v>1</v>
      </c>
      <c r="H17" s="104">
        <f>調査票!E21</f>
        <v>5</v>
      </c>
      <c r="I17" s="106">
        <f>F17*G17*D9*30</f>
        <v>1155</v>
      </c>
      <c r="J17" s="123">
        <f>I17*12</f>
        <v>13860</v>
      </c>
    </row>
    <row r="18" spans="1:11" customHeight="1" ht="25">
      <c r="A18" s="75"/>
      <c r="B18" s="77"/>
      <c r="C18" s="245" t="s">
        <v>181</v>
      </c>
      <c r="D18" s="101" t="s">
        <v>233</v>
      </c>
      <c r="E18" s="102" t="s">
        <v>234</v>
      </c>
      <c r="F18" s="101" t="s">
        <v>235</v>
      </c>
      <c r="G18" s="102" t="s">
        <v>178</v>
      </c>
      <c r="H18" s="116" t="s">
        <v>179</v>
      </c>
      <c r="I18" s="103" t="s">
        <v>236</v>
      </c>
      <c r="J18" s="124" t="s">
        <v>237</v>
      </c>
    </row>
    <row r="19" spans="1:11" customHeight="1" ht="25">
      <c r="A19" s="75"/>
      <c r="B19" s="77"/>
      <c r="C19" s="245"/>
      <c r="D19" s="104">
        <f>調査票!B22</f>
        <v>69</v>
      </c>
      <c r="E19" s="104">
        <f>調査票!C22</f>
        <v>0</v>
      </c>
      <c r="F19" s="105">
        <f>D19*H19+E19*H19</f>
        <v>69</v>
      </c>
      <c r="G19" s="104">
        <f>調査票!D22</f>
        <v>1</v>
      </c>
      <c r="H19" s="104">
        <f>調査票!E22</f>
        <v>1</v>
      </c>
      <c r="I19" s="106">
        <f>F19*G19*$D10</f>
        <v>5520</v>
      </c>
      <c r="J19" s="123">
        <f>I19*12</f>
        <v>66240</v>
      </c>
    </row>
    <row r="20" spans="1:11" customHeight="1" ht="25">
      <c r="A20" s="75"/>
      <c r="B20" s="77"/>
      <c r="C20" s="245" t="s">
        <v>182</v>
      </c>
      <c r="D20" s="101" t="s">
        <v>233</v>
      </c>
      <c r="E20" s="102" t="s">
        <v>234</v>
      </c>
      <c r="F20" s="101" t="s">
        <v>235</v>
      </c>
      <c r="G20" s="102" t="s">
        <v>178</v>
      </c>
      <c r="H20" s="116" t="s">
        <v>179</v>
      </c>
      <c r="I20" s="103" t="s">
        <v>236</v>
      </c>
      <c r="J20" s="124" t="s">
        <v>237</v>
      </c>
    </row>
    <row r="21" spans="1:11" customHeight="1" ht="25">
      <c r="A21" s="75"/>
      <c r="B21" s="77"/>
      <c r="C21" s="245"/>
      <c r="D21" s="104">
        <f>調査票!B23</f>
        <v>76</v>
      </c>
      <c r="E21" s="104">
        <f>調査票!C23</f>
        <v>11</v>
      </c>
      <c r="F21" s="105">
        <f>D21*H21+E21*H21</f>
        <v>87</v>
      </c>
      <c r="G21" s="104">
        <f>調査票!D23</f>
        <v>2</v>
      </c>
      <c r="H21" s="104">
        <f>調査票!E23</f>
        <v>1</v>
      </c>
      <c r="I21" s="106">
        <f>F21*G21*D9*30</f>
        <v>522</v>
      </c>
      <c r="J21" s="123">
        <f>I21*12</f>
        <v>6264</v>
      </c>
    </row>
    <row r="22" spans="1:11" customHeight="1" ht="25">
      <c r="A22" s="75"/>
      <c r="B22" s="77"/>
      <c r="C22" s="245" t="s">
        <v>183</v>
      </c>
      <c r="D22" s="101" t="s">
        <v>233</v>
      </c>
      <c r="E22" s="102" t="s">
        <v>234</v>
      </c>
      <c r="F22" s="101" t="s">
        <v>235</v>
      </c>
      <c r="G22" s="102" t="s">
        <v>178</v>
      </c>
      <c r="H22" s="116" t="s">
        <v>179</v>
      </c>
      <c r="I22" s="103" t="s">
        <v>236</v>
      </c>
      <c r="J22" s="124" t="s">
        <v>237</v>
      </c>
    </row>
    <row r="23" spans="1:11" customHeight="1" ht="25">
      <c r="A23" s="75"/>
      <c r="B23" s="77"/>
      <c r="C23" s="246"/>
      <c r="D23" s="139">
        <f>調査票!B24</f>
        <v>73</v>
      </c>
      <c r="E23" s="139">
        <f>調査票!C24</f>
        <v>15</v>
      </c>
      <c r="F23" s="125">
        <f>D23*H23+E23*H23</f>
        <v>1056</v>
      </c>
      <c r="G23" s="139">
        <f>調査票!D24</f>
        <v>2</v>
      </c>
      <c r="H23" s="139">
        <f>調査票!E24</f>
        <v>12</v>
      </c>
      <c r="I23" s="106">
        <f>F23*G23*$D9</f>
        <v>211.2</v>
      </c>
      <c r="J23" s="123">
        <f>I23*12</f>
        <v>2534.4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238</v>
      </c>
      <c r="J24" s="127" t="s">
        <v>239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7408.2</v>
      </c>
      <c r="J25" s="129">
        <f>I25*12</f>
        <v>88898.4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240</v>
      </c>
      <c r="D27" s="114" t="s">
        <v>241</v>
      </c>
      <c r="E27" s="142" t="s">
        <v>242</v>
      </c>
      <c r="F27" s="143"/>
      <c r="G27" s="144"/>
      <c r="H27" s="144"/>
      <c r="I27" s="142"/>
      <c r="J27" s="145" t="s">
        <v>243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244</v>
      </c>
      <c r="D29" s="116" t="s">
        <v>245</v>
      </c>
      <c r="E29" s="151" t="s">
        <v>246</v>
      </c>
      <c r="F29" s="152"/>
      <c r="G29" s="152"/>
      <c r="H29" s="152"/>
      <c r="I29" s="151" t="s">
        <v>247</v>
      </c>
      <c r="J29" s="153" t="s">
        <v>237</v>
      </c>
    </row>
    <row r="30" spans="1:11" customHeight="1" ht="25">
      <c r="A30" s="75"/>
      <c r="B30" s="77"/>
      <c r="C30" s="240"/>
      <c r="D30" s="104">
        <f>調査票!D28</f>
        <v>1</v>
      </c>
      <c r="E30" s="154">
        <f>調査票!E28</f>
        <v>60</v>
      </c>
      <c r="F30" s="148"/>
      <c r="G30" s="148"/>
      <c r="H30" s="148"/>
      <c r="I30" s="149">
        <f>D30*E30*D9</f>
        <v>6</v>
      </c>
      <c r="J30" s="150">
        <f>I30*12</f>
        <v>72</v>
      </c>
    </row>
    <row r="31" spans="1:11" customHeight="1" ht="25">
      <c r="A31" s="75"/>
      <c r="B31" s="77"/>
      <c r="C31" s="242" t="s">
        <v>248</v>
      </c>
      <c r="D31" s="101" t="s">
        <v>249</v>
      </c>
      <c r="E31" s="155" t="s">
        <v>250</v>
      </c>
      <c r="F31" s="155" t="s">
        <v>251</v>
      </c>
      <c r="G31" s="156" t="s">
        <v>252</v>
      </c>
      <c r="H31" s="157"/>
      <c r="I31" s="151" t="s">
        <v>253</v>
      </c>
      <c r="J31" s="153" t="s">
        <v>237</v>
      </c>
    </row>
    <row r="32" spans="1:11" customHeight="1" ht="25">
      <c r="A32" s="75"/>
      <c r="B32" s="77"/>
      <c r="C32" s="242"/>
      <c r="D32" s="100">
        <f>調査票!B30</f>
        <v>9</v>
      </c>
      <c r="E32" s="158">
        <f>調査票!C30</f>
        <v>2</v>
      </c>
      <c r="F32" s="158">
        <f>調査票!D30</f>
        <v>180</v>
      </c>
      <c r="G32" s="158">
        <f>調査票!E30</f>
        <v>1</v>
      </c>
      <c r="H32" s="159"/>
      <c r="I32" s="147">
        <f>E32*G32*F32*D9</f>
        <v>36</v>
      </c>
      <c r="J32" s="150">
        <f>I32*D32</f>
        <v>324</v>
      </c>
    </row>
    <row r="33" spans="1:11" customHeight="1" ht="25">
      <c r="A33" s="75"/>
      <c r="B33" s="77"/>
      <c r="C33" s="240" t="s">
        <v>200</v>
      </c>
      <c r="D33" s="101" t="s">
        <v>198</v>
      </c>
      <c r="E33" s="155" t="s">
        <v>199</v>
      </c>
      <c r="F33" s="152"/>
      <c r="G33" s="152"/>
      <c r="H33" s="152"/>
      <c r="I33" s="152"/>
      <c r="J33" s="153" t="s">
        <v>237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238</v>
      </c>
      <c r="J35" s="166" t="s">
        <v>239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42</v>
      </c>
      <c r="J36" s="168">
        <f>J28+J30+J32+J34</f>
        <v>396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203</v>
      </c>
      <c r="D38" s="108" t="s">
        <v>254</v>
      </c>
      <c r="E38" s="169" t="s">
        <v>255</v>
      </c>
      <c r="F38" s="170" t="s">
        <v>256</v>
      </c>
      <c r="G38" s="171"/>
      <c r="H38" s="172"/>
      <c r="I38" s="173" t="s">
        <v>236</v>
      </c>
      <c r="J38" s="174" t="s">
        <v>237</v>
      </c>
    </row>
    <row r="39" spans="1:11" customHeight="1" ht="25">
      <c r="A39" s="75"/>
      <c r="B39" s="77"/>
      <c r="C39" s="252"/>
      <c r="D39" s="109">
        <f>調査票!B37</f>
        <v>0.9</v>
      </c>
      <c r="E39" s="158">
        <f>調査票!C37</f>
        <v>5</v>
      </c>
      <c r="F39" s="158">
        <f>調査票!D37</f>
        <v>2</v>
      </c>
      <c r="G39" s="159"/>
      <c r="H39" s="148"/>
      <c r="I39" s="147">
        <f>(D39*E39+D39*F39)*D9</f>
        <v>0.63</v>
      </c>
      <c r="J39" s="175">
        <f>I39*12</f>
        <v>7.56</v>
      </c>
    </row>
    <row r="40" spans="1:11" customHeight="1" ht="25">
      <c r="A40" s="75"/>
      <c r="B40" s="77"/>
      <c r="C40" s="252" t="s">
        <v>207</v>
      </c>
      <c r="D40" s="110" t="s">
        <v>254</v>
      </c>
      <c r="E40" s="155" t="s">
        <v>255</v>
      </c>
      <c r="F40" s="156" t="s">
        <v>256</v>
      </c>
      <c r="G40" s="176"/>
      <c r="H40" s="177"/>
      <c r="I40" s="151" t="s">
        <v>236</v>
      </c>
      <c r="J40" s="178" t="s">
        <v>237</v>
      </c>
    </row>
    <row r="41" spans="1:11" customHeight="1" ht="25">
      <c r="A41" s="75"/>
      <c r="B41" s="77"/>
      <c r="C41" s="252"/>
      <c r="D41" s="109">
        <f>調査票!B39</f>
        <v>0.9</v>
      </c>
      <c r="E41" s="158">
        <f>調査票!C39</f>
        <v>9</v>
      </c>
      <c r="F41" s="158">
        <f>調査票!D39</f>
        <v>5</v>
      </c>
      <c r="G41" s="159"/>
      <c r="H41" s="148"/>
      <c r="I41" s="147">
        <f>(D41*E41+D41*F41)*D9</f>
        <v>1.26</v>
      </c>
      <c r="J41" s="175">
        <f>I41*12</f>
        <v>15.12</v>
      </c>
    </row>
    <row r="42" spans="1:11" customHeight="1" ht="25">
      <c r="A42" s="75"/>
      <c r="B42" s="77"/>
      <c r="C42" s="252" t="s">
        <v>208</v>
      </c>
      <c r="D42" s="110" t="s">
        <v>254</v>
      </c>
      <c r="E42" s="155"/>
      <c r="F42" s="156" t="s">
        <v>256</v>
      </c>
      <c r="G42" s="176"/>
      <c r="H42" s="177"/>
      <c r="I42" s="151" t="s">
        <v>236</v>
      </c>
      <c r="J42" s="178" t="s">
        <v>237</v>
      </c>
    </row>
    <row r="43" spans="1:11" customHeight="1" ht="25">
      <c r="A43" s="75"/>
      <c r="B43" s="77"/>
      <c r="C43" s="252"/>
      <c r="D43" s="109">
        <f>調査票!B41</f>
        <v>0.4</v>
      </c>
      <c r="E43" s="159"/>
      <c r="F43" s="158">
        <f>調査票!D41</f>
        <v>20</v>
      </c>
      <c r="G43" s="159"/>
      <c r="H43" s="148"/>
      <c r="I43" s="147">
        <f>(D43*E43+D43*F43)*D9</f>
        <v>0.8</v>
      </c>
      <c r="J43" s="175">
        <f>I43*12</f>
        <v>9.6</v>
      </c>
    </row>
    <row r="44" spans="1:11" customHeight="1" ht="25">
      <c r="A44" s="75"/>
      <c r="B44" s="77"/>
      <c r="C44" s="252" t="s">
        <v>257</v>
      </c>
      <c r="D44" s="110" t="s">
        <v>254</v>
      </c>
      <c r="E44" s="156" t="s">
        <v>258</v>
      </c>
      <c r="F44" s="156" t="s">
        <v>259</v>
      </c>
      <c r="G44" s="176"/>
      <c r="H44" s="177"/>
      <c r="I44" s="176"/>
      <c r="J44" s="178" t="s">
        <v>237</v>
      </c>
    </row>
    <row r="45" spans="1:11" customHeight="1" ht="25">
      <c r="A45" s="75"/>
      <c r="B45" s="77"/>
      <c r="C45" s="252"/>
      <c r="D45" s="111">
        <f>調査票!B43</f>
        <v>0.5</v>
      </c>
      <c r="E45" s="158">
        <f>調査票!C43</f>
        <v>60</v>
      </c>
      <c r="F45" s="158">
        <f>調査票!D43</f>
        <v>2</v>
      </c>
      <c r="G45" s="159"/>
      <c r="H45" s="148"/>
      <c r="I45" s="147"/>
      <c r="J45" s="179">
        <f>D45*F45*E45*D9</f>
        <v>6</v>
      </c>
    </row>
    <row r="46" spans="1:11" customHeight="1" ht="25">
      <c r="A46" s="75"/>
      <c r="B46" s="77"/>
      <c r="C46" s="252" t="s">
        <v>260</v>
      </c>
      <c r="D46" s="112" t="s">
        <v>261</v>
      </c>
      <c r="E46" s="180" t="s">
        <v>262</v>
      </c>
      <c r="F46" s="181"/>
      <c r="G46" s="181"/>
      <c r="H46" s="181"/>
      <c r="I46" s="182"/>
      <c r="J46" s="183" t="s">
        <v>263</v>
      </c>
    </row>
    <row r="47" spans="1:11" customHeight="1" ht="25">
      <c r="A47" s="75"/>
      <c r="B47" s="77"/>
      <c r="C47" s="253"/>
      <c r="D47" s="113">
        <f>調査票!B45</f>
        <v>5</v>
      </c>
      <c r="E47" s="184">
        <f>調査票!C45</f>
        <v>28</v>
      </c>
      <c r="F47" s="185"/>
      <c r="G47" s="185"/>
      <c r="H47" s="186"/>
      <c r="I47" s="187"/>
      <c r="J47" s="188">
        <f>D47*E47*11600</f>
        <v>1624000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238</v>
      </c>
      <c r="J48" s="190" t="s">
        <v>239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2.69</v>
      </c>
      <c r="J49" s="192">
        <f>J43+J41+J39+J47+J45</f>
        <v>1624038.28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217</v>
      </c>
      <c r="D51" s="99" t="s">
        <v>218</v>
      </c>
      <c r="E51" s="193" t="s">
        <v>264</v>
      </c>
      <c r="F51" s="193" t="s">
        <v>265</v>
      </c>
      <c r="G51" s="194"/>
      <c r="H51" s="194"/>
      <c r="I51" s="195" t="s">
        <v>236</v>
      </c>
      <c r="J51" s="196" t="s">
        <v>237</v>
      </c>
    </row>
    <row r="52" spans="1:11" customHeight="1" ht="25">
      <c r="A52" s="75"/>
      <c r="B52" s="77"/>
      <c r="C52" s="250"/>
      <c r="D52" s="100">
        <f>調査票!B50</f>
        <v>68</v>
      </c>
      <c r="E52" s="158">
        <f>調査票!C50</f>
        <v>378</v>
      </c>
      <c r="F52" s="197">
        <f>調査票!D50</f>
        <v>35</v>
      </c>
      <c r="G52" s="148"/>
      <c r="H52" s="148"/>
      <c r="I52" s="147">
        <f>D52*E52*F52*30</f>
        <v>26989200</v>
      </c>
      <c r="J52" s="198">
        <f>I52*12</f>
        <v>323870400</v>
      </c>
    </row>
    <row r="53" spans="1:11" customHeight="1" ht="25">
      <c r="A53" s="75"/>
      <c r="B53" s="77"/>
      <c r="C53" s="247" t="s">
        <v>221</v>
      </c>
      <c r="D53" s="101" t="s">
        <v>222</v>
      </c>
      <c r="E53" s="156" t="s">
        <v>223</v>
      </c>
      <c r="F53" s="155" t="s">
        <v>235</v>
      </c>
      <c r="G53" s="199" t="s">
        <v>266</v>
      </c>
      <c r="H53" s="156" t="s">
        <v>225</v>
      </c>
      <c r="I53" s="151" t="s">
        <v>236</v>
      </c>
      <c r="J53" s="200" t="s">
        <v>237</v>
      </c>
    </row>
    <row r="54" spans="1:11" customHeight="1" ht="25">
      <c r="A54" s="75"/>
      <c r="B54" s="77"/>
      <c r="C54" s="248"/>
      <c r="D54" s="100">
        <f>調査票!B52</f>
        <v>68</v>
      </c>
      <c r="E54" s="154">
        <f>調査票!C52</f>
        <v>10</v>
      </c>
      <c r="F54" s="201">
        <f>D54*H54+E54*H54</f>
        <v>468</v>
      </c>
      <c r="G54" s="154">
        <f>調査票!D52</f>
        <v>3</v>
      </c>
      <c r="H54" s="154">
        <f>調査票!E52</f>
        <v>6</v>
      </c>
      <c r="I54" s="149">
        <f>F54*G54*D9*30</f>
        <v>4212</v>
      </c>
      <c r="J54" s="198">
        <f>I54*12</f>
        <v>50544</v>
      </c>
    </row>
    <row r="55" spans="1:11" customHeight="1" ht="25">
      <c r="A55" s="75"/>
      <c r="B55" s="77"/>
      <c r="C55" s="238" t="s">
        <v>226</v>
      </c>
      <c r="D55" s="101" t="s">
        <v>222</v>
      </c>
      <c r="E55" s="156" t="s">
        <v>227</v>
      </c>
      <c r="F55" s="155"/>
      <c r="G55" s="156" t="s">
        <v>266</v>
      </c>
      <c r="H55" s="156" t="s">
        <v>229</v>
      </c>
      <c r="I55" s="151" t="s">
        <v>236</v>
      </c>
      <c r="J55" s="200" t="s">
        <v>237</v>
      </c>
    </row>
    <row r="56" spans="1:11" customHeight="1" ht="25">
      <c r="A56" s="75"/>
      <c r="B56" s="77"/>
      <c r="C56" s="239"/>
      <c r="D56" s="107">
        <f>調査票!B54</f>
        <v>21</v>
      </c>
      <c r="E56" s="202">
        <f>調査票!C54</f>
        <v>51</v>
      </c>
      <c r="F56" s="201"/>
      <c r="G56" s="203">
        <f>調査票!D54</f>
        <v>35</v>
      </c>
      <c r="H56" s="203">
        <f>調査票!E54</f>
        <v>3</v>
      </c>
      <c r="I56" s="149">
        <f>E56*G56*H56*D9*30</f>
        <v>16065</v>
      </c>
      <c r="J56" s="204">
        <f>I56*12</f>
        <v>192780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238</v>
      </c>
      <c r="J57" s="206" t="s">
        <v>239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27009477</v>
      </c>
      <c r="J58" s="208">
        <f>I58*12</f>
        <v>324113724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77</v>
      </c>
      <c r="H62" s="90" t="s">
        <v>270</v>
      </c>
      <c r="I62" s="90"/>
      <c r="J62" s="92" t="s">
        <v>271</v>
      </c>
    </row>
    <row r="63" spans="1:11" customHeight="1" ht="25">
      <c r="A63" s="75"/>
      <c r="B63" s="77"/>
      <c r="C63" s="83"/>
      <c r="D63" s="93">
        <f>D6</f>
        <v>56</v>
      </c>
      <c r="E63" s="94">
        <f>D10*11600*365</f>
        <v>338720000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272</v>
      </c>
      <c r="J65" s="87" t="s">
        <v>273</v>
      </c>
    </row>
    <row r="66" spans="1:11" customHeight="1" ht="25">
      <c r="A66" s="75"/>
      <c r="B66" s="77"/>
      <c r="I66" s="88">
        <f>(J63/12)+I58+I49+I36+I25</f>
        <v>27016929.89</v>
      </c>
      <c r="J66" s="89">
        <f>J58+J49+J36+J25+J63</f>
        <v>325827056.68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