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<sst xmlns="http://schemas.openxmlformats.org/spreadsheetml/2006/main" uniqueCount="276">
  <si>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</si>
  <si>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川口シニアセンター</t>
  </si>
  <si>
    <t>特別養護老人ホーム</t>
  </si>
  <si>
    <t>川口市西新井宿1216-6</t>
  </si>
  <si>
    <t>0482912120</t>
  </si>
  <si>
    <t>info@kousei-sws.or.jp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</si>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</sst>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.png"/><Relationship Id="rId2" Type="http://schemas.openxmlformats.org/officeDocument/2006/relationships/image" Target="../media/image2222222.png"/><Relationship Id="rId3" Type="http://schemas.openxmlformats.org/officeDocument/2006/relationships/image" Target="../media/image3333333.png"/><Relationship Id="rId4" Type="http://schemas.openxmlformats.org/officeDocument/2006/relationships/image" Target="../media/image4444444.png"/><Relationship Id="rId5" Type="http://schemas.openxmlformats.org/officeDocument/2006/relationships/image" Target="../media/image5555555.png"/><Relationship Id="rId6" Type="http://schemas.openxmlformats.org/officeDocument/2006/relationships/image" Target="../media/image6666666.png"/><Relationship Id="rId7" Type="http://schemas.openxmlformats.org/officeDocument/2006/relationships/image" Target="../media/image7777777.png"/><Relationship Id="rId8" Type="http://schemas.openxmlformats.org/officeDocument/2006/relationships/image" Target="../media/image88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52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133</v>
      </c>
      <c r="H2" s="15">
        <v>113</v>
      </c>
      <c r="I2" s="15">
        <v>20</v>
      </c>
      <c r="J2" s="15">
        <v>83</v>
      </c>
      <c r="K2" s="15">
        <v>73</v>
      </c>
      <c r="L2" s="15">
        <v>10</v>
      </c>
      <c r="M2" s="15">
        <v>7</v>
      </c>
      <c r="N2" s="15">
        <v>276988</v>
      </c>
      <c r="O2" s="15">
        <v>13736</v>
      </c>
      <c r="P2" s="15">
        <v>0</v>
      </c>
      <c r="Q2" s="15">
        <v>0</v>
      </c>
      <c r="R2" s="15">
        <v>0</v>
      </c>
      <c r="S2" s="15">
        <v>0</v>
      </c>
      <c r="T2" s="15">
        <v>0</v>
      </c>
      <c r="U2" s="15">
        <v>0</v>
      </c>
      <c r="V2" s="15">
        <v>0</v>
      </c>
      <c r="W2" s="15">
        <v>0</v>
      </c>
      <c r="X2" s="15">
        <v>0</v>
      </c>
      <c r="Y2" s="15">
        <v>0</v>
      </c>
      <c r="Z2" s="15">
        <v>0</v>
      </c>
      <c r="AA2" s="15">
        <v>0</v>
      </c>
      <c r="AB2" s="15">
        <v>0</v>
      </c>
      <c r="AC2" s="15">
        <v>0</v>
      </c>
      <c r="AD2" s="15">
        <v>0</v>
      </c>
      <c r="AE2" s="15">
        <v>0</v>
      </c>
      <c r="AF2" s="15">
        <v>0</v>
      </c>
      <c r="AG2" s="15">
        <v>0</v>
      </c>
      <c r="AH2" s="15">
        <v>0</v>
      </c>
      <c r="AI2" s="15">
        <v>0</v>
      </c>
      <c r="AJ2" s="15">
        <v>0</v>
      </c>
      <c r="AK2" s="15">
        <v>0</v>
      </c>
      <c r="AL2" s="15">
        <v>0</v>
      </c>
      <c r="AM2" s="15">
        <v>0</v>
      </c>
      <c r="AN2" s="15">
        <v>0</v>
      </c>
      <c r="AO2" s="15">
        <v>0</v>
      </c>
      <c r="AP2" s="15">
        <v>0</v>
      </c>
      <c r="AQ2" s="15">
        <v>0</v>
      </c>
      <c r="AR2" s="15">
        <v>0</v>
      </c>
      <c r="AS2" s="15">
        <v>0</v>
      </c>
      <c r="AT2" s="15">
        <v>0</v>
      </c>
      <c r="AU2" s="15">
        <v>0</v>
      </c>
      <c r="AV2" s="15">
        <v>0</v>
      </c>
      <c r="AW2" s="15">
        <v>0</v>
      </c>
      <c r="AX2" s="15">
        <v>0</v>
      </c>
      <c r="AY2" s="15">
        <v>0</v>
      </c>
      <c r="AZ2" s="15">
        <v>0</v>
      </c>
      <c r="BA2" s="15">
        <v>0</v>
      </c>
      <c r="BB2" s="15">
        <v>0</v>
      </c>
      <c r="BC2" s="15">
        <v>0</v>
      </c>
      <c r="BD2" s="15">
        <v>0</v>
      </c>
      <c r="BE2" s="15">
        <v>0</v>
      </c>
      <c r="BF2" s="15">
        <v>0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5">
        <v>0</v>
      </c>
      <c r="BM2" s="15">
        <v>0</v>
      </c>
      <c r="BN2" s="15">
        <v>0</v>
      </c>
      <c r="BO2" s="15">
        <v>0</v>
      </c>
      <c r="BP2" s="15">
        <v>0</v>
      </c>
      <c r="BQ2" s="15">
        <v>0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23" t="s">
        <v>163</v>
      </c>
      <c r="B3" s="224"/>
      <c r="C3" s="224"/>
      <c r="D3" s="224"/>
      <c r="E3" s="225"/>
      <c r="G3" s="22"/>
    </row>
    <row r="4" spans="1:11" customHeight="1" ht="30">
      <c r="A4" s="23" t="s">
        <v>7</v>
      </c>
      <c r="B4" s="226" t="str">
        <f>データ!B2</f>
        <v>川口シニアセンター</v>
      </c>
      <c r="C4" s="227"/>
      <c r="D4" s="227"/>
      <c r="E4" s="228"/>
    </row>
    <row r="5" spans="1:11" customHeight="1" ht="30">
      <c r="A5" s="24" t="s">
        <v>8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164</v>
      </c>
      <c r="B6" s="214">
        <f>データ!G2</f>
        <v>133</v>
      </c>
      <c r="C6" s="215"/>
      <c r="D6" s="215"/>
      <c r="E6" s="216"/>
    </row>
    <row r="7" spans="1:11" customHeight="1" ht="30">
      <c r="A7" s="24" t="s">
        <v>165</v>
      </c>
      <c r="B7" s="229" t="str">
        <f>_xlfn.CONCAT(_xlfn.CONCAT("ユニットケア（1ユニット",データ!H2,"名）"))</f>
        <v>ユニットケア（1ユニット113名）</v>
      </c>
      <c r="C7" s="230"/>
      <c r="D7" s="230" t="str">
        <f>_xlfn.CONCAT(_xlfn.CONCAT("従来型（1フロア",データ!I2,"名）"))</f>
        <v>従来型（1フロア20名）</v>
      </c>
      <c r="E7" s="231"/>
    </row>
    <row r="8" spans="1:11" customHeight="1" ht="30">
      <c r="A8" s="24" t="s">
        <v>166</v>
      </c>
      <c r="B8" s="214">
        <f>データ!J2</f>
        <v>83</v>
      </c>
      <c r="C8" s="215"/>
      <c r="D8" s="215"/>
      <c r="E8" s="216"/>
    </row>
    <row r="9" spans="1:11" customHeight="1" ht="30">
      <c r="A9" s="24" t="s">
        <v>167</v>
      </c>
      <c r="B9" s="229" t="str">
        <f>_xlfn.CONCAT(_xlfn.CONCAT("ユニットケア（1ユニット",データ!K2,"名）"))</f>
        <v>ユニットケア（1ユニット73名）</v>
      </c>
      <c r="C9" s="230"/>
      <c r="D9" s="230" t="str">
        <f>_xlfn.CONCAT(_xlfn.CONCAT("従来型（1フロア",データ!L2,"名）"))</f>
        <v>従来型（1フロア10名）</v>
      </c>
      <c r="E9" s="231"/>
    </row>
    <row r="10" spans="1:11" customHeight="1" ht="30">
      <c r="A10" s="24" t="s">
        <v>168</v>
      </c>
      <c r="B10" s="214">
        <f>データ!M2</f>
        <v>7</v>
      </c>
      <c r="C10" s="215"/>
      <c r="D10" s="215"/>
      <c r="E10" s="216"/>
    </row>
    <row r="11" spans="1:11" customHeight="1" ht="30">
      <c r="A11" s="24" t="s">
        <v>19</v>
      </c>
      <c r="B11" s="232">
        <f>データ!N2</f>
        <v>276988</v>
      </c>
      <c r="C11" s="233"/>
      <c r="D11" s="233"/>
      <c r="E11" s="234"/>
    </row>
    <row r="12" spans="1:11" customHeight="1" ht="39">
      <c r="A12" s="26" t="s">
        <v>169</v>
      </c>
      <c r="B12" s="235">
        <f>データ!O2</f>
        <v>13736</v>
      </c>
      <c r="C12" s="236"/>
      <c r="D12" s="236"/>
      <c r="E12" s="237"/>
    </row>
    <row r="13" spans="1:11" customHeight="1" ht="30">
      <c r="A13" s="223" t="s">
        <v>170</v>
      </c>
      <c r="B13" s="224"/>
      <c r="C13" s="224"/>
      <c r="D13" s="224"/>
      <c r="E13" s="225"/>
    </row>
    <row r="14" spans="1:11" customHeight="1" ht="30">
      <c r="A14" s="23" t="s">
        <v>171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172</v>
      </c>
      <c r="B15" s="214">
        <f>データ!Q2</f>
        <v>0</v>
      </c>
      <c r="C15" s="215"/>
      <c r="D15" s="215"/>
      <c r="E15" s="216"/>
    </row>
    <row r="16" spans="1:11" customHeight="1" ht="30">
      <c r="A16" s="24" t="s">
        <v>173</v>
      </c>
      <c r="B16" s="214">
        <f>データ!R2</f>
        <v>0</v>
      </c>
      <c r="C16" s="215"/>
      <c r="D16" s="215"/>
      <c r="E16" s="216"/>
    </row>
    <row r="17" spans="1:11" customHeight="1" ht="30">
      <c r="A17" s="27" t="s">
        <v>174</v>
      </c>
      <c r="B17" s="217">
        <f>データ!S2</f>
        <v>0</v>
      </c>
      <c r="C17" s="218"/>
      <c r="D17" s="218"/>
      <c r="E17" s="219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0</v>
      </c>
      <c r="C21" s="32">
        <f>データ!U2</f>
        <v>0</v>
      </c>
      <c r="D21" s="33">
        <f>データ!V2</f>
        <v>0</v>
      </c>
      <c r="E21" s="34">
        <f>データ!W2</f>
        <v>0</v>
      </c>
    </row>
    <row r="22" spans="1:11" customHeight="1" ht="30">
      <c r="A22" s="24" t="s">
        <v>183</v>
      </c>
      <c r="B22" s="35">
        <f>データ!X2</f>
        <v>0</v>
      </c>
      <c r="C22" s="35">
        <f>データ!Y2</f>
        <v>0</v>
      </c>
      <c r="D22" s="36">
        <f>データ!Z2</f>
        <v>0</v>
      </c>
      <c r="E22" s="37">
        <f>データ!AA2</f>
        <v>0</v>
      </c>
    </row>
    <row r="23" spans="1:11" customHeight="1" ht="30">
      <c r="A23" s="24" t="s">
        <v>184</v>
      </c>
      <c r="B23" s="35">
        <f>データ!AB2</f>
        <v>0</v>
      </c>
      <c r="C23" s="35">
        <f>データ!AC2</f>
        <v>0</v>
      </c>
      <c r="D23" s="36">
        <f>データ!AD2</f>
        <v>0</v>
      </c>
      <c r="E23" s="37">
        <f>データ!AE2</f>
        <v>0</v>
      </c>
    </row>
    <row r="24" spans="1:11" customHeight="1" ht="30">
      <c r="A24" s="27" t="s">
        <v>185</v>
      </c>
      <c r="B24" s="38">
        <f>データ!AF2</f>
        <v>0</v>
      </c>
      <c r="C24" s="38">
        <f>データ!AG2</f>
        <v>0</v>
      </c>
      <c r="D24" s="39">
        <f>データ!AH2</f>
        <v>0</v>
      </c>
      <c r="E24" s="40">
        <f>データ!AI2</f>
        <v>0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0</v>
      </c>
      <c r="C30" s="45">
        <f>データ!AO2</f>
        <v>0</v>
      </c>
      <c r="D30" s="46">
        <f>データ!AP2</f>
        <v>0</v>
      </c>
      <c r="E30" s="47">
        <f>データ!AQ2</f>
        <v>0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0</v>
      </c>
      <c r="C32" s="43">
        <f>データ!AS2</f>
        <v>0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0"/>
      <c r="B37" s="68">
        <f>データ!AT2</f>
        <v>0</v>
      </c>
      <c r="C37" s="39">
        <f>データ!AU2</f>
        <v>0</v>
      </c>
      <c r="D37" s="39">
        <f>データ!AV2</f>
        <v>0</v>
      </c>
    </row>
    <row r="38" spans="1:11" customHeight="1" ht="30">
      <c r="A38" s="22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0"/>
      <c r="B39" s="68">
        <f>データ!AW2</f>
        <v>0</v>
      </c>
      <c r="C39" s="39">
        <f>データ!AX2</f>
        <v>0</v>
      </c>
      <c r="D39" s="39">
        <f>データ!AY2</f>
        <v>0</v>
      </c>
    </row>
    <row r="40" spans="1:11" customHeight="1" ht="30">
      <c r="A40" s="220" t="s">
        <v>210</v>
      </c>
      <c r="B40" s="57" t="s">
        <v>206</v>
      </c>
      <c r="C40" s="31"/>
      <c r="D40" s="31" t="s">
        <v>208</v>
      </c>
    </row>
    <row r="41" spans="1:11" customHeight="1" ht="30">
      <c r="A41" s="220"/>
      <c r="B41" s="68">
        <f>データ!AZ2</f>
        <v>0</v>
      </c>
      <c r="C41" s="27"/>
      <c r="D41" s="39">
        <f>データ!BA2</f>
        <v>0</v>
      </c>
    </row>
    <row r="42" spans="1:11" customHeight="1" ht="30">
      <c r="A42" s="209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11"/>
      <c r="B43" s="68">
        <f>データ!BB2</f>
        <v>0</v>
      </c>
      <c r="C43" s="39">
        <f>データ!BC2</f>
        <v>0</v>
      </c>
      <c r="D43" s="38">
        <f>データ!BD2</f>
        <v>0</v>
      </c>
    </row>
    <row r="44" spans="1:11" customHeight="1" ht="30">
      <c r="A44" s="209" t="s">
        <v>214</v>
      </c>
      <c r="B44" s="57" t="s">
        <v>215</v>
      </c>
      <c r="C44" s="58" t="s">
        <v>216</v>
      </c>
      <c r="D44" s="58"/>
    </row>
    <row r="45" spans="1:11" customHeight="1" ht="30">
      <c r="A45" s="211"/>
      <c r="B45" s="59">
        <f>データ!BE2</f>
        <v>0</v>
      </c>
      <c r="C45" s="60">
        <f>データ!BF2</f>
        <v>0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12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13"/>
      <c r="B50" s="38">
        <f>データ!BG2</f>
        <v>0</v>
      </c>
      <c r="C50" s="62">
        <f>データ!BH2</f>
        <v>0</v>
      </c>
      <c r="D50" s="63">
        <f>データ!BI2</f>
        <v>0</v>
      </c>
      <c r="E50" s="64"/>
    </row>
    <row r="51" spans="1:11" customHeight="1" ht="30">
      <c r="A51" s="209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10"/>
      <c r="B52" s="71">
        <f>データ!BJ2</f>
        <v>0</v>
      </c>
      <c r="C52" s="71">
        <f>データ!BK2</f>
        <v>0</v>
      </c>
      <c r="D52" s="72">
        <f>データ!BL2</f>
        <v>0</v>
      </c>
      <c r="E52" s="73">
        <f>データ!BM2</f>
        <v>0</v>
      </c>
    </row>
    <row r="53" spans="1:11" customHeight="1" ht="30">
      <c r="A53" s="221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22"/>
      <c r="B54" s="38">
        <f>データ!BN2</f>
        <v>0</v>
      </c>
      <c r="C54" s="38">
        <f>データ!BO2</f>
        <v>0</v>
      </c>
      <c r="D54" s="39">
        <f>データ!BP2</f>
        <v>0</v>
      </c>
      <c r="E54" s="40">
        <f>データ!BQ2</f>
        <v>0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J63" sqref="J6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7</v>
      </c>
      <c r="D4" s="141" t="str">
        <f>調査票!B4</f>
        <v>川口シニアセンター</v>
      </c>
      <c r="E4" s="78"/>
      <c r="G4" s="3"/>
      <c r="H4" s="3"/>
    </row>
    <row r="5" spans="1:11" customHeight="1" ht="2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166</v>
      </c>
      <c r="D6" s="134">
        <f>調査票!B8</f>
        <v>83</v>
      </c>
      <c r="E6" s="78"/>
      <c r="G6" s="3"/>
      <c r="H6" s="3"/>
    </row>
    <row r="7" spans="1:11" customHeight="1" ht="25">
      <c r="A7" s="75"/>
      <c r="B7" s="77"/>
      <c r="C7" s="84" t="s">
        <v>168</v>
      </c>
      <c r="D7" s="134">
        <f>調査票!B10</f>
        <v>7</v>
      </c>
      <c r="E7" s="78"/>
      <c r="G7" s="3"/>
      <c r="H7" s="3"/>
    </row>
    <row r="8" spans="1:11" customHeight="1" ht="25">
      <c r="A8" s="75"/>
      <c r="B8" s="77"/>
      <c r="C8" s="84" t="s">
        <v>19</v>
      </c>
      <c r="D8" s="135">
        <f>調査票!B11</f>
        <v>276988</v>
      </c>
      <c r="E8" s="79"/>
    </row>
    <row r="9" spans="1:11" customHeight="1" ht="25">
      <c r="A9" s="75"/>
      <c r="B9" s="77"/>
      <c r="C9" s="84" t="s">
        <v>234</v>
      </c>
      <c r="D9" s="130">
        <f>ROUNDUP((D8/21)/480,1)</f>
        <v>27.5</v>
      </c>
      <c r="E9" s="79"/>
    </row>
    <row r="10" spans="1:11" customHeight="1" ht="25">
      <c r="A10" s="75"/>
      <c r="B10" s="77"/>
      <c r="C10" s="133" t="s">
        <v>164</v>
      </c>
      <c r="D10" s="136">
        <f>調査票!B6</f>
        <v>133</v>
      </c>
      <c r="E10" s="78"/>
    </row>
    <row r="11" spans="1:11" customHeight="1" ht="25">
      <c r="A11" s="75"/>
      <c r="B11" s="77"/>
      <c r="C11" s="131" t="s">
        <v>171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172</v>
      </c>
      <c r="D12" s="137">
        <f>調査票!B15</f>
        <v>0</v>
      </c>
      <c r="E12" s="80"/>
    </row>
    <row r="13" spans="1:11" customHeight="1" ht="25">
      <c r="A13" s="75"/>
      <c r="B13" s="77"/>
      <c r="C13" s="84" t="s">
        <v>173</v>
      </c>
      <c r="D13" s="137">
        <f>調査票!B16</f>
        <v>0</v>
      </c>
      <c r="E13" s="80"/>
    </row>
    <row r="14" spans="1:11" customHeight="1" ht="25">
      <c r="A14" s="75"/>
      <c r="B14" s="77"/>
      <c r="C14" s="85" t="s">
        <v>174</v>
      </c>
      <c r="D14" s="138">
        <f>調査票!B17</f>
        <v>0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">
      <c r="A17" s="75"/>
      <c r="B17" s="77"/>
      <c r="C17" s="245"/>
      <c r="D17" s="104">
        <f>調査票!B21</f>
        <v>0</v>
      </c>
      <c r="E17" s="104">
        <f>調査票!C21</f>
        <v>0</v>
      </c>
      <c r="F17" s="105">
        <f>D17*H17+E17*H17</f>
        <v>0</v>
      </c>
      <c r="G17" s="104">
        <f>調査票!D21</f>
        <v>0</v>
      </c>
      <c r="H17" s="104">
        <f>調査票!E21</f>
        <v>0</v>
      </c>
      <c r="I17" s="106">
        <f>F17*G17*D9*30</f>
        <v>0</v>
      </c>
      <c r="J17" s="123">
        <f>I17*12</f>
        <v>0</v>
      </c>
    </row>
    <row r="18" spans="1:11" customHeight="1" ht="25">
      <c r="A18" s="75"/>
      <c r="B18" s="77"/>
      <c r="C18" s="245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">
      <c r="A19" s="75"/>
      <c r="B19" s="77"/>
      <c r="C19" s="245"/>
      <c r="D19" s="104">
        <f>調査票!B22</f>
        <v>0</v>
      </c>
      <c r="E19" s="104">
        <f>調査票!C22</f>
        <v>0</v>
      </c>
      <c r="F19" s="105">
        <f>D19*H19+E19*H19</f>
        <v>0</v>
      </c>
      <c r="G19" s="104">
        <f>調査票!D22</f>
        <v>0</v>
      </c>
      <c r="H19" s="104">
        <f>調査票!E22</f>
        <v>0</v>
      </c>
      <c r="I19" s="106">
        <f>F19*G19*$D10</f>
        <v>0</v>
      </c>
      <c r="J19" s="123">
        <f>I19*12</f>
        <v>0</v>
      </c>
    </row>
    <row r="20" spans="1:11" customHeight="1" ht="25">
      <c r="A20" s="75"/>
      <c r="B20" s="77"/>
      <c r="C20" s="245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">
      <c r="A21" s="75"/>
      <c r="B21" s="77"/>
      <c r="C21" s="245"/>
      <c r="D21" s="104">
        <f>調査票!B23</f>
        <v>0</v>
      </c>
      <c r="E21" s="104">
        <f>調査票!C23</f>
        <v>0</v>
      </c>
      <c r="F21" s="105">
        <f>D21*H21+E21*H21</f>
        <v>0</v>
      </c>
      <c r="G21" s="104">
        <f>調査票!D23</f>
        <v>0</v>
      </c>
      <c r="H21" s="104">
        <f>調査票!E23</f>
        <v>0</v>
      </c>
      <c r="I21" s="106">
        <f>F21*G21*D9*30</f>
        <v>0</v>
      </c>
      <c r="J21" s="123">
        <f>I21*12</f>
        <v>0</v>
      </c>
    </row>
    <row r="22" spans="1:11" customHeight="1" ht="25">
      <c r="A22" s="75"/>
      <c r="B22" s="77"/>
      <c r="C22" s="245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">
      <c r="A23" s="75"/>
      <c r="B23" s="77"/>
      <c r="C23" s="246"/>
      <c r="D23" s="139">
        <f>調査票!B24</f>
        <v>0</v>
      </c>
      <c r="E23" s="139">
        <f>調査票!C24</f>
        <v>0</v>
      </c>
      <c r="F23" s="125">
        <f>D23*H23+E23*H23</f>
        <v>0</v>
      </c>
      <c r="G23" s="139">
        <f>調査票!D24</f>
        <v>0</v>
      </c>
      <c r="H23" s="139">
        <f>調査票!E24</f>
        <v>0</v>
      </c>
      <c r="I23" s="106">
        <f>F23*G23*$D9</f>
        <v>0</v>
      </c>
      <c r="J23" s="123">
        <f>I23*12</f>
        <v>0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0</v>
      </c>
      <c r="J25" s="129">
        <f>I25*12</f>
        <v>0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">
      <c r="A32" s="75"/>
      <c r="B32" s="77"/>
      <c r="C32" s="242"/>
      <c r="D32" s="100">
        <f>調査票!B30</f>
        <v>0</v>
      </c>
      <c r="E32" s="158">
        <f>調査票!C30</f>
        <v>0</v>
      </c>
      <c r="F32" s="158">
        <f>調査票!D30</f>
        <v>0</v>
      </c>
      <c r="G32" s="158">
        <f>調査票!E30</f>
        <v>0</v>
      </c>
      <c r="H32" s="159"/>
      <c r="I32" s="147">
        <f>E32*G32*F32*D9</f>
        <v>0</v>
      </c>
      <c r="J32" s="150">
        <f>I32*D32</f>
        <v>0</v>
      </c>
    </row>
    <row r="33" spans="1:11" customHeight="1" ht="25">
      <c r="A33" s="75"/>
      <c r="B33" s="77"/>
      <c r="C33" s="24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">
      <c r="A34" s="75"/>
      <c r="B34" s="77"/>
      <c r="C34" s="243"/>
      <c r="D34" s="117">
        <f>調査票!B32</f>
        <v>0</v>
      </c>
      <c r="E34" s="160">
        <f>調査票!C32</f>
        <v>0</v>
      </c>
      <c r="F34" s="161"/>
      <c r="G34" s="161"/>
      <c r="H34" s="161"/>
      <c r="I34" s="148"/>
      <c r="J34" s="162">
        <f>D34*E34</f>
        <v>0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0</v>
      </c>
      <c r="J36" s="168">
        <f>J28+J30+J32+J34</f>
        <v>0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">
      <c r="A39" s="75"/>
      <c r="B39" s="77"/>
      <c r="C39" s="252"/>
      <c r="D39" s="109">
        <f>調査票!B37</f>
        <v>0</v>
      </c>
      <c r="E39" s="158">
        <f>調査票!C37</f>
        <v>0</v>
      </c>
      <c r="F39" s="158">
        <f>調査票!D37</f>
        <v>0</v>
      </c>
      <c r="G39" s="159"/>
      <c r="H39" s="148"/>
      <c r="I39" s="147">
        <f>(D39*E39+D39*F39)*D9</f>
        <v>0</v>
      </c>
      <c r="J39" s="175">
        <f>I39*12</f>
        <v>0</v>
      </c>
    </row>
    <row r="40" spans="1:11" customHeight="1" ht="25">
      <c r="A40" s="75"/>
      <c r="B40" s="77"/>
      <c r="C40" s="252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">
      <c r="A41" s="75"/>
      <c r="B41" s="77"/>
      <c r="C41" s="252"/>
      <c r="D41" s="109">
        <f>調査票!B39</f>
        <v>0</v>
      </c>
      <c r="E41" s="158">
        <f>調査票!C39</f>
        <v>0</v>
      </c>
      <c r="F41" s="158">
        <f>調査票!D39</f>
        <v>0</v>
      </c>
      <c r="G41" s="159"/>
      <c r="H41" s="148"/>
      <c r="I41" s="147">
        <f>(D41*E41+D41*F41)*D9</f>
        <v>0</v>
      </c>
      <c r="J41" s="175">
        <f>I41*12</f>
        <v>0</v>
      </c>
    </row>
    <row r="42" spans="1:11" customHeight="1" ht="25">
      <c r="A42" s="75"/>
      <c r="B42" s="77"/>
      <c r="C42" s="252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">
      <c r="A43" s="75"/>
      <c r="B43" s="77"/>
      <c r="C43" s="252"/>
      <c r="D43" s="109">
        <f>調査票!B41</f>
        <v>0</v>
      </c>
      <c r="E43" s="159"/>
      <c r="F43" s="158">
        <f>調査票!D41</f>
        <v>0</v>
      </c>
      <c r="G43" s="159"/>
      <c r="H43" s="148"/>
      <c r="I43" s="147">
        <f>(D43*E43+D43*F43)*D9</f>
        <v>0</v>
      </c>
      <c r="J43" s="175">
        <f>I43*12</f>
        <v>0</v>
      </c>
    </row>
    <row r="44" spans="1:11" customHeight="1" ht="25">
      <c r="A44" s="75"/>
      <c r="B44" s="77"/>
      <c r="C44" s="252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">
      <c r="A45" s="75"/>
      <c r="B45" s="77"/>
      <c r="C45" s="252"/>
      <c r="D45" s="111">
        <f>調査票!B43</f>
        <v>0</v>
      </c>
      <c r="E45" s="158">
        <f>調査票!C43</f>
        <v>0</v>
      </c>
      <c r="F45" s="158">
        <f>調査票!D43</f>
        <v>0</v>
      </c>
      <c r="G45" s="159"/>
      <c r="H45" s="148"/>
      <c r="I45" s="147"/>
      <c r="J45" s="179">
        <f>D45*F45*E45*D9</f>
        <v>0</v>
      </c>
    </row>
    <row r="46" spans="1:11" customHeight="1" ht="25">
      <c r="A46" s="75"/>
      <c r="B46" s="77"/>
      <c r="C46" s="252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">
      <c r="A47" s="75"/>
      <c r="B47" s="77"/>
      <c r="C47" s="253"/>
      <c r="D47" s="113">
        <f>調査票!B45</f>
        <v>0</v>
      </c>
      <c r="E47" s="184">
        <f>調査票!C45</f>
        <v>0</v>
      </c>
      <c r="F47" s="185"/>
      <c r="G47" s="185"/>
      <c r="H47" s="186"/>
      <c r="I47" s="187"/>
      <c r="J47" s="188">
        <f>D47*E47*11600</f>
        <v>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0</v>
      </c>
      <c r="J49" s="192">
        <f>J43+J41+J39+J47+J45</f>
        <v>0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">
      <c r="A52" s="75"/>
      <c r="B52" s="77"/>
      <c r="C52" s="250"/>
      <c r="D52" s="100">
        <f>調査票!B50</f>
        <v>0</v>
      </c>
      <c r="E52" s="158">
        <f>調査票!C50</f>
        <v>0</v>
      </c>
      <c r="F52" s="197">
        <f>調査票!D50</f>
        <v>0</v>
      </c>
      <c r="G52" s="148"/>
      <c r="H52" s="148"/>
      <c r="I52" s="147">
        <f>D52*E52*F52*30</f>
        <v>0</v>
      </c>
      <c r="J52" s="198">
        <f>I52*12</f>
        <v>0</v>
      </c>
    </row>
    <row r="53" spans="1:11" customHeight="1" ht="25">
      <c r="A53" s="75"/>
      <c r="B53" s="77"/>
      <c r="C53" s="247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">
      <c r="A54" s="75"/>
      <c r="B54" s="77"/>
      <c r="C54" s="248"/>
      <c r="D54" s="100">
        <f>調査票!B52</f>
        <v>0</v>
      </c>
      <c r="E54" s="154">
        <f>調査票!C52</f>
        <v>0</v>
      </c>
      <c r="F54" s="201">
        <f>D54*H54+E54*H54</f>
        <v>0</v>
      </c>
      <c r="G54" s="154">
        <f>調査票!D52</f>
        <v>0</v>
      </c>
      <c r="H54" s="154">
        <f>調査票!E52</f>
        <v>0</v>
      </c>
      <c r="I54" s="149">
        <f>F54*G54*D9*30</f>
        <v>0</v>
      </c>
      <c r="J54" s="198">
        <f>I54*12</f>
        <v>0</v>
      </c>
    </row>
    <row r="55" spans="1:11" customHeight="1" ht="25">
      <c r="A55" s="75"/>
      <c r="B55" s="77"/>
      <c r="C55" s="23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">
      <c r="A56" s="75"/>
      <c r="B56" s="77"/>
      <c r="C56" s="239"/>
      <c r="D56" s="107">
        <f>調査票!B54</f>
        <v>0</v>
      </c>
      <c r="E56" s="202">
        <f>調査票!C54</f>
        <v>0</v>
      </c>
      <c r="F56" s="201"/>
      <c r="G56" s="203">
        <f>調査票!D54</f>
        <v>0</v>
      </c>
      <c r="H56" s="203">
        <f>調査票!E54</f>
        <v>0</v>
      </c>
      <c r="I56" s="149">
        <f>E56*G56*H56*D9*30</f>
        <v>0</v>
      </c>
      <c r="J56" s="204">
        <f>I56*12</f>
        <v>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0</v>
      </c>
      <c r="J58" s="208">
        <f>I58*12</f>
        <v>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">
      <c r="A63" s="75"/>
      <c r="B63" s="77"/>
      <c r="C63" s="83"/>
      <c r="D63" s="93">
        <f>D6</f>
        <v>83</v>
      </c>
      <c r="E63" s="94">
        <f>D10*11600*365</f>
        <v>563122000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274</v>
      </c>
      <c r="J65" s="87" t="s">
        <v>275</v>
      </c>
    </row>
    <row r="66" spans="1:11" customHeight="1" ht="25">
      <c r="A66" s="75"/>
      <c r="B66" s="77"/>
      <c r="I66" s="88">
        <f>(J63/12)+I58+I49+I36+I25</f>
        <v>0</v>
      </c>
      <c r="J66" s="89">
        <f>J58+J49+J36+J25+J63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