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-tak\Desktop\MIS\Malpos app. システム修正資料\20210702\Upload用\"/>
    </mc:Choice>
  </mc:AlternateContent>
  <xr:revisionPtr revIDLastSave="0" documentId="13_ncr:1_{A66FCDD1-CC7F-4E89-BC7E-7A872824FD7B}" xr6:coauthVersionLast="47" xr6:coauthVersionMax="47" xr10:uidLastSave="{00000000-0000-0000-0000-000000000000}"/>
  <bookViews>
    <workbookView xWindow="624" yWindow="0" windowWidth="22416" windowHeight="12240" firstSheet="2" activeTab="2" xr2:uid="{00000000-000D-0000-FFFF-FFFF00000000}"/>
  </bookViews>
  <sheets>
    <sheet name="データ" sheetId="1" state="hidden" r:id="rId1"/>
    <sheet name="調査票" sheetId="2" state="hidden" r:id="rId2"/>
    <sheet name="導入コスト " sheetId="3" r:id="rId3"/>
  </sheets>
  <definedNames>
    <definedName name="_xlnm.Print_Area" localSheetId="1">調査票!$A$1:$E$57</definedName>
    <definedName name="_xlnm.Print_Area" localSheetId="2">'導入コスト '!$A$1:$K$70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3" l="1"/>
  <c r="I45" i="3"/>
  <c r="I23" i="3"/>
  <c r="I19" i="3"/>
  <c r="O24" i="3" l="1"/>
  <c r="O27" i="3"/>
  <c r="O26" i="3"/>
  <c r="O25" i="3"/>
  <c r="O21" i="3"/>
  <c r="O19" i="3"/>
  <c r="O18" i="3"/>
  <c r="O17" i="3"/>
  <c r="O13" i="3"/>
  <c r="I12" i="3"/>
  <c r="O11" i="3"/>
  <c r="I11" i="3"/>
  <c r="I10" i="3"/>
  <c r="I9" i="3"/>
  <c r="I8" i="3"/>
  <c r="I7" i="3"/>
  <c r="B57" i="2"/>
  <c r="G63" i="3" s="1"/>
  <c r="E54" i="2"/>
  <c r="H56" i="3" s="1"/>
  <c r="D54" i="2"/>
  <c r="G56" i="3" s="1"/>
  <c r="C54" i="2"/>
  <c r="E56" i="3" s="1"/>
  <c r="B54" i="2"/>
  <c r="D56" i="3" s="1"/>
  <c r="E52" i="2"/>
  <c r="H54" i="3" s="1"/>
  <c r="D52" i="2"/>
  <c r="G54" i="3" s="1"/>
  <c r="C52" i="2"/>
  <c r="E54" i="3" s="1"/>
  <c r="B52" i="2"/>
  <c r="D54" i="3" s="1"/>
  <c r="D50" i="2"/>
  <c r="F52" i="3" s="1"/>
  <c r="C50" i="2"/>
  <c r="E52" i="3" s="1"/>
  <c r="B50" i="2"/>
  <c r="D52" i="3" s="1"/>
  <c r="I52" i="3" s="1"/>
  <c r="J52" i="3" s="1"/>
  <c r="C45" i="2"/>
  <c r="E47" i="3" s="1"/>
  <c r="B45" i="2"/>
  <c r="D47" i="3" s="1"/>
  <c r="D43" i="2"/>
  <c r="F45" i="3" s="1"/>
  <c r="C43" i="2"/>
  <c r="E45" i="3" s="1"/>
  <c r="B43" i="2"/>
  <c r="D45" i="3" s="1"/>
  <c r="D41" i="2"/>
  <c r="F43" i="3" s="1"/>
  <c r="B41" i="2"/>
  <c r="D43" i="3" s="1"/>
  <c r="D39" i="2"/>
  <c r="F41" i="3" s="1"/>
  <c r="C39" i="2"/>
  <c r="E41" i="3" s="1"/>
  <c r="B39" i="2"/>
  <c r="D41" i="3" s="1"/>
  <c r="D37" i="2"/>
  <c r="F39" i="3" s="1"/>
  <c r="C37" i="2"/>
  <c r="E39" i="3" s="1"/>
  <c r="B37" i="2"/>
  <c r="D39" i="3" s="1"/>
  <c r="C32" i="2"/>
  <c r="E34" i="3" s="1"/>
  <c r="B32" i="2"/>
  <c r="D34" i="3" s="1"/>
  <c r="E30" i="2"/>
  <c r="G32" i="3" s="1"/>
  <c r="D30" i="2"/>
  <c r="F32" i="3" s="1"/>
  <c r="C30" i="2"/>
  <c r="E32" i="3" s="1"/>
  <c r="B30" i="2"/>
  <c r="D32" i="3" s="1"/>
  <c r="E28" i="2"/>
  <c r="E30" i="3" s="1"/>
  <c r="D28" i="2"/>
  <c r="D30" i="3" s="1"/>
  <c r="C28" i="2"/>
  <c r="E28" i="3" s="1"/>
  <c r="B28" i="2"/>
  <c r="D28" i="3" s="1"/>
  <c r="J28" i="3" s="1"/>
  <c r="E24" i="2"/>
  <c r="H23" i="3" s="1"/>
  <c r="D24" i="2"/>
  <c r="G23" i="3" s="1"/>
  <c r="C24" i="2"/>
  <c r="E23" i="3" s="1"/>
  <c r="B24" i="2"/>
  <c r="D23" i="3" s="1"/>
  <c r="F23" i="3" s="1"/>
  <c r="E23" i="2"/>
  <c r="H21" i="3" s="1"/>
  <c r="D23" i="2"/>
  <c r="G21" i="3" s="1"/>
  <c r="C23" i="2"/>
  <c r="E21" i="3" s="1"/>
  <c r="B23" i="2"/>
  <c r="D21" i="3" s="1"/>
  <c r="F21" i="3" s="1"/>
  <c r="E22" i="2"/>
  <c r="H19" i="3" s="1"/>
  <c r="D22" i="2"/>
  <c r="G19" i="3" s="1"/>
  <c r="C22" i="2"/>
  <c r="E19" i="3" s="1"/>
  <c r="B22" i="2"/>
  <c r="D19" i="3" s="1"/>
  <c r="E21" i="2"/>
  <c r="H17" i="3" s="1"/>
  <c r="D21" i="2"/>
  <c r="G17" i="3" s="1"/>
  <c r="C21" i="2"/>
  <c r="E17" i="3" s="1"/>
  <c r="B21" i="2"/>
  <c r="D17" i="3" s="1"/>
  <c r="F17" i="3" s="1"/>
  <c r="B17" i="2"/>
  <c r="D14" i="3" s="1"/>
  <c r="B16" i="2"/>
  <c r="D13" i="3" s="1"/>
  <c r="B15" i="2"/>
  <c r="D12" i="3" s="1"/>
  <c r="B14" i="2"/>
  <c r="D11" i="3" s="1"/>
  <c r="B12" i="2"/>
  <c r="B11" i="2"/>
  <c r="D8" i="3" s="1"/>
  <c r="D9" i="3" s="1"/>
  <c r="B10" i="2"/>
  <c r="D7" i="3" s="1"/>
  <c r="D9" i="2"/>
  <c r="B9" i="2"/>
  <c r="B8" i="2"/>
  <c r="D6" i="3" s="1"/>
  <c r="D63" i="3" s="1"/>
  <c r="D7" i="2"/>
  <c r="B7" i="2"/>
  <c r="B6" i="2"/>
  <c r="D10" i="3" s="1"/>
  <c r="B5" i="2"/>
  <c r="D5" i="3" s="1"/>
  <c r="B4" i="2"/>
  <c r="D4" i="3" s="1"/>
  <c r="F54" i="3" l="1"/>
  <c r="I54" i="3" s="1"/>
  <c r="J54" i="3" s="1"/>
  <c r="J34" i="3"/>
  <c r="J47" i="3"/>
  <c r="F19" i="3"/>
  <c r="I32" i="3"/>
  <c r="I56" i="3"/>
  <c r="I17" i="3"/>
  <c r="J17" i="3" s="1"/>
  <c r="J45" i="3"/>
  <c r="I30" i="3"/>
  <c r="J30" i="3" s="1"/>
  <c r="I39" i="3"/>
  <c r="J39" i="3" s="1"/>
  <c r="I43" i="3"/>
  <c r="I41" i="3"/>
  <c r="J41" i="3" s="1"/>
  <c r="I21" i="3"/>
  <c r="J23" i="3"/>
  <c r="E63" i="3"/>
  <c r="J63" i="3" s="1"/>
  <c r="J19" i="3"/>
  <c r="I13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O12" i="3"/>
  <c r="O20" i="3"/>
  <c r="O28" i="3"/>
  <c r="O15" i="3"/>
  <c r="O23" i="3"/>
  <c r="O14" i="3"/>
  <c r="O22" i="3"/>
  <c r="O16" i="3"/>
  <c r="J21" i="3" l="1"/>
  <c r="I25" i="3"/>
  <c r="J25" i="3" s="1"/>
  <c r="J43" i="3"/>
  <c r="J49" i="3" s="1"/>
  <c r="I49" i="3"/>
  <c r="J56" i="3"/>
  <c r="I58" i="3"/>
  <c r="J58" i="3" s="1"/>
  <c r="J32" i="3"/>
  <c r="J36" i="3" s="1"/>
  <c r="I36" i="3"/>
  <c r="I66" i="3" l="1"/>
  <c r="J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3" authorId="0" shapeId="0" xr:uid="{00000000-0006-0000-0200-000001000000}">
      <text>
        <r>
          <rPr>
            <b/>
            <sz val="9"/>
            <color rgb="FF000000"/>
            <rFont val="MS P ゴシック"/>
            <family val="3"/>
            <charset val="128"/>
          </rPr>
          <t>高橋恒治:</t>
        </r>
        <r>
          <rPr>
            <sz val="9"/>
            <color rgb="FF000000"/>
            <rFont val="MS P ゴシック"/>
            <family val="3"/>
            <charset val="128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<sst xmlns="http://schemas.openxmlformats.org/spreadsheetml/2006/main" count="403" uniqueCount="311">
  <si>
    <t xml:space="preserve"> 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</si>
  <si>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</si>
  <si>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</si>
  <si>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</si>
  <si>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</si>
  <si>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</si>
  <si>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</si>
  <si>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</si>
  <si>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</si>
  <si>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</si>
  <si>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</si>
  <si>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</si>
  <si>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</si>
  <si>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</si>
  <si>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</si>
  <si>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</si>
  <si>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</si>
  <si>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</si>
  <si>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</si>
  <si>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</si>
  <si>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</si>
  <si>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</si>
  <si>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</si>
  <si>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</si>
  <si>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</si>
  <si>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</si>
  <si>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</si>
  <si>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</si>
  <si>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</si>
  <si>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</si>
  <si>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</si>
  <si>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</si>
  <si>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</si>
  <si>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</si>
  <si>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</si>
  <si>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</si>
  <si>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</si>
  <si>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</si>
  <si>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</si>
  <si>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</si>
  <si>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</si>
  <si>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</si>
  <si>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</si>
  <si>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</si>
  <si>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</si>
  <si>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</si>
  <si>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</si>
  <si>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</si>
  <si>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</si>
  <si>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</si>
  <si>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</si>
  <si>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</si>
  <si>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</si>
  <si>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</si>
  <si>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</si>
  <si>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</si>
  <si>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</si>
  <si>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</si>
  <si>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</si>
  <si>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</si>
  <si>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</si>
  <si>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</si>
  <si>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</si>
  <si>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</si>
  <si>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</si>
  <si>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</si>
  <si>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</si>
  <si>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</si>
  <si>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</si>
  <si>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</si>
  <si>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</si>
  <si>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</si>
  <si>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</si>
  <si>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</si>
  <si>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</si>
  <si>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</si>
  <si>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</si>
  <si>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</si>
  <si>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</si>
  <si>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</si>
  <si>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</si>
  <si>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</si>
  <si>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</si>
  <si>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</si>
  <si>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</si>
  <si>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</si>
  <si>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</si>
  <si>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</si>
  <si>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</si>
  <si>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</si>
  <si>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</si>
  <si>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</si>
  <si>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</si>
  <si>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</si>
  <si>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</si>
  <si>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</si>
  <si>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</si>
  <si>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</si>
  <si>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</si>
  <si>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</si>
  <si>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</si>
  <si>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</si>
  <si>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</si>
  <si>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</si>
  <si>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</si>
  <si>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</si>
  <si>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</si>
  <si>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</si>
  <si>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</si>
  <si>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</si>
  <si>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</si>
  <si>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</si>
  <si>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</si>
  <si>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</si>
  <si>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</si>
  <si>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</si>
  <si>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</si>
  <si>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</si>
  <si>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</si>
  <si>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</si>
  <si>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</si>
  <si>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</si>
  <si>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</si>
  <si>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</si>
  <si>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</si>
  <si>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</si>
  <si>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</si>
  <si>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</si>
  <si>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</si>
  <si>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</si>
  <si>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</si>
  <si>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</si>
  <si>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</si>
  <si>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</si>
  <si>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</si>
  <si>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</si>
  <si>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</si>
  <si>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</si>
  <si>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</si>
  <si>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</si>
  <si>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</si>
  <si>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</si>
  <si>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</si>
  <si>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</si>
  <si>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</si>
  <si>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</si>
  <si>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</si>
  <si>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</si>
  <si>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</si>
  <si>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</si>
  <si>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</si>
  <si>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</si>
  <si>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</si>
  <si>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</si>
  <si>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</si>
  <si>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</si>
  <si>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</si>
  <si>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</si>
  <si>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</si>
  <si>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</si>
  <si>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</si>
  <si>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</si>
  <si>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</si>
  <si>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</si>
  <si>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</si>
  <si>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</si>
  <si>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</si>
  <si>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</si>
  <si>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</si>
  <si>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</si>
  <si>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</si>
  <si>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</si>
  <si>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</si>
  <si>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</si>
  <si>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</si>
  <si>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</si>
  <si>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</si>
  <si>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</si>
  <si>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</si>
  <si>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</si>
  <si>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</si>
  <si>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</si>
  <si>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</si>
  <si>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</si>
  <si>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</si>
  <si>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</si>
  <si>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</si>
  <si>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</si>
  <si>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</si>
  <si>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</si>
  <si>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</si>
  <si>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</si>
  <si>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</si>
  <si>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</si>
  <si>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</si>
  <si>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</si>
  <si>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</si>
  <si>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</si>
  <si>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</si>
  <si>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</si>
  <si>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</si>
  <si>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</si>
  <si>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</si>
  <si>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</si>
  <si>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</si>
  <si>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</si>
  <si>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</si>
  <si>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</si>
  <si>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</si>
  <si>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</si>
  <si>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</si>
  <si>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</si>
  <si>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</si>
  <si>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</si>
  <si>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</si>
  <si>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</si>
  <si>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</si>
  <si>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</si>
  <si>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</si>
  <si>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</si>
  <si>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</si>
  <si>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</si>
  <si>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</si>
  <si>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</si>
  <si>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</si>
  <si>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</si>
  <si>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</si>
  <si>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</si>
  <si>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</si>
  <si>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</si>
  <si>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</si>
  <si>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</si>
  <si>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</si>
  <si>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</si>
  <si>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</si>
  <si>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</si>
  <si>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</si>
  <si>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</si>
  <si>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</si>
  <si>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</si>
  <si>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</si>
  <si>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</si>
  <si>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</si>
  <si>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</si>
  <si>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</si>
  <si>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</si>
  <si>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</si>
  <si>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</si>
  <si>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</si>
  <si>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</si>
  <si>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</si>
  <si>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</si>
  <si>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</si>
  <si>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</si>
  <si>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</si>
  <si>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</si>
  <si>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</si>
  <si>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</si>
  <si>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</si>
  <si>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</si>
  <si>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</si>
  <si>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</si>
  <si>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</si>
  <si>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</si>
  <si>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</si>
  <si>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</si>
  <si>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</si>
  <si>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</si>
  <si>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</si>
  <si>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</si>
  <si>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</si>
  <si>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</si>
  <si>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</si>
  <si>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</si>
  <si>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</si>
  <si>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</si>
  <si>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</si>
  <si>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</si>
  <si>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</si>
  <si>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</si>
  <si>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</si>
  <si>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</si>
  <si>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</si>
  <si>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</si>
  <si>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</si>
  <si>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</si>
  <si>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</si>
  <si>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</si>
  <si>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</si>
  <si>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</si>
  <si>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</si>
  <si>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</si>
  <si>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介護職員数</t>
  </si>
  <si>
    <t>年間サービス活動収益（売上）</t>
  </si>
  <si>
    <t>人件費率</t>
  </si>
  <si>
    <t>低下能力係数</t>
  </si>
  <si>
    <t>損失コスト</t>
  </si>
  <si>
    <t>掲載期間（月）/年</t>
    <rPh sb="5" eb="6">
      <t>ツキ</t>
    </rPh>
    <rPh sb="8" eb="9">
      <t>ネン</t>
    </rPh>
    <phoneticPr fontId="12"/>
  </si>
  <si>
    <t>総コスト/年</t>
    <rPh sb="0" eb="1">
      <t>ソウ</t>
    </rPh>
    <phoneticPr fontId="12"/>
  </si>
  <si>
    <t>研修コスト/入社一人</t>
    <rPh sb="6" eb="8">
      <t>ニュウシャ</t>
    </rPh>
    <phoneticPr fontId="12"/>
  </si>
  <si>
    <t>平均参加費/回</t>
    <rPh sb="6" eb="7">
      <t>カイ</t>
    </rPh>
    <phoneticPr fontId="12"/>
  </si>
  <si>
    <t>一日あたり総使用枚数/(人)</t>
    <rPh sb="12" eb="13">
      <t>ヒト</t>
    </rPh>
    <phoneticPr fontId="12"/>
  </si>
  <si>
    <t>一枚あたりオムツ単価/枚</t>
  </si>
  <si>
    <t>介助対象者一人当たりの介助所要時間（分）</t>
    <rPh sb="0" eb="2">
      <t>カイジョ</t>
    </rPh>
    <rPh sb="2" eb="5">
      <t>タイショウシャ</t>
    </rPh>
    <phoneticPr fontId="12"/>
  </si>
  <si>
    <t>介助対象者一人当たりの介助所要時間（分）</t>
    <rPh sb="11" eb="13">
      <t>カイジョ</t>
    </rPh>
    <phoneticPr fontId="12"/>
  </si>
  <si>
    <t>月間削減総コスト</t>
    <rPh sb="2" eb="4">
      <t>サクゲン</t>
    </rPh>
    <phoneticPr fontId="12"/>
  </si>
  <si>
    <t>年間削減総コスト</t>
    <rPh sb="2" eb="4">
      <t>サクゲン</t>
    </rPh>
    <phoneticPr fontId="12"/>
  </si>
  <si>
    <t>総移乗回数/日</t>
  </si>
  <si>
    <t>総移乗回数/日</t>
    <phoneticPr fontId="12"/>
  </si>
  <si>
    <t>発生件数/年</t>
    <rPh sb="5" eb="6">
      <t>ネン</t>
    </rPh>
    <phoneticPr fontId="12"/>
  </si>
  <si>
    <t>総交換回数/日</t>
    <rPh sb="0" eb="1">
      <t>ソウ</t>
    </rPh>
    <rPh sb="1" eb="3">
      <t>コウカン</t>
    </rPh>
    <rPh sb="3" eb="5">
      <t>カイスウ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</si>
</sst>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176" formatCode="0&quot;人&quot;"/>
    <numFmt numFmtId="177" formatCode="0&quot;分&quot;"/>
    <numFmt numFmtId="178" formatCode="0&quot;回&quot;"/>
    <numFmt numFmtId="179" formatCode="0&quot;円&quot;"/>
    <numFmt numFmtId="180" formatCode="0&quot;か&quot;&quot;月&quot;"/>
    <numFmt numFmtId="181" formatCode="0&quot;日&quot;"/>
    <numFmt numFmtId="182" formatCode="0&quot;件&quot;"/>
    <numFmt numFmtId="183" formatCode="0&quot;枚&quot;"/>
    <numFmt numFmtId="184" formatCode="0&quot;％&quot;"/>
    <numFmt numFmtId="185" formatCode="0.0&quot;件&quot;"/>
    <numFmt numFmtId="186" formatCode="#,##0_ "/>
    <numFmt numFmtId="187" formatCode="0&quot;%&quot;"/>
    <numFmt numFmtId="188" formatCode="#,###,###,##0&quot;円&quot;"/>
  </numFmts>
  <fonts count="17">
    <font>
      <sz val="11"/>
      <color rgb="FF000000"/>
      <name val="游ゴシック"/>
    </font>
    <font>
      <b/>
      <sz val="2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9"/>
      <color rgb="FF000000"/>
      <name val="ＭＳ Ｐゴシック"/>
      <family val="3"/>
      <charset val="128"/>
    </font>
    <font>
      <sz val="11"/>
      <color rgb="FFFF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000000"/>
      <name val="游ゴシック"/>
      <family val="3"/>
      <charset val="128"/>
    </font>
    <font>
      <b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name val="游ゴシック"/>
      <family val="3"/>
      <charset val="128"/>
    </font>
    <font>
      <b/>
      <sz val="8"/>
      <name val="游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EC6D88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theme="8" tint="0.59999389629810485"/>
        <bgColor rgb="FFFFFFFF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E29500"/>
      </left>
      <right/>
      <top style="medium">
        <color rgb="FFE29500"/>
      </top>
      <bottom/>
      <diagonal/>
    </border>
    <border>
      <left style="medium">
        <color rgb="FFE29500"/>
      </left>
      <right/>
      <top/>
      <bottom style="medium">
        <color rgb="FFE29500"/>
      </bottom>
      <diagonal/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  <diagonal/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  <diagonal/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  <diagonal/>
    </border>
    <border>
      <left style="medium">
        <color rgb="FF00AF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AFCC"/>
      </right>
      <top style="thin">
        <color rgb="FF000000"/>
      </top>
      <bottom/>
      <diagonal/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  <diagonal/>
    </border>
    <border>
      <left style="medium">
        <color rgb="FF00AFCC"/>
      </left>
      <right style="medium">
        <color rgb="FF00AFCC"/>
      </right>
      <top/>
      <bottom style="medium">
        <color rgb="FF00AFCC"/>
      </bottom>
      <diagonal/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  <diagonal/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  <diagonal/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  <diagonal/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  <diagonal/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  <diagonal/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  <diagonal/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  <diagonal/>
    </border>
    <border>
      <left/>
      <right style="thin">
        <color rgb="FF000000"/>
      </right>
      <top style="medium">
        <color rgb="FFEC6D8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  <diagonal/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  <diagonal/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  <diagonal/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  <diagonal/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  <diagonal/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  <diagonal/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  <diagonal/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  <diagonal/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  <diagonal/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  <diagonal/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  <diagonal/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  <diagonal/>
    </border>
    <border>
      <left style="thin">
        <color rgb="FF000000"/>
      </left>
      <right/>
      <top style="thin">
        <color rgb="FF000000"/>
      </top>
      <bottom style="medium">
        <color rgb="FF00AFCC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  <diagonal/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/>
      <diagonal/>
    </border>
    <border>
      <left style="medium">
        <color rgb="FF2EB6AA"/>
      </left>
      <right style="thin">
        <color rgb="FF000000"/>
      </right>
      <top/>
      <bottom/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  <diagonal/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  <diagonal/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  <diagonal/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  <diagonal/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  <diagonal/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  <diagonal/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  <diagonal/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/>
      <diagonal/>
    </border>
    <border>
      <left style="thin">
        <color rgb="FF000000"/>
      </left>
      <right style="medium">
        <color rgb="FF2EB6AA"/>
      </right>
      <top style="thin">
        <color rgb="FF000000"/>
      </top>
      <bottom/>
      <diagonal/>
    </border>
    <border>
      <left style="thick">
        <color rgb="FF163B85"/>
      </left>
      <right style="medium">
        <color rgb="FF000000"/>
      </right>
      <top style="thick">
        <color rgb="FF163B85"/>
      </top>
      <bottom/>
      <diagonal/>
    </border>
    <border>
      <left/>
      <right style="thick">
        <color rgb="FF163B85"/>
      </right>
      <top style="thick">
        <color rgb="FF163B85"/>
      </top>
      <bottom/>
      <diagonal/>
    </border>
    <border>
      <left style="thick">
        <color rgb="FF163B85"/>
      </left>
      <right style="medium">
        <color rgb="FF000000"/>
      </right>
      <top/>
      <bottom style="thick">
        <color rgb="FF163B85"/>
      </bottom>
      <diagonal/>
    </border>
    <border>
      <left/>
      <right style="thick">
        <color rgb="FF163B85"/>
      </right>
      <top/>
      <bottom style="thick">
        <color rgb="FF163B85"/>
      </bottom>
      <diagonal/>
    </border>
  </borders>
  <cellStyleXfs count="1">
    <xf numFmtId="0" fontId="0" fillId="0" borderId="0"/>
  </cellStyleXfs>
  <cellXfs count="27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5" fontId="0" fillId="2" borderId="0" xfId="0" applyNumberFormat="1" applyFill="1" applyAlignment="1">
      <alignment horizontal="right" vertical="center"/>
    </xf>
    <xf numFmtId="5" fontId="0" fillId="2" borderId="0" xfId="0" applyNumberFormat="1" applyFill="1" applyAlignment="1">
      <alignment vertical="center"/>
    </xf>
    <xf numFmtId="5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6" fontId="2" fillId="2" borderId="1" xfId="0" applyNumberFormat="1" applyFont="1" applyFill="1" applyBorder="1" applyAlignment="1">
      <alignment vertical="center"/>
    </xf>
    <xf numFmtId="6" fontId="2" fillId="2" borderId="1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left" vertical="center"/>
    </xf>
    <xf numFmtId="5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5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2" borderId="0" xfId="0" applyFill="1" applyAlignment="1">
      <alignment horizontal="right" vertical="center" shrinkToFit="1"/>
    </xf>
    <xf numFmtId="5" fontId="0" fillId="2" borderId="0" xfId="0" applyNumberFormat="1" applyFill="1" applyAlignment="1">
      <alignment horizontal="center" vertical="center" shrinkToFi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shrinkToFit="1"/>
    </xf>
    <xf numFmtId="0" fontId="4" fillId="3" borderId="1" xfId="0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vertical="center" shrinkToFi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6" xfId="0" applyNumberFormat="1" applyBorder="1" applyAlignment="1">
      <alignment horizontal="right" vertical="center" shrinkToFit="1"/>
    </xf>
    <xf numFmtId="177" fontId="0" fillId="0" borderId="6" xfId="0" applyNumberFormat="1" applyBorder="1" applyAlignment="1">
      <alignment horizontal="right" vertical="center" shrinkToFit="1"/>
    </xf>
    <xf numFmtId="178" fontId="0" fillId="0" borderId="6" xfId="0" applyNumberFormat="1" applyBorder="1" applyAlignment="1">
      <alignment horizontal="right" vertical="center" shrinkToFit="1"/>
    </xf>
    <xf numFmtId="176" fontId="0" fillId="0" borderId="3" xfId="0" applyNumberFormat="1" applyBorder="1" applyAlignment="1">
      <alignment horizontal="right" vertical="center" shrinkToFit="1"/>
    </xf>
    <xf numFmtId="177" fontId="0" fillId="0" borderId="3" xfId="0" applyNumberFormat="1" applyBorder="1" applyAlignment="1">
      <alignment horizontal="right" vertical="center" shrinkToFit="1"/>
    </xf>
    <xf numFmtId="178" fontId="0" fillId="0" borderId="3" xfId="0" applyNumberFormat="1" applyBorder="1" applyAlignment="1">
      <alignment horizontal="right" vertical="center" shrinkToFit="1"/>
    </xf>
    <xf numFmtId="176" fontId="0" fillId="0" borderId="5" xfId="0" applyNumberFormat="1" applyBorder="1" applyAlignment="1">
      <alignment horizontal="right" vertical="center" shrinkToFit="1"/>
    </xf>
    <xf numFmtId="177" fontId="0" fillId="0" borderId="5" xfId="0" applyNumberFormat="1" applyBorder="1" applyAlignment="1">
      <alignment horizontal="right" vertical="center" shrinkToFit="1"/>
    </xf>
    <xf numFmtId="178" fontId="0" fillId="0" borderId="5" xfId="0" applyNumberFormat="1" applyBorder="1" applyAlignment="1">
      <alignment horizontal="right" vertical="center"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vertical="center"/>
    </xf>
    <xf numFmtId="179" fontId="0" fillId="0" borderId="1" xfId="0" applyNumberFormat="1" applyBorder="1" applyAlignment="1">
      <alignment horizontal="right" vertical="center" shrinkToFit="1"/>
    </xf>
    <xf numFmtId="180" fontId="0" fillId="0" borderId="1" xfId="0" applyNumberFormat="1" applyBorder="1" applyAlignment="1">
      <alignment horizontal="right" vertical="center" shrinkToFit="1"/>
    </xf>
    <xf numFmtId="176" fontId="0" fillId="0" borderId="1" xfId="0" applyNumberFormat="1" applyBorder="1" applyAlignment="1">
      <alignment horizontal="right" vertical="center" shrinkToFit="1"/>
    </xf>
    <xf numFmtId="177" fontId="0" fillId="0" borderId="1" xfId="0" applyNumberFormat="1" applyBorder="1" applyAlignment="1">
      <alignment horizontal="right" vertical="center" shrinkToFit="1"/>
    </xf>
    <xf numFmtId="181" fontId="0" fillId="0" borderId="1" xfId="0" applyNumberFormat="1" applyBorder="1" applyAlignment="1">
      <alignment horizontal="right" vertical="center" shrinkToFit="1"/>
    </xf>
    <xf numFmtId="176" fontId="0" fillId="0" borderId="1" xfId="0" applyNumberFormat="1" applyBorder="1" applyAlignment="1">
      <alignment horizontal="center" vertical="center" shrinkToFit="1"/>
    </xf>
    <xf numFmtId="178" fontId="0" fillId="0" borderId="1" xfId="0" applyNumberFormat="1" applyBorder="1" applyAlignment="1">
      <alignment horizontal="right" vertical="center" shrinkToFit="1"/>
    </xf>
    <xf numFmtId="176" fontId="0" fillId="0" borderId="0" xfId="0" applyNumberFormat="1" applyAlignment="1">
      <alignment horizontal="right" vertical="center" shrinkToFit="1"/>
    </xf>
    <xf numFmtId="177" fontId="0" fillId="0" borderId="0" xfId="0" applyNumberFormat="1" applyAlignment="1">
      <alignment horizontal="right" vertical="center" shrinkToFit="1"/>
    </xf>
    <xf numFmtId="181" fontId="0" fillId="0" borderId="0" xfId="0" applyNumberFormat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6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182" fontId="0" fillId="0" borderId="5" xfId="0" applyNumberFormat="1" applyBorder="1" applyAlignment="1">
      <alignment horizontal="right" vertical="center" shrinkToFit="1"/>
    </xf>
    <xf numFmtId="181" fontId="0" fillId="0" borderId="5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right" vertical="center" shrinkToFit="1"/>
    </xf>
    <xf numFmtId="183" fontId="0" fillId="0" borderId="5" xfId="0" applyNumberFormat="1" applyBorder="1" applyAlignment="1">
      <alignment horizontal="right" vertical="center" shrinkToFit="1"/>
    </xf>
    <xf numFmtId="179" fontId="0" fillId="0" borderId="5" xfId="0" applyNumberFormat="1" applyBorder="1" applyAlignment="1">
      <alignment horizontal="right" vertical="center" shrinkToFit="1"/>
    </xf>
    <xf numFmtId="0" fontId="0" fillId="0" borderId="5" xfId="0" applyBorder="1" applyAlignment="1">
      <alignment horizontal="right" vertical="center" shrinkToFit="1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shrinkToFit="1"/>
    </xf>
    <xf numFmtId="184" fontId="0" fillId="0" borderId="1" xfId="0" applyNumberFormat="1" applyBorder="1" applyAlignment="1">
      <alignment vertical="center" shrinkToFit="1"/>
    </xf>
    <xf numFmtId="185" fontId="0" fillId="0" borderId="10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right" vertical="center" shrinkToFit="1"/>
    </xf>
    <xf numFmtId="176" fontId="0" fillId="0" borderId="5" xfId="0" applyNumberFormat="1" applyBorder="1" applyAlignment="1">
      <alignment horizontal="right" vertical="center" shrinkToFit="1"/>
    </xf>
    <xf numFmtId="177" fontId="0" fillId="0" borderId="5" xfId="0" applyNumberFormat="1" applyBorder="1" applyAlignment="1">
      <alignment horizontal="right" vertical="center" shrinkToFit="1"/>
    </xf>
    <xf numFmtId="178" fontId="0" fillId="0" borderId="5" xfId="0" applyNumberFormat="1" applyBorder="1" applyAlignment="1">
      <alignment horizontal="right" vertical="center" shrinkToFit="1"/>
    </xf>
    <xf numFmtId="0" fontId="0" fillId="3" borderId="0" xfId="0" applyFill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shrinkToFit="1"/>
    </xf>
    <xf numFmtId="0" fontId="8" fillId="5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5" fontId="2" fillId="6" borderId="17" xfId="0" applyNumberFormat="1" applyFont="1" applyFill="1" applyBorder="1" applyAlignment="1">
      <alignment horizontal="right" vertical="center"/>
    </xf>
    <xf numFmtId="0" fontId="2" fillId="6" borderId="18" xfId="0" applyFont="1" applyFill="1" applyBorder="1" applyAlignment="1">
      <alignment horizontal="center" vertical="center"/>
    </xf>
    <xf numFmtId="5" fontId="2" fillId="6" borderId="19" xfId="0" applyNumberFormat="1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center" vertical="center"/>
    </xf>
    <xf numFmtId="5" fontId="2" fillId="6" borderId="2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2" borderId="26" xfId="0" applyFill="1" applyBorder="1" applyAlignment="1">
      <alignment horizontal="right" vertical="center"/>
    </xf>
    <xf numFmtId="5" fontId="0" fillId="0" borderId="26" xfId="0" applyNumberFormat="1" applyBorder="1" applyAlignment="1">
      <alignment vertical="center"/>
    </xf>
    <xf numFmtId="9" fontId="0" fillId="0" borderId="26" xfId="0" applyNumberFormat="1" applyBorder="1" applyAlignment="1">
      <alignment horizontal="right" vertical="center"/>
    </xf>
    <xf numFmtId="9" fontId="0" fillId="0" borderId="26" xfId="0" applyNumberFormat="1" applyBorder="1" applyAlignment="1">
      <alignment vertical="center"/>
    </xf>
    <xf numFmtId="5" fontId="0" fillId="2" borderId="27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5" fontId="0" fillId="2" borderId="1" xfId="0" applyNumberForma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5" fontId="0" fillId="2" borderId="1" xfId="0" applyNumberFormat="1" applyFill="1" applyBorder="1" applyAlignment="1">
      <alignment horizontal="right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right" vertical="center"/>
    </xf>
    <xf numFmtId="0" fontId="9" fillId="3" borderId="35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9" fillId="3" borderId="37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9" fillId="2" borderId="42" xfId="0" applyFont="1" applyFill="1" applyBorder="1" applyAlignment="1">
      <alignment horizontal="right" vertical="center"/>
    </xf>
    <xf numFmtId="0" fontId="9" fillId="2" borderId="43" xfId="0" applyFont="1" applyFill="1" applyBorder="1" applyAlignment="1">
      <alignment horizontal="right" vertical="center"/>
    </xf>
    <xf numFmtId="5" fontId="0" fillId="8" borderId="44" xfId="0" applyNumberFormat="1" applyFill="1" applyBorder="1" applyAlignment="1">
      <alignment horizontal="right" vertical="center"/>
    </xf>
    <xf numFmtId="5" fontId="0" fillId="8" borderId="45" xfId="0" applyNumberFormat="1" applyFill="1" applyBorder="1" applyAlignment="1">
      <alignment horizontal="right" vertical="center"/>
    </xf>
    <xf numFmtId="0" fontId="9" fillId="3" borderId="46" xfId="0" applyFont="1" applyFill="1" applyBorder="1" applyAlignment="1">
      <alignment horizontal="center" vertical="center" shrinkToFit="1"/>
    </xf>
    <xf numFmtId="0" fontId="9" fillId="3" borderId="46" xfId="0" applyFont="1" applyFill="1" applyBorder="1" applyAlignment="1">
      <alignment horizontal="right" vertical="center"/>
    </xf>
    <xf numFmtId="0" fontId="9" fillId="3" borderId="46" xfId="0" applyFont="1" applyFill="1" applyBorder="1" applyAlignment="1">
      <alignment horizontal="center" vertical="center"/>
    </xf>
    <xf numFmtId="5" fontId="0" fillId="2" borderId="43" xfId="0" applyNumberFormat="1" applyFill="1" applyBorder="1" applyAlignment="1">
      <alignment horizontal="right" vertical="center"/>
    </xf>
    <xf numFmtId="0" fontId="9" fillId="3" borderId="43" xfId="0" applyFont="1" applyFill="1" applyBorder="1" applyAlignment="1">
      <alignment horizontal="right" vertical="center"/>
    </xf>
    <xf numFmtId="0" fontId="0" fillId="2" borderId="48" xfId="0" applyFill="1" applyBorder="1" applyAlignment="1">
      <alignment vertical="center"/>
    </xf>
    <xf numFmtId="5" fontId="0" fillId="2" borderId="43" xfId="0" applyNumberFormat="1" applyFill="1" applyBorder="1" applyAlignment="1">
      <alignment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 shrinkToFit="1"/>
    </xf>
    <xf numFmtId="0" fontId="9" fillId="3" borderId="49" xfId="0" applyFont="1" applyFill="1" applyBorder="1" applyAlignment="1">
      <alignment horizontal="right" vertical="center"/>
    </xf>
    <xf numFmtId="0" fontId="9" fillId="3" borderId="50" xfId="0" applyFont="1" applyFill="1" applyBorder="1" applyAlignment="1">
      <alignment horizontal="right" vertical="center"/>
    </xf>
    <xf numFmtId="5" fontId="0" fillId="2" borderId="51" xfId="0" applyNumberFormat="1" applyFill="1" applyBorder="1" applyAlignment="1">
      <alignment horizontal="right" vertical="center"/>
    </xf>
    <xf numFmtId="0" fontId="9" fillId="3" borderId="51" xfId="0" applyFont="1" applyFill="1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5" fontId="0" fillId="12" borderId="53" xfId="0" applyNumberFormat="1" applyFill="1" applyBorder="1" applyAlignment="1">
      <alignment horizontal="right" vertical="center"/>
    </xf>
    <xf numFmtId="5" fontId="0" fillId="12" borderId="54" xfId="0" applyNumberFormat="1" applyFill="1" applyBorder="1" applyAlignment="1">
      <alignment horizontal="right" vertical="center"/>
    </xf>
    <xf numFmtId="5" fontId="0" fillId="2" borderId="55" xfId="0" applyNumberFormat="1" applyFill="1" applyBorder="1" applyAlignment="1">
      <alignment vertical="center"/>
    </xf>
    <xf numFmtId="0" fontId="8" fillId="7" borderId="5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right" vertical="center" shrinkToFit="1"/>
    </xf>
    <xf numFmtId="5" fontId="2" fillId="13" borderId="1" xfId="0" applyNumberFormat="1" applyFont="1" applyFill="1" applyBorder="1" applyAlignment="1">
      <alignment horizontal="right" vertical="center" shrinkToFit="1"/>
    </xf>
    <xf numFmtId="0" fontId="2" fillId="13" borderId="9" xfId="0" applyFont="1" applyFill="1" applyBorder="1" applyAlignment="1">
      <alignment horizontal="right" vertical="center" shrinkToFit="1"/>
    </xf>
    <xf numFmtId="5" fontId="2" fillId="13" borderId="9" xfId="0" applyNumberFormat="1" applyFont="1" applyFill="1" applyBorder="1" applyAlignment="1">
      <alignment horizontal="right" vertical="center" shrinkToFit="1"/>
    </xf>
    <xf numFmtId="0" fontId="2" fillId="13" borderId="61" xfId="0" applyFont="1" applyFill="1" applyBorder="1" applyAlignment="1">
      <alignment horizontal="right" vertical="center" shrinkToFit="1"/>
    </xf>
    <xf numFmtId="5" fontId="2" fillId="13" borderId="62" xfId="0" applyNumberFormat="1" applyFont="1" applyFill="1" applyBorder="1" applyAlignment="1">
      <alignment horizontal="right" vertical="center" shrinkToFit="1"/>
    </xf>
    <xf numFmtId="0" fontId="8" fillId="7" borderId="63" xfId="0" applyFont="1" applyFill="1" applyBorder="1" applyAlignment="1">
      <alignment horizontal="center" vertical="center"/>
    </xf>
    <xf numFmtId="0" fontId="0" fillId="14" borderId="64" xfId="0" applyFill="1" applyBorder="1" applyAlignment="1">
      <alignment horizontal="right" vertical="center"/>
    </xf>
    <xf numFmtId="0" fontId="0" fillId="14" borderId="55" xfId="0" applyFill="1" applyBorder="1" applyAlignment="1">
      <alignment horizontal="right" vertical="center"/>
    </xf>
    <xf numFmtId="5" fontId="0" fillId="14" borderId="55" xfId="0" applyNumberFormat="1" applyFill="1" applyBorder="1" applyAlignment="1">
      <alignment vertical="center"/>
    </xf>
    <xf numFmtId="0" fontId="0" fillId="14" borderId="65" xfId="0" applyFill="1" applyBorder="1" applyAlignment="1">
      <alignment horizontal="right" vertical="center"/>
    </xf>
    <xf numFmtId="0" fontId="0" fillId="14" borderId="64" xfId="0" applyFill="1" applyBorder="1" applyAlignment="1">
      <alignment vertical="center"/>
    </xf>
    <xf numFmtId="0" fontId="0" fillId="14" borderId="55" xfId="0" applyFill="1" applyBorder="1" applyAlignment="1">
      <alignment vertical="center"/>
    </xf>
    <xf numFmtId="0" fontId="0" fillId="14" borderId="65" xfId="0" applyFill="1" applyBorder="1" applyAlignment="1">
      <alignment vertical="center"/>
    </xf>
    <xf numFmtId="0" fontId="9" fillId="3" borderId="49" xfId="0" applyFont="1" applyFill="1" applyBorder="1" applyAlignment="1">
      <alignment horizontal="right" vertical="center" shrinkToFit="1"/>
    </xf>
    <xf numFmtId="0" fontId="9" fillId="3" borderId="1" xfId="0" applyFont="1" applyFill="1" applyBorder="1" applyAlignment="1">
      <alignment horizontal="right" vertical="center" shrinkToFit="1"/>
    </xf>
    <xf numFmtId="0" fontId="9" fillId="2" borderId="60" xfId="0" applyFont="1" applyFill="1" applyBorder="1" applyAlignment="1">
      <alignment horizontal="right" vertical="center"/>
    </xf>
    <xf numFmtId="0" fontId="9" fillId="2" borderId="51" xfId="0" applyFont="1" applyFill="1" applyBorder="1" applyAlignment="1">
      <alignment horizontal="right" vertical="center"/>
    </xf>
    <xf numFmtId="0" fontId="0" fillId="20" borderId="1" xfId="0" applyFill="1" applyBorder="1" applyAlignment="1">
      <alignment horizontal="right" vertical="center"/>
    </xf>
    <xf numFmtId="0" fontId="9" fillId="3" borderId="46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9" fillId="3" borderId="34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right" vertical="center"/>
    </xf>
    <xf numFmtId="0" fontId="0" fillId="3" borderId="34" xfId="0" applyFill="1" applyBorder="1" applyAlignment="1">
      <alignment vertical="center"/>
    </xf>
    <xf numFmtId="0" fontId="0" fillId="19" borderId="37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19" borderId="38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9" fillId="2" borderId="57" xfId="0" applyFont="1" applyFill="1" applyBorder="1" applyAlignment="1">
      <alignment horizontal="center" vertical="center"/>
    </xf>
    <xf numFmtId="187" fontId="0" fillId="19" borderId="26" xfId="0" applyNumberFormat="1" applyFill="1" applyBorder="1" applyAlignment="1">
      <alignment horizontal="right" vertical="center"/>
    </xf>
    <xf numFmtId="0" fontId="13" fillId="2" borderId="94" xfId="0" applyFont="1" applyFill="1" applyBorder="1" applyAlignment="1">
      <alignment horizontal="right" vertical="center"/>
    </xf>
    <xf numFmtId="0" fontId="13" fillId="2" borderId="95" xfId="0" applyFont="1" applyFill="1" applyBorder="1" applyAlignment="1">
      <alignment horizontal="right" vertical="center"/>
    </xf>
    <xf numFmtId="5" fontId="2" fillId="8" borderId="97" xfId="0" applyNumberFormat="1" applyFont="1" applyFill="1" applyBorder="1" applyAlignment="1">
      <alignment vertical="center"/>
    </xf>
    <xf numFmtId="0" fontId="0" fillId="20" borderId="52" xfId="0" applyFill="1" applyBorder="1" applyAlignment="1">
      <alignment horizontal="right" vertical="center"/>
    </xf>
    <xf numFmtId="5" fontId="0" fillId="20" borderId="1" xfId="0" applyNumberFormat="1" applyFill="1" applyBorder="1" applyAlignment="1">
      <alignment horizontal="right" vertical="center"/>
    </xf>
    <xf numFmtId="186" fontId="0" fillId="20" borderId="1" xfId="0" applyNumberFormat="1" applyFill="1" applyBorder="1" applyAlignment="1">
      <alignment horizontal="right" vertical="center"/>
    </xf>
    <xf numFmtId="0" fontId="0" fillId="20" borderId="1" xfId="0" applyFill="1" applyBorder="1" applyAlignment="1">
      <alignment vertical="center"/>
    </xf>
    <xf numFmtId="0" fontId="14" fillId="3" borderId="46" xfId="0" applyFont="1" applyFill="1" applyBorder="1" applyAlignment="1">
      <alignment horizontal="right" vertical="center"/>
    </xf>
    <xf numFmtId="0" fontId="14" fillId="3" borderId="47" xfId="0" applyFont="1" applyFill="1" applyBorder="1" applyAlignment="1">
      <alignment horizontal="right" vertical="center"/>
    </xf>
    <xf numFmtId="5" fontId="15" fillId="2" borderId="43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4" fillId="3" borderId="43" xfId="0" applyFont="1" applyFill="1" applyBorder="1" applyAlignment="1">
      <alignment horizontal="right" vertical="center"/>
    </xf>
    <xf numFmtId="5" fontId="15" fillId="2" borderId="1" xfId="0" applyNumberFormat="1" applyFont="1" applyFill="1" applyBorder="1" applyAlignment="1">
      <alignment vertical="center"/>
    </xf>
    <xf numFmtId="0" fontId="0" fillId="20" borderId="48" xfId="0" applyFill="1" applyBorder="1" applyAlignment="1">
      <alignment vertical="center"/>
    </xf>
    <xf numFmtId="5" fontId="0" fillId="20" borderId="48" xfId="0" applyNumberFormat="1" applyFill="1" applyBorder="1" applyAlignment="1">
      <alignment vertical="center"/>
    </xf>
    <xf numFmtId="5" fontId="15" fillId="2" borderId="36" xfId="0" applyNumberFormat="1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5" fontId="15" fillId="2" borderId="36" xfId="0" applyNumberFormat="1" applyFont="1" applyFill="1" applyBorder="1" applyAlignment="1">
      <alignment vertical="center"/>
    </xf>
    <xf numFmtId="5" fontId="14" fillId="10" borderId="36" xfId="0" applyNumberFormat="1" applyFont="1" applyFill="1" applyBorder="1" applyAlignment="1">
      <alignment horizontal="right" vertical="center"/>
    </xf>
    <xf numFmtId="5" fontId="15" fillId="2" borderId="9" xfId="0" applyNumberFormat="1" applyFont="1" applyFill="1" applyBorder="1" applyAlignment="1">
      <alignment vertical="center"/>
    </xf>
    <xf numFmtId="5" fontId="15" fillId="2" borderId="92" xfId="0" applyNumberFormat="1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right" vertical="center"/>
    </xf>
    <xf numFmtId="0" fontId="14" fillId="2" borderId="36" xfId="0" applyFont="1" applyFill="1" applyBorder="1" applyAlignment="1">
      <alignment horizontal="right" vertical="center"/>
    </xf>
    <xf numFmtId="5" fontId="15" fillId="11" borderId="40" xfId="0" applyNumberFormat="1" applyFont="1" applyFill="1" applyBorder="1" applyAlignment="1">
      <alignment horizontal="right" vertical="center"/>
    </xf>
    <xf numFmtId="5" fontId="15" fillId="11" borderId="41" xfId="0" applyNumberFormat="1" applyFont="1" applyFill="1" applyBorder="1" applyAlignment="1">
      <alignment horizontal="right" vertical="center"/>
    </xf>
    <xf numFmtId="0" fontId="14" fillId="3" borderId="28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vertical="center"/>
    </xf>
    <xf numFmtId="0" fontId="14" fillId="3" borderId="28" xfId="0" applyFont="1" applyFill="1" applyBorder="1" applyAlignment="1">
      <alignment horizontal="right" vertical="center"/>
    </xf>
    <xf numFmtId="0" fontId="14" fillId="3" borderId="29" xfId="0" applyFont="1" applyFill="1" applyBorder="1" applyAlignment="1">
      <alignment horizontal="right" vertical="center"/>
    </xf>
    <xf numFmtId="0" fontId="15" fillId="19" borderId="1" xfId="0" applyFont="1" applyFill="1" applyBorder="1" applyAlignment="1">
      <alignment vertical="center"/>
    </xf>
    <xf numFmtId="5" fontId="15" fillId="19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5" fontId="15" fillId="2" borderId="30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shrinkToFit="1"/>
    </xf>
    <xf numFmtId="0" fontId="16" fillId="3" borderId="1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right" vertical="center"/>
    </xf>
    <xf numFmtId="0" fontId="15" fillId="19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5" fontId="15" fillId="2" borderId="1" xfId="0" applyNumberFormat="1" applyFont="1" applyFill="1" applyBorder="1" applyAlignment="1">
      <alignment horizontal="right" vertical="center"/>
    </xf>
    <xf numFmtId="0" fontId="15" fillId="19" borderId="58" xfId="0" applyFont="1" applyFill="1" applyBorder="1" applyAlignment="1">
      <alignment vertical="center"/>
    </xf>
    <xf numFmtId="0" fontId="15" fillId="19" borderId="58" xfId="0" applyFont="1" applyFill="1" applyBorder="1" applyAlignment="1">
      <alignment horizontal="right" vertical="center"/>
    </xf>
    <xf numFmtId="5" fontId="15" fillId="2" borderId="9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vertical="center"/>
    </xf>
    <xf numFmtId="0" fontId="14" fillId="2" borderId="59" xfId="0" applyFont="1" applyFill="1" applyBorder="1" applyAlignment="1">
      <alignment horizontal="right" vertical="center"/>
    </xf>
    <xf numFmtId="0" fontId="14" fillId="2" borderId="30" xfId="0" applyFont="1" applyFill="1" applyBorder="1" applyAlignment="1">
      <alignment horizontal="right" vertical="center"/>
    </xf>
    <xf numFmtId="5" fontId="15" fillId="9" borderId="31" xfId="0" applyNumberFormat="1" applyFont="1" applyFill="1" applyBorder="1" applyAlignment="1">
      <alignment horizontal="right" vertical="center"/>
    </xf>
    <xf numFmtId="5" fontId="15" fillId="9" borderId="32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 shrinkToFit="1"/>
    </xf>
    <xf numFmtId="0" fontId="2" fillId="2" borderId="0" xfId="0" applyFont="1" applyFill="1" applyBorder="1" applyAlignment="1">
      <alignment horizontal="right" vertical="center"/>
    </xf>
    <xf numFmtId="5" fontId="2" fillId="0" borderId="0" xfId="0" applyNumberFormat="1" applyFont="1" applyFill="1" applyBorder="1" applyAlignment="1">
      <alignment horizontal="right" vertical="center" shrinkToFit="1"/>
    </xf>
    <xf numFmtId="5" fontId="2" fillId="0" borderId="0" xfId="0" applyNumberFormat="1" applyFont="1" applyFill="1" applyBorder="1" applyAlignment="1">
      <alignment horizontal="right" vertical="center"/>
    </xf>
    <xf numFmtId="7" fontId="2" fillId="8" borderId="9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6" xfId="0" applyFill="1" applyBorder="1" applyAlignment="1">
      <alignment horizontal="center" vertical="center" shrinkToFit="1"/>
    </xf>
    <xf numFmtId="0" fontId="0" fillId="3" borderId="67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69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70" xfId="0" applyBorder="1" applyAlignment="1">
      <alignment horizontal="center" vertical="center" shrinkToFit="1"/>
    </xf>
    <xf numFmtId="0" fontId="0" fillId="0" borderId="71" xfId="0" applyBorder="1" applyAlignment="1">
      <alignment horizontal="center" vertical="center" shrinkToFit="1"/>
    </xf>
    <xf numFmtId="0" fontId="0" fillId="0" borderId="72" xfId="0" applyBorder="1" applyAlignment="1">
      <alignment horizontal="center" vertical="center" shrinkToFit="1"/>
    </xf>
    <xf numFmtId="0" fontId="0" fillId="2" borderId="70" xfId="0" applyFill="1" applyBorder="1" applyAlignment="1">
      <alignment horizontal="center" vertical="center" shrinkToFit="1"/>
    </xf>
    <xf numFmtId="0" fontId="0" fillId="2" borderId="71" xfId="0" applyFill="1" applyBorder="1" applyAlignment="1">
      <alignment horizontal="center" vertical="center" shrinkToFit="1"/>
    </xf>
    <xf numFmtId="0" fontId="0" fillId="2" borderId="72" xfId="0" applyFill="1" applyBorder="1" applyAlignment="1">
      <alignment horizontal="center" vertical="center" shrinkToFit="1"/>
    </xf>
    <xf numFmtId="188" fontId="0" fillId="0" borderId="70" xfId="0" applyNumberFormat="1" applyBorder="1" applyAlignment="1">
      <alignment horizontal="center" vertical="center" shrinkToFit="1"/>
    </xf>
    <xf numFmtId="188" fontId="0" fillId="0" borderId="71" xfId="0" applyNumberFormat="1" applyBorder="1" applyAlignment="1">
      <alignment horizontal="center" vertical="center" shrinkToFit="1"/>
    </xf>
    <xf numFmtId="188" fontId="0" fillId="0" borderId="72" xfId="0" applyNumberFormat="1" applyBorder="1" applyAlignment="1">
      <alignment horizontal="center" vertical="center" shrinkToFit="1"/>
    </xf>
    <xf numFmtId="188" fontId="0" fillId="0" borderId="73" xfId="0" applyNumberFormat="1" applyBorder="1" applyAlignment="1">
      <alignment horizontal="center" vertical="center" shrinkToFit="1"/>
    </xf>
    <xf numFmtId="188" fontId="0" fillId="0" borderId="74" xfId="0" applyNumberFormat="1" applyBorder="1" applyAlignment="1">
      <alignment horizontal="center" vertical="center" shrinkToFit="1"/>
    </xf>
    <xf numFmtId="188" fontId="0" fillId="0" borderId="10" xfId="0" applyNumberForma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73" xfId="0" applyFill="1" applyBorder="1" applyAlignment="1">
      <alignment horizontal="center" vertical="center" shrinkToFit="1"/>
    </xf>
    <xf numFmtId="0" fontId="0" fillId="2" borderId="74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8" fillId="15" borderId="77" xfId="0" applyFont="1" applyFill="1" applyBorder="1" applyAlignment="1">
      <alignment horizontal="center" vertical="center"/>
    </xf>
    <xf numFmtId="0" fontId="8" fillId="15" borderId="78" xfId="0" applyFont="1" applyFill="1" applyBorder="1" applyAlignment="1">
      <alignment horizontal="center" vertical="center"/>
    </xf>
    <xf numFmtId="0" fontId="8" fillId="16" borderId="89" xfId="0" applyFont="1" applyFill="1" applyBorder="1" applyAlignment="1">
      <alignment horizontal="center" vertical="center"/>
    </xf>
    <xf numFmtId="0" fontId="8" fillId="16" borderId="90" xfId="0" applyFont="1" applyFill="1" applyBorder="1" applyAlignment="1">
      <alignment horizontal="center" vertical="center"/>
    </xf>
    <xf numFmtId="0" fontId="8" fillId="15" borderId="79" xfId="0" applyFont="1" applyFill="1" applyBorder="1" applyAlignment="1">
      <alignment horizontal="center" vertical="center"/>
    </xf>
    <xf numFmtId="0" fontId="8" fillId="15" borderId="80" xfId="0" applyFont="1" applyFill="1" applyBorder="1" applyAlignment="1">
      <alignment horizontal="center" vertical="center"/>
    </xf>
    <xf numFmtId="0" fontId="8" fillId="16" borderId="91" xfId="0" applyFont="1" applyFill="1" applyBorder="1" applyAlignment="1">
      <alignment horizontal="center" vertical="center"/>
    </xf>
    <xf numFmtId="0" fontId="8" fillId="17" borderId="83" xfId="0" applyFont="1" applyFill="1" applyBorder="1" applyAlignment="1">
      <alignment horizontal="center" vertical="center"/>
    </xf>
    <xf numFmtId="0" fontId="8" fillId="17" borderId="84" xfId="0" applyFont="1" applyFill="1" applyBorder="1" applyAlignment="1">
      <alignment horizontal="center" vertical="center"/>
    </xf>
    <xf numFmtId="0" fontId="8" fillId="15" borderId="81" xfId="0" applyFont="1" applyFill="1" applyBorder="1" applyAlignment="1">
      <alignment horizontal="center" vertical="center" wrapText="1"/>
    </xf>
    <xf numFmtId="0" fontId="8" fillId="15" borderId="82" xfId="0" applyFont="1" applyFill="1" applyBorder="1" applyAlignment="1">
      <alignment horizontal="center" vertical="center" wrapText="1"/>
    </xf>
    <xf numFmtId="0" fontId="8" fillId="18" borderId="87" xfId="0" applyFont="1" applyFill="1" applyBorder="1" applyAlignment="1">
      <alignment horizontal="center" vertical="center"/>
    </xf>
    <xf numFmtId="0" fontId="8" fillId="18" borderId="88" xfId="0" applyFont="1" applyFill="1" applyBorder="1" applyAlignment="1">
      <alignment horizontal="center" vertical="center"/>
    </xf>
    <xf numFmtId="0" fontId="8" fillId="17" borderId="85" xfId="0" applyFont="1" applyFill="1" applyBorder="1" applyAlignment="1">
      <alignment horizontal="center" vertical="center"/>
    </xf>
    <xf numFmtId="0" fontId="8" fillId="18" borderId="86" xfId="0" applyFont="1" applyFill="1" applyBorder="1" applyAlignment="1">
      <alignment horizontal="center" vertical="center"/>
    </xf>
    <xf numFmtId="0" fontId="8" fillId="18" borderId="87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2" name="図 1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3" name="図 2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4" name="図 2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5" name="図 2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6" name="図 2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7" name="図 2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8" name="図 2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9" name="図 2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10" name="図 3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"/>
  <sheetViews>
    <sheetView workbookViewId="0">
      <selection activeCell="A2" sqref="A2:XFD2"/>
    </sheetView>
  </sheetViews>
  <sheetFormatPr defaultColWidth="8.796875" defaultRowHeight="18"/>
  <cols>
    <col min="1" max="1" width="3.19921875" style="24" customWidth="1"/>
    <col min="2" max="2" width="6" style="24" customWidth="1"/>
    <col min="3" max="3" width="7.5" style="24" customWidth="1"/>
    <col min="4" max="4" width="4.5" style="24" customWidth="1"/>
    <col min="5" max="5" width="7.5" style="24" customWidth="1"/>
    <col min="6" max="6" width="10.69921875" style="24" customWidth="1"/>
    <col min="7" max="7" width="4.5" style="24" customWidth="1"/>
    <col min="8" max="8" width="17.69921875" style="24" customWidth="1"/>
    <col min="9" max="9" width="14.19921875" style="24" customWidth="1"/>
    <col min="10" max="10" width="6" style="24" customWidth="1"/>
    <col min="11" max="11" width="16.19921875" style="24" customWidth="1"/>
    <col min="12" max="12" width="12.5" style="24" customWidth="1"/>
    <col min="13" max="13" width="7.5" style="24" customWidth="1"/>
    <col min="14" max="14" width="9.69921875" style="24" customWidth="1"/>
    <col min="15" max="15" width="30.296875" style="24" customWidth="1"/>
    <col min="16" max="16" width="3.69921875" style="24" customWidth="1"/>
    <col min="17" max="17" width="2.69921875" style="24" customWidth="1"/>
    <col min="18" max="18" width="2.796875" style="24" customWidth="1"/>
    <col min="19" max="19" width="2.5" style="24" customWidth="1"/>
    <col min="20" max="20" width="15" style="24" customWidth="1"/>
    <col min="21" max="21" width="15.796875" style="24" customWidth="1"/>
    <col min="22" max="22" width="11.69921875" style="24" customWidth="1"/>
    <col min="23" max="23" width="21.19921875" style="24" customWidth="1"/>
    <col min="24" max="24" width="16.69921875" style="24" customWidth="1"/>
    <col min="25" max="25" width="17.5" style="24" customWidth="1"/>
    <col min="26" max="26" width="13.296875" style="24" customWidth="1"/>
    <col min="27" max="27" width="22.69921875" style="24" customWidth="1"/>
    <col min="28" max="28" width="15" style="24" customWidth="1"/>
    <col min="29" max="29" width="15.796875" style="24" customWidth="1"/>
    <col min="30" max="30" width="11.69921875" style="24" customWidth="1"/>
    <col min="31" max="31" width="21.19921875" style="24" customWidth="1"/>
    <col min="32" max="32" width="15.5" style="24" customWidth="1"/>
    <col min="33" max="33" width="16.296875" style="24" customWidth="1"/>
    <col min="34" max="34" width="12.19921875" style="24" customWidth="1"/>
    <col min="35" max="35" width="21.69921875" style="24" customWidth="1"/>
    <col min="36" max="36" width="19.19921875" style="24" customWidth="1"/>
    <col min="37" max="37" width="15" style="24" customWidth="1"/>
    <col min="38" max="38" width="11.69921875" style="24" customWidth="1"/>
    <col min="39" max="39" width="18.69921875" style="24" customWidth="1"/>
    <col min="40" max="40" width="17.69921875" style="24" customWidth="1"/>
    <col min="41" max="41" width="26.796875" style="24" customWidth="1"/>
    <col min="42" max="42" width="22.69921875" style="24" customWidth="1"/>
    <col min="43" max="46" width="17.69921875" style="24" customWidth="1"/>
    <col min="47" max="47" width="21.796875" style="24" customWidth="1"/>
    <col min="48" max="48" width="26.796875" style="24" customWidth="1"/>
    <col min="49" max="49" width="14.19921875" style="24" customWidth="1"/>
    <col min="50" max="50" width="18.69921875" style="24" customWidth="1"/>
    <col min="51" max="51" width="23.69921875" style="24" customWidth="1"/>
    <col min="52" max="52" width="14.19921875" style="24" customWidth="1"/>
    <col min="53" max="53" width="23.69921875" style="24" customWidth="1"/>
    <col min="54" max="54" width="14.19921875" style="24" customWidth="1"/>
    <col min="55" max="55" width="21.796875" style="24" customWidth="1"/>
    <col min="56" max="56" width="19.19921875" style="24" customWidth="1"/>
    <col min="57" max="57" width="14.19921875" style="24" customWidth="1"/>
    <col min="58" max="58" width="22.69921875" style="24" customWidth="1"/>
    <col min="59" max="59" width="21" style="24" customWidth="1"/>
    <col min="60" max="61" width="26.796875" style="24" customWidth="1"/>
    <col min="62" max="62" width="22.69921875" style="24" customWidth="1"/>
    <col min="63" max="63" width="30.19921875" style="24" customWidth="1"/>
    <col min="64" max="64" width="26.796875" style="24" customWidth="1"/>
    <col min="65" max="65" width="31.796875" style="24" customWidth="1"/>
    <col min="66" max="66" width="22.69921875" style="24" customWidth="1"/>
    <col min="67" max="69" width="30.19921875" style="24" customWidth="1"/>
    <col min="70" max="70" width="21" style="24" customWidth="1"/>
    <col min="71" max="72" width="33.69921875" style="24" customWidth="1"/>
    <col min="73" max="73" width="31.796875" style="24" customWidth="1"/>
    <col min="74" max="74" width="9" style="24" customWidth="1"/>
    <col min="75" max="75" width="26" style="24" customWidth="1"/>
    <col min="76" max="76" width="40.796875" style="24" customWidth="1"/>
    <col min="77" max="77" width="35.19921875" style="24" customWidth="1"/>
    <col min="78" max="78" width="36.69921875" style="24" customWidth="1"/>
    <col min="79" max="79" width="9" style="24" customWidth="1"/>
  </cols>
  <sheetData>
    <row r="1" spans="1:7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8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</row>
    <row r="3" spans="1:78">
      <c r="A3" s="25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6" t="s">
        <v>6</v>
      </c>
      <c r="G3" s="26" t="s">
        <v>7</v>
      </c>
      <c r="H3" s="25" t="s">
        <v>8</v>
      </c>
      <c r="I3" s="25" t="s">
        <v>9</v>
      </c>
      <c r="J3" s="25" t="s">
        <v>10</v>
      </c>
      <c r="K3" s="25" t="s">
        <v>11</v>
      </c>
      <c r="L3" s="25" t="s">
        <v>12</v>
      </c>
      <c r="M3" s="25" t="s">
        <v>13</v>
      </c>
      <c r="N3" s="25" t="s">
        <v>14</v>
      </c>
      <c r="O3" s="25" t="s">
        <v>15</v>
      </c>
      <c r="P3" s="25" t="s">
        <v>16</v>
      </c>
      <c r="Q3" s="25" t="s">
        <v>17</v>
      </c>
      <c r="R3" s="25" t="s">
        <v>18</v>
      </c>
      <c r="S3" s="25" t="s">
        <v>19</v>
      </c>
      <c r="T3" s="25" t="s">
        <v>20</v>
      </c>
      <c r="U3" s="25" t="s">
        <v>21</v>
      </c>
      <c r="V3" s="25" t="s">
        <v>22</v>
      </c>
      <c r="W3" s="25" t="s">
        <v>23</v>
      </c>
      <c r="X3" s="25" t="s">
        <v>24</v>
      </c>
      <c r="Y3" s="25" t="s">
        <v>25</v>
      </c>
      <c r="Z3" s="25" t="s">
        <v>26</v>
      </c>
      <c r="AA3" s="25" t="s">
        <v>27</v>
      </c>
      <c r="AB3" s="25" t="s">
        <v>28</v>
      </c>
      <c r="AC3" s="25" t="s">
        <v>29</v>
      </c>
      <c r="AD3" s="25" t="s">
        <v>30</v>
      </c>
      <c r="AE3" s="25" t="s">
        <v>31</v>
      </c>
      <c r="AF3" s="25" t="s">
        <v>32</v>
      </c>
      <c r="AG3" s="25" t="s">
        <v>33</v>
      </c>
      <c r="AH3" s="25" t="s">
        <v>34</v>
      </c>
      <c r="AI3" s="25" t="s">
        <v>35</v>
      </c>
      <c r="AJ3" s="25" t="s">
        <v>36</v>
      </c>
      <c r="AK3" s="25" t="s">
        <v>37</v>
      </c>
      <c r="AL3" s="25" t="s">
        <v>38</v>
      </c>
      <c r="AM3" s="25" t="s">
        <v>39</v>
      </c>
      <c r="AN3" s="25" t="s">
        <v>40</v>
      </c>
      <c r="AO3" s="25" t="s">
        <v>41</v>
      </c>
      <c r="AP3" s="25" t="s">
        <v>42</v>
      </c>
      <c r="AQ3" s="25" t="s">
        <v>43</v>
      </c>
      <c r="AR3" s="27" t="s">
        <v>44</v>
      </c>
      <c r="AS3" s="27" t="s">
        <v>45</v>
      </c>
      <c r="AT3" s="27" t="s">
        <v>46</v>
      </c>
      <c r="AU3" s="27" t="s">
        <v>47</v>
      </c>
      <c r="AV3" s="27" t="s">
        <v>48</v>
      </c>
      <c r="AW3" s="27" t="s">
        <v>49</v>
      </c>
      <c r="AX3" s="27" t="s">
        <v>50</v>
      </c>
      <c r="AY3" s="27" t="s">
        <v>51</v>
      </c>
      <c r="AZ3" s="27" t="s">
        <v>52</v>
      </c>
      <c r="BA3" s="27" t="s">
        <v>53</v>
      </c>
      <c r="BB3" s="27" t="s">
        <v>54</v>
      </c>
      <c r="BC3" s="27" t="s">
        <v>55</v>
      </c>
      <c r="BD3" s="27" t="s">
        <v>56</v>
      </c>
      <c r="BE3" s="27" t="s">
        <v>57</v>
      </c>
      <c r="BF3" s="27" t="s">
        <v>58</v>
      </c>
      <c r="BG3" s="27" t="s">
        <v>59</v>
      </c>
      <c r="BH3" s="27" t="s">
        <v>60</v>
      </c>
      <c r="BI3" s="27" t="s">
        <v>61</v>
      </c>
      <c r="BJ3" s="27" t="s">
        <v>62</v>
      </c>
      <c r="BK3" s="27" t="s">
        <v>63</v>
      </c>
      <c r="BL3" s="27" t="s">
        <v>64</v>
      </c>
      <c r="BM3" s="27" t="s">
        <v>65</v>
      </c>
      <c r="BN3" s="27" t="s">
        <v>66</v>
      </c>
      <c r="BO3" s="27" t="s">
        <v>67</v>
      </c>
      <c r="BP3" s="27" t="s">
        <v>68</v>
      </c>
      <c r="BQ3" s="27" t="s">
        <v>69</v>
      </c>
      <c r="BR3" s="27" t="s">
        <v>70</v>
      </c>
      <c r="BS3" s="27" t="s">
        <v>71</v>
      </c>
      <c r="BT3" s="27" t="s">
        <v>72</v>
      </c>
      <c r="BU3" s="27" t="s">
        <v>73</v>
      </c>
      <c r="BV3" s="73" t="s">
        <v>74</v>
      </c>
      <c r="BW3" s="73" t="s">
        <v>75</v>
      </c>
      <c r="BX3" s="73" t="s">
        <v>76</v>
      </c>
      <c r="BY3" s="73" t="s">
        <v>77</v>
      </c>
      <c r="BZ3" s="73" t="s">
        <v>78</v>
      </c>
    </row>
    <row r="4" spans="1:78">
      <c r="A4" s="28" t="s">
        <v>79</v>
      </c>
      <c r="B4" s="29" t="s">
        <v>80</v>
      </c>
      <c r="C4" s="25" t="s">
        <v>81</v>
      </c>
      <c r="D4" s="28" t="s">
        <v>82</v>
      </c>
      <c r="E4" s="28" t="s">
        <v>83</v>
      </c>
      <c r="F4" s="25" t="s">
        <v>84</v>
      </c>
      <c r="G4" s="25" t="s">
        <v>85</v>
      </c>
      <c r="H4" s="25" t="s">
        <v>86</v>
      </c>
      <c r="I4" s="25" t="s">
        <v>87</v>
      </c>
      <c r="J4" s="25" t="s">
        <v>88</v>
      </c>
      <c r="K4" s="25" t="s">
        <v>89</v>
      </c>
      <c r="L4" s="25" t="s">
        <v>90</v>
      </c>
      <c r="M4" s="25" t="s">
        <v>91</v>
      </c>
      <c r="N4" s="25" t="s">
        <v>92</v>
      </c>
      <c r="O4" s="25" t="s">
        <v>93</v>
      </c>
      <c r="P4" s="25" t="s">
        <v>94</v>
      </c>
      <c r="Q4" s="25" t="s">
        <v>95</v>
      </c>
      <c r="R4" s="25" t="s">
        <v>96</v>
      </c>
      <c r="S4" s="25" t="s">
        <v>97</v>
      </c>
      <c r="T4" s="25" t="s">
        <v>98</v>
      </c>
      <c r="U4" s="25" t="s">
        <v>99</v>
      </c>
      <c r="V4" s="25" t="s">
        <v>100</v>
      </c>
      <c r="W4" s="25" t="s">
        <v>101</v>
      </c>
      <c r="X4" s="25" t="s">
        <v>102</v>
      </c>
      <c r="Y4" s="25" t="s">
        <v>103</v>
      </c>
      <c r="Z4" s="25" t="s">
        <v>104</v>
      </c>
      <c r="AA4" s="25" t="s">
        <v>105</v>
      </c>
      <c r="AB4" s="25" t="s">
        <v>106</v>
      </c>
      <c r="AC4" s="25" t="s">
        <v>107</v>
      </c>
      <c r="AD4" s="25" t="s">
        <v>108</v>
      </c>
      <c r="AE4" s="25" t="s">
        <v>109</v>
      </c>
      <c r="AF4" s="25" t="s">
        <v>110</v>
      </c>
      <c r="AG4" s="25" t="s">
        <v>111</v>
      </c>
      <c r="AH4" s="25" t="s">
        <v>112</v>
      </c>
      <c r="AI4" s="25" t="s">
        <v>113</v>
      </c>
      <c r="AJ4" s="25" t="s">
        <v>114</v>
      </c>
      <c r="AK4" s="25" t="s">
        <v>115</v>
      </c>
      <c r="AL4" s="25" t="s">
        <v>116</v>
      </c>
      <c r="AM4" s="25" t="s">
        <v>117</v>
      </c>
      <c r="AN4" s="25" t="s">
        <v>118</v>
      </c>
      <c r="AO4" s="25" t="s">
        <v>119</v>
      </c>
      <c r="AP4" s="25" t="s">
        <v>120</v>
      </c>
      <c r="AQ4" s="25" t="s">
        <v>121</v>
      </c>
      <c r="AR4" s="25" t="s">
        <v>122</v>
      </c>
      <c r="AS4" s="25" t="s">
        <v>123</v>
      </c>
      <c r="AT4" s="25" t="s">
        <v>124</v>
      </c>
      <c r="AU4" s="25" t="s">
        <v>125</v>
      </c>
      <c r="AV4" s="25" t="s">
        <v>126</v>
      </c>
      <c r="AW4" s="25" t="s">
        <v>127</v>
      </c>
      <c r="AX4" s="25" t="s">
        <v>128</v>
      </c>
      <c r="AY4" s="25" t="s">
        <v>129</v>
      </c>
      <c r="AZ4" s="25" t="s">
        <v>130</v>
      </c>
      <c r="BA4" s="25" t="s">
        <v>131</v>
      </c>
      <c r="BB4" s="25" t="s">
        <v>132</v>
      </c>
      <c r="BC4" s="25" t="s">
        <v>133</v>
      </c>
      <c r="BD4" s="25" t="s">
        <v>134</v>
      </c>
      <c r="BE4" s="25" t="s">
        <v>135</v>
      </c>
      <c r="BF4" s="25" t="s">
        <v>136</v>
      </c>
      <c r="BG4" s="25" t="s">
        <v>137</v>
      </c>
      <c r="BH4" s="25" t="s">
        <v>138</v>
      </c>
      <c r="BI4" s="25" t="s">
        <v>139</v>
      </c>
      <c r="BJ4" s="25" t="s">
        <v>140</v>
      </c>
      <c r="BK4" s="25" t="s">
        <v>141</v>
      </c>
      <c r="BL4" s="25" t="s">
        <v>142</v>
      </c>
      <c r="BM4" s="25" t="s">
        <v>143</v>
      </c>
      <c r="BN4" s="25" t="s">
        <v>144</v>
      </c>
      <c r="BO4" s="25" t="s">
        <v>145</v>
      </c>
      <c r="BP4" s="25" t="s">
        <v>146</v>
      </c>
      <c r="BQ4" s="25" t="s">
        <v>147</v>
      </c>
      <c r="BR4" s="25" t="s">
        <v>148</v>
      </c>
      <c r="BS4" s="25" t="s">
        <v>149</v>
      </c>
      <c r="BT4" s="25" t="s">
        <v>150</v>
      </c>
      <c r="BU4" s="25" t="s">
        <v>151</v>
      </c>
      <c r="BV4" s="25" t="s">
        <v>152</v>
      </c>
      <c r="BW4" s="25" t="s">
        <v>153</v>
      </c>
      <c r="BX4" s="25" t="s">
        <v>154</v>
      </c>
      <c r="BY4" s="25" t="s">
        <v>155</v>
      </c>
      <c r="BZ4" s="25" t="s">
        <v>156</v>
      </c>
    </row>
    <row r="5" spans="1:78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formatCells="0" formatColumns="0" formatRows="0" insertColumns="0" insertRows="0" insertHyperlinks="0" deleteColumns="0" deleteRows="0" sort="0" autoFilter="0" pivotTables="0"/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view="pageBreakPreview" topLeftCell="A45" workbookViewId="0">
      <selection activeCell="B54" sqref="B54"/>
    </sheetView>
  </sheetViews>
  <sheetFormatPr defaultColWidth="8.796875" defaultRowHeight="30" customHeight="1"/>
  <cols>
    <col min="1" max="5" width="20.69921875" style="20" customWidth="1"/>
    <col min="6" max="6" width="11.19921875" style="20" customWidth="1"/>
    <col min="7" max="8" width="11.69921875" style="20" customWidth="1"/>
    <col min="9" max="9" width="10.69921875" style="20" customWidth="1"/>
    <col min="10" max="10" width="11" style="20" customWidth="1"/>
    <col min="11" max="11" width="9" style="20" customWidth="1"/>
  </cols>
  <sheetData>
    <row r="1" spans="1:7" ht="30" customHeight="1">
      <c r="A1" s="20" t="s">
        <v>157</v>
      </c>
    </row>
    <row r="3" spans="1:7" ht="30" customHeight="1">
      <c r="A3" s="231" t="s">
        <v>158</v>
      </c>
      <c r="B3" s="232"/>
      <c r="C3" s="232"/>
      <c r="D3" s="232"/>
      <c r="E3" s="233"/>
      <c r="G3" s="30"/>
    </row>
    <row r="4" spans="1:7" ht="30" customHeight="1">
      <c r="A4" s="31" t="s">
        <v>2</v>
      </c>
      <c r="B4" s="234">
        <f>データ!B2</f>
        <v>0</v>
      </c>
      <c r="C4" s="235"/>
      <c r="D4" s="235"/>
      <c r="E4" s="236"/>
    </row>
    <row r="5" spans="1:7" ht="30" customHeight="1">
      <c r="A5" s="32" t="s">
        <v>3</v>
      </c>
      <c r="B5" s="237">
        <f>データ!C2</f>
        <v>0</v>
      </c>
      <c r="C5" s="238"/>
      <c r="D5" s="238"/>
      <c r="E5" s="239"/>
    </row>
    <row r="6" spans="1:7" ht="30" customHeight="1">
      <c r="A6" s="33" t="s">
        <v>159</v>
      </c>
      <c r="B6" s="240">
        <f>データ!G2</f>
        <v>0</v>
      </c>
      <c r="C6" s="241"/>
      <c r="D6" s="241"/>
      <c r="E6" s="242"/>
    </row>
    <row r="7" spans="1:7" ht="30" customHeight="1">
      <c r="A7" s="32" t="s">
        <v>160</v>
      </c>
      <c r="B7" s="237" t="str">
        <f>_xlfn.CONCAT(_xlfn.CONCAT("ユニットケア（1ユニット",データ!H2,"名）"))</f>
        <v>ユニットケア（1ユニット名）</v>
      </c>
      <c r="C7" s="238"/>
      <c r="D7" s="238" t="str">
        <f>_xlfn.CONCAT(_xlfn.CONCAT("従来型（1フロア",データ!I2,"名）"))</f>
        <v>従来型（1フロア名）</v>
      </c>
      <c r="E7" s="239"/>
    </row>
    <row r="8" spans="1:7" ht="30" customHeight="1">
      <c r="A8" s="32" t="s">
        <v>161</v>
      </c>
      <c r="B8" s="240">
        <f>データ!J2</f>
        <v>0</v>
      </c>
      <c r="C8" s="241"/>
      <c r="D8" s="241"/>
      <c r="E8" s="242"/>
    </row>
    <row r="9" spans="1:7" ht="30" customHeight="1">
      <c r="A9" s="32" t="s">
        <v>162</v>
      </c>
      <c r="B9" s="237" t="str">
        <f>_xlfn.CONCAT(_xlfn.CONCAT("ユニットケア（1ユニット",データ!K2,"名）"))</f>
        <v>ユニットケア（1ユニット名）</v>
      </c>
      <c r="C9" s="238"/>
      <c r="D9" s="238" t="str">
        <f>_xlfn.CONCAT(_xlfn.CONCAT("従来型（1フロア",データ!L2,"名）"))</f>
        <v>従来型（1フロア名）</v>
      </c>
      <c r="E9" s="239"/>
    </row>
    <row r="10" spans="1:7" ht="30" customHeight="1">
      <c r="A10" s="32" t="s">
        <v>163</v>
      </c>
      <c r="B10" s="240">
        <f>データ!M2</f>
        <v>0</v>
      </c>
      <c r="C10" s="241"/>
      <c r="D10" s="241"/>
      <c r="E10" s="242"/>
    </row>
    <row r="11" spans="1:7" ht="30" customHeight="1">
      <c r="A11" s="32" t="s">
        <v>14</v>
      </c>
      <c r="B11" s="243">
        <f>データ!N2</f>
        <v>0</v>
      </c>
      <c r="C11" s="244"/>
      <c r="D11" s="244"/>
      <c r="E11" s="245"/>
    </row>
    <row r="12" spans="1:7" ht="39" customHeight="1">
      <c r="A12" s="34" t="s">
        <v>164</v>
      </c>
      <c r="B12" s="246">
        <f>データ!O2</f>
        <v>0</v>
      </c>
      <c r="C12" s="247"/>
      <c r="D12" s="247"/>
      <c r="E12" s="248"/>
    </row>
    <row r="13" spans="1:7" ht="30" customHeight="1">
      <c r="A13" s="231" t="s">
        <v>165</v>
      </c>
      <c r="B13" s="232"/>
      <c r="C13" s="232"/>
      <c r="D13" s="232"/>
      <c r="E13" s="233"/>
    </row>
    <row r="14" spans="1:7" ht="30" customHeight="1">
      <c r="A14" s="31" t="s">
        <v>166</v>
      </c>
      <c r="B14" s="234">
        <f>データ!P2</f>
        <v>0</v>
      </c>
      <c r="C14" s="235"/>
      <c r="D14" s="235"/>
      <c r="E14" s="236"/>
    </row>
    <row r="15" spans="1:7" ht="30" customHeight="1">
      <c r="A15" s="32" t="s">
        <v>167</v>
      </c>
      <c r="B15" s="240">
        <f>データ!Q2</f>
        <v>0</v>
      </c>
      <c r="C15" s="241"/>
      <c r="D15" s="241"/>
      <c r="E15" s="242"/>
    </row>
    <row r="16" spans="1:7" ht="30" customHeight="1">
      <c r="A16" s="32" t="s">
        <v>168</v>
      </c>
      <c r="B16" s="240">
        <f>データ!R2</f>
        <v>0</v>
      </c>
      <c r="C16" s="241"/>
      <c r="D16" s="241"/>
      <c r="E16" s="242"/>
    </row>
    <row r="17" spans="1:5" ht="30" customHeight="1">
      <c r="A17" s="35" t="s">
        <v>169</v>
      </c>
      <c r="B17" s="255">
        <f>データ!S2</f>
        <v>0</v>
      </c>
      <c r="C17" s="256"/>
      <c r="D17" s="256"/>
      <c r="E17" s="257"/>
    </row>
    <row r="19" spans="1:5" ht="30" customHeight="1">
      <c r="A19" s="36" t="s">
        <v>170</v>
      </c>
      <c r="D19" s="37" t="s">
        <v>171</v>
      </c>
    </row>
    <row r="20" spans="1:5" ht="30" customHeight="1">
      <c r="A20" s="38" t="s">
        <v>172</v>
      </c>
      <c r="B20" s="38" t="s">
        <v>173</v>
      </c>
      <c r="C20" s="38" t="s">
        <v>174</v>
      </c>
      <c r="D20" s="78" t="s">
        <v>175</v>
      </c>
      <c r="E20" s="78" t="s">
        <v>176</v>
      </c>
    </row>
    <row r="21" spans="1:5" ht="30" customHeight="1">
      <c r="A21" s="39" t="s">
        <v>177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5" ht="30" customHeight="1">
      <c r="A22" s="32" t="s">
        <v>178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5" ht="30" customHeight="1">
      <c r="A23" s="32" t="s">
        <v>179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5" ht="30" customHeight="1">
      <c r="A24" s="35" t="s">
        <v>180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5" ht="30" customHeight="1">
      <c r="A25" s="49"/>
    </row>
    <row r="26" spans="1:5" ht="30" customHeight="1">
      <c r="A26" s="50" t="s">
        <v>181</v>
      </c>
    </row>
    <row r="27" spans="1:5" ht="30" customHeight="1">
      <c r="A27" s="38" t="s">
        <v>182</v>
      </c>
      <c r="B27" s="38" t="s">
        <v>183</v>
      </c>
      <c r="C27" s="38" t="s">
        <v>184</v>
      </c>
      <c r="D27" s="38" t="s">
        <v>185</v>
      </c>
      <c r="E27" s="38" t="s">
        <v>186</v>
      </c>
    </row>
    <row r="28" spans="1:5" ht="30" customHeight="1">
      <c r="A28" s="38" t="s">
        <v>187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5" ht="30" customHeight="1">
      <c r="A29" s="38" t="s">
        <v>188</v>
      </c>
      <c r="B29" s="38" t="s">
        <v>189</v>
      </c>
      <c r="C29" s="38" t="s">
        <v>190</v>
      </c>
      <c r="D29" s="38" t="s">
        <v>191</v>
      </c>
      <c r="E29" s="38" t="s">
        <v>192</v>
      </c>
    </row>
    <row r="30" spans="1:5" ht="30" customHeight="1">
      <c r="A30" s="38" t="s">
        <v>193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5" ht="30" customHeight="1">
      <c r="A31" s="38" t="s">
        <v>194</v>
      </c>
      <c r="B31" s="56" t="s">
        <v>195</v>
      </c>
      <c r="C31" s="56" t="s">
        <v>196</v>
      </c>
      <c r="D31" s="54"/>
      <c r="E31" s="55"/>
    </row>
    <row r="32" spans="1:5" ht="30" customHeight="1">
      <c r="A32" s="38" t="s">
        <v>197</v>
      </c>
      <c r="B32" s="57">
        <f>データ!AR2</f>
        <v>0</v>
      </c>
      <c r="C32" s="51">
        <f>データ!AS2</f>
        <v>0</v>
      </c>
      <c r="D32" s="54"/>
      <c r="E32" s="55"/>
    </row>
    <row r="33" spans="1:5" ht="30" customHeight="1">
      <c r="A33" s="49"/>
      <c r="B33" s="58"/>
      <c r="C33" s="58"/>
      <c r="D33" s="59"/>
      <c r="E33" s="60"/>
    </row>
    <row r="34" spans="1:5" ht="30" customHeight="1">
      <c r="A34" s="49"/>
      <c r="B34" s="61"/>
      <c r="C34" s="62" t="s">
        <v>198</v>
      </c>
      <c r="D34" s="61"/>
    </row>
    <row r="35" spans="1:5" ht="30" customHeight="1">
      <c r="A35" s="63" t="s">
        <v>199</v>
      </c>
      <c r="B35" s="64"/>
      <c r="C35" s="64"/>
      <c r="D35" s="64"/>
    </row>
    <row r="36" spans="1:5" ht="30" customHeight="1">
      <c r="A36" s="249" t="s">
        <v>200</v>
      </c>
      <c r="B36" s="65" t="s">
        <v>201</v>
      </c>
      <c r="C36" s="39" t="s">
        <v>202</v>
      </c>
      <c r="D36" s="39" t="s">
        <v>203</v>
      </c>
    </row>
    <row r="37" spans="1:5" ht="30" customHeight="1">
      <c r="A37" s="249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5" ht="30" customHeight="1">
      <c r="A38" s="249" t="s">
        <v>204</v>
      </c>
      <c r="B38" s="65" t="s">
        <v>201</v>
      </c>
      <c r="C38" s="39" t="s">
        <v>202</v>
      </c>
      <c r="D38" s="39" t="s">
        <v>203</v>
      </c>
    </row>
    <row r="39" spans="1:5" ht="30" customHeight="1">
      <c r="A39" s="249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5" ht="30" customHeight="1">
      <c r="A40" s="249" t="s">
        <v>205</v>
      </c>
      <c r="B40" s="65" t="s">
        <v>201</v>
      </c>
      <c r="C40" s="39"/>
      <c r="D40" s="39" t="s">
        <v>203</v>
      </c>
    </row>
    <row r="41" spans="1:5" ht="30" customHeight="1">
      <c r="A41" s="249"/>
      <c r="B41" s="76">
        <f>データ!AZ2</f>
        <v>0</v>
      </c>
      <c r="C41" s="35"/>
      <c r="D41" s="47">
        <f>データ!BA2</f>
        <v>0</v>
      </c>
    </row>
    <row r="42" spans="1:5" ht="30" customHeight="1">
      <c r="A42" s="250" t="s">
        <v>206</v>
      </c>
      <c r="B42" s="65" t="s">
        <v>201</v>
      </c>
      <c r="C42" s="39" t="s">
        <v>207</v>
      </c>
      <c r="D42" s="39" t="s">
        <v>208</v>
      </c>
    </row>
    <row r="43" spans="1:5" ht="30" customHeight="1">
      <c r="A43" s="252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5" ht="30" customHeight="1">
      <c r="A44" s="250" t="s">
        <v>209</v>
      </c>
      <c r="B44" s="65" t="s">
        <v>210</v>
      </c>
      <c r="C44" s="66" t="s">
        <v>211</v>
      </c>
      <c r="D44" s="66"/>
    </row>
    <row r="45" spans="1:5" ht="30" customHeight="1">
      <c r="A45" s="252"/>
      <c r="B45" s="67">
        <f>データ!BE2</f>
        <v>0</v>
      </c>
      <c r="C45" s="68">
        <f>データ!BF2</f>
        <v>0</v>
      </c>
      <c r="D45" s="35"/>
    </row>
    <row r="46" spans="1:5" ht="30" customHeight="1">
      <c r="A46" s="20" t="s">
        <v>212</v>
      </c>
    </row>
    <row r="48" spans="1:5" ht="30" customHeight="1">
      <c r="A48" s="20" t="s">
        <v>213</v>
      </c>
    </row>
    <row r="49" spans="1:5" ht="30" customHeight="1">
      <c r="A49" s="253" t="s">
        <v>214</v>
      </c>
      <c r="B49" s="77" t="s">
        <v>215</v>
      </c>
      <c r="C49" s="77" t="s">
        <v>216</v>
      </c>
      <c r="D49" s="77" t="s">
        <v>217</v>
      </c>
      <c r="E49" s="69"/>
    </row>
    <row r="50" spans="1:5" ht="30" customHeight="1">
      <c r="A50" s="254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5" ht="30" customHeight="1">
      <c r="A51" s="250" t="s">
        <v>218</v>
      </c>
      <c r="B51" s="78" t="s">
        <v>219</v>
      </c>
      <c r="C51" s="78" t="s">
        <v>220</v>
      </c>
      <c r="D51" s="78" t="s">
        <v>221</v>
      </c>
      <c r="E51" s="78" t="s">
        <v>222</v>
      </c>
    </row>
    <row r="52" spans="1:5" ht="30" customHeight="1">
      <c r="A52" s="251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5" ht="30" customHeight="1">
      <c r="A53" s="229" t="s">
        <v>223</v>
      </c>
      <c r="B53" s="78" t="s">
        <v>219</v>
      </c>
      <c r="C53" s="78" t="s">
        <v>224</v>
      </c>
      <c r="D53" s="78" t="s">
        <v>225</v>
      </c>
      <c r="E53" s="78" t="s">
        <v>226</v>
      </c>
    </row>
    <row r="54" spans="1:5" ht="30" customHeight="1">
      <c r="A54" s="230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5" ht="30" customHeight="1">
      <c r="A56" s="20" t="s">
        <v>227</v>
      </c>
    </row>
    <row r="57" spans="1:5" ht="30" customHeight="1">
      <c r="A57" s="74" t="s">
        <v>74</v>
      </c>
      <c r="B57" s="75">
        <f>データ!BV2</f>
        <v>0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</mergeCells>
  <phoneticPr fontId="12"/>
  <pageMargins left="0.7" right="0.7" top="0.75" bottom="0.75" header="0.3" footer="0.3"/>
  <pageSetup paperSize="9" scale="77" orientation="portrait" r:id="rId1"/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6"/>
  <sheetViews>
    <sheetView tabSelected="1" view="pageBreakPreview" zoomScale="70" zoomScaleNormal="70" workbookViewId="0">
      <selection activeCell="J8" sqref="J8"/>
    </sheetView>
  </sheetViews>
  <sheetFormatPr defaultColWidth="8.796875" defaultRowHeight="25.05" customHeight="1"/>
  <cols>
    <col min="1" max="1" width="33.69921875" style="1" customWidth="1"/>
    <col min="2" max="2" width="2.69921875" style="1" customWidth="1"/>
    <col min="3" max="3" width="18.69921875" style="1" customWidth="1"/>
    <col min="4" max="5" width="25.69921875" style="1" customWidth="1"/>
    <col min="6" max="6" width="25.69921875" style="3" customWidth="1"/>
    <col min="7" max="7" width="25.19921875" style="19" customWidth="1"/>
    <col min="8" max="8" width="26.796875" style="19" customWidth="1"/>
    <col min="9" max="10" width="25.69921875" style="3" customWidth="1"/>
    <col min="11" max="13" width="9" style="1" customWidth="1"/>
    <col min="14" max="14" width="11.296875" style="1" customWidth="1"/>
    <col min="15" max="19" width="25.69921875" style="1" customWidth="1"/>
    <col min="20" max="20" width="9" style="1" customWidth="1"/>
  </cols>
  <sheetData>
    <row r="1" spans="1:19" ht="25.05" customHeight="1">
      <c r="A1" s="82"/>
      <c r="B1" s="8"/>
    </row>
    <row r="2" spans="1:19" ht="25.05" customHeight="1">
      <c r="A2" s="82"/>
    </row>
    <row r="3" spans="1:19" ht="25.05" customHeight="1">
      <c r="A3" s="82"/>
    </row>
    <row r="4" spans="1:19" ht="25.05" customHeight="1">
      <c r="A4" s="82"/>
      <c r="C4" s="95" t="s">
        <v>2</v>
      </c>
      <c r="D4" s="152">
        <f>調査票!B4</f>
        <v>0</v>
      </c>
      <c r="F4" s="1"/>
      <c r="G4" s="1"/>
      <c r="H4" s="1"/>
      <c r="I4" s="1"/>
      <c r="J4" s="15"/>
      <c r="N4" s="10"/>
      <c r="O4" s="11" t="s">
        <v>228</v>
      </c>
      <c r="P4" s="11" t="s">
        <v>229</v>
      </c>
    </row>
    <row r="5" spans="1:19" ht="25.05" customHeight="1">
      <c r="A5" s="82"/>
      <c r="C5" s="96" t="s">
        <v>230</v>
      </c>
      <c r="D5" s="153">
        <f>調査票!B5</f>
        <v>0</v>
      </c>
      <c r="F5" s="1"/>
      <c r="G5" s="1"/>
      <c r="H5" s="1"/>
      <c r="I5" s="1"/>
      <c r="J5" s="15"/>
      <c r="N5" s="9" t="s">
        <v>231</v>
      </c>
      <c r="O5" s="12">
        <v>0</v>
      </c>
      <c r="P5" s="13">
        <f>I13</f>
        <v>0</v>
      </c>
    </row>
    <row r="6" spans="1:19" ht="25.05" customHeight="1">
      <c r="A6" s="82"/>
      <c r="C6" s="96" t="s">
        <v>161</v>
      </c>
      <c r="D6" s="153">
        <f>調査票!B8</f>
        <v>0</v>
      </c>
      <c r="F6" s="85" t="s">
        <v>232</v>
      </c>
      <c r="G6" s="86" t="s">
        <v>233</v>
      </c>
      <c r="H6" s="86" t="s">
        <v>234</v>
      </c>
      <c r="I6" s="87" t="s">
        <v>235</v>
      </c>
      <c r="J6" s="15"/>
      <c r="N6" s="9" t="s">
        <v>236</v>
      </c>
      <c r="O6" s="12">
        <v>0</v>
      </c>
      <c r="P6" s="13">
        <f t="shared" ref="P6:P28" si="0">P5+O5</f>
        <v>0</v>
      </c>
    </row>
    <row r="7" spans="1:19" ht="25.05" customHeight="1">
      <c r="A7" s="82"/>
      <c r="C7" s="96" t="s">
        <v>163</v>
      </c>
      <c r="D7" s="153">
        <f>調査票!B10</f>
        <v>0</v>
      </c>
      <c r="F7" s="88" t="s">
        <v>237</v>
      </c>
      <c r="G7" s="145"/>
      <c r="H7" s="146">
        <v>1500000</v>
      </c>
      <c r="I7" s="89">
        <f t="shared" ref="I7:I12" si="1">H7*G7</f>
        <v>0</v>
      </c>
      <c r="J7" s="15"/>
      <c r="N7" s="9" t="s">
        <v>238</v>
      </c>
      <c r="O7" s="12">
        <v>0</v>
      </c>
      <c r="P7" s="13">
        <f t="shared" si="0"/>
        <v>0</v>
      </c>
    </row>
    <row r="8" spans="1:19" ht="25.05" customHeight="1">
      <c r="A8" s="82"/>
      <c r="C8" s="96" t="s">
        <v>14</v>
      </c>
      <c r="D8" s="154">
        <f>調査票!B11</f>
        <v>0</v>
      </c>
      <c r="F8" s="88" t="s">
        <v>239</v>
      </c>
      <c r="G8" s="145"/>
      <c r="H8" s="146">
        <v>400000</v>
      </c>
      <c r="I8" s="89">
        <f t="shared" si="1"/>
        <v>0</v>
      </c>
      <c r="J8" s="15"/>
      <c r="N8" s="9" t="s">
        <v>240</v>
      </c>
      <c r="O8" s="12">
        <v>0</v>
      </c>
      <c r="P8" s="13">
        <f t="shared" si="0"/>
        <v>0</v>
      </c>
    </row>
    <row r="9" spans="1:19" ht="25.05" customHeight="1">
      <c r="A9" s="82"/>
      <c r="C9" s="96" t="s">
        <v>241</v>
      </c>
      <c r="D9" s="143">
        <f>ROUNDUP((D8/21)/480,1)</f>
        <v>0</v>
      </c>
      <c r="F9" s="88" t="s">
        <v>242</v>
      </c>
      <c r="G9" s="145"/>
      <c r="H9" s="146">
        <v>450000</v>
      </c>
      <c r="I9" s="89">
        <f t="shared" si="1"/>
        <v>0</v>
      </c>
      <c r="J9" s="16"/>
      <c r="N9" s="9" t="s">
        <v>243</v>
      </c>
      <c r="O9" s="12">
        <v>0</v>
      </c>
      <c r="P9" s="13">
        <f t="shared" si="0"/>
        <v>0</v>
      </c>
    </row>
    <row r="10" spans="1:19" ht="25.05" customHeight="1">
      <c r="A10" s="82"/>
      <c r="C10" s="151" t="s">
        <v>159</v>
      </c>
      <c r="D10" s="155">
        <f>調査票!B6</f>
        <v>0</v>
      </c>
      <c r="F10" s="88" t="s">
        <v>244</v>
      </c>
      <c r="G10" s="145"/>
      <c r="H10" s="146">
        <v>20000</v>
      </c>
      <c r="I10" s="89">
        <f t="shared" si="1"/>
        <v>0</v>
      </c>
      <c r="J10" s="17"/>
      <c r="N10" s="9" t="s">
        <v>245</v>
      </c>
      <c r="O10" s="12">
        <v>0</v>
      </c>
      <c r="P10" s="13">
        <f t="shared" si="0"/>
        <v>0</v>
      </c>
    </row>
    <row r="11" spans="1:19" ht="25.05" customHeight="1">
      <c r="A11" s="82"/>
      <c r="C11" s="144" t="s">
        <v>166</v>
      </c>
      <c r="D11" s="156">
        <f>調査票!B14</f>
        <v>0</v>
      </c>
      <c r="F11" s="90" t="s">
        <v>246</v>
      </c>
      <c r="G11" s="147"/>
      <c r="H11" s="148">
        <v>10000</v>
      </c>
      <c r="I11" s="91">
        <f t="shared" si="1"/>
        <v>0</v>
      </c>
      <c r="N11" s="9" t="s">
        <v>247</v>
      </c>
      <c r="O11" s="12">
        <f t="shared" ref="O11:O28" si="2">$I$69</f>
        <v>0</v>
      </c>
      <c r="P11" s="13">
        <f t="shared" si="0"/>
        <v>0</v>
      </c>
    </row>
    <row r="12" spans="1:19" ht="25.05" customHeight="1">
      <c r="A12" s="82"/>
      <c r="C12" s="96" t="s">
        <v>167</v>
      </c>
      <c r="D12" s="157">
        <f>調査票!B15</f>
        <v>0</v>
      </c>
      <c r="F12" s="92" t="s">
        <v>248</v>
      </c>
      <c r="G12" s="149"/>
      <c r="H12" s="150">
        <v>50000</v>
      </c>
      <c r="I12" s="94">
        <f t="shared" si="1"/>
        <v>0</v>
      </c>
      <c r="N12" s="9" t="s">
        <v>249</v>
      </c>
      <c r="O12" s="12">
        <f t="shared" si="2"/>
        <v>0</v>
      </c>
      <c r="P12" s="13">
        <f t="shared" si="0"/>
        <v>0</v>
      </c>
    </row>
    <row r="13" spans="1:19" ht="25.05" customHeight="1">
      <c r="A13" s="82"/>
      <c r="C13" s="96" t="s">
        <v>168</v>
      </c>
      <c r="D13" s="157">
        <f>調査票!B16</f>
        <v>0</v>
      </c>
      <c r="H13" s="22"/>
      <c r="I13" s="93">
        <f>SUM(I7:I12)</f>
        <v>0</v>
      </c>
      <c r="N13" s="9" t="s">
        <v>250</v>
      </c>
      <c r="O13" s="12">
        <f t="shared" si="2"/>
        <v>0</v>
      </c>
      <c r="P13" s="13">
        <f t="shared" si="0"/>
        <v>0</v>
      </c>
    </row>
    <row r="14" spans="1:19" ht="25.05" customHeight="1">
      <c r="A14" s="82"/>
      <c r="C14" s="97" t="s">
        <v>169</v>
      </c>
      <c r="D14" s="158">
        <f>調査票!B17</f>
        <v>0</v>
      </c>
      <c r="N14" s="9" t="s">
        <v>251</v>
      </c>
      <c r="O14" s="12">
        <f t="shared" si="2"/>
        <v>0</v>
      </c>
      <c r="P14" s="13">
        <f t="shared" si="0"/>
        <v>0</v>
      </c>
      <c r="Q14" s="2"/>
      <c r="R14" s="3"/>
      <c r="S14" s="3"/>
    </row>
    <row r="15" spans="1:19" ht="25.05" customHeight="1" thickBot="1">
      <c r="A15" s="82"/>
      <c r="N15" s="9" t="s">
        <v>252</v>
      </c>
      <c r="O15" s="12">
        <f t="shared" si="2"/>
        <v>0</v>
      </c>
      <c r="P15" s="13">
        <f t="shared" si="0"/>
        <v>0</v>
      </c>
      <c r="Q15" s="2"/>
      <c r="R15" s="3"/>
      <c r="S15" s="3"/>
    </row>
    <row r="16" spans="1:19" ht="25.05" customHeight="1" thickBot="1">
      <c r="A16" s="82"/>
      <c r="C16" s="265" t="s">
        <v>177</v>
      </c>
      <c r="D16" s="134" t="s">
        <v>253</v>
      </c>
      <c r="E16" s="135" t="s">
        <v>254</v>
      </c>
      <c r="F16" s="134" t="s">
        <v>307</v>
      </c>
      <c r="G16" s="135" t="s">
        <v>175</v>
      </c>
      <c r="H16" s="159" t="s">
        <v>176</v>
      </c>
      <c r="I16" s="136" t="s">
        <v>255</v>
      </c>
      <c r="J16" s="137" t="s">
        <v>256</v>
      </c>
      <c r="N16" s="9" t="s">
        <v>257</v>
      </c>
      <c r="O16" s="12">
        <f t="shared" si="2"/>
        <v>0</v>
      </c>
      <c r="P16" s="13">
        <f t="shared" si="0"/>
        <v>0</v>
      </c>
    </row>
    <row r="17" spans="1:16" ht="25.05" customHeight="1" thickBot="1">
      <c r="A17" s="82"/>
      <c r="C17" s="266"/>
      <c r="D17" s="163">
        <f>調査票!B21</f>
        <v>0</v>
      </c>
      <c r="E17" s="163">
        <f>調査票!C21</f>
        <v>0</v>
      </c>
      <c r="F17" s="110">
        <f>D17*H17+E17*H17</f>
        <v>0</v>
      </c>
      <c r="G17" s="163">
        <f>調査票!D21</f>
        <v>0</v>
      </c>
      <c r="H17" s="163">
        <f>調査票!E21</f>
        <v>0</v>
      </c>
      <c r="I17" s="111">
        <f>F17*G17*D9*30</f>
        <v>0</v>
      </c>
      <c r="J17" s="138">
        <f>I17*12</f>
        <v>0</v>
      </c>
      <c r="N17" s="9" t="s">
        <v>258</v>
      </c>
      <c r="O17" s="12">
        <f t="shared" si="2"/>
        <v>0</v>
      </c>
      <c r="P17" s="13">
        <f t="shared" si="0"/>
        <v>0</v>
      </c>
    </row>
    <row r="18" spans="1:16" ht="25.05" customHeight="1" thickBot="1">
      <c r="A18" s="82"/>
      <c r="C18" s="266" t="s">
        <v>178</v>
      </c>
      <c r="D18" s="107" t="s">
        <v>253</v>
      </c>
      <c r="E18" s="108" t="s">
        <v>254</v>
      </c>
      <c r="F18" s="107" t="s">
        <v>307</v>
      </c>
      <c r="G18" s="108" t="s">
        <v>175</v>
      </c>
      <c r="H18" s="160" t="s">
        <v>176</v>
      </c>
      <c r="I18" s="109" t="s">
        <v>255</v>
      </c>
      <c r="J18" s="139" t="s">
        <v>256</v>
      </c>
      <c r="N18" s="9" t="s">
        <v>259</v>
      </c>
      <c r="O18" s="12">
        <f t="shared" si="2"/>
        <v>0</v>
      </c>
      <c r="P18" s="13">
        <f t="shared" si="0"/>
        <v>0</v>
      </c>
    </row>
    <row r="19" spans="1:16" ht="25.05" customHeight="1" thickBot="1">
      <c r="A19" s="82"/>
      <c r="C19" s="266"/>
      <c r="D19" s="163">
        <f>調査票!B22</f>
        <v>0</v>
      </c>
      <c r="E19" s="163">
        <f>調査票!C22</f>
        <v>0</v>
      </c>
      <c r="F19" s="110">
        <f>D19*H19+E19*H19</f>
        <v>0</v>
      </c>
      <c r="G19" s="163">
        <f>調査票!D22</f>
        <v>0</v>
      </c>
      <c r="H19" s="163">
        <f>調査票!E22</f>
        <v>0</v>
      </c>
      <c r="I19" s="111">
        <f>F19*G19*D9*30</f>
        <v>0</v>
      </c>
      <c r="J19" s="138">
        <f>I19*12</f>
        <v>0</v>
      </c>
      <c r="N19" s="9" t="s">
        <v>260</v>
      </c>
      <c r="O19" s="12">
        <f t="shared" si="2"/>
        <v>0</v>
      </c>
      <c r="P19" s="13">
        <f t="shared" si="0"/>
        <v>0</v>
      </c>
    </row>
    <row r="20" spans="1:16" ht="25.05" customHeight="1" thickBot="1">
      <c r="A20" s="82"/>
      <c r="C20" s="266" t="s">
        <v>179</v>
      </c>
      <c r="D20" s="107" t="s">
        <v>253</v>
      </c>
      <c r="E20" s="108" t="s">
        <v>254</v>
      </c>
      <c r="F20" s="107" t="s">
        <v>308</v>
      </c>
      <c r="G20" s="108" t="s">
        <v>175</v>
      </c>
      <c r="H20" s="160" t="s">
        <v>176</v>
      </c>
      <c r="I20" s="109" t="s">
        <v>255</v>
      </c>
      <c r="J20" s="139" t="s">
        <v>256</v>
      </c>
      <c r="N20" s="9" t="s">
        <v>261</v>
      </c>
      <c r="O20" s="12">
        <f t="shared" si="2"/>
        <v>0</v>
      </c>
      <c r="P20" s="13">
        <f t="shared" si="0"/>
        <v>0</v>
      </c>
    </row>
    <row r="21" spans="1:16" ht="25.05" customHeight="1" thickBot="1">
      <c r="A21" s="82"/>
      <c r="C21" s="266"/>
      <c r="D21" s="163">
        <f>調査票!B23</f>
        <v>0</v>
      </c>
      <c r="E21" s="163">
        <f>調査票!C23</f>
        <v>0</v>
      </c>
      <c r="F21" s="110">
        <f>D21*H21+E21*H21</f>
        <v>0</v>
      </c>
      <c r="G21" s="163">
        <f>調査票!D23</f>
        <v>0</v>
      </c>
      <c r="H21" s="163">
        <f>調査票!E23</f>
        <v>0</v>
      </c>
      <c r="I21" s="111">
        <f>F21*G21*D9*30</f>
        <v>0</v>
      </c>
      <c r="J21" s="138">
        <f>I21*12</f>
        <v>0</v>
      </c>
      <c r="N21" s="9" t="s">
        <v>262</v>
      </c>
      <c r="O21" s="12">
        <f t="shared" si="2"/>
        <v>0</v>
      </c>
      <c r="P21" s="13">
        <f t="shared" si="0"/>
        <v>0</v>
      </c>
    </row>
    <row r="22" spans="1:16" ht="25.05" customHeight="1" thickBot="1">
      <c r="A22" s="82"/>
      <c r="C22" s="266" t="s">
        <v>180</v>
      </c>
      <c r="D22" s="107" t="s">
        <v>253</v>
      </c>
      <c r="E22" s="108" t="s">
        <v>254</v>
      </c>
      <c r="F22" s="107" t="s">
        <v>308</v>
      </c>
      <c r="G22" s="108" t="s">
        <v>175</v>
      </c>
      <c r="H22" s="160" t="s">
        <v>176</v>
      </c>
      <c r="I22" s="109" t="s">
        <v>255</v>
      </c>
      <c r="J22" s="139" t="s">
        <v>256</v>
      </c>
      <c r="N22" s="9" t="s">
        <v>263</v>
      </c>
      <c r="O22" s="12">
        <f t="shared" si="2"/>
        <v>0</v>
      </c>
      <c r="P22" s="13">
        <f t="shared" si="0"/>
        <v>0</v>
      </c>
    </row>
    <row r="23" spans="1:16" ht="25.05" customHeight="1" thickBot="1">
      <c r="A23" s="82"/>
      <c r="C23" s="271"/>
      <c r="D23" s="179">
        <f>調査票!B24</f>
        <v>0</v>
      </c>
      <c r="E23" s="179">
        <f>調査票!C24</f>
        <v>0</v>
      </c>
      <c r="F23" s="140">
        <f>D23*H23+E23*H23</f>
        <v>0</v>
      </c>
      <c r="G23" s="179">
        <f>調査票!D24</f>
        <v>0</v>
      </c>
      <c r="H23" s="179">
        <f>調査票!E24</f>
        <v>0</v>
      </c>
      <c r="I23" s="111">
        <f>F23*G23*$D9*30</f>
        <v>0</v>
      </c>
      <c r="J23" s="138">
        <f>I23*12</f>
        <v>0</v>
      </c>
      <c r="N23" s="9" t="s">
        <v>264</v>
      </c>
      <c r="O23" s="12">
        <f t="shared" si="2"/>
        <v>0</v>
      </c>
      <c r="P23" s="13">
        <f t="shared" si="0"/>
        <v>0</v>
      </c>
    </row>
    <row r="24" spans="1:16" ht="25.05" customHeight="1">
      <c r="A24" s="82"/>
      <c r="C24" s="7"/>
      <c r="D24" s="2"/>
      <c r="E24" s="2"/>
      <c r="F24" s="2"/>
      <c r="G24" s="2"/>
      <c r="H24" s="2"/>
      <c r="I24" s="161" t="s">
        <v>265</v>
      </c>
      <c r="J24" s="162" t="s">
        <v>266</v>
      </c>
      <c r="N24" s="9" t="s">
        <v>267</v>
      </c>
      <c r="O24" s="12">
        <f t="shared" si="2"/>
        <v>0</v>
      </c>
      <c r="P24" s="13">
        <f t="shared" si="0"/>
        <v>0</v>
      </c>
    </row>
    <row r="25" spans="1:16" ht="25.05" customHeight="1" thickBot="1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268</v>
      </c>
      <c r="O25" s="12">
        <f t="shared" si="2"/>
        <v>0</v>
      </c>
      <c r="P25" s="13">
        <f t="shared" si="0"/>
        <v>0</v>
      </c>
    </row>
    <row r="26" spans="1:16" ht="25.05" customHeight="1" thickBot="1">
      <c r="A26" s="82"/>
      <c r="C26" s="3"/>
      <c r="D26" s="2"/>
      <c r="E26" s="2"/>
      <c r="F26" s="2"/>
      <c r="G26" s="21"/>
      <c r="H26" s="21"/>
      <c r="I26" s="4"/>
      <c r="J26" s="4"/>
      <c r="N26" s="9" t="s">
        <v>269</v>
      </c>
      <c r="O26" s="12">
        <f t="shared" si="2"/>
        <v>0</v>
      </c>
      <c r="P26" s="13">
        <f t="shared" si="0"/>
        <v>0</v>
      </c>
    </row>
    <row r="27" spans="1:16" ht="25.05" customHeight="1" thickBot="1">
      <c r="A27" s="82"/>
      <c r="C27" s="272" t="s">
        <v>270</v>
      </c>
      <c r="D27" s="127" t="s">
        <v>271</v>
      </c>
      <c r="E27" s="183" t="s">
        <v>297</v>
      </c>
      <c r="F27" s="129"/>
      <c r="G27" s="164"/>
      <c r="H27" s="164"/>
      <c r="I27" s="128"/>
      <c r="J27" s="184" t="s">
        <v>298</v>
      </c>
      <c r="N27" s="9" t="s">
        <v>272</v>
      </c>
      <c r="O27" s="12">
        <f t="shared" si="2"/>
        <v>0</v>
      </c>
      <c r="P27" s="13">
        <f t="shared" si="0"/>
        <v>0</v>
      </c>
    </row>
    <row r="28" spans="1:16" ht="25.05" customHeight="1" thickBot="1">
      <c r="A28" s="82"/>
      <c r="C28" s="269"/>
      <c r="D28" s="180">
        <f>調査票!B28</f>
        <v>0</v>
      </c>
      <c r="E28" s="181">
        <f>調査票!C28</f>
        <v>0</v>
      </c>
      <c r="F28" s="106"/>
      <c r="G28" s="105"/>
      <c r="H28" s="105"/>
      <c r="I28" s="111"/>
      <c r="J28" s="185">
        <f>D28*I28</f>
        <v>0</v>
      </c>
      <c r="N28" s="9" t="s">
        <v>273</v>
      </c>
      <c r="O28" s="12">
        <f t="shared" si="2"/>
        <v>0</v>
      </c>
      <c r="P28" s="13">
        <f t="shared" si="0"/>
        <v>0</v>
      </c>
    </row>
    <row r="29" spans="1:16" ht="25.05" customHeight="1" thickBot="1">
      <c r="A29" s="82"/>
      <c r="C29" s="269" t="s">
        <v>274</v>
      </c>
      <c r="D29" s="160" t="s">
        <v>275</v>
      </c>
      <c r="E29" s="109" t="s">
        <v>276</v>
      </c>
      <c r="F29" s="165"/>
      <c r="G29" s="165"/>
      <c r="H29" s="165"/>
      <c r="I29" s="109" t="s">
        <v>277</v>
      </c>
      <c r="J29" s="131" t="s">
        <v>256</v>
      </c>
    </row>
    <row r="30" spans="1:16" ht="25.05" customHeight="1" thickBot="1">
      <c r="A30" s="82"/>
      <c r="C30" s="269"/>
      <c r="D30" s="163">
        <f>調査票!D28</f>
        <v>0</v>
      </c>
      <c r="E30" s="163">
        <f>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16" ht="25.05" customHeight="1" thickBot="1">
      <c r="A31" s="82"/>
      <c r="C31" s="273" t="s">
        <v>278</v>
      </c>
      <c r="D31" s="107" t="s">
        <v>279</v>
      </c>
      <c r="E31" s="107" t="s">
        <v>280</v>
      </c>
      <c r="F31" s="107" t="s">
        <v>281</v>
      </c>
      <c r="G31" s="108" t="s">
        <v>282</v>
      </c>
      <c r="H31" s="160"/>
      <c r="I31" s="186" t="s">
        <v>299</v>
      </c>
      <c r="J31" s="187" t="s">
        <v>256</v>
      </c>
    </row>
    <row r="32" spans="1:16" ht="25.05" customHeight="1" thickBot="1">
      <c r="A32" s="82"/>
      <c r="C32" s="273"/>
      <c r="D32" s="182">
        <f>調査票!B30</f>
        <v>0</v>
      </c>
      <c r="E32" s="182">
        <f>調査票!C30</f>
        <v>0</v>
      </c>
      <c r="F32" s="182">
        <f>調査票!D30</f>
        <v>0</v>
      </c>
      <c r="G32" s="182">
        <f>調査票!E30</f>
        <v>0</v>
      </c>
      <c r="H32" s="116"/>
      <c r="I32" s="188">
        <f>E32*G32*F32*D9</f>
        <v>0</v>
      </c>
      <c r="J32" s="185">
        <f>I32*D32</f>
        <v>0</v>
      </c>
    </row>
    <row r="33" spans="1:10" ht="25.05" customHeight="1" thickBot="1">
      <c r="A33" s="82"/>
      <c r="C33" s="269" t="s">
        <v>197</v>
      </c>
      <c r="D33" s="107" t="s">
        <v>195</v>
      </c>
      <c r="E33" s="107" t="s">
        <v>300</v>
      </c>
      <c r="F33" s="165"/>
      <c r="G33" s="165"/>
      <c r="H33" s="165"/>
      <c r="I33" s="165"/>
      <c r="J33" s="131" t="s">
        <v>256</v>
      </c>
    </row>
    <row r="34" spans="1:10" ht="25.05" customHeight="1" thickBot="1">
      <c r="A34" s="82"/>
      <c r="C34" s="270"/>
      <c r="D34" s="189">
        <f>調査票!B32</f>
        <v>0</v>
      </c>
      <c r="E34" s="190">
        <f>調査票!C32</f>
        <v>0</v>
      </c>
      <c r="F34" s="132"/>
      <c r="G34" s="132"/>
      <c r="H34" s="132"/>
      <c r="I34" s="105"/>
      <c r="J34" s="133">
        <f>D34*E34</f>
        <v>0</v>
      </c>
    </row>
    <row r="35" spans="1:10" ht="25.05" customHeight="1">
      <c r="A35" s="82"/>
      <c r="C35" s="14"/>
      <c r="D35" s="7"/>
      <c r="E35" s="7"/>
      <c r="F35" s="5"/>
      <c r="G35" s="7"/>
      <c r="H35" s="7"/>
      <c r="I35" s="123" t="s">
        <v>265</v>
      </c>
      <c r="J35" s="124" t="s">
        <v>266</v>
      </c>
    </row>
    <row r="36" spans="1:10" ht="25.05" customHeight="1" thickBot="1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10" ht="25.05" customHeight="1" thickBot="1">
      <c r="A37" s="82"/>
      <c r="C37" s="7"/>
      <c r="D37" s="7"/>
      <c r="E37" s="7"/>
      <c r="F37" s="7"/>
      <c r="G37" s="7"/>
      <c r="H37" s="7"/>
      <c r="I37" s="6"/>
      <c r="J37" s="6"/>
    </row>
    <row r="38" spans="1:10" ht="25.05" customHeight="1" thickBot="1">
      <c r="A38" s="82"/>
      <c r="C38" s="260" t="s">
        <v>200</v>
      </c>
      <c r="D38" s="112" t="s">
        <v>309</v>
      </c>
      <c r="E38" s="167" t="s">
        <v>283</v>
      </c>
      <c r="F38" s="113" t="s">
        <v>284</v>
      </c>
      <c r="G38" s="168"/>
      <c r="H38" s="169"/>
      <c r="I38" s="114" t="s">
        <v>255</v>
      </c>
      <c r="J38" s="115" t="s">
        <v>256</v>
      </c>
    </row>
    <row r="39" spans="1:10" ht="25.05" customHeight="1" thickBot="1">
      <c r="A39" s="82"/>
      <c r="C39" s="261"/>
      <c r="D39" s="170">
        <f>調査票!B37</f>
        <v>0</v>
      </c>
      <c r="E39" s="166">
        <f>調査票!C37</f>
        <v>0</v>
      </c>
      <c r="F39" s="166">
        <f>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10" ht="25.05" customHeight="1" thickBot="1">
      <c r="A40" s="82"/>
      <c r="C40" s="261" t="s">
        <v>204</v>
      </c>
      <c r="D40" s="117" t="s">
        <v>309</v>
      </c>
      <c r="E40" s="107" t="s">
        <v>283</v>
      </c>
      <c r="F40" s="108" t="s">
        <v>284</v>
      </c>
      <c r="G40" s="171"/>
      <c r="H40" s="118"/>
      <c r="I40" s="186" t="s">
        <v>255</v>
      </c>
      <c r="J40" s="192" t="s">
        <v>256</v>
      </c>
    </row>
    <row r="41" spans="1:10" ht="25.05" customHeight="1" thickBot="1">
      <c r="A41" s="82"/>
      <c r="C41" s="261"/>
      <c r="D41" s="170">
        <f>調査票!B39</f>
        <v>0</v>
      </c>
      <c r="E41" s="166">
        <f>調査票!C39</f>
        <v>0</v>
      </c>
      <c r="F41" s="166">
        <f>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10" ht="25.05" customHeight="1" thickBot="1">
      <c r="A42" s="82"/>
      <c r="C42" s="261" t="s">
        <v>205</v>
      </c>
      <c r="D42" s="117" t="s">
        <v>309</v>
      </c>
      <c r="E42" s="107"/>
      <c r="F42" s="108" t="s">
        <v>284</v>
      </c>
      <c r="G42" s="171"/>
      <c r="H42" s="118"/>
      <c r="I42" s="186" t="s">
        <v>255</v>
      </c>
      <c r="J42" s="192" t="s">
        <v>256</v>
      </c>
    </row>
    <row r="43" spans="1:10" ht="25.05" customHeight="1" thickBot="1">
      <c r="A43" s="82"/>
      <c r="C43" s="261"/>
      <c r="D43" s="170">
        <f>調査票!B41</f>
        <v>0</v>
      </c>
      <c r="E43" s="116"/>
      <c r="F43" s="166">
        <f>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10" ht="25.05" customHeight="1" thickBot="1">
      <c r="A44" s="82"/>
      <c r="C44" s="261" t="s">
        <v>285</v>
      </c>
      <c r="D44" s="117" t="s">
        <v>309</v>
      </c>
      <c r="E44" s="108" t="s">
        <v>286</v>
      </c>
      <c r="F44" s="108" t="s">
        <v>287</v>
      </c>
      <c r="G44" s="171"/>
      <c r="H44" s="118"/>
      <c r="I44" s="186" t="s">
        <v>255</v>
      </c>
      <c r="J44" s="192" t="s">
        <v>256</v>
      </c>
    </row>
    <row r="45" spans="1:10" ht="25.05" customHeight="1" thickBot="1">
      <c r="A45" s="82"/>
      <c r="C45" s="261"/>
      <c r="D45" s="170">
        <f>調査票!B43</f>
        <v>0</v>
      </c>
      <c r="E45" s="166">
        <f>調査票!C43</f>
        <v>0</v>
      </c>
      <c r="F45" s="166">
        <f>調査票!D43</f>
        <v>0</v>
      </c>
      <c r="G45" s="116"/>
      <c r="H45" s="105"/>
      <c r="I45" s="188">
        <f>J45/30</f>
        <v>0</v>
      </c>
      <c r="J45" s="193">
        <f>D45*F45*E45*D9</f>
        <v>0</v>
      </c>
    </row>
    <row r="46" spans="1:10" ht="25.05" customHeight="1" thickBot="1">
      <c r="A46" s="82"/>
      <c r="C46" s="261" t="s">
        <v>288</v>
      </c>
      <c r="D46" s="119" t="s">
        <v>289</v>
      </c>
      <c r="E46" s="120" t="s">
        <v>290</v>
      </c>
      <c r="F46" s="121"/>
      <c r="G46" s="121"/>
      <c r="H46" s="121"/>
      <c r="I46" s="186" t="s">
        <v>255</v>
      </c>
      <c r="J46" s="194" t="s">
        <v>291</v>
      </c>
    </row>
    <row r="47" spans="1:10" ht="25.05" customHeight="1" thickBot="1">
      <c r="A47" s="82"/>
      <c r="C47" s="264"/>
      <c r="D47" s="172">
        <f>調査票!B45</f>
        <v>0</v>
      </c>
      <c r="E47" s="172">
        <f>調査票!C45</f>
        <v>0</v>
      </c>
      <c r="F47" s="122"/>
      <c r="G47" s="122"/>
      <c r="H47" s="173"/>
      <c r="I47" s="195">
        <f>J47/30</f>
        <v>0</v>
      </c>
      <c r="J47" s="196">
        <f>D47*E47*11600</f>
        <v>0</v>
      </c>
    </row>
    <row r="48" spans="1:10" ht="25.05" customHeight="1">
      <c r="A48" s="82"/>
      <c r="C48" s="7"/>
      <c r="D48" s="7"/>
      <c r="E48" s="7"/>
      <c r="F48" s="7"/>
      <c r="G48" s="7"/>
      <c r="H48" s="7"/>
      <c r="I48" s="197" t="s">
        <v>265</v>
      </c>
      <c r="J48" s="198" t="s">
        <v>266</v>
      </c>
    </row>
    <row r="49" spans="1:10" ht="25.05" customHeight="1" thickBot="1">
      <c r="A49" s="82"/>
      <c r="C49" s="14"/>
      <c r="D49" s="7"/>
      <c r="E49" s="7"/>
      <c r="F49" s="7"/>
      <c r="G49" s="7"/>
      <c r="H49" s="7"/>
      <c r="I49" s="199">
        <f>I43+I41+I39+I47+I45</f>
        <v>0</v>
      </c>
      <c r="J49" s="200">
        <f>J43+J41+J39+J47+J45</f>
        <v>0</v>
      </c>
    </row>
    <row r="50" spans="1:10" ht="25.05" customHeight="1" thickBot="1">
      <c r="A50" s="82"/>
      <c r="C50" s="7"/>
      <c r="D50" s="7"/>
      <c r="E50" s="7"/>
      <c r="F50" s="7"/>
      <c r="G50" s="7"/>
      <c r="H50" s="7"/>
      <c r="I50" s="5"/>
      <c r="J50" s="6"/>
    </row>
    <row r="51" spans="1:10" ht="25.05" customHeight="1">
      <c r="A51" s="82"/>
      <c r="C51" s="267" t="s">
        <v>214</v>
      </c>
      <c r="D51" s="201" t="s">
        <v>215</v>
      </c>
      <c r="E51" s="201" t="s">
        <v>301</v>
      </c>
      <c r="F51" s="201" t="s">
        <v>302</v>
      </c>
      <c r="G51" s="202"/>
      <c r="H51" s="202"/>
      <c r="I51" s="203" t="s">
        <v>255</v>
      </c>
      <c r="J51" s="204" t="s">
        <v>256</v>
      </c>
    </row>
    <row r="52" spans="1:10" ht="25.05" customHeight="1">
      <c r="A52" s="82"/>
      <c r="C52" s="268"/>
      <c r="D52" s="205">
        <f>調査票!B50</f>
        <v>0</v>
      </c>
      <c r="E52" s="205">
        <f>調査票!C50</f>
        <v>0</v>
      </c>
      <c r="F52" s="206">
        <f>調査票!D50</f>
        <v>0</v>
      </c>
      <c r="G52" s="207"/>
      <c r="H52" s="207"/>
      <c r="I52" s="188">
        <f>D52*E52*F52*30</f>
        <v>0</v>
      </c>
      <c r="J52" s="208">
        <f>I52*12</f>
        <v>0</v>
      </c>
    </row>
    <row r="53" spans="1:10" ht="25.05" customHeight="1">
      <c r="A53" s="82"/>
      <c r="C53" s="258" t="s">
        <v>218</v>
      </c>
      <c r="D53" s="209" t="s">
        <v>219</v>
      </c>
      <c r="E53" s="210" t="s">
        <v>220</v>
      </c>
      <c r="F53" s="209" t="s">
        <v>310</v>
      </c>
      <c r="G53" s="211" t="s">
        <v>303</v>
      </c>
      <c r="H53" s="210" t="s">
        <v>222</v>
      </c>
      <c r="I53" s="186" t="s">
        <v>255</v>
      </c>
      <c r="J53" s="212" t="s">
        <v>256</v>
      </c>
    </row>
    <row r="54" spans="1:10" ht="25.05" customHeight="1">
      <c r="A54" s="82"/>
      <c r="C54" s="259"/>
      <c r="D54" s="205">
        <f>調査票!B52</f>
        <v>0</v>
      </c>
      <c r="E54" s="213">
        <f>調査票!C52</f>
        <v>0</v>
      </c>
      <c r="F54" s="214">
        <f>D54*H54+E54*H54</f>
        <v>0</v>
      </c>
      <c r="G54" s="213">
        <f>調査票!D52</f>
        <v>0</v>
      </c>
      <c r="H54" s="213">
        <f>調査票!E52</f>
        <v>0</v>
      </c>
      <c r="I54" s="215">
        <f>F54*G54*D9*30</f>
        <v>0</v>
      </c>
      <c r="J54" s="208">
        <f>I54*12</f>
        <v>0</v>
      </c>
    </row>
    <row r="55" spans="1:10" ht="25.05" customHeight="1">
      <c r="A55" s="82"/>
      <c r="C55" s="262" t="s">
        <v>223</v>
      </c>
      <c r="D55" s="209" t="s">
        <v>219</v>
      </c>
      <c r="E55" s="210" t="s">
        <v>224</v>
      </c>
      <c r="F55" s="209"/>
      <c r="G55" s="210" t="s">
        <v>304</v>
      </c>
      <c r="H55" s="210" t="s">
        <v>226</v>
      </c>
      <c r="I55" s="186" t="s">
        <v>255</v>
      </c>
      <c r="J55" s="212" t="s">
        <v>256</v>
      </c>
    </row>
    <row r="56" spans="1:10" ht="25.05" customHeight="1" thickBot="1">
      <c r="A56" s="82"/>
      <c r="C56" s="263"/>
      <c r="D56" s="216">
        <f>調査票!B54</f>
        <v>0</v>
      </c>
      <c r="E56" s="217">
        <f>調査票!C54</f>
        <v>0</v>
      </c>
      <c r="F56" s="214"/>
      <c r="G56" s="216">
        <f>調査票!D54</f>
        <v>0</v>
      </c>
      <c r="H56" s="216">
        <f>調査票!E54</f>
        <v>0</v>
      </c>
      <c r="I56" s="215">
        <f>E56*G56*H56*D9*30</f>
        <v>0</v>
      </c>
      <c r="J56" s="218">
        <f>I56*12</f>
        <v>0</v>
      </c>
    </row>
    <row r="57" spans="1:10" ht="25.05" customHeight="1">
      <c r="A57" s="82"/>
      <c r="C57" s="7"/>
      <c r="D57" s="219"/>
      <c r="E57" s="219"/>
      <c r="F57" s="219"/>
      <c r="G57" s="219"/>
      <c r="H57" s="219"/>
      <c r="I57" s="220" t="s">
        <v>265</v>
      </c>
      <c r="J57" s="221" t="s">
        <v>266</v>
      </c>
    </row>
    <row r="58" spans="1:10" ht="25.05" customHeight="1" thickBot="1">
      <c r="A58" s="82"/>
      <c r="C58" s="7"/>
      <c r="D58" s="219"/>
      <c r="E58" s="219"/>
      <c r="F58" s="219"/>
      <c r="G58" s="219"/>
      <c r="H58" s="219"/>
      <c r="I58" s="222">
        <f>I56+I54+I52</f>
        <v>0</v>
      </c>
      <c r="J58" s="223">
        <f>I58*12</f>
        <v>0</v>
      </c>
    </row>
    <row r="59" spans="1:10" ht="25.05" customHeight="1">
      <c r="A59" s="82"/>
      <c r="C59" s="7"/>
      <c r="D59" s="7"/>
      <c r="E59" s="7"/>
      <c r="F59" s="7"/>
      <c r="G59" s="7"/>
      <c r="H59" s="7"/>
      <c r="I59" s="7"/>
      <c r="J59" s="7"/>
    </row>
    <row r="60" spans="1:10" ht="25.05" customHeight="1">
      <c r="A60" s="82"/>
      <c r="C60" s="7"/>
      <c r="D60" s="7"/>
      <c r="E60" s="7"/>
      <c r="F60" s="7"/>
      <c r="G60" s="7"/>
      <c r="H60" s="7"/>
      <c r="I60" s="7"/>
      <c r="J60" s="7"/>
    </row>
    <row r="61" spans="1:10" ht="25.05" customHeight="1" thickBot="1">
      <c r="A61" s="82"/>
      <c r="C61" s="7"/>
      <c r="D61" s="7"/>
      <c r="E61" s="7"/>
      <c r="F61" s="7"/>
      <c r="G61" s="7"/>
      <c r="H61" s="7"/>
      <c r="I61" s="7"/>
      <c r="J61" s="7"/>
    </row>
    <row r="62" spans="1:10" ht="25.05" customHeight="1">
      <c r="A62" s="82"/>
      <c r="C62" s="83"/>
      <c r="D62" s="98" t="s">
        <v>292</v>
      </c>
      <c r="E62" s="99" t="s">
        <v>293</v>
      </c>
      <c r="F62" s="99" t="s">
        <v>294</v>
      </c>
      <c r="G62" s="99" t="s">
        <v>74</v>
      </c>
      <c r="H62" s="98" t="s">
        <v>295</v>
      </c>
      <c r="I62" s="98"/>
      <c r="J62" s="174" t="s">
        <v>296</v>
      </c>
    </row>
    <row r="63" spans="1:10" ht="25.05" customHeight="1" thickBot="1">
      <c r="A63" s="82"/>
      <c r="C63" s="84"/>
      <c r="D63" s="100">
        <f>D6</f>
        <v>0</v>
      </c>
      <c r="E63" s="101">
        <f>D10*11600*365</f>
        <v>0</v>
      </c>
      <c r="F63" s="102">
        <v>0.65</v>
      </c>
      <c r="G63" s="175">
        <f>調査票!B57</f>
        <v>0</v>
      </c>
      <c r="H63" s="103">
        <v>7.0000000000000007E-2</v>
      </c>
      <c r="I63" s="103"/>
      <c r="J63" s="104">
        <f>((E63*F63)*G63)*H63</f>
        <v>0</v>
      </c>
    </row>
    <row r="64" spans="1:10" ht="25.05" customHeight="1" thickBot="1">
      <c r="A64" s="82"/>
      <c r="C64" s="7"/>
      <c r="D64" s="7"/>
      <c r="E64" s="7"/>
      <c r="F64" s="7"/>
      <c r="G64" s="7"/>
      <c r="H64" s="7"/>
      <c r="I64" s="7"/>
      <c r="J64" s="7"/>
    </row>
    <row r="65" spans="1:10" ht="25.05" customHeight="1" thickTop="1">
      <c r="A65" s="82"/>
      <c r="C65" s="7"/>
      <c r="D65" s="7"/>
      <c r="E65" s="7"/>
      <c r="F65" s="7"/>
      <c r="G65" s="7"/>
      <c r="H65" s="7"/>
      <c r="I65" s="176" t="s">
        <v>305</v>
      </c>
      <c r="J65" s="177" t="s">
        <v>306</v>
      </c>
    </row>
    <row r="66" spans="1:10" ht="25.05" customHeight="1" thickBot="1">
      <c r="A66" s="82"/>
      <c r="C66" s="7"/>
      <c r="D66" s="7"/>
      <c r="E66" s="7"/>
      <c r="F66" s="7"/>
      <c r="G66" s="7"/>
      <c r="H66" s="7"/>
      <c r="I66" s="228">
        <f>(J63/12)+I58+I49+I36+I25</f>
        <v>0</v>
      </c>
      <c r="J66" s="178">
        <f>J58+J49+J36+J25+J63</f>
        <v>0</v>
      </c>
    </row>
    <row r="67" spans="1:10" ht="25.05" customHeight="1" thickTop="1">
      <c r="A67" s="82"/>
      <c r="J67" s="18"/>
    </row>
    <row r="68" spans="1:10" ht="25.05" customHeight="1">
      <c r="A68" s="82"/>
      <c r="I68" s="224"/>
      <c r="J68" s="225"/>
    </row>
    <row r="69" spans="1:10" ht="25.05" customHeight="1">
      <c r="A69" s="82"/>
      <c r="I69" s="226"/>
      <c r="J69" s="227"/>
    </row>
    <row r="72" spans="1:10" ht="25.05" customHeight="1">
      <c r="F72" s="1"/>
    </row>
    <row r="73" spans="1:10" ht="25.05" customHeight="1">
      <c r="F73" s="1"/>
    </row>
    <row r="74" spans="1:10" ht="25.05" customHeight="1">
      <c r="F74" s="1"/>
    </row>
    <row r="75" spans="1:10" ht="25.05" customHeight="1">
      <c r="F75" s="1"/>
    </row>
    <row r="76" spans="1:10" ht="25.05" customHeight="1">
      <c r="F76" s="1"/>
    </row>
    <row r="77" spans="1:10" ht="25.05" customHeight="1">
      <c r="F77" s="1"/>
    </row>
    <row r="78" spans="1:10" ht="25.05" customHeight="1">
      <c r="F78" s="1"/>
    </row>
    <row r="79" spans="1:10" ht="25.05" customHeight="1">
      <c r="F79" s="1"/>
    </row>
    <row r="80" spans="1:10" ht="25.05" customHeight="1">
      <c r="F80" s="1"/>
    </row>
    <row r="81" spans="6:6" ht="25.05" customHeight="1">
      <c r="F81" s="1"/>
    </row>
    <row r="82" spans="6:6" ht="25.05" customHeight="1">
      <c r="F82" s="1"/>
    </row>
    <row r="83" spans="6:6" ht="25.05" customHeight="1">
      <c r="F83" s="1"/>
    </row>
    <row r="84" spans="6:6" ht="25.05" customHeight="1">
      <c r="F84" s="1"/>
    </row>
    <row r="85" spans="6:6" ht="25.05" customHeight="1">
      <c r="F85" s="1"/>
    </row>
    <row r="86" spans="6:6" ht="25.05" customHeight="1">
      <c r="F86" s="1"/>
    </row>
    <row r="87" spans="6:6" ht="25.05" customHeight="1">
      <c r="F87" s="1"/>
    </row>
    <row r="88" spans="6:6" ht="25.05" customHeight="1">
      <c r="F88" s="1"/>
    </row>
    <row r="89" spans="6:6" ht="25.05" customHeight="1">
      <c r="F89" s="1"/>
    </row>
    <row r="90" spans="6:6" ht="25.05" customHeight="1">
      <c r="F90" s="1"/>
    </row>
    <row r="91" spans="6:6" ht="25.05" customHeight="1">
      <c r="F91" s="1"/>
    </row>
    <row r="92" spans="6:6" ht="25.05" customHeight="1">
      <c r="F92" s="1"/>
    </row>
    <row r="93" spans="6:6" ht="25.05" customHeight="1">
      <c r="F93" s="1"/>
    </row>
    <row r="94" spans="6:6" ht="25.05" customHeight="1">
      <c r="F94" s="1"/>
    </row>
    <row r="95" spans="6:6" ht="25.05" customHeight="1">
      <c r="F95" s="1"/>
    </row>
    <row r="96" spans="6:6" ht="25.05" customHeight="1">
      <c r="F96" s="1"/>
    </row>
  </sheetData>
  <sheetProtection formatCells="0" formatColumns="0" formatRows="0" insertColumns="0" insertRows="0" insertHyperlinks="0" deleteColumns="0" deleteRows="0" sort="0" autoFilter="0" pivotTables="0"/>
  <mergeCells count="16"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  <mergeCell ref="C53:C54"/>
    <mergeCell ref="C38:C39"/>
    <mergeCell ref="C40:C41"/>
    <mergeCell ref="C42:C43"/>
    <mergeCell ref="C55:C56"/>
    <mergeCell ref="C44:C45"/>
    <mergeCell ref="C46:C47"/>
  </mergeCells>
  <phoneticPr fontId="12"/>
  <pageMargins left="0.7" right="0.7" top="0.75" bottom="0.75" header="0.3" footer="0.3"/>
  <pageSetup paperSize="8" scale="72" orientation="landscape" r:id="rId1"/>
  <rowBreaks count="2" manualBreakCount="2">
    <brk id="36" man="1"/>
    <brk id="70" man="1"/>
  </rowBreaks>
  <colBreaks count="1" manualBreakCount="1">
    <brk id="1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データ</vt:lpstr>
      <vt:lpstr>調査票</vt:lpstr>
      <vt:lpstr>導入コスト </vt:lpstr>
      <vt:lpstr>調査票!Print_Area</vt:lpstr>
      <vt:lpstr>'導入コスト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高橋恒治</dc:creator>
  <cp:keywords/>
  <dc:description/>
  <cp:lastModifiedBy>Yuji Takahashi</cp:lastModifiedBy>
  <dcterms:created xsi:type="dcterms:W3CDTF">2019-06-21T08:10:01Z</dcterms:created>
  <dcterms:modified xsi:type="dcterms:W3CDTF">2022-06-14T23:52:38Z</dcterms:modified>
  <cp:category/>
</cp:coreProperties>
</file>