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54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商品タイトル</t>
        </is>
      </c>
      <c r="C1" s="1" t="inlineStr">
        <is>
          <t>金額</t>
        </is>
      </c>
      <c r="D1" s="1" t="inlineStr">
        <is>
          <t>レビュー点数</t>
        </is>
      </c>
      <c r="E1" s="1" t="inlineStr">
        <is>
          <t>リンク</t>
        </is>
      </c>
    </row>
    <row r="2">
      <c r="A2" s="1" t="n">
        <v>0</v>
      </c>
      <c r="B2" t="inlineStr">
        <is>
          <t>Osmo - 天才の言葉 - 対象年齢6～10歳 - インタラクティブな文字認識、音声、照準言葉とスペル - iPadやFireタブレット用 (Osmoベースが必要 - Amazon限定)</t>
        </is>
      </c>
      <c r="C2" t="inlineStr">
        <is>
          <t>￥7,807</t>
        </is>
      </c>
      <c r="D2" t="inlineStr">
        <is>
          <t>4.8</t>
        </is>
      </c>
      <c r="E2">
        <f>HYPERLINK("https://www.amazon.co.jp/Osmo-%E5%AF%BE%E8%B1%A1%E5%B9%B4%E9%BD%A26%EF%BD%9E10%E6%AD%B3-%E3%82%A4%E3%83%B3%E3%82%BF%E3%83%A9%E3%82%AF%E3%83%86%E3%82%A3%E3%83%96%E3%81%AA%E6%96%87%E5%AD%97%E8%AA%8D%E8%AD%98-iPad%E3%81%A8Fire%E3%82%BF%E3%83%96%E3%83%AC%E3%83%83%E3%83%88%E7%94%A8-Osmo%E3%83%99%E3%83%BC%E3%82%B9%E3%81%8C%E5%BF%85%E8%A6%81/dp/B07WRXRXKW/ref=sr_1_1?__mk_ja_JP=%E3%82%AB%E3%82%BF%E3%82%AB%E3%83%8A&amp;dchild=1&amp;keywords=iPad&amp;qid=1598521568&amp;sr=8-1", "Go")</f>
        <v/>
      </c>
    </row>
    <row r="3">
      <c r="A3" s="1" t="n">
        <v>1</v>
      </c>
      <c r="B3" t="inlineStr">
        <is>
          <t>最新モデル Apple iPad Pro (12.9インチ, Wi-Fi, 256GB) - スペースグレイ (第4世代)</t>
        </is>
      </c>
      <c r="C3" t="inlineStr">
        <is>
          <t>￥127,380</t>
        </is>
      </c>
      <c r="D3" t="inlineStr">
        <is>
          <t>4.7</t>
        </is>
      </c>
      <c r="E3">
        <f>HYPERLINK("https://www.amazon.co.jp/%E6%9C%80%E6%96%B0%E3%83%A2%E3%83%87%E3%83%AB-Apple-12-9%E3%82%A4%E3%83%B3%E3%83%81-Wi-Fi-256GB/dp/B0863KDNQJ/ref=sr_1_2?__mk_ja_JP=%E3%82%AB%E3%82%BF%E3%82%AB%E3%83%8A&amp;dchild=1&amp;keywords=iPad&amp;qid=1598521568&amp;sr=8-2", "Go")</f>
        <v/>
      </c>
    </row>
    <row r="4">
      <c r="A4" s="1" t="n">
        <v>2</v>
      </c>
      <c r="B4" t="inlineStr">
        <is>
          <t>SAMSUNG GALAXY Tab S6 SM-T865N LTE 韓国版 並行輸入品 + 「クロス」グラス9Hフィルム2枚 (Mountain Gray, 256GB)</t>
        </is>
      </c>
      <c r="C4" t="inlineStr">
        <is>
          <t>￥96,340</t>
        </is>
      </c>
      <c r="D4" t="inlineStr">
        <is>
          <t>4.7</t>
        </is>
      </c>
      <c r="E4">
        <f>HYPERLINK("https://www.amazon.co.jp/SAMSUNG-GALAXY-SM-T865N-%E3%80%8C%E3%82%AF%E3%83%AD%E3%82%B9%E3%80%8D%E3%82%B0%E3%83%A9%E3%82%B99H%E3%83%95%E3%82%A3%E3%83%AB%E3%83%A02%E6%9E%9A-Mountain/dp/B07VVF495D/ref=sr_1_3?__mk_ja_JP=%E3%82%AB%E3%82%BF%E3%82%AB%E3%83%8A&amp;dchild=1&amp;keywords=iPad&amp;qid=1598521568&amp;sr=8-3", "Go")</f>
        <v/>
      </c>
    </row>
    <row r="5">
      <c r="A5" s="1" t="n">
        <v>3</v>
      </c>
      <c r="B5" t="inlineStr">
        <is>
          <t>Samsung Galaxy Tab A (2019,4G/LTE) SM-T515 32GB 10.1インチ (GSMのみ、CDMAなし) 工場ロックされていないWi-Fi + 4G/LTEタブレット - 国際版 WiFi Only シルバー SM-T510</t>
        </is>
      </c>
      <c r="C5" t="inlineStr">
        <is>
          <t>￥59,573</t>
        </is>
      </c>
      <c r="D5" t="inlineStr">
        <is>
          <t>4.8</t>
        </is>
      </c>
      <c r="E5">
        <f>HYPERLINK("https://www.amazon.co.jp/Samsung-SM-T515-10-1%E3%82%A4%E3%83%B3%E3%83%81-GSM%E3%81%AE%E3%81%BF%E3%80%81CDMA%E3%81%AA%E3%81%97-%E3%83%95%E3%82%A1%E3%82%AF%E3%83%88%E3%83%AA%E3%83%BC%E3%82%A2%E3%83%B3%E3%83%AD%E3%83%83%E3%82%AF/dp/B07YVNBRT5/ref=sr_1_4?__mk_ja_JP=%E3%82%AB%E3%82%BF%E3%82%AB%E3%83%8A&amp;dchild=1&amp;keywords=iPad&amp;qid=1598521568&amp;sr=8-4", "Go")</f>
        <v/>
      </c>
    </row>
    <row r="6">
      <c r="A6" s="1" t="n">
        <v>4</v>
      </c>
      <c r="B6" t="inlineStr">
        <is>
          <t>HUAWEI MediaPad M3 8.0 32GBモデル Silver WiFi</t>
        </is>
      </c>
      <c r="C6" t="inlineStr">
        <is>
          <t>￥24,800</t>
        </is>
      </c>
      <c r="D6" t="inlineStr">
        <is>
          <t>4.9</t>
        </is>
      </c>
      <c r="E6">
        <f>HYPERLINK("https://www.amazon.co.jp/HUAWEI-MediaPad-32GB%E3%83%A2%E3%83%87%E3%83%AB-Silver-WiFi/dp/B01N7HODNX/ref=sr_1_5?__mk_ja_JP=%E3%82%AB%E3%82%BF%E3%82%AB%E3%83%8A&amp;dchild=1&amp;keywords=iPad&amp;qid=1598521568&amp;sr=8-5", "Go")</f>
        <v/>
      </c>
    </row>
    <row r="7">
      <c r="A7" s="1" t="n">
        <v>5</v>
      </c>
      <c r="B7" t="inlineStr">
        <is>
          <t>Samsung Galaxy Tab S4 (10.5") Wi-Fiモデル SM-T830 (Black/ブラック) 64GB 並行輸入品</t>
        </is>
      </c>
      <c r="C7" t="inlineStr">
        <is>
          <t>￥28,782</t>
        </is>
      </c>
      <c r="D7" t="inlineStr">
        <is>
          <t>4.6</t>
        </is>
      </c>
      <c r="E7">
        <f>HYPERLINK("https://www.amazon.co.jp/Samsung-Galaxy-Wi-Fi%E3%83%A2%E3%83%87%E3%83%AB-SM-T830-Black/dp/B07FNZHWH2/ref=sr_1_6?__mk_ja_JP=%E3%82%AB%E3%82%BF%E3%82%AB%E3%83%8A&amp;dchild=1&amp;keywords=iPad&amp;qid=1598521568&amp;sr=8-6", "Go")</f>
        <v/>
      </c>
    </row>
    <row r="8">
      <c r="A8" s="1" t="n">
        <v>6</v>
      </c>
      <c r="B8" t="inlineStr">
        <is>
          <t>iPad mini Wi-Fi 64GB - スペースグレイ (最新モデル)</t>
        </is>
      </c>
      <c r="C8" t="inlineStr">
        <is>
          <t>￥50,370</t>
        </is>
      </c>
      <c r="D8" t="inlineStr">
        <is>
          <t>4.6</t>
        </is>
      </c>
      <c r="E8">
        <f>HYPERLINK("https://www.amazon.co.jp/iPad-mini-Wi-Fi-64GB-%E3%82%B9%E3%83%9A%E3%83%BC%E3%82%B9%E3%82%B0%E3%83%AC%E3%82%A4/dp/B07PRX25HZ/ref=sr_1_7?__mk_ja_JP=%E3%82%AB%E3%82%BF%E3%82%AB%E3%83%8A&amp;dchild=1&amp;keywords=iPad&amp;qid=1598521568&amp;sr=8-7", "Go")</f>
        <v/>
      </c>
    </row>
    <row r="9">
      <c r="A9" s="1" t="n">
        <v>7</v>
      </c>
      <c r="B9" t="inlineStr">
        <is>
          <t>SAMSUNG GALAXY Tab S5e SM-T720N（Black,64G）並行輸入品</t>
        </is>
      </c>
      <c r="C9" t="inlineStr">
        <is>
          <t>￥50,900</t>
        </is>
      </c>
      <c r="D9" t="inlineStr">
        <is>
          <t>4.6</t>
        </is>
      </c>
      <c r="E9">
        <f>HYPERLINK("https://www.amazon.co.jp/SAMSUNG-GALAXY-SM-T720N-%E4%B8%A6%E8%A1%8C%E8%BC%B8%E5%85%A5%E5%93%81-Black/dp/B07NR4CGPL/ref=sr_1_8?__mk_ja_JP=%E3%82%AB%E3%82%BF%E3%82%AB%E3%83%8A&amp;dchild=1&amp;keywords=iPad&amp;qid=1598521568&amp;sr=8-8", "Go")</f>
        <v/>
      </c>
    </row>
    <row r="10">
      <c r="A10" s="1" t="n">
        <v>8</v>
      </c>
      <c r="B10" t="inlineStr">
        <is>
          <t>最新モデル Apple iPad Pro (11インチ, Wi-Fi, 256GB) - スペースグレイ (第2世代)</t>
        </is>
      </c>
      <c r="C10" t="inlineStr">
        <is>
          <t>￥105,380</t>
        </is>
      </c>
      <c r="D10" t="inlineStr">
        <is>
          <t>4.6</t>
        </is>
      </c>
      <c r="E10">
        <f>HYPERLINK("https://www.amazon.co.jp/%E6%9C%80%E6%96%B0%E3%83%A2%E3%83%87%E3%83%AB-Apple-11%E3%82%A4%E3%83%B3%E3%83%81-Wi-Fi-256GB/dp/B0863HLBC6/ref=sr_1_9?__mk_ja_JP=%E3%82%AB%E3%82%BF%E3%82%AB%E3%83%8A&amp;dchild=1&amp;keywords=iPad&amp;qid=1598521568&amp;sr=8-9", "Go")</f>
        <v/>
      </c>
    </row>
    <row r="11">
      <c r="A11" s="1" t="n">
        <v>9</v>
      </c>
      <c r="B11" t="inlineStr">
        <is>
          <t>SAMSUNG GALAXY Tab S5e SM-T720N WiFi 韓国版 並行輸入品 (Silver, 64GB)</t>
        </is>
      </c>
      <c r="C11" t="inlineStr">
        <is>
          <t>￥49,900</t>
        </is>
      </c>
      <c r="D11" t="inlineStr">
        <is>
          <t>4.7</t>
        </is>
      </c>
      <c r="E11">
        <f>HYPERLINK("https://www.amazon.co.jp/SAMSUNG-GALAXY-SM-T720N-%E4%B8%A6%E8%A1%8C%E8%BC%B8%E5%85%A5%E5%93%81-Silver/dp/B07NR4QM9S/ref=sr_1_10?__mk_ja_JP=%E3%82%AB%E3%82%BF%E3%82%AB%E3%83%8A&amp;dchild=1&amp;keywords=iPad&amp;qid=1598521568&amp;sr=8-10", "Go")</f>
        <v/>
      </c>
    </row>
    <row r="12">
      <c r="A12" s="1" t="n">
        <v>10</v>
      </c>
      <c r="B12" t="inlineStr">
        <is>
          <t>Apple iPad Pro (11インチ, Wi-Fi, 64GB) - スペースグレイ(第1世代)</t>
        </is>
      </c>
      <c r="C12" t="inlineStr">
        <is>
          <t>残り1点 ご注文はお早めに</t>
        </is>
      </c>
      <c r="D12" t="inlineStr">
        <is>
          <t>4.6</t>
        </is>
      </c>
      <c r="E12">
        <f>HYPERLINK("https://www.amazon.co.jp/Apple-iPad-Pro-11%E3%82%A4%E3%83%B3%E3%83%81-Wi-Fi-64GB/dp/B07KBXY8LM/ref=sr_1_11?__mk_ja_JP=%E3%82%AB%E3%82%BF%E3%82%AB%E3%83%8A&amp;dchild=1&amp;keywords=iPad&amp;qid=1598521568&amp;sr=8-11", "Go")</f>
        <v/>
      </c>
    </row>
    <row r="13">
      <c r="A13" s="1" t="n">
        <v>11</v>
      </c>
      <c r="B13" t="inlineStr">
        <is>
          <t>SAMSUNG GALAXY Tab S5e SM-T720N WiFi 韓国版 並行輸入品 (Black, 128GB)</t>
        </is>
      </c>
      <c r="C13" t="inlineStr">
        <is>
          <t>￥65,499</t>
        </is>
      </c>
      <c r="D13" t="inlineStr">
        <is>
          <t>4.6</t>
        </is>
      </c>
      <c r="E13">
        <f>HYPERLINK("https://www.amazon.co.jp/SAMSUNG-GALAXY-SM-T720N-%E4%B8%A6%E8%A1%8C%E8%BC%B8%E5%85%A5%E5%93%81-Black/dp/B07Q84QZSJ/ref=sr_1_12?__mk_ja_JP=%E3%82%AB%E3%82%BF%E3%82%AB%E3%83%8A&amp;dchild=1&amp;keywords=iPad&amp;qid=1598521568&amp;sr=8-12", "Go")</f>
        <v/>
      </c>
    </row>
    <row r="14">
      <c r="A14" s="1" t="n">
        <v>12</v>
      </c>
      <c r="B14" t="inlineStr">
        <is>
          <t>iPad 4 9.7インチケース　かわいい、SIMPLE DO　スマートカバー　手提げ　シンプル　PUレザー　収納 カバン　全面保護型　ガール　iPad 2/3/4対応ケース</t>
        </is>
      </c>
      <c r="C14" t="inlineStr">
        <is>
          <t>￥3,999</t>
        </is>
      </c>
      <c r="D14" t="inlineStr">
        <is>
          <t>4.9</t>
        </is>
      </c>
      <c r="E14">
        <f>HYPERLINK("https://www.amazon.co.jp/iPad-9-7%E3%82%A4%E3%83%B3%E3%83%81%E3%82%B1%E3%83%BC%E3%82%B9-%E3%81%8B%E3%82%8F%E3%81%84%E3%81%84%E3%80%81SIMPLE-DO-%E3%82%B9%E3%83%9E%E3%83%BC%E3%83%88%E3%82%AB%E3%83%90%E3%83%BC-%E6%89%8B%E6%8F%90%E3%81%92-%E3%82%B7%E3%83%B3%E3%83%97%E3%83%AB-PU%E3%83%AC%E3%82%B6%E3%83%BC-%E5%8F%8E%E7%B4%8D-%E3%82%AB%E3%83%90%E3%83%B3-%E5%85%A8%E9%9D%A2%E4%BF%9D%E8%AD%B7%E5%9E%8B-%E3%82%AC%E3%83%BC%E3%83%AB-iPad-4%E5%AF%BE%E5%BF%9C%E3%82%B1%E3%83%BC%E3%82%B9/dp/B078385SGY/ref=sr_1_13?__mk_ja_JP=%E3%82%AB%E3%82%BF%E3%82%AB%E3%83%8A&amp;dchild=1&amp;keywords=iPad&amp;qid=1598521568&amp;sr=8-13", "Go")</f>
        <v/>
      </c>
    </row>
    <row r="15">
      <c r="A15" s="1" t="n">
        <v>13</v>
      </c>
      <c r="B15" t="inlineStr">
        <is>
          <t>「進化版」Dragon Touch タブレット 7インチ Android9.0 RAM2GB/ROM16GB IPSディスプレイ WiFiモデル デュアルカメラ Kidoz対応 子供にも適当 軽量 ゲーム用PCタブレット 贈り物 日本語説明書</t>
        </is>
      </c>
      <c r="C15" t="inlineStr">
        <is>
          <t>￥8,999</t>
        </is>
      </c>
      <c r="D15" t="inlineStr">
        <is>
          <t>4.9</t>
        </is>
      </c>
      <c r="E15">
        <f>HYPERLINK("https://www.amazon.co.jp/%E3%80%8C%E9%80%B2%E5%8C%96%E7%89%88%E3%80%8DDragon-Android9-0-ROM16GB-IPS%E3%83%87%E3%82%A3%E3%82%B9%E3%83%97%E3%83%AC%E3%82%A4-%E3%82%B2%E3%83%BC%E3%83%A0%E7%94%A8PC%E3%82%BF%E3%83%96%E3%83%AC%E3%83%83%E3%83%88/dp/B08CK95N3Y/ref=sr_1_14?__mk_ja_JP=%E3%82%AB%E3%82%BF%E3%82%AB%E3%83%8A&amp;dchild=1&amp;keywords=iPad&amp;qid=1598521568&amp;sr=8-14", "Go")</f>
        <v/>
      </c>
    </row>
    <row r="16">
      <c r="A16" s="1" t="n">
        <v>14</v>
      </c>
      <c r="B16" t="inlineStr">
        <is>
          <t>Apple iPad (10.2インチ, Wi-Fi, 32GB) - スペースグレイ(最新モデル)</t>
        </is>
      </c>
      <c r="C16" t="inlineStr">
        <is>
          <t>￥38,270</t>
        </is>
      </c>
      <c r="D16" t="inlineStr">
        <is>
          <t>4.5</t>
        </is>
      </c>
      <c r="E16">
        <f>HYPERLINK("https://www.amazon.co.jp/Apple-iPad-10-2%E3%82%A4%E3%83%B3%E3%83%81-Wi-Fi-32GB/dp/B07PQRFYLF/ref=sr_1_15?__mk_ja_JP=%E3%82%AB%E3%82%BF%E3%82%AB%E3%83%8A&amp;dchild=1&amp;keywords=iPad&amp;qid=1598521568&amp;sr=8-15", "Go")</f>
        <v/>
      </c>
    </row>
    <row r="17">
      <c r="A17" s="1" t="n">
        <v>15</v>
      </c>
      <c r="B17" t="inlineStr">
        <is>
          <t>Samsung Galaxy Tab A (2016) - Tablet - Android 6.0 (Marshmallow) - 16 GB - 10.1" TFT ( 1920 x 1080 ) - rear camera + front camera - microSD slot - Wi-Fi, Bluetooth - black</t>
        </is>
      </c>
      <c r="C17" t="inlineStr">
        <is>
          <t>￥7,999 (￥30,765/kg)</t>
        </is>
      </c>
      <c r="D17" t="inlineStr">
        <is>
          <t>4.5</t>
        </is>
      </c>
      <c r="E17">
        <f>HYPERLINK("https://www.amazon.co.jp/Samsung-Galaxy-Tab-Marshmallow-Bluetooth/dp/B01EUC7NPI/ref=sr_1_16?__mk_ja_JP=%E3%82%AB%E3%82%BF%E3%82%AB%E3%83%8A&amp;dchild=1&amp;keywords=iPad&amp;qid=1598521568&amp;sr=8-16", "Go")</f>
        <v/>
      </c>
    </row>
    <row r="18">
      <c r="A18" s="1" t="n">
        <v>16</v>
      </c>
      <c r="B18" t="inlineStr">
        <is>
          <t>Apple iPad Air (10.5インチ, Wi-Fi, 64GB) - スペースグレイ</t>
        </is>
      </c>
      <c r="C18" t="inlineStr">
        <is>
          <t>￥60,270</t>
        </is>
      </c>
      <c r="D18" t="inlineStr">
        <is>
          <t>4.5</t>
        </is>
      </c>
      <c r="E18">
        <f>HYPERLINK("https://www.amazon.co.jp/Apple-iPad-10-5%E3%82%A4%E3%83%B3%E3%83%81-Wi-Fi-64GB/dp/B07PMJJ7DT/ref=sr_1_17?__mk_ja_JP=%E3%82%AB%E3%82%BF%E3%82%AB%E3%83%8A&amp;dchild=1&amp;keywords=iPad&amp;qid=1598521568&amp;sr=8-17", "Go")</f>
        <v/>
      </c>
    </row>
    <row r="19">
      <c r="A19" s="1" t="n">
        <v>17</v>
      </c>
      <c r="B19" t="inlineStr">
        <is>
          <t>Samsung Galaxy Tab A 8.0" (2019) with S Pen SM-P200 WiFi Black 32GB 韓国版 並行輸入品</t>
        </is>
      </c>
      <c r="C19" t="inlineStr">
        <is>
          <t>￥34,500</t>
        </is>
      </c>
      <c r="D19" t="inlineStr">
        <is>
          <t>4.5</t>
        </is>
      </c>
      <c r="E19">
        <f>HYPERLINK("https://www.amazon.co.jp/Samsung-Galaxy-SM-P200-Black-%E4%B8%A6%E8%A1%8C%E8%BC%B8%E5%85%A5%E5%93%81/dp/B07TS2N27S/ref=sr_1_18?__mk_ja_JP=%E3%82%AB%E3%82%BF%E3%82%AB%E3%83%8A&amp;dchild=1&amp;keywords=iPad&amp;qid=1598521568&amp;sr=8-18", "Go")</f>
        <v/>
      </c>
    </row>
    <row r="20">
      <c r="A20" s="1" t="n">
        <v>18</v>
      </c>
      <c r="B20" t="inlineStr">
        <is>
          <t>SAMSUNG GALAXY Tab S5e SM-T720N WiFi 韓国版 並行輸入品 (Gold, 128GB)</t>
        </is>
      </c>
      <c r="C20" t="inlineStr">
        <is>
          <t>￥69,500</t>
        </is>
      </c>
      <c r="D20" t="inlineStr">
        <is>
          <t>4.5</t>
        </is>
      </c>
      <c r="E20">
        <f>HYPERLINK("https://www.amazon.co.jp/SAMSUNG-GALAXY-SM-T720N-%E4%B8%A6%E8%A1%8C%E8%BC%B8%E5%85%A5%E5%93%81-128GB/dp/B07Q4R9K75/ref=sr_1_19?__mk_ja_JP=%E3%82%AB%E3%82%BF%E3%82%AB%E3%83%8A&amp;dchild=1&amp;keywords=iPad&amp;qid=1598521568&amp;sr=8-19", "Go")</f>
        <v/>
      </c>
    </row>
    <row r="21">
      <c r="A21" s="1" t="n">
        <v>19</v>
      </c>
      <c r="B21" t="inlineStr">
        <is>
          <t>[2020最新] VUCATIMES N8 タブレット8インチ Android 10.0 Go Wi-Fiモデル - 32GB 1280x800 IPS子供にも適当 携帯便利 日本語説明書(黒)</t>
        </is>
      </c>
      <c r="C21" t="inlineStr">
        <is>
          <t>￥7,880</t>
        </is>
      </c>
      <c r="D21" t="inlineStr">
        <is>
          <t>4.6</t>
        </is>
      </c>
      <c r="E21">
        <f>HYPERLINK("https://www.amazon.co.jp/VUCATIMES-N8-%E3%82%BF%E3%83%96%E3%83%AC%E3%83%83%E3%83%888%E3%82%A4%E3%83%B3%E3%83%81-Android-Wi-Fi%E3%83%A2%E3%83%87%E3%83%AB/dp/B08BHZZZLZ/ref=sr_1_20?__mk_ja_JP=%E3%82%AB%E3%82%BF%E3%82%AB%E3%83%8A&amp;dchild=1&amp;keywords=iPad&amp;qid=1598521568&amp;sr=8-20", "Go")</f>
        <v/>
      </c>
    </row>
    <row r="22">
      <c r="A22" s="1" t="n">
        <v>20</v>
      </c>
      <c r="B22" t="inlineStr">
        <is>
          <t>マイクロソフト Surface Pro 6 [サーフェス プロ 6 ノートパソコン] Office Home and Business 2019 / Windows 10 Home / 12.3 インチ Core i5/ 256GB/8GB ブラック KJT-00028</t>
        </is>
      </c>
      <c r="C22" t="inlineStr">
        <is>
          <t>￥149,999</t>
        </is>
      </c>
      <c r="D22" t="inlineStr">
        <is>
          <t>4.6</t>
        </is>
      </c>
      <c r="E22">
        <f>HYPERLINK("https://www.amazon.co.jp/%E3%83%9E%E3%82%A4%E3%82%AF%E3%83%AD%E3%82%BD%E3%83%95%E3%83%88-Surface-%E3%83%8E%E3%83%BC%E3%83%88%E3%83%91%E3%82%BD%E3%82%B3%E3%83%B3-Business-KJT-00028/dp/B07MQ879FQ/ref=sr_1_21?__mk_ja_JP=%E3%82%AB%E3%82%BF%E3%82%AB%E3%83%8A&amp;dchild=1&amp;keywords=iPad&amp;qid=1598521568&amp;sr=8-21", "Go")</f>
        <v/>
      </c>
    </row>
    <row r="23">
      <c r="A23" s="1" t="n">
        <v>21</v>
      </c>
      <c r="B23" t="inlineStr">
        <is>
          <t>ALLDOCUBE 10インチ タブレットiPlay10 Pro Android 9.0 RAM3GB/ROM32GB Wi-Fiモデル 8コアCPU 1920x1200 IPSディスプレイ Bluetooth 5.0 GPS FM機能搭載 日本語仕様書付き</t>
        </is>
      </c>
      <c r="C23" t="inlineStr">
        <is>
          <t>￥13,999</t>
        </is>
      </c>
      <c r="D23" t="inlineStr">
        <is>
          <t>4.6</t>
        </is>
      </c>
      <c r="E23">
        <f>HYPERLINK("https://www.amazon.co.jp/ALLDOCUBE-%E3%82%BF%E3%83%96%E3%83%AC%E3%83%83%E3%83%88iPlay10-1920x1200-IPS%E3%83%87%E3%82%A3%E3%82%B9%E3%83%97%E3%83%AC%E3%82%A4-Bluetooth/dp/B08B4Q1QWG/ref=sr_1_22?__mk_ja_JP=%E3%82%AB%E3%82%BF%E3%82%AB%E3%83%8A&amp;dchild=1&amp;keywords=iPad&amp;qid=1598521568&amp;sr=8-22", "Go")</f>
        <v/>
      </c>
    </row>
    <row r="24">
      <c r="A24" s="1" t="n">
        <v>22</v>
      </c>
      <c r="B24" t="inlineStr">
        <is>
          <t>HUAWEI（ファーウェイ） HUAWEI MediaPad M5 lite 10 Wi-Fi 32GBモデル［10.1インチ/メモリ 3GB/ストレージ 32GB］ BAH2-W19/32G</t>
        </is>
      </c>
      <c r="C24" t="inlineStr">
        <is>
          <t>￥27,290</t>
        </is>
      </c>
      <c r="D24" t="inlineStr">
        <is>
          <t>4.5</t>
        </is>
      </c>
      <c r="E24">
        <f>HYPERLINK("https://www.amazon.co.jp/HUAWEI-MediaPad-32GB%E3%83%A2%E3%83%87%E3%83%AB%EF%BC%BB10-1%E3%82%A4%E3%83%B3%E3%83%81-BAH2-W19-32G/dp/B07KRCFT8K/ref=sr_1_23?__mk_ja_JP=%E3%82%AB%E3%82%BF%E3%82%AB%E3%83%8A&amp;dchild=1&amp;keywords=iPad&amp;qid=1598521568&amp;sr=8-23", "Go")</f>
        <v/>
      </c>
    </row>
    <row r="25">
      <c r="A25" s="1" t="n">
        <v>23</v>
      </c>
      <c r="B25" t="inlineStr">
        <is>
          <t>タブレット10インチAndroid 9.0 3G電話タブレット、32GBストレージデュアルSimカード5MPカメラ、WiFi、Bluetooth、GPS、クアッドコア、HDタッチスクリーン、3G電話サポート 白</t>
        </is>
      </c>
      <c r="C25" t="inlineStr">
        <is>
          <t>￥13,999</t>
        </is>
      </c>
      <c r="D25" t="inlineStr">
        <is>
          <t>4.7</t>
        </is>
      </c>
      <c r="E25">
        <f>HYPERLINK("https://www.amazon.co.jp/ZONKO-KTBT-13-%E3%82%BF%E3%83%96%E3%83%AC%E3%83%83%E3%83%8810%E3%82%A4%E3%83%B3%E3%83%81Android-9-0-3G%E9%9B%BB%E8%A9%B1%E3%82%BF%E3%83%96%E3%83%AC%E3%83%83%E3%83%88%E3%80%8132GB%E3%82%B9%E3%83%88%E3%83%AC%E3%83%BC%E3%82%B8%E3%83%87%E3%83%A5%E3%82%A2%E3%83%ABSim%E3%82%AB%E3%83%BC%E3%83%895MP%E3%82%AB%E3%83%A1%E3%83%A9%E3%80%81WiFi%E3%80%81Bluetooth%E3%80%81GPS%E3%80%81%E3%82%AF%E3%82%A2%E3%83%83%E3%83%89%E3%82%B3%E3%82%A2%E3%80%81HD%E3%82%BF%E3%83%83%E3%83%81%E3%82%B9%E3%82%AF%E3%83%AA%E3%83%BC%E3%83%B3%E3%80%813G%E9%9B%BB%E8%A9%B1%E3%82%B5%E3%83%9D%E3%83%BC%E3%83%88/dp/B07Q28MJMM/ref=sr_1_24?__mk_ja_JP=%E3%82%AB%E3%82%BF%E3%82%AB%E3%83%8A&amp;dchild=1&amp;keywords=iPad&amp;qid=1598521568&amp;sr=8-24", "Go")</f>
        <v/>
      </c>
    </row>
    <row r="26">
      <c r="A26" s="1" t="n">
        <v>24</v>
      </c>
      <c r="B26" t="inlineStr">
        <is>
          <t>Samsung サムスン Galaxy Tab A 8.0 SM-T290 ギャラクシー タブレットパソコン 2019年モデル 32GB Android9.0 ブラック 日本国内から発送</t>
        </is>
      </c>
      <c r="C26" t="inlineStr">
        <is>
          <t>￥28,500</t>
        </is>
      </c>
      <c r="D26" t="inlineStr">
        <is>
          <t>4.4</t>
        </is>
      </c>
      <c r="E26">
        <f>HYPERLINK("https://www.amazon.co.jp/Samsung-%E3%82%BF%E3%83%96%E3%83%AC%E3%83%83%E3%83%88%E3%83%91%E3%82%BD%E3%82%B3%E3%83%B3-2019%E5%B9%B4%E3%83%A2%E3%83%87%E3%83%AB-Android9-0-%E6%97%A5%E6%9C%AC%E5%9B%BD%E5%86%85%E3%81%8B%E3%82%89%E7%99%BA%E9%80%81/dp/B07VDB92RK/ref=sr_1_25?__mk_ja_JP=%E3%82%AB%E3%82%BF%E3%82%AB%E3%83%8A&amp;dchild=1&amp;keywords=iPad&amp;qid=1598521568&amp;sr=8-25", "Go")</f>
        <v/>
      </c>
    </row>
    <row r="27">
      <c r="A27" s="1" t="n">
        <v>25</v>
      </c>
      <c r="B27" t="inlineStr">
        <is>
          <t>ALLDOCUBE iPlay 7T 7インチ タブレットandroid タブレット 9.0 2GB RAM 16GB ROM デュアルSIMカード4G LTE WIFI GPS IPS ディスプレイ 日本語仕様書付き</t>
        </is>
      </c>
      <c r="C27" t="inlineStr">
        <is>
          <t>￥9,000</t>
        </is>
      </c>
      <c r="D27" t="inlineStr">
        <is>
          <t>4.6</t>
        </is>
      </c>
      <c r="E27">
        <f>HYPERLINK("https://www.amazon.co.jp/ALLDOCUBE-%E3%82%BF%E3%83%96%E3%83%AC%E3%83%83%E3%83%88android-%E3%83%87%E3%83%A5%E3%82%A2%E3%83%ABSIM%E3%82%AB%E3%83%BC%E3%83%894G-%E3%83%87%E3%82%A3%E3%82%B9%E3%83%97%E3%83%AC%E3%82%A4-%E6%97%A5%E6%9C%AC%E8%AA%9E%E4%BB%95%E6%A7%98%E6%9B%B8%E4%BB%98%E3%81%8D/dp/B089LQR5V2/ref=sr_1_26?__mk_ja_JP=%E3%82%AB%E3%82%BF%E3%82%AB%E3%83%8A&amp;dchild=1&amp;keywords=iPad&amp;qid=1598521568&amp;sr=8-26", "Go")</f>
        <v/>
      </c>
    </row>
    <row r="28">
      <c r="A28" s="1" t="n">
        <v>26</v>
      </c>
      <c r="B28" t="inlineStr">
        <is>
          <t>サムスン Galaxy Tab A 8.0インチ タッチスクリーン対応 Wi-Fiタブレットバンドル Qualcomm VGNon 429プロセッサー 2GB RAM 32GB メモリー Bluetooth 32GB MicroSDカード Tigologyケース Android 9.0 Pie OS</t>
        </is>
      </c>
      <c r="C28" t="inlineStr">
        <is>
          <t>￥7,999 (￥30,765/kg)</t>
        </is>
      </c>
      <c r="D28" t="inlineStr">
        <is>
          <t>4.5</t>
        </is>
      </c>
      <c r="E28">
        <f>HYPERLINK("https://www.amazon.co.jp/Galaxy-Tab-%E3%82%BF%E3%83%83%E3%83%81%E3%82%B9%E3%82%AF%E3%83%AA%E3%83%BC%E3%83%B3%E5%AF%BE%E5%BF%9C-Wi-Fi%E3%82%BF%E3%83%96%E3%83%AC%E3%83%83%E3%83%88%E3%83%90%E3%83%B3%E3%83%89%E3%83%AB-Tigology%E3%82%B1%E3%83%BC%E3%82%B9/dp/B081ZHLYYX/ref=sr_1_27?__mk_ja_JP=%E3%82%AB%E3%82%BF%E3%82%AB%E3%83%8A&amp;dchild=1&amp;keywords=iPad&amp;qid=1598521568&amp;sr=8-27", "Go")</f>
        <v/>
      </c>
    </row>
    <row r="29">
      <c r="A29" s="1" t="n">
        <v>27</v>
      </c>
      <c r="B29" t="inlineStr">
        <is>
          <t>HUAWEI MediaPad M5 8 タブレット 8.4インチ W-Fiモデル 32GB RAM4GB/ROM32GB 【日本正規代理店品】</t>
        </is>
      </c>
      <c r="C29" t="inlineStr">
        <is>
          <t>￥32,800</t>
        </is>
      </c>
      <c r="D29" t="inlineStr">
        <is>
          <t>4.4</t>
        </is>
      </c>
      <c r="E29">
        <f>HYPERLINK("https://www.amazon.co.jp/MediaPad-M5-%E2%80%BBWi-Fi%E3%83%A2%E3%83%87%E3%83%AB-ROM32GB-5100mAh%E3%80%90%E6%97%A5%E6%9C%AC%E6%AD%A3%E8%A6%8F%E4%BB%A3%E7%90%86%E5%BA%97%E5%93%81%E3%80%91%E3%82%AA%E3%83%AA%E3%82%B8%E3%83%8A%E3%83%AB%E3%82%B1%E3%83%BC%E3%82%B9%E4%BB%98%E5%B1%9E/dp/B07CS2PZC2/ref=sr_1_28?__mk_ja_JP=%E3%82%AB%E3%82%BF%E3%82%AB%E3%83%8A&amp;dchild=1&amp;keywords=iPad&amp;qid=1598521568&amp;sr=8-28", "Go")</f>
        <v/>
      </c>
    </row>
    <row r="30">
      <c r="A30" s="1" t="n">
        <v>28</v>
      </c>
      <c r="B30" t="inlineStr">
        <is>
          <t>SAMSUNG GALAXY Tab S5e SM-T720N WiFi 韓国版 並行輸入品 (Silver, 128GB)</t>
        </is>
      </c>
      <c r="C30" t="inlineStr">
        <is>
          <t>￥60,582</t>
        </is>
      </c>
      <c r="D30" t="inlineStr">
        <is>
          <t>4.4</t>
        </is>
      </c>
      <c r="E30">
        <f>HYPERLINK("https://www.amazon.co.jp/SAMSUNG-GALAXY-SM-T720N-%E4%B8%A6%E8%A1%8C%E8%BC%B8%E5%85%A5%E5%93%81-Silver/dp/B07Q5VPXG4/ref=sr_1_29?__mk_ja_JP=%E3%82%AB%E3%82%BF%E3%82%AB%E3%83%8A&amp;dchild=1&amp;keywords=iPad&amp;qid=1598521568&amp;sr=8-29", "Go")</f>
        <v/>
      </c>
    </row>
    <row r="31">
      <c r="A31" s="1" t="n">
        <v>29</v>
      </c>
      <c r="B31" t="inlineStr">
        <is>
          <t>VANKYO タブレット 7インチ S7-Pink Android9.0 RAM2GB/ROM32GB GPS WiFi 日本語マニュアル付き 一年保証</t>
        </is>
      </c>
      <c r="C31" t="inlineStr">
        <is>
          <t>￥8,999</t>
        </is>
      </c>
      <c r="D31" t="inlineStr">
        <is>
          <t>4.4</t>
        </is>
      </c>
      <c r="E31">
        <f>HYPERLINK("https://www.amazon.co.jp/VANKYO-S7-Pink-Android9-0-ROM32GB-%E6%97%A5%E6%9C%AC%E8%AA%9E%E3%83%9E%E3%83%8B%E3%83%A5%E3%82%A2%E3%83%AB%E4%BB%98%E3%81%8D/dp/B0878T5YNW/ref=sr_1_30?__mk_ja_JP=%E3%82%AB%E3%82%BF%E3%82%AB%E3%83%8A&amp;dchild=1&amp;keywords=iPad&amp;qid=1598521568&amp;sr=8-30", "Go")</f>
        <v/>
      </c>
    </row>
    <row r="32">
      <c r="A32" s="1" t="n">
        <v>30</v>
      </c>
      <c r="B32" t="inlineStr">
        <is>
          <t>Winnovo タブレット10インチ Android 9.0 RAM 3GB/ROM 32GB WiFiモデル 4コアCPU HDMI GPS機能搭載 Bluetooth 4.0 IPSディスプレイ 日本語説明書/青</t>
        </is>
      </c>
      <c r="C32" t="inlineStr">
        <is>
          <t>￥15,380</t>
        </is>
      </c>
      <c r="D32" t="inlineStr">
        <is>
          <t>4.4</t>
        </is>
      </c>
      <c r="E32">
        <f>HYPERLINK("https://www.amazon.co.jp/Winnovo-%E3%82%BF%E3%83%96%E3%83%AC%E3%83%83%E3%83%8810%E3%82%A4%E3%83%B3%E3%83%81-Android-Bluetooth-IPS%E3%83%87%E3%82%A3%E3%82%B9%E3%83%97%E3%83%AC%E3%82%A4/dp/B08D75DHZC/ref=sr_1_31?__mk_ja_JP=%E3%82%AB%E3%82%BF%E3%82%AB%E3%83%8A&amp;dchild=1&amp;keywords=iPad&amp;qid=1598521568&amp;sr=8-31", "Go")</f>
        <v/>
      </c>
    </row>
    <row r="33">
      <c r="A33" s="1" t="n">
        <v>31</v>
      </c>
      <c r="B33" t="inlineStr">
        <is>
          <t>マイクロソフト Surface Go 2 [サーフェス ゴー 2] Office Home and Business 2019 / 10.5 インチ PixelSense™ ディスプレイ /インテル® Pentium® Gold 4425Y/4GB/64GB プラチナ STV-00012</t>
        </is>
      </c>
      <c r="C33" t="inlineStr">
        <is>
          <t>￥58,500</t>
        </is>
      </c>
      <c r="D33" t="inlineStr">
        <is>
          <t>4.5</t>
        </is>
      </c>
      <c r="E33">
        <f>HYPERLINK("https://www.amazon.co.jp/%E3%83%9E%E3%82%A4%E3%82%AF%E3%83%AD%E3%82%BD%E3%83%95%E3%83%88-Business-PixelSense%E2%84%A2-Pentium%C2%AE-STV-00012/dp/B0875VLK4C/ref=sr_1_32?__mk_ja_JP=%E3%82%AB%E3%82%BF%E3%82%AB%E3%83%8A&amp;dchild=1&amp;keywords=iPad&amp;qid=1598521568&amp;sr=8-32", "Go")</f>
        <v/>
      </c>
    </row>
    <row r="34">
      <c r="A34" s="1" t="n">
        <v>32</v>
      </c>
      <c r="B34" t="inlineStr">
        <is>
          <t>VANKYO タブレット10インチS20 Android 9.0 RAM3GB/ROM64GB Wi-Fiモデル 8コアCPU Bluetooth 5.0 GPS FM機能搭載 日本語取扱説明書付き</t>
        </is>
      </c>
      <c r="C34" t="inlineStr">
        <is>
          <t>￥18,399</t>
        </is>
      </c>
      <c r="D34" t="inlineStr">
        <is>
          <t>4.3</t>
        </is>
      </c>
      <c r="E34">
        <f>HYPERLINK("https://www.amazon.co.jp/%E3%82%BF%E3%83%96%E3%83%AC%E3%83%83%E3%83%8810%E3%82%A4%E3%83%B3%E3%83%81S20-Android-Wi-Fi%E3%83%A2%E3%83%87%E3%83%AB-Bluetooth-%E6%97%A5%E6%9C%AC%E8%AA%9E%E5%8F%96%E6%89%B1%E8%AA%AC%E6%98%8E%E6%9B%B8%E4%BB%98%E3%81%8D/dp/B086H9BHJG/ref=sr_1_33?__mk_ja_JP=%E3%82%AB%E3%82%BF%E3%82%AB%E3%83%8A&amp;dchild=1&amp;keywords=iPad&amp;qid=1598521568&amp;sr=8-33", "Go")</f>
        <v/>
      </c>
    </row>
    <row r="35">
      <c r="A35" s="1" t="n">
        <v>33</v>
      </c>
      <c r="B35" t="inlineStr">
        <is>
          <t>Samsung Galaxy Tab S3 SM-T820 9.7-Inch 32GB Tablet Wi-Fi版(Silver/シルバー) S Pen付き 並行輸入品</t>
        </is>
      </c>
      <c r="C35" t="inlineStr">
        <is>
          <t>￥58,000</t>
        </is>
      </c>
      <c r="D35" t="inlineStr">
        <is>
          <t>4.3</t>
        </is>
      </c>
      <c r="E35">
        <f>HYPERLINK("https://www.amazon.co.jp/Samsung-Galaxy-SM-T820-9-7-Inch-Tablet/dp/B01MRDL916/ref=sr_1_34?__mk_ja_JP=%E3%82%AB%E3%82%BF%E3%82%AB%E3%83%8A&amp;dchild=1&amp;keywords=iPad&amp;qid=1598521568&amp;sr=8-34", "Go")</f>
        <v/>
      </c>
    </row>
    <row r="36">
      <c r="A36" s="1" t="n">
        <v>34</v>
      </c>
      <c r="B36" t="inlineStr">
        <is>
          <t>VANKYO S10 タブレット 10.1インチ Android 9.0 RAM2GB/ROM32GB Wi-Fiモデル デュアルカメラ GPS FM機能搭載 日本語取扱説明書</t>
        </is>
      </c>
      <c r="C36" t="inlineStr">
        <is>
          <t>￥9,430</t>
        </is>
      </c>
      <c r="D36" t="inlineStr">
        <is>
          <t>4.3</t>
        </is>
      </c>
      <c r="E36">
        <f>HYPERLINK("https://www.amazon.co.jp/10-1%E3%82%A4%E3%83%B3%E3%83%81-Android-ROM32GB-Wi-Fi%E3%83%A2%E3%83%87%E3%83%AB-%E6%97%A5%E6%9C%AC%E8%AA%9E%E5%8F%96%E6%89%B1%E8%AA%AC%E6%98%8E%E6%9B%B8/dp/B0872Q8JNL/ref=sr_1_35?__mk_ja_JP=%E3%82%AB%E3%82%BF%E3%82%AB%E3%83%8A&amp;dchild=1&amp;keywords=iPad&amp;qid=1598521568&amp;sr=8-35", "Go")</f>
        <v/>
      </c>
    </row>
    <row r="37">
      <c r="A37" s="1" t="n">
        <v>35</v>
      </c>
      <c r="B37" t="inlineStr">
        <is>
          <t>VANKYO S8 タブレット 8インチ 液晶ディスプレイ gps搭載 目に優しい WIFI ROM32GB RAM2GB 4000mAh Android9.0 Bluetooth4.2</t>
        </is>
      </c>
      <c r="C37" t="inlineStr">
        <is>
          <t>￥11,999</t>
        </is>
      </c>
      <c r="D37" t="inlineStr">
        <is>
          <t>4.3</t>
        </is>
      </c>
      <c r="E37">
        <f>HYPERLINK("https://www.amazon.co.jp/S8-%E6%B6%B2%E6%99%B6%E3%83%87%E3%82%A3%E3%82%B9%E3%83%97%E3%83%AC%E3%82%A4-ROM32GB-Android9-0-Bluetooth4-2/dp/B08612D8B1/ref=sr_1_36?__mk_ja_JP=%E3%82%AB%E3%82%BF%E3%82%AB%E3%83%8A&amp;dchild=1&amp;keywords=iPad&amp;qid=1598521568&amp;sr=8-36", "Go")</f>
        <v/>
      </c>
    </row>
    <row r="38">
      <c r="A38" s="1" t="n">
        <v>36</v>
      </c>
      <c r="B38" t="inlineStr">
        <is>
          <t>Huawei 8.4型 タブレットパソコン MediaPad M3 LTE 4G-64G/ゴールド ※LTEモデル ※AKG H300 リファレンスクラス イヤホン付属【日本正規代理店品】</t>
        </is>
      </c>
      <c r="C38" t="inlineStr">
        <is>
          <t>￥25,800</t>
        </is>
      </c>
      <c r="D38" t="inlineStr">
        <is>
          <t>4.3</t>
        </is>
      </c>
      <c r="E38">
        <f>HYPERLINK("https://www.amazon.co.jp/%E3%82%BF%E3%83%96%E3%83%AC%E3%83%83%E3%83%88%E3%83%91%E3%82%BD%E3%82%B3%E3%83%B3-MediaPad-M3-%E3%83%AA%E3%83%95%E3%82%A1%E3%83%AC%E3%83%B3%E3%82%B9%E3%82%AF%E3%83%A9%E3%82%B9-%E3%82%A4%E3%83%A4%E3%83%9B%E3%83%B3%E4%BB%98%E5%B1%9E%E3%80%90%E6%97%A5%E6%9C%AC%E6%AD%A3%E8%A6%8F%E4%BB%A3%E7%90%86%E5%BA%97%E5%93%81%E3%80%91/dp/B01N5DEHO7/ref=sr_1_37?__mk_ja_JP=%E3%82%AB%E3%82%BF%E3%82%AB%E3%83%8A&amp;dchild=1&amp;keywords=iPad&amp;qid=1598521568&amp;sr=8-37", "Go")</f>
        <v/>
      </c>
    </row>
    <row r="39">
      <c r="A39" s="1" t="n">
        <v>37</v>
      </c>
      <c r="B39" t="inlineStr">
        <is>
          <t>マイクロソフト Surface Go(サーフェス ゴー) 10インチ PixelSence ディスプレイ/Windows 10 Home (Sモード)/第7世代 Intel® Pentium® Gold 4415Y/eMMC 64GB/メモリ 4GB/Office Home &amp; Business 2019/シルバー MHN-00017</t>
        </is>
      </c>
      <c r="C39" t="inlineStr">
        <is>
          <t>￥63,800</t>
        </is>
      </c>
      <c r="D39" t="inlineStr">
        <is>
          <t>4.3</t>
        </is>
      </c>
      <c r="E39">
        <f>HYPERLINK("https://www.amazon.co.jp/%E3%83%9E%E3%82%A4%E3%82%AF%E3%83%AD%E3%82%BD%E3%83%95%E3%83%88-PixelSence-Pentium%C2%AE-Business-MHN-00017/dp/B07MN99CKM/ref=sr_1_38?__mk_ja_JP=%E3%82%AB%E3%82%BF%E3%82%AB%E3%83%8A&amp;dchild=1&amp;keywords=iPad&amp;qid=1598521568&amp;sr=8-38", "Go")</f>
        <v/>
      </c>
    </row>
    <row r="40">
      <c r="A40" s="1" t="n">
        <v>38</v>
      </c>
      <c r="B40" t="inlineStr">
        <is>
          <t>TabS2 8.0" 32GB White Android</t>
        </is>
      </c>
      <c r="C40" t="inlineStr">
        <is>
          <t>￥56,999</t>
        </is>
      </c>
      <c r="D40" t="inlineStr">
        <is>
          <t>4.3</t>
        </is>
      </c>
      <c r="E40">
        <f>HYPERLINK("https://www.amazon.co.jp/TabS2-8-0-32GB-White-Android/dp/B01DXVKQEW/ref=sr_1_39?__mk_ja_JP=%E3%82%AB%E3%82%BF%E3%82%AB%E3%83%8A&amp;dchild=1&amp;keywords=iPad&amp;qid=1598521568&amp;sr=8-39", "Go")</f>
        <v/>
      </c>
    </row>
    <row r="41">
      <c r="A41" s="1" t="n">
        <v>39</v>
      </c>
      <c r="B41" t="inlineStr">
        <is>
          <t>ALLDOCUBE iPlay 7TタブレットPC, Android 9.0、デュアルSIM LTE対応, 7インチ HDディスプレイ,2GB RAM 16GB ROM</t>
        </is>
      </c>
      <c r="C41" t="inlineStr">
        <is>
          <t>￥10,000</t>
        </is>
      </c>
      <c r="D41" t="inlineStr">
        <is>
          <t>4.3</t>
        </is>
      </c>
      <c r="E41">
        <f>HYPERLINK("https://www.amazon.co.jp/ALLDOCUBE-7T%E3%82%BF%E3%83%96%E3%83%AC%E3%83%83%E3%83%88PC-Android-9-0%E3%80%81%E3%83%87%E3%83%A5%E3%82%A2%E3%83%ABSIM-HD%E3%83%87%E3%82%A3%E3%82%B9%E3%83%97%E3%83%AC%E3%82%A4/dp/B08971CSFM/ref=sr_1_40?__mk_ja_JP=%E3%82%AB%E3%82%BF%E3%82%AB%E3%83%8A&amp;dchild=1&amp;keywords=iPad&amp;qid=1598521568&amp;sr=8-40", "Go")</f>
        <v/>
      </c>
    </row>
    <row r="42">
      <c r="A42" s="1" t="n">
        <v>40</v>
      </c>
      <c r="B42" t="inlineStr">
        <is>
          <t>マイクロソフト Surface Pro 7 / Office H&amp;B 2019 搭載 / 12.3インチ /第10世代 Core-i7 / 16GB / 256GB / ブラック VNX-00027</t>
        </is>
      </c>
      <c r="C42" t="inlineStr">
        <is>
          <t>￥185,000</t>
        </is>
      </c>
      <c r="D42" t="inlineStr">
        <is>
          <t>4.5</t>
        </is>
      </c>
      <c r="E42">
        <f>HYPERLINK("https://www.amazon.co.jp/%E3%83%9E%E3%82%A4%E3%82%AF%E3%83%AD%E3%82%BD%E3%83%95%E3%83%88-Surface-12-3%E3%82%A4%E3%83%B3%E3%83%81-Core-i7-VNX-00027/dp/B07Y2VHS4P/ref=sr_1_41?__mk_ja_JP=%E3%82%AB%E3%82%BF%E3%82%AB%E3%83%8A&amp;dchild=1&amp;keywords=iPad&amp;qid=1598521568&amp;sr=8-41", "Go")</f>
        <v/>
      </c>
    </row>
    <row r="43">
      <c r="A43" s="1" t="n">
        <v>41</v>
      </c>
      <c r="B43" t="inlineStr">
        <is>
          <t>HUAWEI(ファーウェイ) HUAWEI（ファーウェイ） MediaPad M5 lite 8-32GB / Wi-Fiモデル[8インチ / メモリ 3GB / ストレージ 32GB] JDN2-W09</t>
        </is>
      </c>
      <c r="C43" t="inlineStr">
        <is>
          <t>￥20,300</t>
        </is>
      </c>
      <c r="D43" t="inlineStr">
        <is>
          <t>4.3</t>
        </is>
      </c>
      <c r="E43">
        <f>HYPERLINK("https://www.amazon.co.jp/HUAWEI%EF%BC%88%E3%83%95%E3%82%A1%E3%83%BC%E3%82%A6%E3%82%A7%E3%82%A4%EF%BC%89-MediaPad-8-32GB-Wi-Fi%E3%83%A2%E3%83%87%E3%83%AB-JDN2-W09/dp/B07TS78GCM/ref=sr_1_42?__mk_ja_JP=%E3%82%AB%E3%82%BF%E3%82%AB%E3%83%8A&amp;dchild=1&amp;keywords=iPad&amp;qid=1598521568&amp;sr=8-42", "Go")</f>
        <v/>
      </c>
    </row>
    <row r="44">
      <c r="A44" s="1" t="n">
        <v>42</v>
      </c>
      <c r="B44" t="inlineStr">
        <is>
          <t>タブレットPRITOM 子供用タブレット 7インチHDディスプレイキッズタブレット目に優しい子供モードペアレンタルコントロール付きWIFI モデル16GB ROM Android10.0子どもプレゼント保護ケース付き（ピンク）</t>
        </is>
      </c>
      <c r="C44" t="inlineStr">
        <is>
          <t>￥5,880</t>
        </is>
      </c>
      <c r="D44" t="inlineStr">
        <is>
          <t>4.3</t>
        </is>
      </c>
      <c r="E44">
        <f>HYPERLINK("https://www.amazon.co.jp/%E3%82%BF%E3%83%96%E3%83%AC%E3%83%83%E3%83%88PRITOM-%E5%AD%90%E4%BE%9B%E7%94%A8%E3%82%BF%E3%83%96%E3%83%AC%E3%83%83%E3%83%88-7%E3%82%A4%E3%83%B3%E3%83%81HD%E3%83%87%E3%82%A3%E3%82%B9%E3%83%97%E3%83%AC%E3%82%A4%E3%82%AD%E3%83%83%E3%82%BA%E3%82%BF%E3%83%96%E3%83%AC%E3%83%83%E3%83%88%E7%9B%AE%E3%81%AB%E5%84%AA%E3%81%97%E3%81%84%E5%AD%90%E4%BE%9B%E3%83%A2%E3%83%BC%E3%83%89%E3%83%9A%E3%82%A2%E3%83%AC%E3%83%B3%E3%82%BF%E3%83%AB%E3%82%B3%E3%83%B3%E3%83%88%E3%83%AD%E3%83%BC%E3%83%AB%E4%BB%98%E3%81%8DWIFI-%E3%83%A2%E3%83%87%E3%83%AB16GB-Android10-0%E5%AD%90%E3%81%A9%E3%82%82%E3%83%97%E3%83%AC%E3%82%BC%E3%83%B3%E3%83%88%E4%BF%9D%E8%AD%B7%E3%82%B1%E3%83%BC%E3%82%B9%E4%BB%98%E3%81%8D%EF%BC%88%E3%83%94%E3%83%B3%E3%82%AF%EF%BC%89/dp/B0866J16D7/ref=sr_1_43?__mk_ja_JP=%E3%82%AB%E3%82%BF%E3%82%AB%E3%83%8A&amp;dchild=1&amp;keywords=iPad&amp;qid=1598521568&amp;sr=8-43", "Go")</f>
        <v/>
      </c>
    </row>
    <row r="45">
      <c r="A45" s="1" t="n">
        <v>43</v>
      </c>
      <c r="B45" t="inlineStr">
        <is>
          <t>Lenovo（レノボ） 10.1型タブレットパソコン Lenovo Yoga Smart Tab 32GBモデル ZA3V0031JP</t>
        </is>
      </c>
      <c r="C45" t="inlineStr">
        <is>
          <t>￥24,580</t>
        </is>
      </c>
      <c r="D45" t="inlineStr">
        <is>
          <t>4.5</t>
        </is>
      </c>
      <c r="E45">
        <f>HYPERLINK("https://www.amazon.co.jp/%E3%83%AC%E3%83%8E%E3%83%9C%E3%83%BB%E3%82%B8%E3%83%A3%E3%83%91%E3%83%B3-ZA3V0031JP-%E3%80%90Cons%E3%80%91Lenovo-Android-%E3%82%A2%E3%82%A4%E3%82%A2%E3%83%B3%E3%82%B0%E3%83%AC%E3%83%BC/dp/B0826FHWMW/ref=sr_1_44?__mk_ja_JP=%E3%82%AB%E3%82%BF%E3%82%AB%E3%83%8A&amp;dchild=1&amp;keywords=iPad&amp;qid=1598521568&amp;sr=8-44", "Go")</f>
        <v/>
      </c>
    </row>
    <row r="46">
      <c r="A46" s="1" t="n">
        <v>44</v>
      </c>
      <c r="B46" t="inlineStr">
        <is>
          <t>並行輸入品 ArmorSuit MilitaryShield - Apple iPad 4 with Retina Display / iPad 3 / iPad 2 Screen Protector Shield + Lifetime Replacements</t>
        </is>
      </c>
      <c r="C46" t="inlineStr">
        <is>
          <t>￥3,509</t>
        </is>
      </c>
      <c r="D46" t="inlineStr">
        <is>
          <t>4.2</t>
        </is>
      </c>
      <c r="E46">
        <f>HYPERLINK("https://www.amazon.co.jp/Parallel-ArmorSuit-MilitaryShield-%E2%80%93-Apple-Protector-Replacements/dp/B004RDWVUS/ref=sr_1_45?__mk_ja_JP=%E3%82%AB%E3%82%BF%E3%82%AB%E3%83%8A&amp;dchild=1&amp;keywords=iPad&amp;qid=1598521568&amp;sr=8-45", "Go")</f>
        <v/>
      </c>
    </row>
    <row r="47">
      <c r="A47" s="1" t="n">
        <v>45</v>
      </c>
      <c r="B47" t="inlineStr">
        <is>
          <t>HUAWEI MediaPad T5 10 タブレット 10.1インチ Wi-Fiモデル RAM2GB/ROM16GB ブラック【日本正規代理店品】</t>
        </is>
      </c>
      <c r="C47" t="inlineStr">
        <is>
          <t>￥17,622</t>
        </is>
      </c>
      <c r="D47" t="inlineStr">
        <is>
          <t>4.2</t>
        </is>
      </c>
      <c r="E47">
        <f>HYPERLINK("https://www.amazon.co.jp/HUAWEI-T5-10-10-1%E3%82%A4%E3%83%B3%E3%83%81%E3%82%BF%E3%83%96%E3%83%AC%E3%83%83%E3%83%88W-Fi%E3%83%A2%E3%83%87%E3%83%AB-%E3%80%90%E6%97%A5%E6%9C%AC%E6%AD%A3%E8%A6%8F%E4%BB%A3%E7%90%86%E5%BA%97%E5%93%81%E3%80%91/dp/B07HCM2VGS/ref=sr_1_46?__mk_ja_JP=%E3%82%AB%E3%82%BF%E3%82%AB%E3%83%8A&amp;dchild=1&amp;keywords=iPad&amp;qid=1598521568&amp;sr=8-46", "Go")</f>
        <v/>
      </c>
    </row>
    <row r="48">
      <c r="A48" s="1" t="n">
        <v>46</v>
      </c>
      <c r="B48" t="inlineStr">
        <is>
          <t>[進化版]Dragon Touch タブレット 10.1インチ Android 9.0 RAM2GB/ROM32GB32GBメモリ GPS HDMI FM機能 2.4G-5GWiFi IPSディスプレイ NotePad K10</t>
        </is>
      </c>
      <c r="C48" t="inlineStr">
        <is>
          <t>￥14,999</t>
        </is>
      </c>
      <c r="D48" t="inlineStr">
        <is>
          <t>4.2</t>
        </is>
      </c>
      <c r="E48">
        <f>HYPERLINK("https://www.amazon.co.jp/10-1%E3%82%A4%E3%83%B3%E3%83%81-Android-ROM32GB32GB%E3%83%A1%E3%83%A2%E3%83%AA-2-4G-5GWiFi-IPS%E3%83%87%E3%82%A3%E3%82%B9%E3%83%97%E3%83%AC%E3%82%A4/dp/B087RHYX21/ref=sr_1_47?__mk_ja_JP=%E3%82%AB%E3%82%BF%E3%82%AB%E3%83%8A&amp;dchild=1&amp;keywords=iPad&amp;qid=1598521568&amp;sr=8-47", "Go")</f>
        <v/>
      </c>
    </row>
    <row r="49">
      <c r="A49" s="1" t="n">
        <v>47</v>
      </c>
      <c r="B49" t="inlineStr">
        <is>
          <t>HUAWEI MediaPad M5 lite 8 タブレット 8.0インチ Wi-Fiモデル RAM4GB/ROM64GB シャンパンゴールド 【日本正規代理店品】</t>
        </is>
      </c>
      <c r="C49" t="inlineStr">
        <is>
          <t>￥23,561</t>
        </is>
      </c>
      <c r="D49" t="inlineStr">
        <is>
          <t>4.2</t>
        </is>
      </c>
      <c r="E49">
        <f>HYPERLINK("https://www.amazon.co.jp/HUAWEI-MediaPad-Wi-Fi%E3%83%A2%E3%83%87%E3%83%AB-%E3%82%B7%E3%83%A3%E3%83%B3%E3%83%91%E3%83%B3%E3%82%B4%E3%83%BC%E3%83%AB%E3%83%89-%E3%80%90%E6%97%A5%E6%9C%AC%E6%AD%A3%E8%A6%8F%E4%BB%A3%E7%90%86%E5%BA%97%E5%93%81%E3%80%91/dp/B081B8SMMJ/ref=sr_1_48?__mk_ja_JP=%E3%82%AB%E3%82%BF%E3%82%AB%E3%83%8A&amp;dchild=1&amp;keywords=iPad&amp;qid=1598521568&amp;sr=8-48", "Go")</f>
        <v/>
      </c>
    </row>
    <row r="50">
      <c r="A50" s="1" t="n">
        <v>48</v>
      </c>
      <c r="B50" t="inlineStr">
        <is>
          <t>HUAWEI MediaPad T5 10 タブレット 10.1インチ Wi-Fiモデル RAM3GB/ROM32GB ミストブルー 【日本正規代理店品】</t>
        </is>
      </c>
      <c r="C50" t="inlineStr">
        <is>
          <t>￥20,592</t>
        </is>
      </c>
      <c r="D50" t="inlineStr">
        <is>
          <t>4.2</t>
        </is>
      </c>
      <c r="E50">
        <f>HYPERLINK("https://www.amazon.co.jp/HUAWEI-T5-10-10-1%E3%82%A4%E3%83%B3%E3%83%81%E3%82%BF%E3%83%96%E3%83%AC%E3%83%83%E3%83%88Wi-Fi%E3%83%A2%E3%83%87%E3%83%AB-%E3%80%90%E6%97%A5%E6%9C%AC%E6%AD%A3%E8%A6%8F%E4%BB%A3%E7%90%86%E5%BA%97%E5%93%81%E3%80%91/dp/B07WDNHXH4/ref=sr_1_49_sspa?__mk_ja_JP=%E3%82%AB%E3%82%BF%E3%82%AB%E3%83%8A&amp;dchild=1&amp;keywords=iPad&amp;qid=1598521568&amp;sr=8-49-spons&amp;psc=1&amp;spLa=ZW5jcnlwdGVkUXVhbGlmaWVyPUEyUU9ZOUFSOUhVN09UJmVuY3J5cHRlZElkPUEwNzgzODEzVEVPWk9YUEE3N09MJmVuY3J5cHRlZEFkSWQ9QUc2V05XU0pUV0tYRSZ3aWRnZXROYW1lPXNwX2J0ZiZhY3Rpb249Y2xpY2tSZWRpcmVjdCZkb05vdExvZ0NsaWNrPXRydWU=", "Go")</f>
        <v/>
      </c>
    </row>
    <row r="51">
      <c r="A51" s="1" t="n">
        <v>49</v>
      </c>
      <c r="B51" t="inlineStr">
        <is>
          <t>VANKYO タブレット10インチ Android 9.0 RAM3GB/ROM32GB 1920*1200 IPSディスプレイ デュアルカメラ WiFiモデル GPS HDMI機能 Z10日本語仕様書付き</t>
        </is>
      </c>
      <c r="C51" t="inlineStr">
        <is>
          <t>￥16,999</t>
        </is>
      </c>
      <c r="D51" t="inlineStr">
        <is>
          <t>4</t>
        </is>
      </c>
      <c r="E51">
        <f>HYPERLINK("https://www.amazon.co.jp/VANKYO-%E3%82%BF%E3%83%96%E3%83%AC%E3%83%83%E3%83%8810%E3%82%A4%E3%83%B3%E3%83%81-Android-IPS%E3%83%87%E3%82%A3%E3%82%B9%E3%83%97%E3%83%AC%E3%82%A4-Z10%E6%97%A5%E6%9C%AC%E8%AA%9E%E4%BB%95%E6%A7%98%E6%9B%B8%E4%BB%98%E3%81%8D/dp/B085G4PLFM/ref=sr_1_50_sspa?__mk_ja_JP=%E3%82%AB%E3%82%BF%E3%82%AB%E3%83%8A&amp;dchild=1&amp;keywords=iPad&amp;qid=1598521568&amp;sr=8-50-spons&amp;psc=1&amp;spLa=ZW5jcnlwdGVkUXVhbGlmaWVyPUEyUU9ZOUFSOUhVN09UJmVuY3J5cHRlZElkPUEwNzgzODEzVEVPWk9YUEE3N09MJmVuY3J5cHRlZEFkSWQ9QTJBR1c5RlVMUVFDTEYmd2lkZ2V0TmFtZT1zcF9idGYmYWN0aW9uPWNsaWNrUmVkaXJlY3QmZG9Ob3RMb2dDbGljaz10cnVl", "Go")</f>
        <v/>
      </c>
    </row>
    <row r="52">
      <c r="A52" s="1" t="n">
        <v>50</v>
      </c>
      <c r="B52" t="inlineStr">
        <is>
          <t>HUAWEI MediaPad M5 lite 8 タブレット 8.0インチ Wi-Fiモデル RAM3GB/ROM32GB 5100mAh 【日本正規代理店品】</t>
        </is>
      </c>
      <c r="C52" t="inlineStr">
        <is>
          <t>￥19,602</t>
        </is>
      </c>
      <c r="D52" t="inlineStr">
        <is>
          <t>4.2</t>
        </is>
      </c>
      <c r="E52">
        <f>HYPERLINK("https://www.amazon.co.jp/HUAWEI-MediaPad-M5-%E2%80%BBWi-Fi%E3%83%A2%E3%83%87%E3%83%AB-%E3%80%90%E6%97%A5%E6%9C%AC%E6%AD%A3%E8%A6%8F%E4%BB%A3%E7%90%86%E5%BA%97%E5%93%81%E3%80%91/dp/B07R4RPDWC/ref=sr_1_51_sspa?__mk_ja_JP=%E3%82%AB%E3%82%BF%E3%82%AB%E3%83%8A&amp;dchild=1&amp;keywords=iPad&amp;qid=1598521568&amp;sr=8-51-spons&amp;psc=1&amp;spLa=ZW5jcnlwdGVkUXVhbGlmaWVyPUEyUU9ZOUFSOUhVN09UJmVuY3J5cHRlZElkPUEwNzgzODEzVEVPWk9YUEE3N09MJmVuY3J5cHRlZEFkSWQ9QUlHV01XN0NMT1FHNyZ3aWRnZXROYW1lPXNwX2J0ZiZhY3Rpb249Y2xpY2tSZWRpcmVjdCZkb05vdExvZ0NsaWNrPXRydWU=", "Go")</f>
        <v/>
      </c>
    </row>
    <row r="53">
      <c r="A53" s="1" t="n">
        <v>51</v>
      </c>
      <c r="B53" t="inlineStr">
        <is>
          <t>HUAWEI MatePad 10.4インチ Wi-Fiモデル RAM3GB/ROM32GB ミッドナイトグレー 【日本正規代理店品】</t>
        </is>
      </c>
      <c r="C53" t="inlineStr">
        <is>
          <t>￥28,782</t>
        </is>
      </c>
      <c r="D53" t="inlineStr">
        <is>
          <t>4</t>
        </is>
      </c>
      <c r="E53">
        <f>HYPERLINK("https://www.amazon.co.jp/HUAWEI-MatePad-Wi-Fi%E3%83%A2%E3%83%87%E3%83%AB-%E3%83%9F%E3%83%83%E3%83%89%E3%83%8A%E3%82%A4%E3%83%88%E3%82%B0%E3%83%AC%E3%83%BC-%E3%80%90%E6%97%A5%E6%9C%AC%E6%AD%A3%E8%A6%8F%E4%BB%A3%E7%90%86%E5%BA%97%E5%93%81%E3%80%91/dp/B088X3RZLT/ref=sr_1_52_sspa?__mk_ja_JP=%E3%82%AB%E3%82%BF%E3%82%AB%E3%83%8A&amp;dchild=1&amp;keywords=iPad&amp;qid=1598521568&amp;sr=8-52-spons&amp;psc=1&amp;spLa=ZW5jcnlwdGVkUXVhbGlmaWVyPUEyUU9ZOUFSOUhVN09UJmVuY3J5cHRlZElkPUEwNzgzODEzVEVPWk9YUEE3N09MJmVuY3J5cHRlZEFkSWQ9QTJVNjFNWUFVM1AzTzYmd2lkZ2V0TmFtZT1zcF9idGYmYWN0aW9uPWNsaWNrUmVkaXJlY3QmZG9Ob3RMb2dDbGljaz10cnVl", "Go")</f>
        <v/>
      </c>
    </row>
    <row r="54">
      <c r="A54" s="1" t="n">
        <v>52</v>
      </c>
      <c r="B54" t="inlineStr">
        <is>
          <t>2020新型 iPad Pro 12.9キーボード ケース iPad Pro 12.9 ケース 2020 第4世代/ iPad Pro 12.9 ケース 2018 第3世代と一緒に兼用 分離式キーボード ワイヤレスBluetooth接続Apple Pencil ホルダー付き 二つ折り ゴム製カバー付き柔軟性抜群TPU背面 ソフト プレミアム 合成皮革 角度調節可能なスタンド 着脱式 保護カバー 日本語説明書付着 (12.9インチ, グレー)</t>
        </is>
      </c>
      <c r="C54" t="inlineStr">
        <is>
          <t>￥4,659</t>
        </is>
      </c>
      <c r="D54" t="inlineStr">
        <is>
          <t>5</t>
        </is>
      </c>
      <c r="E54">
        <f>HYPERLINK("https://www.amazon.co.jp/12-9%E3%82%AD%E3%83%BC%E3%83%9C%E3%83%BC%E3%83%89-%E7%AC%AC3%E4%B8%96%E4%BB%A3%E3%81%A8%E4%B8%80%E7%B7%92%E3%81%AB%E5%85%BC%E7%94%A8-%E3%83%AF%E3%82%A4%E3%83%A4%E3%83%AC%E3%82%B9Bluetooth%E6%8E%A5%E7%B6%9AApple-%E3%82%B4%E3%83%A0%E8%A3%BD%E3%82%AB%E3%83%90%E3%83%BC%E4%BB%98%E3%81%8D%E6%9F%94%E8%BB%9F%E6%80%A7%E6%8A%9C%E7%BE%A4TPU%E8%83%8C%E9%9D%A2-%E8%A7%92%E5%BA%A6%E8%AA%BF%E7%AF%80%E5%8F%AF%E8%83%BD%E3%81%AA%E3%82%B9%E3%82%BF%E3%83%B3%E3%83%89/dp/B086WCV3BY/ref=sr_1_49_sspa?__mk_ja_JP=%E3%82%AB%E3%82%BF%E3%82%AB%E3%83%8A&amp;dchild=1&amp;keywords=iPad&amp;qid=1598521896&amp;sr=8-49-spons&amp;psc=1&amp;spLa=ZW5jcnlwdGVkUXVhbGlmaWVyPUEzNURaSlZKS1hXNVJKJmVuY3J5cHRlZElkPUEwMjM2NDEzVkpBRU9XUTg4M0lKJmVuY3J5cHRlZEFkSWQ9QTJWUEI0OTlVQU42MzYmd2lkZ2V0TmFtZT1zcF9hdGZfbmV4dCZhY3Rpb249Y2xpY2tSZWRpcmVjdCZkb05vdExvZ0NsaWNrPXRydWU=", "Go")</f>
        <v/>
      </c>
    </row>
    <row r="55">
      <c r="A55" s="1" t="n">
        <v>53</v>
      </c>
      <c r="B55" t="inlineStr">
        <is>
          <t>HUAWEI MediaPad T5 10 タブレット 10.1インチ Wi-Fiモデル RAM3GB/ROM32GB ブラック 【日本正規代理店品】</t>
        </is>
      </c>
      <c r="C55" t="inlineStr">
        <is>
          <t>￥20,592</t>
        </is>
      </c>
      <c r="D55" t="inlineStr">
        <is>
          <t>4.2</t>
        </is>
      </c>
      <c r="E55">
        <f>HYPERLINK("https://www.amazon.co.jp/HUAWEI-T5-10-10-1%E3%82%A4%E3%83%B3%E3%83%81%E3%82%BF%E3%83%96%E3%83%AC%E3%83%83%E3%83%88Wi-Fi%E3%83%A2%E3%83%87%E3%83%AB-%E3%80%90%E6%97%A5%E6%9C%AC%E6%AD%A3%E8%A6%8F%E4%BB%A3%E7%90%86%E5%BA%97%E5%93%81%E3%80%91/dp/B07WFSLVJP/ref=sr_1_51_sspa?__mk_ja_JP=%E3%82%AB%E3%82%BF%E3%82%AB%E3%83%8A&amp;dchild=1&amp;keywords=iPad&amp;qid=1598521896&amp;sr=8-51-spons&amp;psc=1&amp;spLa=ZW5jcnlwdGVkUXVhbGlmaWVyPUEzNURaSlZKS1hXNVJKJmVuY3J5cHRlZElkPUEwMjM2NDEzVkpBRU9XUTg4M0lKJmVuY3J5cHRlZEFkSWQ9QTM2V1VEOUlJV1ZIWVEmd2lkZ2V0TmFtZT1zcF9hdGZfbmV4dCZhY3Rpb249Y2xpY2tSZWRpcmVjdCZkb05vdExvZ0NsaWNrPXRydWU=", "Go")</f>
        <v/>
      </c>
    </row>
    <row r="56">
      <c r="A56" s="1" t="n">
        <v>54</v>
      </c>
      <c r="B56" t="inlineStr">
        <is>
          <t>iPad 10.2 インチ キーボード ケース第7世代 iPad7 アイパッド 10.2 インチ iPad Air 2019 ケース iPad Air3 10.5インチ iPad Pro 10.5（2017）兼用 キーボード ケース ペンホルダー付き 分離式 スマート キーボード付き カバー Apple Pencil 収納可能 (グレー1)</t>
        </is>
      </c>
      <c r="C56" t="inlineStr">
        <is>
          <t>￥3,299</t>
        </is>
      </c>
      <c r="D56" t="inlineStr">
        <is>
          <t>4</t>
        </is>
      </c>
      <c r="E56">
        <f>HYPERLINK("https://www.amazon.co.jp/%E3%82%B1%E3%83%BC%E3%82%B9%E7%AC%AC7%E4%B8%96%E4%BB%A3-10-5%E3%82%A4%E3%83%B3%E3%83%81-10-5%EF%BC%882017%EF%BC%89%E5%85%BC%E7%94%A8-%E3%83%9A%E3%83%B3%E3%83%9B%E3%83%AB%E3%83%80%E3%83%BC%E4%BB%98%E3%81%8D-%E3%82%AD%E3%83%BC%E3%83%9C%E3%83%BC%E3%83%89%E4%BB%98%E3%81%8D/dp/B07YL2CY53/ref=sr_1_52_sspa?__mk_ja_JP=%E3%82%AB%E3%82%BF%E3%82%AB%E3%83%8A&amp;dchild=1&amp;keywords=iPad&amp;qid=1598521896&amp;sr=8-52-spons&amp;psc=1&amp;spLa=ZW5jcnlwdGVkUXVhbGlmaWVyPUEzNURaSlZKS1hXNVJKJmVuY3J5cHRlZElkPUEwMjM2NDEzVkpBRU9XUTg4M0lKJmVuY3J5cHRlZEFkSWQ9QTMwRVlPTDA3MTUwQlQmd2lkZ2V0TmFtZT1zcF9hdGZfbmV4dCZhY3Rpb249Y2xpY2tSZWRpcmVjdCZkb05vdExvZ0NsaWNrPXRydWU=", "Go")</f>
        <v/>
      </c>
    </row>
    <row r="57">
      <c r="A57" s="1" t="n">
        <v>55</v>
      </c>
      <c r="B57" t="inlineStr">
        <is>
          <t>HUAWEI MediaPad M5 lite 8 タブレット 8.0インチ Wi-Fiモデル RAM4GB/ROM64GB シャンパンゴールド 【日本正規代理店品】</t>
        </is>
      </c>
      <c r="C57" t="inlineStr">
        <is>
          <t>￥23,561</t>
        </is>
      </c>
      <c r="D57" t="inlineStr">
        <is>
          <t>4.2</t>
        </is>
      </c>
      <c r="E57">
        <f>HYPERLINK("https://www.amazon.co.jp/HUAWEI-MediaPad-Wi-Fi%E3%83%A2%E3%83%87%E3%83%AB-%E3%82%B7%E3%83%A3%E3%83%B3%E3%83%91%E3%83%B3%E3%82%B4%E3%83%BC%E3%83%AB%E3%83%89-%E3%80%90%E6%97%A5%E6%9C%AC%E6%AD%A3%E8%A6%8F%E4%BB%A3%E7%90%86%E5%BA%97%E5%93%81%E3%80%91/dp/B081B8SMMJ/ref=sr_1_53?__mk_ja_JP=%E3%82%AB%E3%82%BF%E3%82%AB%E3%83%8A&amp;dchild=1&amp;keywords=iPad&amp;qid=1598521896&amp;sr=8-53", "Go")</f>
        <v/>
      </c>
    </row>
    <row r="58">
      <c r="A58" s="1" t="n">
        <v>56</v>
      </c>
      <c r="B58" t="inlineStr">
        <is>
          <t>HUAWEI（ファーウェイ） MediaPad T5（Wi-Fi）- ミストブルー[10.1インチ / RAM 3GB / ROM 32GB / 5100mAh大容量バッテリー] AGS2-W09(WIFI/32/BL)</t>
        </is>
      </c>
      <c r="C58" t="inlineStr">
        <is>
          <t>￥19,600</t>
        </is>
      </c>
      <c r="D58" t="inlineStr">
        <is>
          <t>4.3</t>
        </is>
      </c>
      <c r="E58">
        <f>HYPERLINK("https://www.amazon.co.jp/HUAWEI-AGS2-W09-WiFi-MediaPad-53010MVW/dp/B07XHX3V68/ref=sr_1_54?__mk_ja_JP=%E3%82%AB%E3%82%BF%E3%82%AB%E3%83%8A&amp;dchild=1&amp;keywords=iPad&amp;qid=1598521896&amp;sr=8-54", "Go")</f>
        <v/>
      </c>
    </row>
    <row r="59">
      <c r="A59" s="1" t="n">
        <v>57</v>
      </c>
      <c r="B59" t="inlineStr">
        <is>
          <t>HUAWEI MediaPad M5 Lite 8.0インチ タブレット Wi-Fiモデル RAM3GB/ROM32GBメモリ 高精細IPSディスプレイ搭載 1920x1200高解像度タブレット 5100mAh大容量バッテリー Android 9.0【ファーウェイ正規品】</t>
        </is>
      </c>
      <c r="C59" t="inlineStr">
        <is>
          <t>￥22,459</t>
        </is>
      </c>
      <c r="D59" t="inlineStr">
        <is>
          <t>4.3</t>
        </is>
      </c>
      <c r="E59">
        <f>HYPERLINK("https://www.amazon.co.jp/HUAWEI-%E9%AB%98%E7%B2%BE%E7%B4%B0IPS%E3%83%87%E3%82%A3%E3%82%B9%E3%83%97%E3%83%AC%E3%82%A4%E6%90%AD%E8%BC%89-1920x1200%E9%AB%98%E8%A7%A3%E5%83%8F%E5%BA%A6%E3%82%BF%E3%83%96%E3%83%AC%E3%83%83%E3%83%88-5100mAh%E5%A4%A7%E5%AE%B9%E9%87%8F%E3%83%90%E3%83%83%E3%83%86%E3%83%AA%E3%83%BC-9-0%E3%80%90%E3%83%95%E3%82%A1%E3%83%BC%E3%82%A6%E3%82%A7%E3%82%A4%E6%AD%A3%E8%A6%8F%E5%93%81%E3%80%91/dp/B07WZRJWSS/ref=sr_1_55?__mk_ja_JP=%E3%82%AB%E3%82%BF%E3%82%AB%E3%83%8A&amp;dchild=1&amp;keywords=iPad&amp;qid=1598521896&amp;sr=8-55", "Go")</f>
        <v/>
      </c>
    </row>
    <row r="60">
      <c r="A60" s="1" t="n">
        <v>58</v>
      </c>
      <c r="B60" t="inlineStr">
        <is>
          <t>マイクロソフト Surface Pro 7 / Office H&amp;B 2019 搭載 / 12.3インチ /第10世代 Core-i5 / 8GB / 256GB / ブラック PUV-00027</t>
        </is>
      </c>
      <c r="C60" t="inlineStr">
        <is>
          <t>￥139,500</t>
        </is>
      </c>
      <c r="D60" t="inlineStr">
        <is>
          <t>4.3</t>
        </is>
      </c>
      <c r="E60">
        <f>HYPERLINK("https://www.amazon.co.jp/dp/B07Y2WDP51/ref=sr_1_56?__mk_ja_JP=%E3%82%AB%E3%82%BF%E3%82%AB%E3%83%8A&amp;dchild=1&amp;keywords=iPad&amp;qid=1598521896&amp;sr=8-56", "Go")</f>
        <v/>
      </c>
    </row>
    <row r="61">
      <c r="A61" s="1" t="n">
        <v>59</v>
      </c>
      <c r="B61" t="inlineStr">
        <is>
          <t>HUAWEI MediaPad M5 lite 10 タブレット 10.1インチ W-Fiモデル RAM4GB/ROM64GB タッチペン&amp;オリジナルカバー同梱 【日本正規代理店品】</t>
        </is>
      </c>
      <c r="C61" t="inlineStr">
        <is>
          <t>￥32,472</t>
        </is>
      </c>
      <c r="D61" t="inlineStr">
        <is>
          <t>4.2</t>
        </is>
      </c>
      <c r="E61">
        <f>HYPERLINK("https://www.amazon.co.jp/HUAWEI-10-1%E3%82%A4%E3%83%B3%E3%83%81%E3%82%BF%E3%83%96%E3%83%AC%E3%83%83%E3%83%88W-Fi%E3%83%A2%E3%83%87%E3%83%AB-ROM64GB%E3%82%BF%E3%83%83%E3%83%81%E3%83%9A%E3%83%B3-%E3%82%AA%E3%83%AA%E3%82%B8%E3%83%8A%E3%83%AB%E3%82%AB%E3%83%90%E3%83%BC%E5%90%8C%E6%A2%B1-WIFI64G/dp/B07KJ5S7FS/ref=sr_1_57?__mk_ja_JP=%E3%82%AB%E3%82%BF%E3%82%AB%E3%83%8A&amp;dchild=1&amp;keywords=iPad&amp;qid=1598521896&amp;sr=8-57", "Go")</f>
        <v/>
      </c>
    </row>
    <row r="62">
      <c r="A62" s="1" t="n">
        <v>60</v>
      </c>
      <c r="B62" t="inlineStr">
        <is>
          <t>ALLDOCUBE タブレット 10.1インチ Android 9.0 RAM3GB/ROM32GB 1920x1200IPSディスプレイ 2.4G-5GWIFI GPS 2+5MPデュアルカメラ 日本語対応 iPlay10 Pro</t>
        </is>
      </c>
      <c r="C62" t="inlineStr">
        <is>
          <t>￥12,999</t>
        </is>
      </c>
      <c r="D62" t="inlineStr">
        <is>
          <t>4.4</t>
        </is>
      </c>
      <c r="E62">
        <f>HYPERLINK("https://www.amazon.co.jp/ALLDOCUBE-10-1%E3%82%A4%E3%83%B3%E3%83%81-1920x1200IPS%E3%83%87%E3%82%A3%E3%82%B9%E3%83%97%E3%83%AC%E3%82%A4-2-4G-5GWIFI-5MP%E3%83%87%E3%83%A5%E3%82%A2%E3%83%AB%E3%82%AB%E3%83%A1%E3%83%A9/dp/B08DNKS8MP/ref=sr_1_58?__mk_ja_JP=%E3%82%AB%E3%82%BF%E3%82%AB%E3%83%8A&amp;dchild=1&amp;keywords=iPad&amp;qid=1598521896&amp;sr=8-58", "Go")</f>
        <v/>
      </c>
    </row>
    <row r="63">
      <c r="A63" s="1" t="n">
        <v>61</v>
      </c>
      <c r="B63" t="inlineStr">
        <is>
          <t>【2020最新 Android10.0 Goモデル】VUCATIMES タブレット8インチ - WiFiモデル 32GB /Bluetooth/子供にも適当 携帯便利 日本語説明書/N8（黒）</t>
        </is>
      </c>
      <c r="C63" t="inlineStr">
        <is>
          <t>￥7,999</t>
        </is>
      </c>
      <c r="D63" t="inlineStr">
        <is>
          <t>4.3</t>
        </is>
      </c>
      <c r="E63">
        <f>HYPERLINK("https://www.amazon.co.jp/N8-%E9%BB%92/dp/B08C79BHPF/ref=sr_1_59?__mk_ja_JP=%E3%82%AB%E3%82%BF%E3%82%AB%E3%83%8A&amp;dchild=1&amp;keywords=iPad&amp;qid=1598521896&amp;sr=8-59", "Go")</f>
        <v/>
      </c>
    </row>
    <row r="64">
      <c r="A64" s="1" t="n">
        <v>62</v>
      </c>
      <c r="B64" t="inlineStr">
        <is>
          <t>Apple iPad Wi-Fi 32GB シルバー 2017年春モデル MP2G2J/A</t>
        </is>
      </c>
      <c r="C64" t="inlineStr">
        <is>
          <t>￥35,728</t>
        </is>
      </c>
      <c r="D64" t="inlineStr">
        <is>
          <t>4.3</t>
        </is>
      </c>
      <c r="E64">
        <f>HYPERLINK("https://www.amazon.co.jp/Apple-iPad-Wi-Fi-2017%E5%B9%B4%E6%98%A5%E3%83%A2%E3%83%87%E3%83%AB-MP2G2J/dp/B06XYYDHYD/ref=sr_1_60?__mk_ja_JP=%E3%82%AB%E3%82%BF%E3%82%AB%E3%83%8A&amp;dchild=1&amp;keywords=iPad&amp;qid=1598521896&amp;sr=8-60", "Go")</f>
        <v/>
      </c>
    </row>
    <row r="65">
      <c r="A65" s="1" t="n">
        <v>63</v>
      </c>
      <c r="B65" t="inlineStr">
        <is>
          <t>Pritomタブレット 10.1インチ Android 9.0 ROM 32GBメモリクアッドコアプロセッサWiFi デュアルカメラ日本語取扱説明書（ブラック）</t>
        </is>
      </c>
      <c r="C65" t="inlineStr">
        <is>
          <t>￥9,660</t>
        </is>
      </c>
      <c r="D65" t="inlineStr">
        <is>
          <t>4.2</t>
        </is>
      </c>
      <c r="E65">
        <f>HYPERLINK("https://www.amazon.co.jp/Pritom%E3%82%BF%E3%83%96%E3%83%AC%E3%83%83%E3%83%88-10-1%E3%82%A4%E3%83%B3%E3%83%81-Android-32GB%E3%83%A1%E3%83%A2%E3%83%AA%E3%82%AF%E3%82%A2%E3%83%83%E3%83%89%E3%82%B3%E3%82%A2%E3%83%97%E3%83%AD%E3%82%BB%E3%83%83%E3%82%B5WiFi-%E3%83%87%E3%83%A5%E3%82%A2%E3%83%AB%E3%82%AB%E3%83%A1%E3%83%A9%E6%97%A5%E6%9C%AC%E8%AA%9E%E5%8F%96%E6%89%B1%E8%AA%AC%E6%98%8E%E6%9B%B8%EF%BC%88%E3%83%96%E3%83%A9%E3%83%83%E3%82%AF%EF%BC%89/dp/B0859RK2JW/ref=sr_1_61?__mk_ja_JP=%E3%82%AB%E3%82%BF%E3%82%AB%E3%83%8A&amp;dchild=1&amp;keywords=iPad&amp;qid=1598521896&amp;sr=8-61", "Go")</f>
        <v/>
      </c>
    </row>
    <row r="66">
      <c r="A66" s="1" t="n">
        <v>64</v>
      </c>
      <c r="B66" t="inlineStr">
        <is>
          <t>Apple iPad Pro (10.5インチ, Wi-Fi, 512GB) - ゴールド</t>
        </is>
      </c>
      <c r="C66" t="inlineStr">
        <is>
          <t>￥67,628から1個のオプション</t>
        </is>
      </c>
      <c r="D66" t="inlineStr">
        <is>
          <t>4.2</t>
        </is>
      </c>
      <c r="E66">
        <f>HYPERLINK("https://www.amazon.co.jp/Apple-10-5%E3%82%A4%E3%83%B3%E3%83%81-Wi-Fi%E3%83%A2%E3%83%87%E3%83%AB-512GB-MPGK2J/dp/B07317T8ZJ/ref=sr_1_62?__mk_ja_JP=%E3%82%AB%E3%82%BF%E3%82%AB%E3%83%8A&amp;dchild=1&amp;keywords=iPad&amp;qid=1598521896&amp;sr=8-62", "Go")</f>
        <v/>
      </c>
    </row>
    <row r="67">
      <c r="A67" s="1" t="n">
        <v>65</v>
      </c>
      <c r="B67" t="inlineStr">
        <is>
          <t>マイクロソフト Surface Go (128GB/8GB) MCZ-00014</t>
        </is>
      </c>
      <c r="C67" t="inlineStr">
        <is>
          <t>￥73,800</t>
        </is>
      </c>
      <c r="D67" t="inlineStr">
        <is>
          <t>4.2</t>
        </is>
      </c>
      <c r="E67">
        <f>HYPERLINK("https://www.amazon.co.jp/%E3%83%9E%E3%82%A4%E3%82%AF%E3%83%AD%E3%82%BD%E3%83%95%E3%83%88-Surface-128GB-8GB-MCZ-00014/dp/B07FDQ3JF8/ref=sr_1_63?__mk_ja_JP=%E3%82%AB%E3%82%BF%E3%82%AB%E3%83%8A&amp;dchild=1&amp;keywords=iPad&amp;qid=1598521896&amp;sr=8-63", "Go")</f>
        <v/>
      </c>
    </row>
    <row r="68">
      <c r="A68" s="1" t="n">
        <v>66</v>
      </c>
      <c r="B68" t="inlineStr">
        <is>
          <t>【最新Android 10.0モデル】WINNOVO タブレット10インチ - RAM 2GB/ROM 32GB 1280×800 HD IPS ディスプレ 8MPリアカメラ Wi-Fi GPS Bluetooth FM機能搭載 日本語説明書/TS10（黒）</t>
        </is>
      </c>
      <c r="C68" t="inlineStr">
        <is>
          <t>￥12,880</t>
        </is>
      </c>
      <c r="D68" t="inlineStr">
        <is>
          <t>4.2</t>
        </is>
      </c>
      <c r="E68">
        <f>HYPERLINK("https://www.amazon.co.jp/%E3%80%90%E6%9C%80%E6%96%B0Android-10-0%E3%83%A2%E3%83%87%E3%83%AB%E3%80%91WINNOVO-%E3%82%BF%E3%83%96%E3%83%AC%E3%83%83%E3%83%8810%E3%82%A4%E3%83%B3%E3%83%81-1280%C3%97800-Bluetooth/dp/B08CHH5Y9P/ref=sr_1_64?__mk_ja_JP=%E3%82%AB%E3%82%BF%E3%82%AB%E3%83%8A&amp;dchild=1&amp;keywords=iPad&amp;qid=1598521896&amp;sr=8-64", "Go")</f>
        <v/>
      </c>
    </row>
    <row r="69">
      <c r="A69" s="1" t="n">
        <v>67</v>
      </c>
      <c r="B69" t="inlineStr">
        <is>
          <t>ALLDOCUBE iPlay 7TタブレットPC、Android 9.0、デュアルSIM LTE対応、6.98インチ1280×720 IPS、2GB RAM 16GB ROM、デュアルカメラ、WIFI、GPS、USB、Type-C</t>
        </is>
      </c>
      <c r="C69" t="inlineStr">
        <is>
          <t>￥9,000</t>
        </is>
      </c>
      <c r="D69" t="inlineStr">
        <is>
          <t>4.2</t>
        </is>
      </c>
      <c r="E69">
        <f>HYPERLINK("https://www.amazon.co.jp/ALLDOCUBE-7T%E3%82%BF%E3%83%96%E3%83%AC%E3%83%83%E3%83%88PC%E3%80%81Android-9-0%E3%80%81%E3%83%87%E3%83%A5%E3%82%A2%E3%83%ABSIM-LTE%E5%AF%BE%E5%BF%9C%E3%80%816-98%E3%82%A4%E3%83%B3%E3%83%811280%C3%97720-ROM%E3%80%81%E3%83%87%E3%83%A5%E3%82%A2%E3%83%AB%E3%82%AB%E3%83%A1%E3%83%A9%E3%80%81WIFI%E3%80%81GPS%E3%80%81USB%E3%80%81Type-C/dp/B085L78SLQ/ref=sr_1_65?__mk_ja_JP=%E3%82%AB%E3%82%BF%E3%82%AB%E3%83%8A&amp;dchild=1&amp;keywords=iPad&amp;qid=1598521896&amp;sr=8-65", "Go")</f>
        <v/>
      </c>
    </row>
    <row r="70">
      <c r="A70" s="1" t="n">
        <v>68</v>
      </c>
      <c r="B70" t="inlineStr">
        <is>
          <t>アップル iPad Air Wi-Fi 16GB シルバー(ホワイト) MD788J/A</t>
        </is>
      </c>
      <c r="C70" t="inlineStr">
        <is>
          <t>￥20,878</t>
        </is>
      </c>
      <c r="D70" t="inlineStr">
        <is>
          <t>4.2</t>
        </is>
      </c>
      <c r="E70">
        <f>HYPERLINK("https://www.amazon.co.jp/%E3%82%A2%E3%83%83%E3%83%97%E3%83%AB-iPad-Wi-Fi-16GB-MD788J/dp/B00GE300E8/ref=sr_1_66?__mk_ja_JP=%E3%82%AB%E3%82%BF%E3%82%AB%E3%83%8A&amp;dchild=1&amp;keywords=iPad&amp;qid=1598521896&amp;sr=8-66", "Go")</f>
        <v/>
      </c>
    </row>
    <row r="71">
      <c r="A71" s="1" t="n">
        <v>69</v>
      </c>
      <c r="B71" t="inlineStr">
        <is>
          <t>ノートパソコンスタンド PC タブレット スタンド 折りたたみ式 小型 滑り止め 軽量　7段階調整可能　冷却　アルミ　【1年保証　ZHENREN】</t>
        </is>
      </c>
      <c r="C71" t="inlineStr">
        <is>
          <t>￥2,499</t>
        </is>
      </c>
      <c r="D71" t="inlineStr">
        <is>
          <t>5</t>
        </is>
      </c>
      <c r="E71">
        <f>HYPERLINK("https://www.amazon.co.jp/%E3%83%8E%E3%83%BC%E3%83%88%E3%83%91%E3%82%BD%E3%82%B3%E3%83%B3%E3%82%B9%E3%82%BF%E3%83%B3%E3%83%89-%E3%82%BF%E3%83%96%E3%83%AC%E3%83%83%E3%83%88-%E3%82%B9%E3%82%BF%E3%83%B3%E3%83%89-%E6%8A%98%E3%82%8A%E3%81%9F%E3%81%9F%E3%81%BF%E5%BC%8F-%E8%BB%BD%E9%87%8F-7%E6%AE%B5%E9%9A%8E%E8%AA%BF%E6%95%B4%E5%8F%AF%E8%83%BD-%E5%86%B7%E5%8D%B4-%E3%82%A2%E3%83%AB%E3%83%9F-%E3%80%901%E5%B9%B4%E4%BF%9D%E8%A8%BC-ZHENREN%E3%80%91/dp/B08BL3HTLR/ref=sr_1_67?__mk_ja_JP=%E3%82%AB%E3%82%BF%E3%82%AB%E3%83%8A&amp;dchild=1&amp;keywords=iPad&amp;qid=1598521896&amp;sr=8-67", "Go")</f>
        <v/>
      </c>
    </row>
    <row r="72">
      <c r="A72" s="1" t="n">
        <v>70</v>
      </c>
      <c r="B72" t="inlineStr">
        <is>
          <t>【正規版Win10搭載/KB＆マウス使用可能】安心日本製タブレット 富士通 STYLISTIC QL2 Core-i5 12型 RAM:4GB SSD:64GB タッチ Wi-Fi Bluetooth タブレット パソコン タブレットPC Tablet Windows10 Pro FMV</t>
        </is>
      </c>
      <c r="C72" t="inlineStr">
        <is>
          <t>￥18,800</t>
        </is>
      </c>
      <c r="D72" t="inlineStr">
        <is>
          <t>4.3</t>
        </is>
      </c>
      <c r="E72">
        <f>HYPERLINK("https://www.amazon.co.jp/%E3%80%90%E6%AD%A3%E8%A6%8F%E7%89%88Win10%E6%90%AD%E8%BC%89-KB%EF%BC%86%E3%83%9E%E3%82%A6%E3%82%B9%E4%BD%BF%E7%94%A8%E5%8F%AF%E8%83%BD%E3%80%91%E5%AE%89%E5%BF%83%E6%97%A5%E6%9C%AC%E8%A3%BD%E3%82%BF%E3%83%96%E3%83%AC%E3%83%83%E3%83%88-STYLISTIC-QL2-Core-i5/dp/B0863JTYNN/ref=sr_1_68?__mk_ja_JP=%E3%82%AB%E3%82%BF%E3%82%AB%E3%83%8A&amp;dchild=1&amp;keywords=iPad&amp;qid=1598521896&amp;sr=8-68", "Go")</f>
        <v/>
      </c>
    </row>
    <row r="73">
      <c r="A73" s="1" t="n">
        <v>71</v>
      </c>
      <c r="B73" t="inlineStr">
        <is>
          <t>iPad mini ケース mini5 mini4 mini3 mini2 本革 レザーケース スマートカバー (ブラック)</t>
        </is>
      </c>
      <c r="C73" t="inlineStr">
        <is>
          <t>￥3,980</t>
        </is>
      </c>
      <c r="D73" t="inlineStr">
        <is>
          <t>4.5</t>
        </is>
      </c>
      <c r="E73">
        <f>HYPERLINK("https://www.amazon.co.jp/mini2-mini3-mini4-%E3%83%AC%E3%82%B6%E3%83%BC%E3%82%B1%E3%83%BC%E3%82%B9-%E3%82%B9%E3%83%9E%E3%83%BC%E3%83%88%E3%82%AB%E3%83%90%E3%83%BC/dp/B00I58B990/ref=sr_1_69?__mk_ja_JP=%E3%82%AB%E3%82%BF%E3%82%AB%E3%83%8A&amp;dchild=1&amp;keywords=iPad&amp;qid=1598521896&amp;sr=8-69", "Go")</f>
        <v/>
      </c>
    </row>
    <row r="74">
      <c r="A74" s="1" t="n">
        <v>72</v>
      </c>
      <c r="B74" t="inlineStr">
        <is>
          <t>Dragon Touch タブレット 10.1インチ Android 8.1 2GB/16GBメモリ 1280x800 IPSディスプレイ デュアルカメラ GPS HDMI機能 日本語説明書 K10 (ブラック)</t>
        </is>
      </c>
      <c r="C74" t="inlineStr">
        <is>
          <t>￥8,999</t>
        </is>
      </c>
      <c r="D74" t="inlineStr">
        <is>
          <t>4.1</t>
        </is>
      </c>
      <c r="E74">
        <f>HYPERLINK("https://www.amazon.co.jp/10-1%E3%82%A4%E3%83%B3%E3%83%81-Android-16GB%E3%83%A1%E3%83%A2%E3%83%AA-1280x800-IPS%E3%83%87%E3%82%A3%E3%82%B9%E3%83%97%E3%83%AC%E3%82%A4/dp/B07W939FWV/ref=sr_1_70?__mk_ja_JP=%E3%82%AB%E3%82%BF%E3%82%AB%E3%83%8A&amp;dchild=1&amp;keywords=iPad&amp;qid=1598521896&amp;sr=8-70", "Go")</f>
        <v/>
      </c>
    </row>
    <row r="75">
      <c r="A75" s="1" t="n">
        <v>73</v>
      </c>
      <c r="B75" t="inlineStr">
        <is>
          <t>[2020NEW モデル] VANKYO タブレット10インチS30 Android 9.0 RAM3GB/ROM32GB Wi-Fiモデル 8コアCPU 1920x1200 IPSディスプレイ Bluetooth 5.0 GPS FM機能搭載 日本語仕様書付き</t>
        </is>
      </c>
      <c r="C75" t="inlineStr">
        <is>
          <t>￥19,599</t>
        </is>
      </c>
      <c r="D75" t="inlineStr">
        <is>
          <t>4.1</t>
        </is>
      </c>
      <c r="E75">
        <f>HYPERLINK("https://www.amazon.co.jp/%E3%82%BF%E3%83%96%E3%83%AC%E3%83%83%E3%83%8810%E3%82%A4%E3%83%B3%E3%83%81S30-Wi-Fi%E3%83%A2%E3%83%87%E3%83%AB-1920x1200-IPS%E3%83%87%E3%82%A3%E3%82%B9%E3%83%97%E3%83%AC%E3%82%A4-Bluetooth/dp/B085GB81H5/ref=sr_1_71?__mk_ja_JP=%E3%82%AB%E3%82%BF%E3%82%AB%E3%83%8A&amp;dchild=1&amp;keywords=iPad&amp;qid=1598521896&amp;sr=8-71", "Go")</f>
        <v/>
      </c>
    </row>
    <row r="76">
      <c r="A76" s="1" t="n">
        <v>74</v>
      </c>
      <c r="B76" t="inlineStr">
        <is>
          <t>Fire 7 タブレット キッズモデル ピンク (7インチディスプレイ) 16GB</t>
        </is>
      </c>
      <c r="C76" t="inlineStr">
        <is>
          <t>毎月￥2,396</t>
        </is>
      </c>
      <c r="D76" t="inlineStr">
        <is>
          <t>4.1</t>
        </is>
      </c>
      <c r="E76">
        <f>HYPERLINK("https://www.amazon.co.jp/Fire-7-%E3%82%BF%E3%83%96%E3%83%AC%E3%83%83%E3%83%88--%E3%82%AD%E3%83%83%E3%82%BA%E3%83%A2%E3%83%87%E3%83%AB-16GB-%E3%83%94%E3%83%B3%E3%82%AF/dp/B07H91HY2J/ref=sr_1_72?__mk_ja_JP=%E3%82%AB%E3%82%BF%E3%82%AB%E3%83%8A&amp;dchild=1&amp;keywords=iPad&amp;qid=1598521896&amp;sr=8-72", "Go")</f>
        <v/>
      </c>
    </row>
    <row r="77">
      <c r="A77" s="1" t="n">
        <v>75</v>
      </c>
      <c r="B77" t="inlineStr">
        <is>
          <t>HUAWEI MediaPad M3 Lite 10 wp 10.1インチタブレットWi-Fiモデル RAM3GB/ROM32GB 【日本正規代理店品】</t>
        </is>
      </c>
      <c r="C77" t="inlineStr">
        <is>
          <t>￥29,800</t>
        </is>
      </c>
      <c r="D77" t="inlineStr">
        <is>
          <t>4.1</t>
        </is>
      </c>
      <c r="E77">
        <f>HYPERLINK("https://www.amazon.co.jp/MediaPad-M3-10-%E2%80%BBWi-Fi%E3%83%A2%E3%83%87%E3%83%AB-6600mAh%E3%80%90%E6%97%A5%E6%9C%AC%E6%AD%A3%E8%A6%8F%E4%BB%A3%E7%90%86%E5%BA%97%E5%93%81%E3%80%91/dp/B077B919QM/ref=sr_1_73?__mk_ja_JP=%E3%82%AB%E3%82%BF%E3%82%AB%E3%83%8A&amp;dchild=1&amp;keywords=iPad&amp;qid=1598521896&amp;sr=8-73", "Go")</f>
        <v/>
      </c>
    </row>
    <row r="78">
      <c r="A78" s="1" t="n">
        <v>76</v>
      </c>
      <c r="B78" t="inlineStr">
        <is>
          <t>HUAWEI MediaPad M3 lite 8 8.0インチW-Fiモデル 32GB RAM3GB/ROM32GB 【日本正規代理店品】</t>
        </is>
      </c>
      <c r="C78" t="inlineStr">
        <is>
          <t>￥28,900</t>
        </is>
      </c>
      <c r="D78" t="inlineStr">
        <is>
          <t>4.1</t>
        </is>
      </c>
      <c r="E78">
        <f>HYPERLINK("https://www.amazon.co.jp/MediaPad-%E2%80%BBWi-Fi%E3%83%A2%E3%83%87%E3%83%AB-32GB-ROM32GB-4800mAh%E3%80%90%E6%97%A5%E6%9C%AC%E6%AD%A3%E8%A6%8F%E4%BB%A3%E7%90%86%E5%BA%97%E5%93%81%E3%80%91/dp/B074BYHH6B/ref=sr_1_74?__mk_ja_JP=%E3%82%AB%E3%82%BF%E3%82%AB%E3%83%8A&amp;dchild=1&amp;keywords=iPad&amp;qid=1598521896&amp;sr=8-74", "Go")</f>
        <v/>
      </c>
    </row>
    <row r="79">
      <c r="A79" s="1" t="n">
        <v>77</v>
      </c>
      <c r="B79" t="inlineStr">
        <is>
          <t>新しい iPad 9.7 2018/2017 カバー iPad Air 2 ケース iPad Air カバー [無料スタイラスペン] 漫画かわいい ユニコーン パターンPUレザー財布スリム保護 Apple iPad 9.7 2018/2017/Air 2/Air用 ユニコーンベビー</t>
        </is>
      </c>
      <c r="C79" t="inlineStr">
        <is>
          <t>￥1,399</t>
        </is>
      </c>
      <c r="D79" t="inlineStr">
        <is>
          <t>4.7</t>
        </is>
      </c>
      <c r="E79">
        <f>HYPERLINK("https://www.amazon.co.jp/9-7-%E7%84%A1%E6%96%99%E3%82%B9%E3%82%BF%E3%82%A4%E3%83%A9%E3%82%B9%E3%83%9A%E3%83%B3-%E6%BC%AB%E7%94%BB%E3%81%8B%E3%82%8F%E3%81%84%E3%81%84-%E3%83%91%E3%82%BF%E3%83%BC%E3%83%B3PU%E3%83%AC%E3%82%B6%E3%83%BC%E8%B2%A1%E5%B8%83%E3%82%B9%E3%83%AA%E3%83%A0%E4%BF%9D%E8%AD%B7-%E3%83%A6%E3%83%8B%E3%82%B3%E3%83%BC%E3%83%B3%E3%83%99%E3%83%93%E3%83%BC/dp/B0784ZM4T4/ref=sr_1_75?__mk_ja_JP=%E3%82%AB%E3%82%BF%E3%82%AB%E3%83%8A&amp;dchild=1&amp;keywords=iPad&amp;qid=1598521896&amp;sr=8-75", "Go")</f>
        <v/>
      </c>
    </row>
    <row r="80">
      <c r="A80" s="1" t="n">
        <v>78</v>
      </c>
      <c r="B80" t="inlineStr">
        <is>
          <t>タブレット10インチ ZONKO Android 9.0 タブレット、32GB、3G電話タブレット、デュアルSimカード、2MP/5MPデュアルカメラ、クアッドコアプロセッサ、1280x800 IPS HDディスプレイ、GPS、FM 日本語仕様書付き（ブラック）</t>
        </is>
      </c>
      <c r="C80" t="inlineStr">
        <is>
          <t>￥9,999</t>
        </is>
      </c>
      <c r="D80" t="inlineStr">
        <is>
          <t>4.1</t>
        </is>
      </c>
      <c r="E80">
        <f>HYPERLINK("https://www.amazon.co.jp/ZONKO-%E3%82%BF%E3%83%96%E3%83%AC%E3%83%83%E3%83%88%E3%80%8132GB%E3%80%813G%E9%9B%BB%E8%A9%B1%E3%82%BF%E3%83%96%E3%83%AC%E3%83%83%E3%83%88%E3%80%81%E3%83%87%E3%83%A5%E3%82%A2%E3%83%ABSim%E3%82%AB%E3%83%BC%E3%83%89%E3%80%812MP-5MP%E3%83%87%E3%83%A5%E3%82%A2%E3%83%AB%E3%82%AB%E3%83%A1%E3%83%A9%E3%80%81%E3%82%AF%E3%82%A2%E3%83%83%E3%83%89%E3%82%B3%E3%82%A2%E3%83%97%E3%83%AD%E3%82%BB%E3%83%83%E3%82%B5%E3%80%811280x800-HD%E3%83%87%E3%82%A3%E3%82%B9%E3%83%97%E3%83%AC%E3%82%A4%E3%80%81GPS%E3%80%81FM-%E6%97%A5%E6%9C%AC%E8%AA%9E%E4%BB%95%E6%A7%98%E6%9B%B8%E4%BB%98%E3%81%8D%EF%BC%88%E3%83%96%E3%83%A9%E3%83%83%E3%82%AF%EF%BC%89/dp/B0894M3JFD/ref=sr_1_76?__mk_ja_JP=%E3%82%AB%E3%82%BF%E3%82%AB%E3%83%8A&amp;dchild=1&amp;keywords=iPad&amp;qid=1598521896&amp;sr=8-76", "Go")</f>
        <v/>
      </c>
    </row>
    <row r="81">
      <c r="A81" s="1" t="n">
        <v>79</v>
      </c>
      <c r="B81" t="inlineStr">
        <is>
          <t>エイスース 10.1型タブレットパソコン ZenPad 10 Wi-Fiモデル（クラシックホワイト） Z301M-WH16</t>
        </is>
      </c>
      <c r="C81" t="inlineStr">
        <is>
          <t>￥20,592</t>
        </is>
      </c>
      <c r="D81" t="inlineStr">
        <is>
          <t>4.4</t>
        </is>
      </c>
      <c r="E81">
        <f>HYPERLINK("https://www.amazon.co.jp/%E3%82%A8%E3%82%A4%E3%82%B9%E3%83%BC%E3%82%B9-10-1%E5%9E%8B%E3%82%BF%E3%83%96%E3%83%AC%E3%83%83%E3%83%88%E3%83%91%E3%82%BD%E3%82%B3%E3%83%B3-ZenPad-Wi-Fi%E3%83%A2%E3%83%87%E3%83%AB%EF%BC%88%E3%82%AF%E3%83%A9%E3%82%B7%E3%83%83%E3%82%AF%E3%83%9B%E3%83%AF%E3%82%A4%E3%83%88%EF%BC%89-Z301M-WH16/dp/B075SSM73X/ref=sr_1_77?__mk_ja_JP=%E3%82%AB%E3%82%BF%E3%82%AB%E3%83%8A&amp;dchild=1&amp;keywords=iPad&amp;qid=1598521896&amp;sr=8-77", "Go")</f>
        <v/>
      </c>
    </row>
    <row r="82">
      <c r="A82" s="1" t="n">
        <v>80</v>
      </c>
      <c r="B82" t="inlineStr">
        <is>
          <t>DINGRICH 軽量iPad Pro9.7キーボードケースBluetooth 分離式 PU レザー iPad 2018 第6世代 カバー/iPad 2017 第5世代 / iPad air/iPad pro 9.7 / iPad air2 汎用オートスリープ機能付きワイヤレス キーボードカバー(ピンク)</t>
        </is>
      </c>
      <c r="C82" t="inlineStr">
        <is>
          <t>￥2,999</t>
        </is>
      </c>
      <c r="D82" t="inlineStr">
        <is>
          <t>4.1</t>
        </is>
      </c>
      <c r="E82">
        <f>HYPERLINK("https://www.amazon.co.jp/DINGRICH-%E8%BB%BD%E9%87%8FiPad-Pro9-7%E3%82%AD%E3%83%BC%E3%83%9C%E3%83%BC%E3%83%89%E3%82%B1%E3%83%BC%E3%82%B9Bluetooth-%E6%B1%8E%E7%94%A8%E3%82%AA%E3%83%BC%E3%83%88%E3%82%B9%E3%83%AA%E3%83%BC%E3%83%97%E6%A9%9F%E8%83%BD%E4%BB%98%E3%81%8D%E3%83%AF%E3%82%A4%E3%83%A4%E3%83%AC%E3%82%B9-%E3%82%AD%E3%83%BC%E3%83%9C%E3%83%BC%E3%83%89%E3%82%AB%E3%83%90%E3%83%BC/dp/B07PY5MWPL/ref=sr_1_78?__mk_ja_JP=%E3%82%AB%E3%82%BF%E3%82%AB%E3%83%8A&amp;dchild=1&amp;keywords=iPad&amp;qid=1598521896&amp;sr=8-78", "Go")</f>
        <v/>
      </c>
    </row>
    <row r="83">
      <c r="A83" s="1" t="n">
        <v>81</v>
      </c>
      <c r="B83" t="inlineStr">
        <is>
          <t>ハイテク10.1インチタブレット、Android 9.0 Pie、オクタコアプロセッサー、32GBストレージ、zonkoブランド、1200x1920 IPS HDディスプレイ、2.4G-5G Wi-Fi、ブラック</t>
        </is>
      </c>
      <c r="C83" t="inlineStr">
        <is>
          <t>￥14,999</t>
        </is>
      </c>
      <c r="D83" t="inlineStr">
        <is>
          <t>4.1</t>
        </is>
      </c>
      <c r="E83">
        <f>HYPERLINK("https://www.amazon.co.jp/%E3%83%8F%E3%82%A4%E3%83%86%E3%82%AF10-1%E3%82%A4%E3%83%B3%E3%83%81%E3%82%BF%E3%83%96%E3%83%AC%E3%83%83%E3%83%88%E3%80%81Android-9-0-Pie%E3%80%81%E3%82%AA%E3%82%AF%E3%82%BF%E3%82%B3%E3%82%A2%E3%83%97%E3%83%AD%E3%82%BB%E3%83%83%E3%82%B5%E3%83%BC%E3%80%8132GB%E3%82%B9%E3%83%88%E3%83%AC%E3%83%BC%E3%82%B8%E3%80%81zonko%E3%83%96%E3%83%A9%E3%83%B3%E3%83%89%E3%80%811200x1920-HD%E3%83%87%E3%82%A3%E3%82%B9%E3%83%97%E3%83%AC%E3%82%A4%E3%80%812-4G-5G-Wi-Fi%E3%80%81%E3%83%96%E3%83%A9%E3%83%83%E3%82%AF/dp/B07TJ6NN31/ref=sr_1_79?__mk_ja_JP=%E3%82%AB%E3%82%BF%E3%82%AB%E3%83%8A&amp;dchild=1&amp;keywords=iPad&amp;qid=1598521896&amp;sr=8-79", "Go")</f>
        <v/>
      </c>
    </row>
    <row r="84">
      <c r="A84" s="1" t="n">
        <v>82</v>
      </c>
      <c r="B84" t="inlineStr">
        <is>
          <t>Samsung Galaxy Tab A 8.0インチ (2019、WiFi + 携帯電話) 32GB, Hotspot、5100mAhバッテリー、4G LTE タブレット&amp;電話（通話）GSMアンロックSM-T295, 国際モデル 32GB + 64GB SD Bundle ブラック SM-T295</t>
        </is>
      </c>
      <c r="C84" t="inlineStr">
        <is>
          <t>￥47,955</t>
        </is>
      </c>
      <c r="D84" t="inlineStr">
        <is>
          <t>4.1</t>
        </is>
      </c>
      <c r="E84">
        <f>HYPERLINK("https://www.amazon.co.jp/Galaxy-2019%E3%80%81WiFi-32GB%E3%80%815100mAh%E3%83%90%E3%83%83%E3%83%86%E3%83%AA%E3%83%BC%E3%80%814G-LTE%E3%82%BF%E3%83%96%E3%83%AC%E3%83%83%E3%83%88-SM-T295/dp/B07ZJST452/ref=sr_1_80?__mk_ja_JP=%E3%82%AB%E3%82%BF%E3%82%AB%E3%83%8A&amp;dchild=1&amp;keywords=iPad&amp;qid=1598521896&amp;sr=8-80", "Go")</f>
        <v/>
      </c>
    </row>
    <row r="85">
      <c r="A85" s="1" t="n">
        <v>83</v>
      </c>
      <c r="B85" t="inlineStr">
        <is>
          <t>【最新Android 10.0モデル】WINNOVO タブレット7インチ - WiFiモデル 32GB IPS液晶 GPS Bluetooth 子供にも適当 目に優しい 日本語説明書/ TS7 (グレー)</t>
        </is>
      </c>
      <c r="C85" t="inlineStr">
        <is>
          <t>￥9,980</t>
        </is>
      </c>
      <c r="D85" t="inlineStr">
        <is>
          <t>4.2</t>
        </is>
      </c>
      <c r="E85">
        <f>HYPERLINK("https://www.amazon.co.jp/%E3%80%90%E6%9C%80%E6%96%B0Android-10-0%E3%83%A2%E3%83%87%E3%83%AB%E3%80%91WINNOVO-%E3%82%BF%E3%83%96%E3%83%AC%E3%83%83%E3%83%887%E3%82%A4%E3%83%B3%E3%83%81-WiFi%E3%83%A2%E3%83%87%E3%83%AB-Bluetooth/dp/B08CF2ZN19/ref=sr_1_81?__mk_ja_JP=%E3%82%AB%E3%82%BF%E3%82%AB%E3%83%8A&amp;dchild=1&amp;keywords=iPad&amp;qid=1598521896&amp;sr=8-81", "Go")</f>
        <v/>
      </c>
    </row>
    <row r="86">
      <c r="A86" s="1" t="n">
        <v>84</v>
      </c>
      <c r="B86" t="inlineStr">
        <is>
          <t>マイクロソフト Surface Pro 7 / Office H&amp;B 2019 搭載 / 12.3インチ /第10世代 Core-i5 / 8GB / 128GB / プラチナ VDV-00014</t>
        </is>
      </c>
      <c r="C86" t="inlineStr">
        <is>
          <t>￥104,800</t>
        </is>
      </c>
      <c r="D86" t="inlineStr">
        <is>
          <t>4.1</t>
        </is>
      </c>
      <c r="E86">
        <f>HYPERLINK("https://www.amazon.co.jp/%E3%83%9E%E3%82%A4%E3%82%AF%E3%83%AD%E3%82%BD%E3%83%95%E3%83%88-Surface-12-3%E3%82%A4%E3%83%B3%E3%83%81-Core-i5-VDV-00014/dp/B07Y2W2RC1/ref=sr_1_82?__mk_ja_JP=%E3%82%AB%E3%82%BF%E3%82%AB%E3%83%8A&amp;dchild=1&amp;keywords=iPad&amp;qid=1598521896&amp;sr=8-82", "Go")</f>
        <v/>
      </c>
    </row>
    <row r="87">
      <c r="A87" s="1" t="n">
        <v>85</v>
      </c>
      <c r="B87" t="inlineStr">
        <is>
          <t>マイクロソフト Surface Pro 7 / Office H&amp;B 2019 搭載 / 12.3インチ /第10世代 Core-i5 / 16GB / 256GB / プラチナ PUW-00014</t>
        </is>
      </c>
      <c r="C87" t="inlineStr">
        <is>
          <t>￥178,695</t>
        </is>
      </c>
      <c r="D87" t="inlineStr">
        <is>
          <t>5</t>
        </is>
      </c>
      <c r="E87">
        <f>HYPERLINK("https://www.amazon.co.jp/%E3%83%9E%E3%82%A4%E3%82%AF%E3%83%AD%E3%82%BD%E3%83%95%E3%83%88-Surface-12-3%E3%82%A4%E3%83%B3%E3%83%81-Core-i5-PUW-00014/dp/B07Y2W6QSC/ref=sr_1_84?__mk_ja_JP=%E3%82%AB%E3%82%BF%E3%82%AB%E3%83%8A&amp;dchild=1&amp;keywords=iPad&amp;qid=1598521896&amp;sr=8-84", "Go")</f>
        <v/>
      </c>
    </row>
    <row r="88">
      <c r="A88" s="1" t="n">
        <v>86</v>
      </c>
      <c r="B88" t="inlineStr">
        <is>
          <t>マイクロソフト Surface Pro 7 / Office H&amp;B 2019 搭載 / 12.3インチ /第10世代 Core-i7 / 16GB / 1TB / プラチナ VDX-00014</t>
        </is>
      </c>
      <c r="C88" t="inlineStr">
        <is>
          <t>￥280,510</t>
        </is>
      </c>
      <c r="D88" t="inlineStr">
        <is>
          <t>5</t>
        </is>
      </c>
      <c r="E88">
        <f>HYPERLINK("https://www.amazon.co.jp/%E3%83%9E%E3%82%A4%E3%82%AF%E3%83%AD%E3%82%BD%E3%83%95%E3%83%88-Surface-12-3%E3%82%A4%E3%83%B3%E3%83%81-Core-i7-VDX-00014/dp/B07Y2VXZR5/ref=sr_1_85?__mk_ja_JP=%E3%82%AB%E3%82%BF%E3%82%AB%E3%83%8A&amp;dchild=1&amp;keywords=iPad&amp;qid=1598521896&amp;sr=8-85", "Go")</f>
        <v/>
      </c>
    </row>
    <row r="89">
      <c r="A89" s="1" t="n">
        <v>87</v>
      </c>
      <c r="B89" t="inlineStr">
        <is>
          <t>HUAWEI MediaPad T5 10 タブレットWi-Fiモデル RAM3GB/ROM32GBメモリ 10.1インチ高精細ディスプレイ搭載 `1920x1200高解像度タブレット Android 8.0 ミストブルー【ファーウェイ正規品】</t>
        </is>
      </c>
      <c r="C89" t="inlineStr">
        <is>
          <t>￥20,380</t>
        </is>
      </c>
      <c r="D89" t="inlineStr">
        <is>
          <t>4.2</t>
        </is>
      </c>
      <c r="E89">
        <f>HYPERLINK("https://www.amazon.co.jp/HUAWEI-%E3%82%BF%E3%83%96%E3%83%AC%E3%83%83%E3%83%88Wi-Fi%E3%83%A2%E3%83%87%E3%83%AB-10-1%E3%82%A4%E3%83%B3%E3%83%81%E9%AB%98%E7%B2%BE%E7%B4%B0%E3%83%87%E3%82%A3%E3%82%B9%E3%83%97%E3%83%AC%E3%82%A4%E6%90%AD%E8%BC%89-%601920x1200%E9%AB%98%E8%A7%A3%E5%83%8F%E5%BA%A6%E3%82%BF%E3%83%96%E3%83%AC%E3%83%83%E3%83%88-%E3%83%9F%E3%82%B9%E3%83%88%E3%83%96%E3%83%AB%E3%83%BC%E3%80%90%E3%83%95%E3%82%A1%E3%83%BC%E3%82%A6%E3%82%A7%E3%82%A4%E6%AD%A3%E8%A6%8F%E5%93%81%E3%80%91/dp/B07X3KTF8F/ref=sr_1_86?__mk_ja_JP=%E3%82%AB%E3%82%BF%E3%82%AB%E3%83%8A&amp;dchild=1&amp;keywords=iPad&amp;qid=1598521896&amp;sr=8-86", "Go")</f>
        <v/>
      </c>
    </row>
    <row r="90">
      <c r="A90" s="1" t="n">
        <v>88</v>
      </c>
      <c r="B90" t="inlineStr">
        <is>
          <t>Apple iPad mini 4 (Wi-Fi, 128GB) - ゴールド(第4世代)</t>
        </is>
      </c>
      <c r="C90" t="inlineStr">
        <is>
          <t>￥42,878</t>
        </is>
      </c>
      <c r="D90" t="inlineStr">
        <is>
          <t>4.1</t>
        </is>
      </c>
      <c r="E90">
        <f>HYPERLINK("https://www.amazon.co.jp/Apple-iPad-Wi-Fi%E3%83%A2%E3%83%87%E3%83%AB-128GB-MK9Q2J/dp/B015O0O3R6/ref=sr_1_87?__mk_ja_JP=%E3%82%AB%E3%82%BF%E3%82%AB%E3%83%8A&amp;dchild=1&amp;keywords=iPad&amp;qid=1598521896&amp;sr=8-87", "Go")</f>
        <v/>
      </c>
    </row>
    <row r="91">
      <c r="A91" s="1" t="n">
        <v>89</v>
      </c>
      <c r="B91" t="inlineStr">
        <is>
          <t>ALLDOCUBE iPlay10 Proタブレット10.1インチAndroid タブレット9.0 RAM 3GB ROM 32GB 2.4G+5G Wi-FiモデルHDMI出力をサポートGPS FM機能搭載</t>
        </is>
      </c>
      <c r="C91" t="inlineStr">
        <is>
          <t>￥13,999</t>
        </is>
      </c>
      <c r="D91" t="inlineStr">
        <is>
          <t>4.1</t>
        </is>
      </c>
      <c r="E91">
        <f>HYPERLINK("https://www.amazon.co.jp/ALLDOCUBE-iPlay10-Pro%E3%82%BF%E3%83%96%E3%83%AC%E3%83%83%E3%83%8810-1%E3%82%A4%E3%83%B3%E3%83%81Android-%E3%82%BF%E3%83%96%E3%83%AC%E3%83%83%E3%83%889-0-Wi-Fi%E3%83%A2%E3%83%87%E3%83%ABHDMI%E5%87%BA%E5%8A%9B%E3%82%92%E3%82%B5%E3%83%9D%E3%83%BC%E3%83%88GPS/dp/B089W64TF8/ref=sr_1_88?__mk_ja_JP=%E3%82%AB%E3%82%BF%E3%82%AB%E3%83%8A&amp;dchild=1&amp;keywords=iPad&amp;qid=1598521896&amp;sr=8-88", "Go")</f>
        <v/>
      </c>
    </row>
    <row r="92">
      <c r="A92" s="1" t="n">
        <v>90</v>
      </c>
      <c r="B92" t="inlineStr">
        <is>
          <t>BungBungame タブレット KALOS2 (Android6.0.1/Exynos 7420/10.5インチAMOLED/3GBメモリ/64GB）</t>
        </is>
      </c>
      <c r="C92" t="inlineStr">
        <is>
          <t>￥37,800</t>
        </is>
      </c>
      <c r="D92" t="inlineStr">
        <is>
          <t>4.2</t>
        </is>
      </c>
      <c r="E92">
        <f>HYPERLINK("https://www.amazon.co.jp/BungBungame-KALOS2-Android6-0-1-Exynos-10-5%E3%82%A4%E3%83%B3%E3%83%81AMOLED/dp/B01E71LCCM/ref=sr_1_89?__mk_ja_JP=%E3%82%AB%E3%82%BF%E3%82%AB%E3%83%8A&amp;dchild=1&amp;keywords=iPad&amp;qid=1598521896&amp;sr=8-89", "Go")</f>
        <v/>
      </c>
    </row>
    <row r="93">
      <c r="A93" s="1" t="n">
        <v>91</v>
      </c>
      <c r="B93" t="inlineStr">
        <is>
          <t>HUAWEI(ファーウェイ) dtab compact 16GB ゴールド d-01J docomo</t>
        </is>
      </c>
      <c r="C93" t="inlineStr">
        <is>
          <t>￥19,700</t>
        </is>
      </c>
      <c r="D93" t="inlineStr">
        <is>
          <t>4.1</t>
        </is>
      </c>
      <c r="E93">
        <f>HYPERLINK("https://www.amazon.co.jp/HUAWEI-%E3%83%95%E3%82%A1%E3%83%BC%E3%82%A6%E3%82%A7%E3%82%A4-d-01J-dtab-Compact/dp/B071J7BF3X/ref=sr_1_90?__mk_ja_JP=%E3%82%AB%E3%82%BF%E3%82%AB%E3%83%8A&amp;dchild=1&amp;keywords=iPad&amp;qid=1598521896&amp;sr=8-90", "Go")</f>
        <v/>
      </c>
    </row>
    <row r="94">
      <c r="A94" s="1" t="n">
        <v>92</v>
      </c>
      <c r="B94" t="inlineStr">
        <is>
          <t>シャープ AQUOS sense2 SH-M08 アッシュイエロー5.5インチ SIMフリースマートフォン［メモリ 3GB/ストレージ 32GB/IGZOディスプレイ］ SH-M08-Y</t>
        </is>
      </c>
      <c r="C94" t="inlineStr">
        <is>
          <t>￥26,520</t>
        </is>
      </c>
      <c r="D94" t="inlineStr">
        <is>
          <t>4.1</t>
        </is>
      </c>
      <c r="E94">
        <f>HYPERLINK("https://www.amazon.co.jp/%E3%82%B7%E3%83%A3%E3%83%BC%E3%83%97-%E3%82%A2%E3%83%83%E3%82%B7%E3%83%A5%E3%82%A4%E3%82%A8%E3%83%AD%E3%83%BC5-5%E3%82%A4%E3%83%B3%E3%83%81-SIM%E3%83%95%E3%83%AA%E3%83%BC%E3%82%B9%E3%83%9E%E3%83%BC%E3%83%88%E3%83%95%E3%82%A9%E3%83%B3%EF%BC%BB%E3%83%A1%E3%83%A2%E3%83%AA-IGZO%E3%83%87%E3%82%A3%E3%82%B9%E3%83%97%E3%83%AC%E3%82%A4%EF%BC%BD-SH-M08-Y/dp/B07M983G6H/ref=sr_1_91?__mk_ja_JP=%E3%82%AB%E3%82%BF%E3%82%AB%E3%83%8A&amp;dchild=1&amp;keywords=iPad&amp;qid=1598521896&amp;sr=8-91", "Go")</f>
        <v/>
      </c>
    </row>
    <row r="95">
      <c r="A95" s="1" t="n">
        <v>93</v>
      </c>
      <c r="B95" t="inlineStr">
        <is>
          <t>HUAWEI（ファーウェイ） MediaPad M5 lite 8-32GB / LTEモデル[8インチ / メモリ 3GB / ストレージ 32GB] JDN2-L09</t>
        </is>
      </c>
      <c r="C95" t="inlineStr">
        <is>
          <t>￥24,302</t>
        </is>
      </c>
      <c r="D95" t="inlineStr">
        <is>
          <t>4.1</t>
        </is>
      </c>
      <c r="E95">
        <f>HYPERLINK("https://www.amazon.co.jp/HUAWEI%EF%BC%88%E3%83%95%E3%82%A1%E3%83%BC%E3%82%A6%E3%82%A7%E3%82%A4%EF%BC%89-MediaPad-8-32GB-LTE%E3%83%A2%E3%83%87%E3%83%AB-JDN2-L09/dp/B07VHPR9XN/ref=sr_1_92?__mk_ja_JP=%E3%82%AB%E3%82%BF%E3%82%AB%E3%83%8A&amp;dchild=1&amp;keywords=iPad&amp;qid=1598521896&amp;sr=8-92", "Go")</f>
        <v/>
      </c>
    </row>
    <row r="96">
      <c r="A96" s="1" t="n">
        <v>94</v>
      </c>
      <c r="B96" t="inlineStr">
        <is>
          <t>Apple 第4世代 iPad Retinaディスプレイモデル Wi-Fiモデル 16GB MD510J/A ブラック MD510JA</t>
        </is>
      </c>
      <c r="C96" t="inlineStr">
        <is>
          <t>￥19,602</t>
        </is>
      </c>
      <c r="D96" t="inlineStr">
        <is>
          <t>4.1</t>
        </is>
      </c>
      <c r="E96">
        <f>HYPERLINK("https://www.amazon.co.jp/Apple-Retina%E3%83%87%E3%82%A3%E3%82%B9%E3%83%97%E3%83%AC%E3%82%A4%E3%83%A2%E3%83%87%E3%83%AB-Wi-Fi%E3%83%A2%E3%83%87%E3%83%AB-MD510J-MD510JA/dp/B00A33SC04/ref=sr_1_93?__mk_ja_JP=%E3%82%AB%E3%82%BF%E3%82%AB%E3%83%8A&amp;dchild=1&amp;keywords=iPad&amp;qid=1598521896&amp;sr=8-93", "Go")</f>
        <v/>
      </c>
    </row>
    <row r="97">
      <c r="A97" s="1" t="n">
        <v>95</v>
      </c>
      <c r="B97" t="inlineStr">
        <is>
          <t>Huawei 9.6インチ T3 10.0 SIMフリータブレット ※LTEモデル RAM2GB/ROM16GB 4800mAh【日本正規代理店品】</t>
        </is>
      </c>
      <c r="C97" t="inlineStr">
        <is>
          <t>￥34,180</t>
        </is>
      </c>
      <c r="D97" t="inlineStr">
        <is>
          <t>4.2</t>
        </is>
      </c>
      <c r="E97">
        <f>HYPERLINK("https://www.amazon.co.jp/Huawei-SIM%E3%83%95%E3%83%AA%E3%83%BC%E3%82%BF%E3%83%96%E3%83%AC%E3%83%83%E3%83%88-%E2%80%BBLTE%E3%83%A2%E3%83%87%E3%83%AB-ROM16GB-4800mAh%E3%80%90%E6%97%A5%E6%9C%AC%E6%AD%A3%E8%A6%8F%E4%BB%A3%E7%90%86%E5%BA%97%E5%93%81%E3%80%91/dp/B071P43KF4/ref=sr_1_94?__mk_ja_JP=%E3%82%AB%E3%82%BF%E3%82%AB%E3%83%8A&amp;dchild=1&amp;keywords=iPad&amp;qid=1598521896&amp;sr=8-94", "Go")</f>
        <v/>
      </c>
    </row>
    <row r="98">
      <c r="A98" s="1" t="n">
        <v>96</v>
      </c>
      <c r="B98" t="inlineStr">
        <is>
          <t>Qua tab 02 AU HWT31SWA [White]　白ロム</t>
        </is>
      </c>
      <c r="C98" t="inlineStr">
        <is>
          <t>￥10,800</t>
        </is>
      </c>
      <c r="D98" t="inlineStr">
        <is>
          <t>4.1</t>
        </is>
      </c>
      <c r="E98">
        <f>HYPERLINK("https://www.amazon.co.jp/Qua-tab-HWT31SWA-White-%E7%99%BD%E3%83%AD%E3%83%A0/dp/B01CBGQ2XE/ref=sr_1_95?__mk_ja_JP=%E3%82%AB%E3%82%BF%E3%82%AB%E3%83%8A&amp;dchild=1&amp;keywords=iPad&amp;qid=1598521896&amp;sr=8-95", "Go")</f>
        <v/>
      </c>
    </row>
    <row r="99">
      <c r="A99" s="1" t="n">
        <v>97</v>
      </c>
      <c r="B99" t="inlineStr">
        <is>
          <t>TECLAST P20HD Android 10.0 タブレット 10.1インチ FHD 1920*1200 IPS 4G LTE 通話 タブレット オクタコア SC9863A 1.6GHz 4GB RAM 64GB ROM 2.4G/5G WIFI Bluetooth5.0 GPS</t>
        </is>
      </c>
      <c r="C99" t="inlineStr">
        <is>
          <t>￥15,900</t>
        </is>
      </c>
      <c r="D99" t="inlineStr">
        <is>
          <t>5</t>
        </is>
      </c>
      <c r="E99">
        <f>HYPERLINK("https://www.amazon.co.jp/TECLAST-Android-10-1%E3%82%A4%E3%83%B3%E3%83%81-SC9863A-Bluetooth5-0/dp/B08CT97LC7/ref=sr_1_96?__mk_ja_JP=%E3%82%AB%E3%82%BF%E3%82%AB%E3%83%8A&amp;dchild=1&amp;keywords=iPad&amp;qid=1598521896&amp;sr=8-96", "Go")</f>
        <v/>
      </c>
    </row>
    <row r="100">
      <c r="A100" s="1" t="n">
        <v>98</v>
      </c>
      <c r="B100" t="inlineStr">
        <is>
          <t>タブレット MeMO Pad Smart ASUS ME301T-BLYBB K001</t>
        </is>
      </c>
      <c r="C100" t="inlineStr">
        <is>
          <t>￥5,500</t>
        </is>
      </c>
      <c r="D100" t="inlineStr">
        <is>
          <t>5</t>
        </is>
      </c>
      <c r="E100">
        <f>HYPERLINK("https://www.amazon.co.jp/%E3%82%BF%E3%83%96%E3%83%AC%E3%83%83%E3%83%88-MeMO-Smart-ASUS-ME301T-BLYBB/dp/B00J7IVAEQ/ref=sr_1_97?__mk_ja_JP=%E3%82%AB%E3%82%BF%E3%82%AB%E3%83%8A&amp;dchild=1&amp;keywords=iPad&amp;qid=1598521896&amp;sr=8-97", "Go")</f>
        <v/>
      </c>
    </row>
    <row r="101">
      <c r="A101" s="1" t="n">
        <v>99</v>
      </c>
      <c r="B101" t="inlineStr">
        <is>
          <t>iPad Air ケース 天然牛革仕様 スリムレザーケース 本革 スマートカバー (フェアリーピンク)</t>
        </is>
      </c>
      <c r="C101" t="inlineStr">
        <is>
          <t>￥3,980</t>
        </is>
      </c>
      <c r="D101" t="inlineStr">
        <is>
          <t>5</t>
        </is>
      </c>
      <c r="E101">
        <f>HYPERLINK("https://www.amazon.co.jp/iPad-%E5%A4%A9%E7%84%B6%E7%89%9B%E9%9D%A9%E4%BB%95%E6%A7%98-%E3%82%B9%E3%83%AA%E3%83%A0%E3%83%AC%E3%82%B6%E3%83%BC%E3%82%B1%E3%83%BC%E3%82%B9-%E3%82%B9%E3%83%9E%E3%83%BC%E3%83%88%E3%82%AB%E3%83%90%E3%83%BC-%E3%83%95%E3%82%A7%E3%82%A2%E3%83%AA%E3%83%BC%E3%83%94%E3%83%B3%E3%82%AF/dp/B00I58ZR7A/ref=sr_1_98?__mk_ja_JP=%E3%82%AB%E3%82%BF%E3%82%AB%E3%83%8A&amp;dchild=1&amp;keywords=iPad&amp;qid=1598521896&amp;sr=8-98", "Go")</f>
        <v/>
      </c>
    </row>
    <row r="102">
      <c r="A102" s="1" t="n">
        <v>100</v>
      </c>
      <c r="B102" t="inlineStr">
        <is>
          <t>Fire HD 8 タブレット (8インチHDディスプレイ) 16GB - Alexa搭載</t>
        </is>
      </c>
      <c r="C102" t="inlineStr">
        <is>
          <t>￥6,142</t>
        </is>
      </c>
      <c r="D102" t="inlineStr">
        <is>
          <t>4</t>
        </is>
      </c>
      <c r="E102">
        <f>HYPERLINK("https://www.amazon.co.jp/Fire-HD-8-%E3%82%BF%E3%83%96%E3%83%AC%E3%83%83%E3%83%88-8%E3%82%A4%E3%83%B3%E3%83%81HD%E3%83%87%E3%82%A3%E3%82%B9%E3%83%97%E3%83%AC%E3%82%A4-16GB/dp/B0794PLC5W/ref=sr_1_99?__mk_ja_JP=%E3%82%AB%E3%82%BF%E3%82%AB%E3%83%8A&amp;dchild=1&amp;keywords=iPad&amp;qid=1598521896&amp;sr=8-99", "Go")</f>
        <v/>
      </c>
    </row>
    <row r="103">
      <c r="A103" s="1" t="n">
        <v>101</v>
      </c>
      <c r="B103" t="inlineStr">
        <is>
          <t>iBUFFALO AQUOS PAD SH-08E専用 気泡が消える液晶保護フィルム 光沢タイプ</t>
        </is>
      </c>
      <c r="C103" t="inlineStr">
        <is>
          <t>￥1,800</t>
        </is>
      </c>
      <c r="D103" t="inlineStr">
        <is>
          <t>4.3</t>
        </is>
      </c>
      <c r="E103">
        <f>HYPERLINK("https://www.amazon.co.jp/iBUFFALO-AQUOS-SH-08E%E5%B0%82%E7%94%A8-%E6%B0%97%E6%B3%A1%E3%81%8C%E6%B6%88%E3%81%88%E3%82%8B%E6%B6%B2%E6%99%B6%E4%BF%9D%E8%AD%B7%E3%83%95%E3%82%A3%E3%83%AB%E3%83%A0-%E5%85%89%E6%B2%A2%E3%82%BF%E3%82%A4%E3%83%97/dp/B00CRSGVWE/ref=sr_1_100?__mk_ja_JP=%E3%82%AB%E3%82%BF%E3%82%AB%E3%83%8A&amp;dchild=1&amp;keywords=iPad&amp;qid=1598521896&amp;sr=8-100", "Go")</f>
        <v/>
      </c>
    </row>
    <row r="104">
      <c r="A104" s="1" t="n">
        <v>102</v>
      </c>
      <c r="B104" t="inlineStr">
        <is>
          <t>Pritomタブレット 10.1インチ Android 9.0 ROM 32GBメモリクアッドコアプロセッサWiFi デュアルカメラ日本語取扱説明書（ブラック）</t>
        </is>
      </c>
      <c r="C104" t="inlineStr">
        <is>
          <t>￥9,660</t>
        </is>
      </c>
      <c r="D104" t="inlineStr">
        <is>
          <t>4.2</t>
        </is>
      </c>
      <c r="E104">
        <f>HYPERLINK("https://www.amazon.co.jp/Pritom%E3%82%BF%E3%83%96%E3%83%AC%E3%83%83%E3%83%88-10-1%E3%82%A4%E3%83%B3%E3%83%81-Android-32GB%E3%83%A1%E3%83%A2%E3%83%AA%E3%82%AF%E3%82%A2%E3%83%83%E3%83%89%E3%82%B3%E3%82%A2%E3%83%97%E3%83%AD%E3%82%BB%E3%83%83%E3%82%B5WiFi-%E3%83%87%E3%83%A5%E3%82%A2%E3%83%AB%E3%82%AB%E3%83%A1%E3%83%A9%E6%97%A5%E6%9C%AC%E8%AA%9E%E5%8F%96%E6%89%B1%E8%AA%AC%E6%98%8E%E6%9B%B8%EF%BC%88%E3%83%96%E3%83%A9%E3%83%83%E3%82%AF%EF%BC%89/dp/B0859RK2JW/ref=sr_1_102_sspa?__mk_ja_JP=%E3%82%AB%E3%82%BF%E3%82%AB%E3%83%8A&amp;dchild=1&amp;keywords=iPad&amp;qid=1598521896&amp;sr=8-102-spons&amp;psc=1&amp;spLa=ZW5jcnlwdGVkUXVhbGlmaWVyPUEzNURaSlZKS1hXNVJKJmVuY3J5cHRlZElkPUEwMjM2NDEzVkpBRU9XUTg4M0lKJmVuY3J5cHRlZEFkSWQ9QTJIU1BXNDJCSzZPVUMmd2lkZ2V0TmFtZT1zcF9idGYmYWN0aW9uPWNsaWNrUmVkaXJlY3QmZG9Ob3RMb2dDbGljaz10cnVl", "Go")</f>
        <v/>
      </c>
    </row>
    <row r="105">
      <c r="A105" s="1" t="n">
        <v>103</v>
      </c>
      <c r="B105" t="inlineStr">
        <is>
          <t>Fire HD 10 タブレット ホワイト (10インチHDディスプレイ) 32GB</t>
        </is>
      </c>
      <c r="C105" t="inlineStr">
        <is>
          <t>毎月￥3,196</t>
        </is>
      </c>
      <c r="D105" t="inlineStr">
        <is>
          <t>4.2</t>
        </is>
      </c>
      <c r="E105">
        <f>HYPERLINK("https://www.amazon.co.jp/Fire-HD-10--%E3%82%BF%E3%83%96%E3%83%AC%E3%83%83%E3%83%88---%E3%83%9B%E3%83%AF%E3%82%A4%E3%83%88---32GB/dp/B07KD7G8PN/ref=sr_1_97_sspa?__mk_ja_JP=%E3%82%AB%E3%82%BF%E3%82%AB%E3%83%8A&amp;dchild=1&amp;keywords=iPad&amp;qid=1598522114&amp;sr=8-97-spons&amp;psc=1&amp;spLa=ZW5jcnlwdGVkUXVhbGlmaWVyPUEzOURHUDZJOFpUQklCJmVuY3J5cHRlZElkPUEwNTgyOTc3TlYwMzRKMllaUTJUJmVuY3J5cHRlZEFkSWQ9QTJIRlc0MlBDTFNCS0kmd2lkZ2V0TmFtZT1zcF9hdGZfbmV4dCZhY3Rpb249Y2xpY2tSZWRpcmVjdCZkb05vdExvZ0NsaWNrPXRydWU=", "Go")</f>
        <v/>
      </c>
    </row>
    <row r="106">
      <c r="A106" s="1" t="n">
        <v>104</v>
      </c>
      <c r="B106" t="inlineStr">
        <is>
          <t>CTL 2020 pro 11ケース耐衝撃 保護カバー PU製保護ケース ペンホルダー付き 収納可能 3つ折りスタンド 全面保護型 2020春発売の Pro 11に対応 (IPAD PRO 11, 赤色)</t>
        </is>
      </c>
      <c r="C106" t="inlineStr">
        <is>
          <t>￥2,388</t>
        </is>
      </c>
      <c r="D106" t="inlineStr">
        <is>
          <t>5</t>
        </is>
      </c>
      <c r="E106">
        <f>HYPERLINK("https://www.amazon.co.jp/CTL-11%E3%82%B1%E3%83%BC%E3%82%B9%E8%80%90%E8%A1%9D%E6%92%83-PU%E8%A3%BD%E4%BF%9D%E8%AD%B7%E3%82%B1%E3%83%BC%E3%82%B9-%E3%83%9A%E3%83%B3%E3%83%9B%E3%83%AB%E3%83%80%E3%83%BC%E4%BB%98%E3%81%8D-3%E3%81%A4%E6%8A%98%E3%82%8A%E3%82%B9%E3%82%BF%E3%83%B3%E3%83%89/dp/B08B7MZ7Q6/ref=sr_1_98_sspa?__mk_ja_JP=%E3%82%AB%E3%82%BF%E3%82%AB%E3%83%8A&amp;dchild=1&amp;keywords=iPad&amp;qid=1598522114&amp;sr=8-98-spons&amp;psc=1&amp;spLa=ZW5jcnlwdGVkUXVhbGlmaWVyPUEzOURHUDZJOFpUQklCJmVuY3J5cHRlZElkPUEwNTgyOTc3TlYwMzRKMllaUTJUJmVuY3J5cHRlZEFkSWQ9QUhPNVM4UlZNQjRFUiZ3aWRnZXROYW1lPXNwX2F0Zl9uZXh0JmFjdGlvbj1jbGlja1JlZGlyZWN0JmRvTm90TG9nQ2xpY2s9dHJ1ZQ==", "Go")</f>
        <v/>
      </c>
    </row>
    <row r="107">
      <c r="A107" s="1" t="n">
        <v>105</v>
      </c>
      <c r="B107" t="inlineStr">
        <is>
          <t>ESR iPad 7 ケース 2019モデル ペンシル収納可能 iPad 10.2インチ カバー ソフトフレキシブル 耐衝撃 傷防止 オートスリープ/ウェイク ペンシルホルダー付き 三つ折りスタンド iPad第7世代2019専用(ブラック)</t>
        </is>
      </c>
      <c r="C107" t="inlineStr">
        <is>
          <t>￥1,599</t>
        </is>
      </c>
      <c r="D107" t="inlineStr">
        <is>
          <t>4.2</t>
        </is>
      </c>
      <c r="E107">
        <f>HYPERLINK("https://www.amazon.co.jp/ESR-%E3%83%9A%E3%83%B3%E3%82%B7%E3%83%AB%E5%8F%8E%E7%B4%8D%E5%8F%AF%E8%83%BD-%E3%82%BD%E3%83%95%E3%83%88%E3%83%95%E3%83%AC%E3%82%AD%E3%82%B7%E3%83%96%E3%83%AB-%E3%83%9A%E3%83%B3%E3%82%B7%E3%83%AB%E3%83%9B%E3%83%AB%E3%83%80%E3%83%BC%E4%BB%98%E3%81%8D-iPad%E7%AC%AC7%E4%B8%96%E4%BB%A32019%E5%B0%82%E7%94%A8/dp/B07WR49ZGF/ref=sr_1_99_sspa?__mk_ja_JP=%E3%82%AB%E3%82%BF%E3%82%AB%E3%83%8A&amp;dchild=1&amp;keywords=iPad&amp;qid=1598522114&amp;sr=8-99-spons&amp;psc=1&amp;spLa=ZW5jcnlwdGVkUXVhbGlmaWVyPUEzOURHUDZJOFpUQklCJmVuY3J5cHRlZElkPUEwNTgyOTc3TlYwMzRKMllaUTJUJmVuY3J5cHRlZEFkSWQ9QTNOMUhOTlRUNFhFNFImd2lkZ2V0TmFtZT1zcF9hdGZfbmV4dCZhY3Rpb249Y2xpY2tSZWRpcmVjdCZkb05vdExvZ0NsaWNrPXRydWU=", "Go")</f>
        <v/>
      </c>
    </row>
    <row r="108">
      <c r="A108" s="1" t="n">
        <v>106</v>
      </c>
      <c r="B108" t="inlineStr">
        <is>
          <t>ESR iPad 10.2 ケース 第7世代 2019モデル クリア 薄型 軽量 傷防止 オートスリープ/ウェイク 三つ折りスタンド スマートケース Apple iPad 10.2インチ 第7世代 2019用ハードカバー(ローズゴールド)</t>
        </is>
      </c>
      <c r="C108" t="inlineStr">
        <is>
          <t>￥1,399</t>
        </is>
      </c>
      <c r="D108" t="inlineStr">
        <is>
          <t>4.3</t>
        </is>
      </c>
      <c r="E108">
        <f>HYPERLINK("https://www.amazon.co.jp/ESR-2019%E3%83%A2%E3%83%87%E3%83%AB-%E3%82%AA%E3%83%BC%E3%83%88%E3%82%B9%E3%83%AA%E3%83%BC%E3%83%97-%E4%B8%89%E3%81%A4%E6%8A%98%E3%82%8A%E3%82%B9%E3%82%BF%E3%83%B3%E3%83%89-2019%E7%94%A8%E3%83%8F%E3%83%BC%E3%83%89%E3%82%AB%E3%83%90%E3%83%BC/dp/B07WNPYSQQ/ref=sr_1_100_sspa?__mk_ja_JP=%E3%82%AB%E3%82%BF%E3%82%AB%E3%83%8A&amp;dchild=1&amp;keywords=iPad&amp;qid=1598522114&amp;sr=8-100-spons&amp;psc=1&amp;spLa=ZW5jcnlwdGVkUXVhbGlmaWVyPUEzOURHUDZJOFpUQklCJmVuY3J5cHRlZElkPUEwNTgyOTc3TlYwMzRKMllaUTJUJmVuY3J5cHRlZEFkSWQ9QTFFVVhSMzBRRzBER1Ymd2lkZ2V0TmFtZT1zcF9hdGZfbmV4dCZhY3Rpb249Y2xpY2tSZWRpcmVjdCZkb05vdExvZ0NsaWNrPXRydWU=", "Go")</f>
        <v/>
      </c>
    </row>
    <row r="109">
      <c r="A109" s="1" t="n">
        <v>107</v>
      </c>
      <c r="B109" t="inlineStr">
        <is>
          <t>VANKYO タブレット10インチ Android 9.0 RAM3GB/ROM32GB 1920*1200 IPSディスプレイ デュアルカメラ WiFiモデル GPS HDMI機能 Z10日本語仕様書付き</t>
        </is>
      </c>
      <c r="C109" t="inlineStr">
        <is>
          <t>￥16,999</t>
        </is>
      </c>
      <c r="D109" t="inlineStr">
        <is>
          <t>4</t>
        </is>
      </c>
      <c r="E109">
        <f>HYPERLINK("https://www.amazon.co.jp/VANKYO-%E3%82%BF%E3%83%96%E3%83%AC%E3%83%83%E3%83%8810%E3%82%A4%E3%83%B3%E3%83%81-Android-IPS%E3%83%87%E3%82%A3%E3%82%B9%E3%83%97%E3%83%AC%E3%82%A4-Z10%E6%97%A5%E6%9C%AC%E8%AA%9E%E4%BB%95%E6%A7%98%E6%9B%B8%E4%BB%98%E3%81%8D/dp/B085G4PLFM/ref=sr_1_101?__mk_ja_JP=%E3%82%AB%E3%82%BF%E3%82%AB%E3%83%8A&amp;dchild=1&amp;keywords=iPad&amp;qid=1598522114&amp;sr=8-101", "Go")</f>
        <v/>
      </c>
    </row>
    <row r="110">
      <c r="A110" s="1" t="n">
        <v>108</v>
      </c>
      <c r="B110" t="inlineStr">
        <is>
          <t>BEISTA 4G LTEタブレット10インチ-Android 10.0 、1920*1200 HD IPS ,4GB + 128GB ROM、オクタコア 2GHz高速CPU、ダブルSim、WiFi、デュアルステレオスピーカー</t>
        </is>
      </c>
      <c r="C110" t="inlineStr">
        <is>
          <t>￥19,988</t>
        </is>
      </c>
      <c r="D110" t="inlineStr">
        <is>
          <t>4.1</t>
        </is>
      </c>
      <c r="E110">
        <f>HYPERLINK("https://www.amazon.co.jp/BEISTA-LTE%EF%BC%88%E8%B6%85%E8%96%84%E5%9E%8B%E9%87%91%E5%B1%9E%E3%83%9C%E3%83%87%E3%82%A3%E3%80%81IPS-HD%E5%BC%B7%E5%8C%96%E3%82%AC%E3%83%A9%E3%82%B9%E3%82%B9%E3%82%AF%E3%83%AA%E3%83%BC%E3%83%B3%E3%80%812G-32G%E3%80%81WIFI%E3%80%81Android-7-0%E3%80%81%E3%82%AF%E3%82%A2%E3%83%83%E3%83%89%E3%82%B3%E3%82%A2%E3%83%97%E3%83%AD%E3%82%BB%E3%83%83%E3%82%B5%E3%80%81GPS%E6%A9%9F%E8%83%BD%E3%80%81%E6%97%A5%E6%9C%AC%E8%AA%9E%E3%82%B5%E3%83%9D%E3%83%BC%E3%83%88%E3%80%81W109%EF%BC%89/dp/B07TMLBPX6/ref=sr_1_102?__mk_ja_JP=%E3%82%AB%E3%82%BF%E3%82%AB%E3%83%8A&amp;dchild=1&amp;keywords=iPad&amp;qid=1598522114&amp;sr=8-102", "Go")</f>
        <v/>
      </c>
    </row>
    <row r="111">
      <c r="A111" s="1" t="n">
        <v>109</v>
      </c>
      <c r="B111" t="inlineStr">
        <is>
          <t>タブレット VANKYO 子供用タブレット 目に優しい 7インチ ROM32GB キッズモデル HDディスプレイ キッズタブレット 子供向け ペアレンタルコントロール付き Android 8.1 Go WIFI モデル ブルー</t>
        </is>
      </c>
      <c r="C111" t="inlineStr">
        <is>
          <t>￥8,980</t>
        </is>
      </c>
      <c r="D111" t="inlineStr">
        <is>
          <t>4</t>
        </is>
      </c>
      <c r="E111">
        <f>HYPERLINK("https://www.amazon.co.jp/%E3%82%BF%E3%83%96%E3%83%AC%E3%83%83%E3%83%88-VANKYO%E5%AD%90%E4%BE%9B%E7%94%A8%E3%82%BF%E3%83%96%E3%83%AC%E3%83%83%E3%83%88-HD%E3%83%87%E3%82%A3%E3%82%B9%E3%83%97%E3%83%AC%E3%82%A4-%E3%82%AD%E3%83%83%E3%82%BA%E3%82%BF%E3%83%96%E3%83%AC%E3%83%83%E3%83%88-%E3%83%9A%E3%82%A2%E3%83%AC%E3%83%B3%E3%82%BF%E3%83%AB%E3%82%B3%E3%83%B3%E3%83%88%E3%83%AD%E3%83%BC%E3%83%AB%E4%BB%98%E3%81%8D-Android/dp/B07WCLLJ9K/ref=sr_1_103?__mk_ja_JP=%E3%82%AB%E3%82%BF%E3%82%AB%E3%83%8A&amp;dchild=1&amp;keywords=iPad&amp;qid=1598522114&amp;sr=8-103", "Go")</f>
        <v/>
      </c>
    </row>
    <row r="112">
      <c r="A112" s="1" t="n">
        <v>110</v>
      </c>
      <c r="B112" t="inlineStr">
        <is>
          <t>10インチタブレット、デュアルSIMカードスロットを備えた3Gモバイルタブレット、ZONKOブランド、Android 9.0、1280x800 IPS画面、WiFi、2GB RAM、32GBストレージ、クアッドコアCPU、Bluetooth、GPS、5MP背面カメラ、白</t>
        </is>
      </c>
      <c r="C112" t="inlineStr">
        <is>
          <t>￥10,799</t>
        </is>
      </c>
      <c r="D112" t="inlineStr">
        <is>
          <t>4</t>
        </is>
      </c>
      <c r="E112">
        <f>HYPERLINK("https://www.amazon.co.jp/ZONKO-JKT04-10%E3%82%A4%E3%83%B3%E3%83%81%E3%82%BF%E3%83%96%E3%83%AC%E3%83%83%E3%83%88%E3%80%81%E3%83%87%E3%83%A5%E3%82%A2%E3%83%ABSIM%E3%82%AB%E3%83%BC%E3%83%89%E3%82%B9%E3%83%AD%E3%83%83%E3%83%88%E3%82%92%E5%82%99%E3%81%88%E3%81%9F3G%E3%83%A2%E3%83%90%E3%82%A4%E3%83%AB%E3%82%BF%E3%83%96%E3%83%AC%E3%83%83%E3%83%88%E3%80%81ZONKO%E3%83%96%E3%83%A9%E3%83%B3%E3%83%89%E3%80%81Android-IPS%E7%94%BB%E9%9D%A2%E3%80%81WiFi%E3%80%812GB-RAM%E3%80%8132GB%E3%82%B9%E3%83%88%E3%83%AC%E3%83%BC%E3%82%B8%E3%80%81%E3%82%AF%E3%82%A2%E3%83%83%E3%83%89%E3%82%B3%E3%82%A2CPU%E3%80%81Bluetooth%E3%80%81GPS%E3%80%815MP%E8%83%8C%E9%9D%A2%E3%82%AB%E3%83%A1%E3%83%A9%E3%80%81%E7%99%BD/dp/B085VDNQVV/ref=sr_1_104?__mk_ja_JP=%E3%82%AB%E3%82%BF%E3%82%AB%E3%83%8A&amp;dchild=1&amp;keywords=iPad&amp;qid=1598522114&amp;sr=8-104", "Go")</f>
        <v/>
      </c>
    </row>
    <row r="113">
      <c r="A113" s="1" t="n">
        <v>111</v>
      </c>
      <c r="B113" t="inlineStr">
        <is>
          <t>Speck Products iGuy Purple iPad All Models ■並行輸入品■</t>
        </is>
      </c>
      <c r="C113" t="inlineStr">
        <is>
          <t>￥9,500</t>
        </is>
      </c>
      <c r="D113" t="inlineStr">
        <is>
          <t>4</t>
        </is>
      </c>
      <c r="E113">
        <f>HYPERLINK("https://www.amazon.co.jp/Speck-Products-Purple-Models-%E2%96%A0%E4%B8%A6%E8%A1%8C%E8%BC%B8%E5%85%A5%E5%93%81%E2%96%A0/dp/B0093W1LJ0/ref=sr_1_105?__mk_ja_JP=%E3%82%AB%E3%82%BF%E3%82%AB%E3%83%8A&amp;dchild=1&amp;keywords=iPad&amp;qid=1598522114&amp;sr=8-105", "Go")</f>
        <v/>
      </c>
    </row>
    <row r="114">
      <c r="A114" s="1" t="n">
        <v>112</v>
      </c>
      <c r="B114" t="inlineStr">
        <is>
          <t>キッズ用タブレット 7インチキッズエディションタブレット Android 9.0 WiFi付き 2+16GB 親子コントロール 学習&amp;トレーニングアプリ ゲーム 子供に安全なケース（ピンク）</t>
        </is>
      </c>
      <c r="C114" t="inlineStr">
        <is>
          <t>￥20,682</t>
        </is>
      </c>
      <c r="D114" t="inlineStr">
        <is>
          <t>4</t>
        </is>
      </c>
      <c r="E114">
        <f>HYPERLINK("https://www.amazon.co.jp/%E3%82%AD%E3%83%83%E3%82%BA%E7%94%A8%E3%82%BF%E3%83%96%E3%83%AC%E3%83%83%E3%83%88-7%E3%82%A4%E3%83%B3%E3%83%81%E3%82%AD%E3%83%83%E3%82%BA%E3%82%A8%E3%83%87%E3%82%A3%E3%82%B7%E3%83%A7%E3%83%B3%E3%82%BF%E3%83%96%E3%83%AC%E3%83%83%E3%83%88-%E8%A6%AA%E5%AD%90%E3%82%B3%E3%83%B3%E3%83%88%E3%83%AD%E3%83%BC%E3%83%AB-%E3%83%88%E3%83%AC%E3%83%BC%E3%83%8B%E3%83%B3%E3%82%B0%E3%82%A2%E3%83%97%E3%83%AA-%E5%AD%90%E4%BE%9B%E3%81%AB%E5%AE%89%E5%85%A8%E3%81%AA%E3%82%B1%E3%83%BC%E3%82%B9%EF%BC%88%E3%83%94%E3%83%B3%E3%82%AF%EF%BC%89/dp/B0814MJHK1/ref=sr_1_106?__mk_ja_JP=%E3%82%AB%E3%82%BF%E3%82%AB%E3%83%8A&amp;dchild=1&amp;keywords=iPad&amp;qid=1598522114&amp;sr=8-106", "Go")</f>
        <v/>
      </c>
    </row>
    <row r="115">
      <c r="A115" s="1" t="n">
        <v>113</v>
      </c>
      <c r="B115" t="inlineStr">
        <is>
          <t>エイスース 7.9型タブレットパソコン ZenPad 3 8.0 SIMフリーモデル （ブラック）ASUS ZenPad 3 8.0 Z581KL-BK32S4</t>
        </is>
      </c>
      <c r="C115" t="inlineStr">
        <is>
          <t>￥159,800</t>
        </is>
      </c>
      <c r="D115" t="inlineStr">
        <is>
          <t>4</t>
        </is>
      </c>
      <c r="E115">
        <f>HYPERLINK("https://www.amazon.co.jp/7-9%E5%9E%8B%E3%82%BF%E3%83%96%E3%83%AC%E3%83%83%E3%83%88%E3%83%91%E3%82%BD%E3%82%B3%E3%83%B3-ZenPad-SIM%E3%83%95%E3%83%AA%E3%83%BC%E3%83%A2%E3%83%87%E3%83%AB-%EF%BC%88%E3%83%96%E3%83%A9%E3%83%83%E3%82%AF%EF%BC%89ASUS-Z581KL-BK32S4/dp/B01M1R2Q3Q/ref=sr_1_107?__mk_ja_JP=%E3%82%AB%E3%82%BF%E3%82%AB%E3%83%8A&amp;dchild=1&amp;keywords=iPad&amp;qid=1598522114&amp;sr=8-107", "Go")</f>
        <v/>
      </c>
    </row>
    <row r="116">
      <c r="A116" s="1" t="n">
        <v>114</v>
      </c>
      <c r="B116" t="inlineStr">
        <is>
          <t>Nevigat Dragon Touch K10 10.1, Victbing 10, WECOOL 10 Inch Tablet, ZONKO 10.1, Mirzebo Android Tablet 10 Inch, Yuntab K17, Kivors 10.1, LLLCCORP 10 超薄 軽量 保護カバー (Luck Tree)</t>
        </is>
      </c>
      <c r="C116" t="inlineStr">
        <is>
          <t>￥1,299</t>
        </is>
      </c>
      <c r="D116" t="inlineStr">
        <is>
          <t>4</t>
        </is>
      </c>
      <c r="E116">
        <f>HYPERLINK("https://www.amazon.co.jp/Nevigat-Dragon-Touch-10-1-Victbing/dp/B083S9FZY3/ref=sr_1_108?__mk_ja_JP=%E3%82%AB%E3%82%BF%E3%82%AB%E3%83%8A&amp;dchild=1&amp;keywords=iPad&amp;qid=1598522114&amp;sr=8-108", "Go")</f>
        <v/>
      </c>
    </row>
    <row r="117">
      <c r="A117" s="1" t="n">
        <v>115</v>
      </c>
      <c r="B117" t="inlineStr">
        <is>
          <t>Meize 10インチAndroid 9.0タブレット 3G通話 WiFiモデル 1280x800 IPS HD画面 2GB RAM+ 32GB ROM デュアルSIMカード 2MP + 5MPデュアルカメラ クアッドコアプロセッサ（銀）</t>
        </is>
      </c>
      <c r="C117" t="inlineStr">
        <is>
          <t>￥9,999</t>
        </is>
      </c>
      <c r="D117" t="inlineStr">
        <is>
          <t>4</t>
        </is>
      </c>
      <c r="E117">
        <f>HYPERLINK("https://www.amazon.co.jp/Meize-10%E3%82%A4%E3%83%B3%E3%83%81Android-%E3%83%87%E3%83%A5%E3%82%A2%E3%83%ABSIM%E3%82%AB%E3%83%BC%E3%83%89-5MP%E3%83%87%E3%83%A5%E3%82%A2%E3%83%AB%E3%82%AB%E3%83%A1%E3%83%A9-%E3%82%AF%E3%82%A2%E3%83%83%E3%83%89%E3%82%B3%E3%82%A2%E3%83%97%E3%83%AD%E3%82%BB%E3%83%83%E3%82%B5%EF%BC%88%E9%8A%80%EF%BC%89/dp/B084LDYXK1/ref=sr_1_109?__mk_ja_JP=%E3%82%AB%E3%82%BF%E3%82%AB%E3%83%8A&amp;dchild=1&amp;keywords=iPad&amp;qid=1598522114&amp;sr=8-109", "Go")</f>
        <v/>
      </c>
    </row>
    <row r="118">
      <c r="A118" s="1" t="n">
        <v>116</v>
      </c>
      <c r="B118" t="inlineStr">
        <is>
          <t>タブレット10インチ3G通話WIFI タブレットオフィス学習用 オンラインコース3Dゲーム Android 9.0 タブレットLCD電子ノート高解像度 GPS 2GB/32GB 128G拡張カード USB充電器 デュアルSIMカードクアッドコアCPU デュアルカメラ 白</t>
        </is>
      </c>
      <c r="C118" t="inlineStr">
        <is>
          <t>￥8,488</t>
        </is>
      </c>
      <c r="D118" t="inlineStr">
        <is>
          <t>4</t>
        </is>
      </c>
      <c r="E118">
        <f>HYPERLINK("https://www.amazon.co.jp/%E3%82%BF%E3%83%96%E3%83%AC%E3%83%83%E3%83%8810%E3%82%A4%E3%83%B3%E3%83%813G%E9%80%9A%E8%A9%B1WIFI-%E3%82%BF%E3%83%96%E3%83%AC%E3%83%83%E3%83%88%E3%82%AA%E3%83%95%E3%82%A3%E3%82%B9%E5%AD%A6%E7%BF%92%E7%94%A8-%E3%82%AA%E3%83%B3%E3%83%A9%E3%82%A4%E3%83%B3%E3%82%B3%E3%83%BC%E3%82%B93D%E3%82%B2%E3%83%BC%E3%83%A0-%E3%82%BF%E3%83%96%E3%83%AC%E3%83%83%E3%83%88LCD%E9%9B%BB%E5%AD%90%E3%83%8E%E3%83%BC%E3%83%88%E9%AB%98%E8%A7%A3%E5%83%8F%E5%BA%A6-%E3%83%87%E3%83%A5%E3%82%A2%E3%83%ABSIM%E3%82%AB%E3%83%BC%E3%83%89%E3%82%AF%E3%82%A2%E3%83%83%E3%83%89%E3%82%B3%E3%82%A2CPU/dp/B086XDFWL6/ref=sr_1_110?__mk_ja_JP=%E3%82%AB%E3%82%BF%E3%82%AB%E3%83%8A&amp;dchild=1&amp;keywords=iPad&amp;qid=1598522114&amp;sr=8-110", "Go")</f>
        <v/>
      </c>
    </row>
    <row r="119">
      <c r="A119" s="1" t="n">
        <v>117</v>
      </c>
      <c r="B119" t="inlineStr">
        <is>
          <t>ASUS 7インチタブレット Nexus7 LTE対応モデル 32GB NEXUS7-LTE/ME571</t>
        </is>
      </c>
      <c r="C119" t="inlineStr">
        <is>
          <t>￥8,980</t>
        </is>
      </c>
      <c r="D119" t="inlineStr">
        <is>
          <t>4.6</t>
        </is>
      </c>
      <c r="E119">
        <f>HYPERLINK("https://www.amazon.co.jp/7%E3%82%A4%E3%83%B3%E3%83%81%E3%82%BF%E3%83%96%E3%83%AC%E3%83%83%E3%83%88-Nexus7-LTE%E5%AF%BE%E5%BF%9C%E3%83%A2%E3%83%87%E3%83%AB-NEXUS7-LTE-ME571/dp/B00IEX42JK/ref=sr_1_111?__mk_ja_JP=%E3%82%AB%E3%82%BF%E3%82%AB%E3%83%8A&amp;dchild=1&amp;keywords=iPad&amp;qid=1598522114&amp;sr=8-111", "Go")</f>
        <v/>
      </c>
    </row>
    <row r="120">
      <c r="A120" s="1" t="n">
        <v>118</v>
      </c>
      <c r="B120" t="inlineStr">
        <is>
          <t>Apple iPad mini 3 Wi-Fiモデル 128GB MGYK2J/A アップル アイパッド ミニ 3 MGYK2JA ゴールド</t>
        </is>
      </c>
      <c r="C120" t="inlineStr">
        <is>
          <t>￥35,728</t>
        </is>
      </c>
      <c r="D120" t="inlineStr">
        <is>
          <t>4.2</t>
        </is>
      </c>
      <c r="E120">
        <f>HYPERLINK("https://www.amazon.co.jp/Apple-Wi-Fi%E3%83%A2%E3%83%87%E3%83%AB-MGYK2J-%E3%82%A2%E3%83%83%E3%83%97%E3%83%AB-MGYK2JA/dp/B00OVRZMDI/ref=sr_1_112?__mk_ja_JP=%E3%82%AB%E3%82%BF%E3%82%AB%E3%83%8A&amp;dchild=1&amp;keywords=iPad&amp;qid=1598522114&amp;sr=8-112", "Go")</f>
        <v/>
      </c>
    </row>
    <row r="121">
      <c r="A121" s="1" t="n">
        <v>119</v>
      </c>
      <c r="B121" t="inlineStr">
        <is>
          <t>HUAWEI MatePad Pro 10.8インチ Wi-Fiモデル ROM128GB+M-pencil(For MatePad Pro/10.4) 純正 スタイラスペン M-pencil (CD52) ダークグレー 【日本正規代理店品】</t>
        </is>
      </c>
      <c r="C121" t="inlineStr">
        <is>
          <t>￥69,003</t>
        </is>
      </c>
      <c r="D121" t="inlineStr">
        <is>
          <t>4</t>
        </is>
      </c>
      <c r="E121">
        <f>HYPERLINK("https://www.amazon.co.jp/HUAWEI-Wi-Fi%E3%83%A2%E3%83%87%E3%83%AB-ROM128GB-M-pencil-%E3%80%90%E6%97%A5%E6%9C%AC%E6%AD%A3%E8%A6%8F%E4%BB%A3%E7%90%86%E5%BA%97%E5%93%81%E3%80%91/dp/B0897VQRBN/ref=sr_1_113?__mk_ja_JP=%E3%82%AB%E3%82%BF%E3%82%AB%E3%83%8A&amp;dchild=1&amp;keywords=iPad&amp;qid=1598522114&amp;sr=8-113", "Go")</f>
        <v/>
      </c>
    </row>
    <row r="122">
      <c r="A122" s="1" t="n">
        <v>120</v>
      </c>
      <c r="B122" t="inlineStr">
        <is>
          <t>SONY(ソニー) Xperia Z4 Tablet 32GB ブラック SO-05G docomo</t>
        </is>
      </c>
      <c r="C122" t="inlineStr">
        <is>
          <t>￥25,800</t>
        </is>
      </c>
      <c r="D122" t="inlineStr">
        <is>
          <t>4</t>
        </is>
      </c>
      <c r="E122">
        <f>HYPERLINK("https://www.amazon.co.jp/docomo-Xperia-Tablet-SO-05G-Android/dp/B013G4WF8G/ref=sr_1_114?__mk_ja_JP=%E3%82%AB%E3%82%BF%E3%82%AB%E3%83%8A&amp;dchild=1&amp;keywords=iPad&amp;qid=1598522114&amp;sr=8-114", "Go")</f>
        <v/>
      </c>
    </row>
    <row r="123">
      <c r="A123" s="1" t="n">
        <v>121</v>
      </c>
      <c r="B123" t="inlineStr">
        <is>
          <t>CHUWI UBook Pro12.3インチ 2in1タブレットPC windows10 Core M3-8100Y 搭載 1920X1280 8GB RAM+SSD 256GB ROM 大容量3.4GHz USB3.0 Type-C 802.11a/ac/b/g/n Wi-Fi IEEE 802.11ac Bluetooth BT4.2 (UBook Pro8100Y)</t>
        </is>
      </c>
      <c r="C123" t="inlineStr">
        <is>
          <t>￥55,000</t>
        </is>
      </c>
      <c r="D123" t="inlineStr">
        <is>
          <t>4</t>
        </is>
      </c>
      <c r="E123">
        <f>HYPERLINK("https://www.amazon.co.jp/UBook-Pro12-3%E3%82%A4%E3%83%B3%E3%83%81-2in1%E3%82%BF%E3%83%96%E3%83%AC%E3%83%83%E3%83%88PC-windows10-Pro8100Y/dp/B0833VXS9B/ref=sr_1_115?__mk_ja_JP=%E3%82%AB%E3%82%BF%E3%82%AB%E3%83%8A&amp;dchild=1&amp;keywords=iPad&amp;qid=1598522114&amp;sr=8-115", "Go")</f>
        <v/>
      </c>
    </row>
    <row r="124">
      <c r="A124" s="1" t="n">
        <v>122</v>
      </c>
      <c r="B124" t="inlineStr">
        <is>
          <t>HUAWEI（ファーウェイ） HUAWEI MediaPad M5 lite 10 Wi-Fi 64GBモデル（M-pen lite＋スマートカバー同梱）[10.1インチ / メモリ 4GB / ストレージ 64GB] BAH2-W19/64G</t>
        </is>
      </c>
      <c r="C124" t="inlineStr">
        <is>
          <t>￥32,519</t>
        </is>
      </c>
      <c r="D124" t="inlineStr">
        <is>
          <t>4</t>
        </is>
      </c>
      <c r="E124">
        <f>HYPERLINK("https://www.amazon.co.jp/HUAWEI-64GB%E3%83%A2%E3%83%87%E3%83%AB%EF%BC%88M-pen-lite%EF%BC%8B%E3%82%B9%E3%83%9E%E3%83%BC%E3%83%88%E3%82%AB%E3%83%90%E3%83%BC%E5%90%8C%E6%A2%B1%EF%BC%89%EF%BC%BB10-1%E3%82%A4%E3%83%B3%E3%83%81-BAH2-W19-64G/dp/B07KRCCBXK/ref=sr_1_116?__mk_ja_JP=%E3%82%AB%E3%82%BF%E3%82%AB%E3%83%8A&amp;dchild=1&amp;keywords=iPad&amp;qid=1598522114&amp;sr=8-116", "Go")</f>
        <v/>
      </c>
    </row>
    <row r="125">
      <c r="A125" s="1" t="n">
        <v>123</v>
      </c>
      <c r="B125" t="inlineStr">
        <is>
          <t>HAOQIN H10タブレット10.1インチAndroid 9.0 WiFi - 2GB/32GB 6000mAh 800x1280 IPS液晶Bluetooth4.0日本語仕様書付き/黒</t>
        </is>
      </c>
      <c r="C125" t="inlineStr">
        <is>
          <t>￥9,280</t>
        </is>
      </c>
      <c r="D125" t="inlineStr">
        <is>
          <t>4</t>
        </is>
      </c>
      <c r="E125">
        <f>HYPERLINK("https://www.amazon.co.jp/HAOQIN-H10%E3%82%BF%E3%83%96%E3%83%AC%E3%83%83%E3%83%8810-1%E3%82%A4%E3%83%B3%E3%83%81Android-9-0-WiFi-IPS%E6%B6%B2%E6%99%B6Bluetooth4-0%E6%97%A5%E6%9C%AC%E8%AA%9E%E4%BB%95%E6%A7%98%E6%9B%B8%E4%BB%98%E3%81%8D/dp/B0859DB3M7/ref=sr_1_117?__mk_ja_JP=%E3%82%AB%E3%82%BF%E3%82%AB%E3%83%8A&amp;dchild=1&amp;keywords=iPad&amp;qid=1598522114&amp;sr=8-117", "Go")</f>
        <v/>
      </c>
    </row>
    <row r="126">
      <c r="A126" s="1" t="n">
        <v>124</v>
      </c>
      <c r="B126" t="inlineStr">
        <is>
          <t>ASUS 【LTE対応 microSIMx1】Android 6.0.1　SIMフリータブレット　［8型・Snapdragon・ストレージ　16GB・メモリ　2GB］　ZenPad 8.0　ホワイト Z380KNL-WH16</t>
        </is>
      </c>
      <c r="C126" t="inlineStr">
        <is>
          <t>￥41,760</t>
        </is>
      </c>
      <c r="D126" t="inlineStr">
        <is>
          <t>4.3</t>
        </is>
      </c>
      <c r="E126">
        <f>HYPERLINK("https://www.amazon.co.jp/%E3%80%90LTE%E5%AF%BE%E5%BF%9C-microSIMx1%E3%80%91Android-6-0-1-SIM%E3%83%95%E3%83%AA%E3%83%BC%E3%82%BF%E3%83%96%E3%83%AC%E3%83%83%E3%83%88-%EF%BC%BB8%E5%9E%8B%E3%83%BBSnapdragon%E3%83%BB%E3%82%B9%E3%83%88%E3%83%AC%E3%83%BC%E3%82%B8-16GB%E3%83%BB%E3%83%A1%E3%83%A2%E3%83%AA-2GB%EF%BC%BD-ZenPad-8-0-%E3%83%9B%E3%83%AF%E3%82%A4%E3%83%88-Z380KNL-WH16/dp/B01IBIM87U/ref=sr_1_118?__mk_ja_JP=%E3%82%AB%E3%82%BF%E3%82%AB%E3%83%8A&amp;dchild=1&amp;keywords=iPad&amp;qid=1598522114&amp;sr=8-118", "Go")</f>
        <v/>
      </c>
    </row>
    <row r="127">
      <c r="A127" s="1" t="n">
        <v>125</v>
      </c>
      <c r="B127" t="inlineStr">
        <is>
          <t>iPad Mini 4 カバー iPad Mini 3 ケース Mini 2 カバー Mini ケース[無料スタイラスペン] 漫画かわいい ユニコーン パターンPUレザー財布スリム保護 Apple iPad Mini4/3/2/1用 キャンディユニコーン</t>
        </is>
      </c>
      <c r="C127" t="inlineStr">
        <is>
          <t>￥4,299</t>
        </is>
      </c>
      <c r="D127" t="inlineStr">
        <is>
          <t>4.1</t>
        </is>
      </c>
      <c r="E127">
        <f>HYPERLINK("https://www.amazon.co.jp/%E7%84%A1%E6%96%99%E3%82%B9%E3%82%BF%E3%82%A4%E3%83%A9%E3%82%B9%E3%83%9A%E3%83%B3-%E6%BC%AB%E7%94%BB%E3%81%8B%E3%82%8F%E3%81%84%E3%81%84-%E3%83%A6%E3%83%8B%E3%82%B3%E3%83%BC%E3%83%B3-%E3%83%91%E3%82%BF%E3%83%BC%E3%83%B3PU%E3%83%AC%E3%82%B6%E3%83%BC%E8%B2%A1%E5%B8%83%E3%82%B9%E3%83%AA%E3%83%A0%E4%BF%9D%E8%AD%B7-%E3%82%AD%E3%83%A3%E3%83%B3%E3%83%87%E3%82%A3%E3%83%A6%E3%83%8B%E3%82%B3%E3%83%BC%E3%83%B3/dp/B077VP6396/ref=sr_1_119?__mk_ja_JP=%E3%82%AB%E3%82%BF%E3%82%AB%E3%83%8A&amp;dchild=1&amp;keywords=iPad&amp;qid=1598522114&amp;sr=8-119", "Go")</f>
        <v/>
      </c>
    </row>
    <row r="128">
      <c r="A128" s="1" t="n">
        <v>126</v>
      </c>
      <c r="B128" t="inlineStr">
        <is>
          <t>HUAWEI(ファーウェイ) dtab compact 16GB シルバー d-01J S docomo</t>
        </is>
      </c>
      <c r="C128" t="inlineStr">
        <is>
          <t>￥17,489</t>
        </is>
      </c>
      <c r="D128" t="inlineStr">
        <is>
          <t>4</t>
        </is>
      </c>
      <c r="E128">
        <f>HYPERLINK("https://www.amazon.co.jp/%E3%83%89%E3%82%B3%E3%83%A2-%E3%82%BF%E3%83%96%E3%83%AC%E3%83%83%E3%83%88-d-01J-dtab-Compact/dp/B071J7BBN6/ref=sr_1_120?__mk_ja_JP=%E3%82%AB%E3%82%BF%E3%82%AB%E3%83%8A&amp;dchild=1&amp;keywords=iPad&amp;qid=1598522114&amp;sr=8-120", "Go")</f>
        <v/>
      </c>
    </row>
    <row r="129">
      <c r="A129" s="1" t="n">
        <v>127</v>
      </c>
      <c r="B129" t="inlineStr">
        <is>
          <t>TECLAST T30 タブレット10.1インチ 1920×1200 IPS 4+64GB Helio P70 8コアCPU Android 9.0 4G通話 Type-C</t>
        </is>
      </c>
      <c r="C129" t="inlineStr">
        <is>
          <t>￥26,900</t>
        </is>
      </c>
      <c r="D129" t="inlineStr">
        <is>
          <t>4</t>
        </is>
      </c>
      <c r="E129">
        <f>HYPERLINK("https://www.amazon.co.jp/TECLAST-T30-%E3%82%BF%E3%83%96%E3%83%AC%E3%83%83%E3%83%8810-1%E3%82%A4%E3%83%B3%E3%83%81-1920%C3%971200-Android/dp/B07ZHDXMQY/ref=sr_1_121?__mk_ja_JP=%E3%82%AB%E3%82%BF%E3%82%AB%E3%83%8A&amp;dchild=1&amp;keywords=iPad&amp;qid=1598522114&amp;sr=8-121", "Go")</f>
        <v/>
      </c>
    </row>
    <row r="130">
      <c r="A130" s="1" t="n">
        <v>128</v>
      </c>
      <c r="B130" t="inlineStr">
        <is>
          <t>ALLDOCUBE タブレットpc iplay20 4G LTE 10.1インチ1920 * 1200 IPS画面 ゴリラガラス SC9863Aオクタコア4GB RAM 64GB ROM 4G LTE Android 10.0デュアルWiFi GPS Type-C</t>
        </is>
      </c>
      <c r="C130" t="inlineStr">
        <is>
          <t>￥18,950</t>
        </is>
      </c>
      <c r="D130" t="inlineStr">
        <is>
          <t>4.1</t>
        </is>
      </c>
      <c r="E130">
        <f>HYPERLINK("https://www.amazon.co.jp/ALLDOCUBE-iplay20-10-1%E3%82%A4%E3%83%B3%E3%83%811920-SC9863A%E3%82%AA%E3%82%AF%E3%82%BF%E3%82%B3%E3%82%A24GB-10-0%E3%83%87%E3%83%A5%E3%82%A2%E3%83%ABWiFi/dp/B08BYC54CH/ref=sr_1_122?__mk_ja_JP=%E3%82%AB%E3%82%BF%E3%82%AB%E3%83%8A&amp;dchild=1&amp;keywords=iPad&amp;qid=1598522114&amp;sr=8-122", "Go")</f>
        <v/>
      </c>
    </row>
    <row r="131">
      <c r="A131" s="1" t="n">
        <v>129</v>
      </c>
      <c r="B131" t="inlineStr">
        <is>
          <t>HUAWEI MediaPad T5 10 10.1インチタブレットWi-Fiモデル RAM3GB/ROM32GB ブラック</t>
        </is>
      </c>
      <c r="C131" t="inlineStr">
        <is>
          <t>￥18,435</t>
        </is>
      </c>
      <c r="D131" t="inlineStr">
        <is>
          <t>4.1</t>
        </is>
      </c>
      <c r="E131">
        <f>HYPERLINK("https://www.amazon.co.jp/HUAWEI-MediaPad-10-1%E3%82%A4%E3%83%B3%E3%83%81%E3%82%BF%E3%83%96%E3%83%AC%E3%83%83%E3%83%88Wi-Fi%E3%83%A2%E3%83%87%E3%83%AB-RAM3GB-ROM32GB/dp/B07XNRGNV8/ref=sr_1_123?__mk_ja_JP=%E3%82%AB%E3%82%BF%E3%82%AB%E3%83%8A&amp;dchild=1&amp;keywords=iPad&amp;qid=1598522114&amp;sr=8-123", "Go")</f>
        <v/>
      </c>
    </row>
    <row r="132">
      <c r="A132" s="1" t="n">
        <v>130</v>
      </c>
      <c r="B132" t="inlineStr">
        <is>
          <t>HUAWEI 8.4型タブレットパソコン MEDIAPAD M3 ゴールド※64GB/LTE プレミアムモデル M3 BTV DL09B</t>
        </is>
      </c>
      <c r="C132" t="inlineStr">
        <is>
          <t>￥19,288</t>
        </is>
      </c>
      <c r="D132" t="inlineStr">
        <is>
          <t>4.1</t>
        </is>
      </c>
      <c r="E132">
        <f>HYPERLINK("https://www.amazon.co.jp/HUAWEI-8-4%E5%9E%8B%E3%82%BF%E3%83%96%E3%83%AC%E3%83%83%E3%83%88%E3%83%91%E3%82%BD%E3%82%B3%E3%83%B3-MEDIAPAD-%E3%82%B4%E3%83%BC%E3%83%AB%E3%83%89%E2%80%BB64GB-%E3%83%97%E3%83%AC%E3%83%9F%E3%82%A2%E3%83%A0%E3%83%A2%E3%83%87%E3%83%AB/dp/B01MSYU7XK/ref=sr_1_124?__mk_ja_JP=%E3%82%AB%E3%82%BF%E3%82%AB%E3%83%8A&amp;dchild=1&amp;keywords=iPad&amp;qid=1598522114&amp;sr=8-124", "Go")</f>
        <v/>
      </c>
    </row>
    <row r="133">
      <c r="A133" s="1" t="n">
        <v>131</v>
      </c>
      <c r="B133" t="inlineStr">
        <is>
          <t>NECパーソナル PC-TE710KAW LAVIE Tab E - TE710/KAW ホワイト</t>
        </is>
      </c>
      <c r="C133" t="inlineStr">
        <is>
          <t>￥34,010</t>
        </is>
      </c>
      <c r="D133" t="inlineStr">
        <is>
          <t>4</t>
        </is>
      </c>
      <c r="E133">
        <f>HYPERLINK("https://www.amazon.co.jp/NEC-LAVIE-Tab-TE710-10-1%E5%9E%8B%E3%82%BF%E3%83%96%E3%83%AC%E3%83%83%E3%83%88%E3%83%91%E3%82%BD%E3%82%B3%E3%83%B3/dp/B0842HJMLS/ref=sr_1_126?__mk_ja_JP=%E3%82%AB%E3%82%BF%E3%82%AB%E3%83%8A&amp;dchild=1&amp;keywords=iPad&amp;qid=1598522114&amp;sr=8-126", "Go")</f>
        <v/>
      </c>
    </row>
    <row r="134">
      <c r="A134" s="1" t="n">
        <v>132</v>
      </c>
      <c r="B134" t="inlineStr">
        <is>
          <t>中古タブレット Microsoft SURFACE PRO3 Core i5 4300U 1.90GHz 4GB SSD128GB Win10 Bluetooth タッチパネル カメラ キーボードバックライト</t>
        </is>
      </c>
      <c r="C134" t="inlineStr">
        <is>
          <t>￥39,800 (￥43,261/kg)</t>
        </is>
      </c>
      <c r="D134" t="inlineStr">
        <is>
          <t>4.3</t>
        </is>
      </c>
      <c r="E134">
        <f>HYPERLINK("https://www.amazon.co.jp/%E4%B8%AD%E5%8F%A4%E3%82%BF%E3%83%96%E3%83%AC%E3%83%83%E3%83%88-Microsoft-SSD128GB-Bluetooth-%E3%82%AD%E3%83%BC%E3%83%9C%E3%83%BC%E3%83%89%E3%83%90%E3%83%83%E3%82%AF%E3%83%A9%E3%82%A4%E3%83%88/dp/B00KIU45RQ/ref=sr_1_127?__mk_ja_JP=%E3%82%AB%E3%82%BF%E3%82%AB%E3%83%8A&amp;dchild=1&amp;keywords=iPad&amp;qid=1598522114&amp;sr=8-127", "Go")</f>
        <v/>
      </c>
    </row>
    <row r="135">
      <c r="A135" s="1" t="n">
        <v>133</v>
      </c>
      <c r="B135" t="inlineStr">
        <is>
          <t>iBUFFALO iPad Air専用 液晶保護フィルム イージーフィット/スムースタッチ ブラック BSEFIPD13BK</t>
        </is>
      </c>
      <c r="C135" t="inlineStr">
        <is>
          <t>￥980</t>
        </is>
      </c>
      <c r="D135" t="inlineStr">
        <is>
          <t>4</t>
        </is>
      </c>
      <c r="E135">
        <f>HYPERLINK("https://www.amazon.co.jp/iBUFFALO-%E6%B6%B2%E6%99%B6%E4%BF%9D%E8%AD%B7%E3%83%95%E3%82%A3%E3%83%AB%E3%83%A0-%E3%82%A4%E3%83%BC%E3%82%B8%E3%83%BC%E3%83%95%E3%82%A3%E3%83%83%E3%83%88-%E3%82%B9%E3%83%A0%E3%83%BC%E3%82%B9%E3%82%BF%E3%83%83%E3%83%81-BSEFIPD13BK/dp/B00G3BYZTM/ref=sr_1_135?__mk_ja_JP=%E3%82%AB%E3%82%BF%E3%82%AB%E3%83%8A&amp;dchild=1&amp;keywords=iPad&amp;qid=1598522114&amp;sr=8-135", "Go")</f>
        <v/>
      </c>
    </row>
    <row r="136">
      <c r="A136" s="1" t="n">
        <v>134</v>
      </c>
      <c r="B136" t="inlineStr">
        <is>
          <t>ALLDOCUBE 7インチタブレット、Android9.0、256GB TFカードサポート、GPS（iPlay7T）</t>
        </is>
      </c>
      <c r="C136" t="inlineStr">
        <is>
          <t>￥10,000</t>
        </is>
      </c>
      <c r="D136" t="inlineStr">
        <is>
          <t>4</t>
        </is>
      </c>
      <c r="E136">
        <f>HYPERLINK("https://www.amazon.co.jp/CUBE-T701-ALLDOCUBE-7%E3%82%A4%E3%83%B3%E3%83%81%E3%82%BF%E3%83%96%E3%83%AC%E3%83%83%E3%83%88%E3%80%81Android9-0%E3%80%81256GB-TF%E3%82%AB%E3%83%BC%E3%83%89%E3%82%B5%E3%83%9D%E3%83%BC%E3%83%88%E3%80%81GPS%EF%BC%88iPlay7T%EF%BC%89/dp/B0878XDRL8/ref=sr_1_136?__mk_ja_JP=%E3%82%AB%E3%82%BF%E3%82%AB%E3%83%8A&amp;dchild=1&amp;keywords=iPad&amp;qid=1598522114&amp;sr=8-136", "Go")</f>
        <v/>
      </c>
    </row>
    <row r="137">
      <c r="A137" s="1" t="n">
        <v>135</v>
      </c>
      <c r="B137" t="inlineStr">
        <is>
          <t>10.1 インチタブレット Android 9.0 オクタコアプロセッサ 5GHzと2.4GHzWi-Fiモデル 1280x800 IPS高精細LCDスクリーン 2GB/32GBストレージ 128 GBまで拡張可能 デュアルカメラュアルカメラ2MP + 5MP 子供にも適当 軽量携帯便利 6000mA電池 日本語説明書 （黒）</t>
        </is>
      </c>
      <c r="C137" t="inlineStr">
        <is>
          <t>￥10,499</t>
        </is>
      </c>
      <c r="D137" t="inlineStr">
        <is>
          <t>4.1</t>
        </is>
      </c>
      <c r="E137">
        <f>HYPERLINK("https://www.amazon.co.jp/%E3%82%AA%E3%82%AF%E3%82%BF%E3%82%B3%E3%82%A2%E3%83%97%E3%83%AD%E3%82%BB%E3%83%83%E3%82%B5-5GHz%E3%81%A82-4GHzWi-Fi%E3%83%A2%E3%83%87%E3%83%AB-IPS%E9%AB%98%E7%B2%BE%E7%B4%B0LCD%E3%82%B9%E3%82%AF%E3%83%AA%E3%83%BC%E3%83%B3-32GB%E3%82%B9%E3%83%88%E3%83%AC%E3%83%BC%E3%82%B8-%E3%83%87%E3%83%A5%E3%82%A2%E3%83%AB%E3%82%AB%E3%83%A1%E3%83%A9%E3%83%A5%E3%82%A2%E3%83%AB%E3%82%AB%E3%83%A1%E3%83%A92MP/dp/B08B86XMLS/ref=sr_1_140?__mk_ja_JP=%E3%82%AB%E3%82%BF%E3%82%AB%E3%83%8A&amp;dchild=1&amp;keywords=iPad&amp;qid=1598522114&amp;sr=8-140", "Go")</f>
        <v/>
      </c>
    </row>
    <row r="138">
      <c r="A138" s="1" t="n">
        <v>136</v>
      </c>
      <c r="B138" t="inlineStr">
        <is>
          <t>TECLAST P80X Android 9.0 タブレット、4G LTE 8インチタブレットPC、 RAM2GB/ROM32GB、SC9863A 8コア、1280*800 IPSタッチスクリーン、デュアルカメラ 0.3MP/2MP+GPS+WiFi+Bluetooth 4.1接続+GPS+TFカード拡張可能</t>
        </is>
      </c>
      <c r="C138" t="inlineStr">
        <is>
          <t>￥11,950</t>
        </is>
      </c>
      <c r="D138" t="inlineStr">
        <is>
          <t>5</t>
        </is>
      </c>
      <c r="E138">
        <f>HYPERLINK("https://www.amazon.co.jp/TECLAST-P80X-8%E3%82%A4%E3%83%B3%E3%83%81%E3%82%BF%E3%83%96%E3%83%AC%E3%83%83%E3%83%88PC%E3%80%81-ROM32GB%E3%80%81SC9863A-IPS%E3%82%BF%E3%83%83%E3%83%81%E3%82%B9%E3%82%AF%E3%83%AA%E3%83%BC%E3%83%B3%E3%80%81%E3%83%87%E3%83%A5%E3%82%A2%E3%83%AB%E3%82%AB%E3%83%A1%E3%83%A9/dp/B08CN83185/ref=sr_1_141?__mk_ja_JP=%E3%82%AB%E3%82%BF%E3%82%AB%E3%83%8A&amp;dchild=1&amp;keywords=iPad&amp;qid=1598522114&amp;sr=8-141", "Go")</f>
        <v/>
      </c>
    </row>
    <row r="139">
      <c r="A139" s="1" t="n">
        <v>137</v>
      </c>
      <c r="B139" t="inlineStr">
        <is>
          <t>【Microsoft ストア限定】3点セット: Surface Go 2 LTE Advanced(第 8 世代インテル® Core™ m3/8GB/128GB) + Surface Go タイプ カバー (ブラック) + Surface ペン (プラチナ)</t>
        </is>
      </c>
      <c r="C139" t="inlineStr">
        <is>
          <t>￥133,540</t>
        </is>
      </c>
      <c r="D139" t="inlineStr">
        <is>
          <t>4.5</t>
        </is>
      </c>
      <c r="E139">
        <f>HYPERLINK("https://www.amazon.co.jp/%E3%80%90Microsoft-%E3%82%B9%E3%83%88%E3%82%A2%E9%99%90%E5%AE%9A%E3%80%913%E7%82%B9%E3%82%BB%E3%83%83%E3%83%88-Surface-Advanced-%E4%B8%96%E4%BB%A3%E3%82%A4%E3%83%B3%E3%83%86%E3%83%AB%C2%AE/dp/B0875YK64X/ref=sr_1_142?__mk_ja_JP=%E3%82%AB%E3%82%BF%E3%82%AB%E3%83%8A&amp;dchild=1&amp;keywords=iPad&amp;qid=1598522114&amp;sr=8-142", "Go")</f>
        <v/>
      </c>
    </row>
    <row r="140">
      <c r="A140" s="1" t="n">
        <v>138</v>
      </c>
      <c r="B140" t="inlineStr">
        <is>
          <t>lilinGP タブレット 10.1インチ Android 8.1 3G電話タブレット WiFiモデル 2GB RAM+ 32GB ROM デュアルSimカード 2MP + 5MPデュアルカメラ クアッドコアプロセッサ 1280x800 IPS HDディスプレイ（黒）</t>
        </is>
      </c>
      <c r="C140" t="inlineStr">
        <is>
          <t>￥9,999</t>
        </is>
      </c>
      <c r="D140" t="inlineStr">
        <is>
          <t>5</t>
        </is>
      </c>
      <c r="E140">
        <f>HYPERLINK("https://www.amazon.co.jp/lilinGP-%E3%83%87%E3%83%A5%E3%82%A2%E3%83%ABSim%E3%82%AB%E3%83%BC%E3%83%89-5MP%E3%83%87%E3%83%A5%E3%82%A2%E3%83%AB%E3%82%AB%E3%83%A1%E3%83%A9-%E3%82%AF%E3%82%A2%E3%83%83%E3%83%89%E3%82%B3%E3%82%A2%E3%83%97%E3%83%AD%E3%82%BB%E3%83%83%E3%82%B5-HD%E3%83%87%E3%82%A3%E3%82%B9%E3%83%97%E3%83%AC%E3%82%A4%EF%BC%88%E9%BB%92%EF%BC%89/dp/B088PRF8W2/ref=sr_1_143?__mk_ja_JP=%E3%82%AB%E3%82%BF%E3%82%AB%E3%83%8A&amp;dchild=1&amp;keywords=iPad&amp;qid=1598522114&amp;sr=8-143", "Go")</f>
        <v/>
      </c>
    </row>
    <row r="141">
      <c r="A141" s="1" t="n">
        <v>139</v>
      </c>
      <c r="B141" t="inlineStr">
        <is>
          <t>HUAWEI（ファーウェイ） HUAWEI MediaPad M5 lite 10 LTE 32GBモデル［10.1インチ/メモリ 3GB/ストレージ 32GB］ BAH2-L09</t>
        </is>
      </c>
      <c r="C141" t="inlineStr">
        <is>
          <t>￥35,109</t>
        </is>
      </c>
      <c r="D141" t="inlineStr">
        <is>
          <t>4.4</t>
        </is>
      </c>
      <c r="E141">
        <f>HYPERLINK("https://www.amazon.co.jp/HUAWEI-MediaPad-32GB%E3%83%A2%E3%83%87%E3%83%AB%EF%BC%BB10-1%E3%82%A4%E3%83%B3%E3%83%81-%E3%82%B9%E3%83%88%E3%83%AC%E3%83%BC%E3%82%B8-BAH2-L09/dp/B07KRBV83J/ref=sr_1_148?__mk_ja_JP=%E3%82%AB%E3%82%BF%E3%82%AB%E3%83%8A&amp;dchild=1&amp;keywords=iPad&amp;qid=1598522114&amp;sr=8-148", "Go")</f>
        <v/>
      </c>
    </row>
    <row r="142">
      <c r="A142" s="1" t="n">
        <v>140</v>
      </c>
      <c r="B142" t="inlineStr">
        <is>
          <t>ナカバヤシ iPadPro 12.9インチ 2020 用 液晶保護フィルム 抗菌 抗ウイルス 指紋防止 光沢 気泡レス加工 Z8794</t>
        </is>
      </c>
      <c r="C142" t="inlineStr">
        <is>
          <t>￥1,980</t>
        </is>
      </c>
      <c r="D142" t="inlineStr">
        <is>
          <t>4.1</t>
        </is>
      </c>
      <c r="E142">
        <f>HYPERLINK("https://www.amazon.co.jp/%E3%83%8A%E3%82%AB%E3%83%90%E3%83%A4%E3%82%B7-iPadPro-12-9%E3%82%A4%E3%83%B3%E3%83%81-%E6%B6%B2%E6%99%B6%E4%BF%9D%E8%AD%B7%E3%83%95%E3%82%A3%E3%83%AB%E3%83%A0-Z8794/dp/B08DR6XLLQ/ref=sr_1_149_sspa?__mk_ja_JP=%E3%82%AB%E3%82%BF%E3%82%AB%E3%83%8A&amp;dchild=1&amp;keywords=iPad&amp;qid=1598522114&amp;sr=8-149-spons&amp;psc=1&amp;spLa=ZW5jcnlwdGVkUXVhbGlmaWVyPUEzOURHUDZJOFpUQklCJmVuY3J5cHRlZElkPUEwNTgyOTc3TlYwMzRKMllaUTJUJmVuY3J5cHRlZEFkSWQ9QTNHU0dZQTZUSFZJVDQmd2lkZ2V0TmFtZT1zcF9idGYmYWN0aW9uPWNsaWNrUmVkaXJlY3QmZG9Ob3RMb2dDbGljaz10cnVl", "Go")</f>
        <v/>
      </c>
    </row>
    <row r="143">
      <c r="A143" s="1" t="n">
        <v>141</v>
      </c>
      <c r="B143" t="inlineStr">
        <is>
          <t>【ガイド枠付き】Nimaso iPad 10.2 ガラスフィルム iPad 7世代 (2019) フィルム 強化ガラス 液晶保護</t>
        </is>
      </c>
      <c r="C143" t="inlineStr">
        <is>
          <t>￥1,098</t>
        </is>
      </c>
      <c r="D143" t="inlineStr">
        <is>
          <t>4.4</t>
        </is>
      </c>
      <c r="E143">
        <f>HYPERLINK("https://www.amazon.co.jp/%E3%80%90%E3%82%AC%E3%82%A4%E3%83%89%E6%9E%A0%E4%BB%98%E3%81%8D%E3%80%91Nimaso-%E3%82%AC%E3%83%A9%E3%82%B9%E3%83%95%E3%82%A3%E3%83%AB%E3%83%A0-%EF%BC%88%E7%AC%AC7%E4%B8%96%E4%BB%A3%EF%BC%89-%E5%BC%B7%E5%8C%96%E3%82%AC%E3%83%A9%E3%82%B9-%E6%B6%B2%E6%99%B6%E4%BF%9D%E8%AD%B7%E3%83%95%E3%82%A3%E3%83%AB%E3%83%A0/dp/B07XYYMVN6/ref=sr_1_150_sspa?__mk_ja_JP=%E3%82%AB%E3%82%BF%E3%82%AB%E3%83%8A&amp;dchild=1&amp;keywords=iPad&amp;qid=1598522114&amp;sr=8-150-spons&amp;psc=1&amp;spLa=ZW5jcnlwdGVkUXVhbGlmaWVyPUEzOURHUDZJOFpUQklCJmVuY3J5cHRlZElkPUEwNTgyOTc3TlYwMzRKMllaUTJUJmVuY3J5cHRlZEFkSWQ9QTJSMjVBSUdEQ1JWQjQmd2lkZ2V0TmFtZT1zcF9idGYmYWN0aW9uPWNsaWNrUmVkaXJlY3QmZG9Ob3RMb2dDbGljaz10cnVl", "Go")</f>
        <v/>
      </c>
    </row>
    <row r="144">
      <c r="A144" s="1" t="n">
        <v>142</v>
      </c>
      <c r="B144" t="inlineStr">
        <is>
          <t>Fire HD 10 タブレット ブラック (10インチHDディスプレイ) 32GB</t>
        </is>
      </c>
      <c r="C144" t="inlineStr">
        <is>
          <t>毎月￥3,196</t>
        </is>
      </c>
      <c r="D144" t="inlineStr">
        <is>
          <t>4.2</t>
        </is>
      </c>
      <c r="E144">
        <f>HYPERLINK("https://www.amazon.co.jp/Fire-HD-10--%E3%82%BF%E3%83%96%E3%83%AC%E3%83%83%E3%83%88---%E3%83%96%E3%83%A9%E3%83%83%E3%82%AF---32GB/dp/B07KD9HHM3/ref=sr_1_145_sspa?__mk_ja_JP=%E3%82%AB%E3%82%BF%E3%82%AB%E3%83%8A&amp;dchild=1&amp;keywords=iPad&amp;qid=1598522331&amp;sr=8-145-spons&amp;psc=1&amp;spLa=ZW5jcnlwdGVkUXVhbGlmaWVyPUExT0w3OE1KTzNCSlRKJmVuY3J5cHRlZElkPUEwMTMwMDc0MzJMTE5UNkE5WDI3SSZlbmNyeXB0ZWRBZElkPUEyTVAyUVZJSlVHMTFGJndpZGdldE5hbWU9c3BfYXRmX25leHQmYWN0aW9uPWNsaWNrUmVkaXJlY3QmZG9Ob3RMb2dDbGljaz10cnVl", "Go")</f>
        <v/>
      </c>
    </row>
    <row r="145">
      <c r="A145" s="1" t="n">
        <v>143</v>
      </c>
      <c r="B145" t="inlineStr">
        <is>
          <t>CTL 2020 pro 11ケース耐衝撃 保護カバー PU製保護ケース ペンホルダー付き 収納可能 3つ折りスタンド 全面保護型 2020春発売の Pro 11に対応(IPAD PRO 11, 黒い)</t>
        </is>
      </c>
      <c r="C145" t="inlineStr">
        <is>
          <t>￥2,388</t>
        </is>
      </c>
      <c r="D145" t="inlineStr">
        <is>
          <t>5</t>
        </is>
      </c>
      <c r="E145">
        <f>HYPERLINK("https://www.amazon.co.jp/CTL-11%E3%82%B1%E3%83%BC%E3%82%B9%E8%80%90%E8%A1%9D%E6%92%83-PU%E8%A3%BD%E4%BF%9D%E8%AD%B7%E3%82%B1%E3%83%BC%E3%82%B9-%E3%83%9A%E3%83%B3%E3%83%9B%E3%83%AB%E3%83%80%E3%83%BC%E4%BB%98%E3%81%8D-3%E3%81%A4%E6%8A%98%E3%82%8A%E3%82%B9%E3%82%BF%E3%83%B3%E3%83%89/dp/B08B7BT6HP/ref=sr_1_146_sspa?__mk_ja_JP=%E3%82%AB%E3%82%BF%E3%82%AB%E3%83%8A&amp;dchild=1&amp;keywords=iPad&amp;qid=1598522331&amp;sr=8-146-spons&amp;psc=1&amp;spLa=ZW5jcnlwdGVkUXVhbGlmaWVyPUExT0w3OE1KTzNCSlRKJmVuY3J5cHRlZElkPUEwMTMwMDc0MzJMTE5UNkE5WDI3SSZlbmNyeXB0ZWRBZElkPUFPWkUxTE5HU1k1QlMmd2lkZ2V0TmFtZT1zcF9hdGZfbmV4dCZhY3Rpb249Y2xpY2tSZWRpcmVjdCZkb05vdExvZ0NsaWNrPXRydWU=", "Go")</f>
        <v/>
      </c>
    </row>
    <row r="146">
      <c r="A146" s="1" t="n">
        <v>144</v>
      </c>
      <c r="B146" t="inlineStr">
        <is>
          <t>ESR iPad 10.2 ケース 第7世代 2019秋発売 TPU ソフトカバー 半透明 ラバーコーティング オートスリープ/ウェイク フレキシブルTPU背面 スタンドケース 鑑賞/タイピングスタンド iPad 10.2インチ 第七世代用 スリムスマートケース(ブラック)</t>
        </is>
      </c>
      <c r="C146" t="inlineStr">
        <is>
          <t>￥1,399</t>
        </is>
      </c>
      <c r="D146" t="inlineStr">
        <is>
          <t>4.3</t>
        </is>
      </c>
      <c r="E146">
        <f>HYPERLINK("https://www.amazon.co.jp/ESR-%E3%83%A9%E3%83%90%E3%83%BC%E3%82%B3%E3%83%BC%E3%83%86%E3%82%A3%E3%83%B3%E3%82%B0-%E3%83%95%E3%83%AC%E3%82%AD%E3%82%B7%E3%83%96%E3%83%ABTPU%E8%83%8C%E9%9D%A2-%E3%82%BF%E3%82%A4%E3%83%94%E3%83%B3%E3%82%B0%E3%82%B9%E3%82%BF%E3%83%B3%E3%83%89-%E3%82%B9%E3%83%AA%E3%83%A0%E3%82%B9%E3%83%9E%E3%83%BC%E3%83%88%E3%82%B1%E3%83%BC%E3%82%B9/dp/B07WR9ZMKJ/ref=sr_1_147_sspa?__mk_ja_JP=%E3%82%AB%E3%82%BF%E3%82%AB%E3%83%8A&amp;dchild=1&amp;keywords=iPad&amp;qid=1598522331&amp;sr=8-147-spons&amp;psc=1&amp;spLa=ZW5jcnlwdGVkUXVhbGlmaWVyPUExT0w3OE1KTzNCSlRKJmVuY3J5cHRlZElkPUEwMTMwMDc0MzJMTE5UNkE5WDI3SSZlbmNyeXB0ZWRBZElkPUEzN1RDSFdDN1RQSjlMJndpZGdldE5hbWU9c3BfYXRmX25leHQmYWN0aW9uPWNsaWNrUmVkaXJlY3QmZG9Ob3RMb2dDbGljaz10cnVl", "Go")</f>
        <v/>
      </c>
    </row>
    <row r="147">
      <c r="A147" s="1" t="n">
        <v>145</v>
      </c>
      <c r="B147" t="inlineStr">
        <is>
          <t>iPad ペンシル スタイラスペン タッチペン デジタルペン ARTZR iPad専用ペン 2018年以降iPad対応 iPad（6世代）/ iPad Air（3世代）/ iPad Mini（5世代）/ iPad Pro12.9（3世代）アイパッドペン 極細 高感度 USB充電式 主動式 イラスト</t>
        </is>
      </c>
      <c r="C147" t="inlineStr">
        <is>
          <t>￥3,899</t>
        </is>
      </c>
      <c r="D147" t="inlineStr">
        <is>
          <t>4.4</t>
        </is>
      </c>
      <c r="E147">
        <f>HYPERLINK("https://www.amazon.co.jp/iPad%E5%B0%82%E7%94%A8%E3%83%9A%E3%83%B3-2018%E5%B9%B4%E4%BB%A5%E9%99%8DiPad%E5%AF%BE%E5%BF%9C-iPad%EF%BC%886%E4%B8%96%E4%BB%A3%EF%BC%89-Mini%EF%BC%885%E4%B8%96%E4%BB%A3%EF%BC%89-Pro12-9%EF%BC%883%E4%B8%96%E4%BB%A3%EF%BC%89%E3%82%A2%E3%82%A4%E3%83%91%E3%83%83%E3%83%89%E3%83%9A%E3%83%B3/dp/B0874GK61L/ref=sr_1_148_sspa?__mk_ja_JP=%E3%82%AB%E3%82%BF%E3%82%AB%E3%83%8A&amp;dchild=1&amp;keywords=iPad&amp;qid=1598522331&amp;sr=8-148-spons&amp;psc=1&amp;spLa=ZW5jcnlwdGVkUXVhbGlmaWVyPUExT0w3OE1KTzNCSlRKJmVuY3J5cHRlZElkPUEwMTMwMDc0MzJMTE5UNkE5WDI3SSZlbmNyeXB0ZWRBZElkPUEyMlpVVTk5RzhDS1NBJndpZGdldE5hbWU9c3BfYXRmX25leHQmYWN0aW9uPWNsaWNrUmVkaXJlY3QmZG9Ob3RMb2dDbGljaz10cnVl", "Go")</f>
        <v/>
      </c>
    </row>
    <row r="148">
      <c r="A148" s="1" t="n">
        <v>146</v>
      </c>
      <c r="B148" t="inlineStr">
        <is>
          <t>TECLAST M16 2 in 1タブレット、4GB+128GB、MTK X27 10 コア、11.6’’ 1920×1080 IPSスクリーン、Android 8.0、4G電話タブレットPC、デュアルWiFi+GPS+BT4.2+カメラ2MP/8MP+7500mAh+Type-C+Micro HDMI+TF拡張（キーボードは含まれません）</t>
        </is>
      </c>
      <c r="C148" t="inlineStr">
        <is>
          <t>￥22,900</t>
        </is>
      </c>
      <c r="D148" t="inlineStr">
        <is>
          <t>4</t>
        </is>
      </c>
      <c r="E148">
        <f>HYPERLINK("https://www.amazon.co.jp/TECLAST-%E3%82%BF%E3%83%96%E3%83%AC%E3%83%83%E3%83%88%E3%80%814GB-IPS%E3%82%B9%E3%82%AF%E3%83%AA%E3%83%BC%E3%83%B3%E3%80%81Android-8-0%E3%80%81%E3%83%87%E3%83%A5%E3%82%A2%E3%83%ABWiFi-%E3%83%87%E3%83%A5%E3%82%A2%E3%83%AB%E3%82%AB%E3%83%A1%E3%83%A92MP/dp/B07FBN3BM9/ref=sr_1_150?__mk_ja_JP=%E3%82%AB%E3%82%BF%E3%82%AB%E3%83%8A&amp;dchild=1&amp;keywords=iPad&amp;qid=1598522331&amp;sr=8-150", "Go")</f>
        <v/>
      </c>
    </row>
    <row r="149">
      <c r="A149" s="1" t="n">
        <v>147</v>
      </c>
      <c r="B149" t="inlineStr">
        <is>
          <t>ASUS 【LTE対応 microSIMx1】Android 6.0.1　SIMフリータブレット　［8型・Snapdragon・ストレージ　16GB・メモリ　2GB］　ZenPad 8.0　ローズゴールド Z380KNL-RG16</t>
        </is>
      </c>
      <c r="C149" t="inlineStr">
        <is>
          <t>￥23,980</t>
        </is>
      </c>
      <c r="D149" t="inlineStr">
        <is>
          <t>4</t>
        </is>
      </c>
      <c r="E149">
        <f>HYPERLINK("https://www.amazon.co.jp/%E3%80%90LTE%E5%AF%BE%E5%BF%9C-microSIMx1%E3%80%91Android-6-0-1-SIM%E3%83%95%E3%83%AA%E3%83%BC%E3%82%BF%E3%83%96%E3%83%AC%E3%83%83%E3%83%88-%EF%BC%BB8%E5%9E%8B%E3%83%BBSnapdragon%E3%83%BB%E3%82%B9%E3%83%88%E3%83%AC%E3%83%BC%E3%82%B8-16GB%E3%83%BB%E3%83%A1%E3%83%A2%E3%83%AA-2GB%EF%BC%BD-ZenPad-8-0-%E3%83%AD%E3%83%BC%E3%82%BA%E3%82%B4%E3%83%BC%E3%83%AB%E3%83%89-Z380KNL-RG16/dp/B01IBIMBMM/ref=sr_1_151?__mk_ja_JP=%E3%82%AB%E3%82%BF%E3%82%AB%E3%83%8A&amp;dchild=1&amp;keywords=iPad&amp;qid=1598522331&amp;sr=8-151", "Go")</f>
        <v/>
      </c>
    </row>
    <row r="150">
      <c r="A150" s="1" t="n">
        <v>148</v>
      </c>
      <c r="B150" t="inlineStr">
        <is>
          <t>arrows Tab F-04H docomo　White</t>
        </is>
      </c>
      <c r="C150" t="inlineStr">
        <is>
          <t>￥13,800</t>
        </is>
      </c>
      <c r="D150" t="inlineStr">
        <is>
          <t>4</t>
        </is>
      </c>
      <c r="E150">
        <f>HYPERLINK("https://www.amazon.co.jp/F-04H-arrows-Tab-docomo-White/dp/B01JIO7Z9W/ref=sr_1_152?__mk_ja_JP=%E3%82%AB%E3%82%BF%E3%82%AB%E3%83%8A&amp;dchild=1&amp;keywords=iPad&amp;qid=1598522331&amp;sr=8-152", "Go")</f>
        <v/>
      </c>
    </row>
    <row r="151">
      <c r="A151" s="1" t="n">
        <v>149</v>
      </c>
      <c r="B151" t="inlineStr">
        <is>
          <t>エイスース 10.1型タブレットパソコン ASUS ZenPad 10（LTEモデル）クラシックホワイト Z301MFL-WH16</t>
        </is>
      </c>
      <c r="C151" t="inlineStr">
        <is>
          <t>￥23,215</t>
        </is>
      </c>
      <c r="D151" t="inlineStr">
        <is>
          <t>4.6</t>
        </is>
      </c>
      <c r="E151">
        <f>HYPERLINK("https://www.amazon.co.jp/Z301MFL-%E3%82%BF%E3%83%96%E3%83%AC%E3%83%83%E3%83%88PC-%E3%82%AF%E3%83%A9%E3%82%B7%E3%83%83%E3%82%AF%E3%83%9B%E3%83%AF%E3%82%A4%E3%83%88-1920x1200-MediaTek/dp/B0742F7126/ref=sr_1_153?__mk_ja_JP=%E3%82%AB%E3%82%BF%E3%82%AB%E3%83%8A&amp;dchild=1&amp;keywords=iPad&amp;qid=1598522331&amp;sr=8-153", "Go")</f>
        <v/>
      </c>
    </row>
    <row r="152">
      <c r="A152" s="1" t="n">
        <v>150</v>
      </c>
      <c r="B152" t="inlineStr">
        <is>
          <t>マイクロソフト Surface Pro 3 [サーフェス プロ](Core i7/512GB) 単体モデル [Windowsタブレット] PU2-00016 (シルバー)</t>
        </is>
      </c>
      <c r="C152" t="inlineStr">
        <is>
          <t>￥43,800</t>
        </is>
      </c>
      <c r="D152" t="inlineStr">
        <is>
          <t>4</t>
        </is>
      </c>
      <c r="E152">
        <f>HYPERLINK("https://www.amazon.co.jp/%E3%83%9E%E3%82%A4%E3%82%AF%E3%83%AD%E3%82%BD%E3%83%95%E3%83%88-Surface-%E3%82%B5%E3%83%BC%E3%83%95%E3%82%A7%E3%82%B9-Windows%E3%82%BF%E3%83%96%E3%83%AC%E3%83%83%E3%83%88-PU2-00016/dp/B00O2XAKY2/ref=sr_1_158?__mk_ja_JP=%E3%82%AB%E3%82%BF%E3%82%AB%E3%83%8A&amp;dchild=1&amp;keywords=iPad&amp;qid=1598522331&amp;sr=8-158", "Go")</f>
        <v/>
      </c>
    </row>
    <row r="153">
      <c r="A153" s="1" t="n">
        <v>151</v>
      </c>
      <c r="B153" t="inlineStr">
        <is>
          <t>MediaPad T3 10インチ AGS-L03 4G LTE タブレット 16GB 2 RAM - Android Nougat - アルミニウム合金ボディ (グレー) - インターナショナルバージョン - 保証なし</t>
        </is>
      </c>
      <c r="C153" t="inlineStr">
        <is>
          <t>￥43,038</t>
        </is>
      </c>
      <c r="D153" t="inlineStr">
        <is>
          <t>4.1</t>
        </is>
      </c>
      <c r="E153">
        <f>HYPERLINK("https://www.amazon.co.jp/MediaPad-10%E3%82%A4%E3%83%B3%E3%83%81-AGS-L03-%E3%82%BF%E3%83%96%E3%83%AC%E3%83%83%E3%83%88-16GB/dp/B07PLPVZMQ/ref=sr_1_159?__mk_ja_JP=%E3%82%AB%E3%82%BF%E3%82%AB%E3%83%8A&amp;dchild=1&amp;keywords=iPad&amp;qid=1598522331&amp;sr=8-159", "Go")</f>
        <v/>
      </c>
    </row>
    <row r="154">
      <c r="A154" s="1" t="n">
        <v>152</v>
      </c>
      <c r="B154" t="inlineStr">
        <is>
          <t>HUAWEI MateBook  X Pro 13.9インチ タッチ 第10世代Core i5 16GB 512GB SSD Windows 10 Home スペースグレー &amp; Microsoft 365 Personal(最新 1年版)|カード版</t>
        </is>
      </c>
      <c r="C154" t="inlineStr">
        <is>
          <t>￥184,709</t>
        </is>
      </c>
      <c r="D154" t="inlineStr">
        <is>
          <t>4.4</t>
        </is>
      </c>
      <c r="E154">
        <f>HYPERLINK("https://www.amazon.co.jp/HUAWEI-MateBook-%E7%AC%AC10%E4%B8%96%E4%BB%A3Core-Microsoft-Personal/dp/B08D46W5NY/ref=sr_1_166?__mk_ja_JP=%E3%82%AB%E3%82%BF%E3%82%AB%E3%83%8A&amp;dchild=1&amp;keywords=iPad&amp;qid=1598522331&amp;sr=8-166", "Go")</f>
        <v/>
      </c>
    </row>
    <row r="155">
      <c r="A155" s="1" t="n">
        <v>153</v>
      </c>
      <c r="B155" t="inlineStr">
        <is>
          <t>PLE-701L/T27/B ［MediaPad T2 7.0 Pro/Blue］</t>
        </is>
      </c>
      <c r="C155" t="inlineStr">
        <is>
          <t>￥8,700</t>
        </is>
      </c>
      <c r="D155" t="inlineStr">
        <is>
          <t>4</t>
        </is>
      </c>
      <c r="E155">
        <f>HYPERLINK("https://www.amazon.co.jp/PLE-701L-%EF%BC%BBMediaPad-T2-7-0-Pro/dp/B01HB32B78/ref=sr_1_167?__mk_ja_JP=%E3%82%AB%E3%82%BF%E3%82%AB%E3%83%8A&amp;dchild=1&amp;keywords=iPad&amp;qid=1598522331&amp;sr=8-167", "Go")</f>
        <v/>
      </c>
    </row>
    <row r="156">
      <c r="A156" s="1" t="n">
        <v>154</v>
      </c>
      <c r="B156" t="inlineStr">
        <is>
          <t>Lenovo ideaPad Miix320 2in1 タブレット Atom x5-Z8350 64GB Win10Pro 10.1インチ 80XF0006JP</t>
        </is>
      </c>
      <c r="C156" t="inlineStr">
        <is>
          <t>￥39,800 (￥43,261/kg)</t>
        </is>
      </c>
      <c r="D156" t="inlineStr">
        <is>
          <t>4.2</t>
        </is>
      </c>
      <c r="E156">
        <f>HYPERLINK("https://www.amazon.co.jp/Lenovo-ideaPad-x5-Z8350-Win10Pro-80XF0006JP/dp/B06Y34Y6GP/ref=sr_1_168?__mk_ja_JP=%E3%82%AB%E3%82%BF%E3%82%AB%E3%83%8A&amp;dchild=1&amp;keywords=iPad&amp;qid=1598522331&amp;sr=8-168", "Go")</f>
        <v/>
      </c>
    </row>
    <row r="157">
      <c r="A157" s="1" t="n">
        <v>155</v>
      </c>
      <c r="B157" t="inlineStr">
        <is>
          <t>マウスコンピュータ Windowsタブレット［LTE対応・Office付き・10.1型・ストレージ 64GB eMMC・キーボード付］ WN1037LTE</t>
        </is>
      </c>
      <c r="C157" t="inlineStr">
        <is>
          <t>￥19,800</t>
        </is>
      </c>
      <c r="D157" t="inlineStr">
        <is>
          <t>4.5</t>
        </is>
      </c>
      <c r="E157">
        <f>HYPERLINK("https://www.amazon.co.jp/%E3%83%9E%E3%82%A6%E3%82%B9%E3%82%B3%E3%83%B3%E3%83%94%E3%83%A5%E3%83%BC%E3%82%BF-Windows%E3%82%BF%E3%83%96%E3%83%AC%E3%83%83%E3%83%88%EF%BC%BBLTE%E5%AF%BE%E5%BF%9C%E3%83%BBOffice%E4%BB%98%E3%81%8D%E3%83%BB10-1%E5%9E%8B%E3%83%BB%E3%82%B9%E3%83%88%E3%83%AC%E3%83%BC%E3%82%B8-64GB-eMMC%E3%83%BB%E3%82%AD%E3%83%BC%E3%83%9C%E3%83%BC%E3%83%89%E4%BB%98%EF%BC%BD-WN1037LTE/dp/B014PIW97E/ref=sr_1_173?__mk_ja_JP=%E3%82%AB%E3%82%BF%E3%82%AB%E3%83%8A&amp;dchild=1&amp;keywords=iPad&amp;qid=1598522331&amp;sr=8-173", "Go")</f>
        <v/>
      </c>
    </row>
    <row r="158">
      <c r="A158" s="1" t="n">
        <v>156</v>
      </c>
      <c r="B158" t="inlineStr">
        <is>
          <t>マイクロソフト Surface Pro 7 / Office H&amp;B 2019 搭載 / 12.3 インチ /第10世代 Core-i3 / 4GB / 128GB / プラチナ VDH-00012</t>
        </is>
      </c>
      <c r="C158" t="inlineStr">
        <is>
          <t>￥94,789</t>
        </is>
      </c>
      <c r="D158" t="inlineStr">
        <is>
          <t>4</t>
        </is>
      </c>
      <c r="E158">
        <f>HYPERLINK("https://www.amazon.co.jp/%E3%83%9E%E3%82%A4%E3%82%AF%E3%83%AD%E3%82%BD%E3%83%95%E3%83%88-Surface-Office-Core-i3-VDH-00012/dp/B07Y2VJXXD/ref=sr_1_182?__mk_ja_JP=%E3%82%AB%E3%82%BF%E3%82%AB%E3%83%8A&amp;dchild=1&amp;keywords=iPad&amp;qid=1598522331&amp;sr=8-182", "Go")</f>
        <v/>
      </c>
    </row>
    <row r="159">
      <c r="A159" s="1" t="n">
        <v>157</v>
      </c>
      <c r="B159" t="inlineStr">
        <is>
          <t>Acer タブレット Chromebook 9.7型QXGA液晶 10D651N コバルトブルー</t>
        </is>
      </c>
      <c r="C159" t="inlineStr">
        <is>
          <t>￥29,980</t>
        </is>
      </c>
      <c r="D159" t="inlineStr">
        <is>
          <t>4.4</t>
        </is>
      </c>
      <c r="E159">
        <f>HYPERLINK("https://www.amazon.co.jp/Chromebook-10D651N-F14M-Chrome-32GBeMMC-%E3%82%B3%E3%83%90%E3%83%AB%E3%83%88%E3%83%96%E3%83%AB%E3%83%BC/dp/B07QQ3X3S8/ref=sr_1_184?__mk_ja_JP=%E3%82%AB%E3%82%BF%E3%82%AB%E3%83%8A&amp;dchild=1&amp;keywords=iPad&amp;qid=1598522331&amp;sr=8-184", "Go")</f>
        <v/>
      </c>
    </row>
    <row r="160">
      <c r="A160" s="1" t="n">
        <v>158</v>
      </c>
      <c r="B160" t="inlineStr">
        <is>
          <t>エイスース タブレットパソコン ZenPad C 7.0 （ホワイト）Wi-Fiモデル Z170C-WH16</t>
        </is>
      </c>
      <c r="C160" t="inlineStr">
        <is>
          <t>￥6,000</t>
        </is>
      </c>
      <c r="D160" t="inlineStr">
        <is>
          <t>4.4</t>
        </is>
      </c>
      <c r="E160">
        <f>HYPERLINK("https://www.amazon.co.jp/%E3%82%A8%E3%82%A4%E3%82%B9%E3%83%BC%E3%82%B9-%E3%82%BF%E3%83%96%E3%83%AC%E3%83%83%E3%83%88%E3%83%91%E3%82%BD%E3%82%B3%E3%83%B3-ZenPad-%EF%BC%88%E3%83%9B%E3%83%AF%E3%82%A4%E3%83%88%EF%BC%89Wi-Fi%E3%83%A2%E3%83%87%E3%83%AB-Z170C-WH16/dp/B01I1CB6DI/ref=sr_1_185?__mk_ja_JP=%E3%82%AB%E3%82%BF%E3%82%AB%E3%83%8A&amp;dchild=1&amp;keywords=iPad&amp;qid=1598522331&amp;sr=8-185", "Go")</f>
        <v/>
      </c>
    </row>
    <row r="161">
      <c r="A161" s="1" t="n">
        <v>159</v>
      </c>
      <c r="B161" t="inlineStr">
        <is>
          <t>NEC タブレットパソコン LaVie Tab W TW708/BASクールシルバー(Office Home&amp;Business 2013) PC-TW708BAS</t>
        </is>
      </c>
      <c r="C161" t="inlineStr">
        <is>
          <t>￥30,140</t>
        </is>
      </c>
      <c r="D161" t="inlineStr">
        <is>
          <t>4.1</t>
        </is>
      </c>
      <c r="E161">
        <f>HYPERLINK("https://www.amazon.co.jp/NEC-%E3%82%BF%E3%83%96%E3%83%AC%E3%83%83%E3%83%88%E3%83%91%E3%82%BD%E3%82%B3%E3%83%B3-BAS%E3%82%AF%E3%83%BC%E3%83%AB%E3%82%B7%E3%83%AB%E3%83%90%E3%83%BC-Business-PC-TW708BAS/dp/B00XJEITYS/ref=sr_1_186?__mk_ja_JP=%E3%82%AB%E3%82%BF%E3%82%AB%E3%83%8A&amp;dchild=1&amp;keywords=iPad&amp;qid=1598522331&amp;sr=8-186", "Go")</f>
        <v/>
      </c>
    </row>
    <row r="162">
      <c r="A162" s="1" t="n">
        <v>160</v>
      </c>
      <c r="B162" t="inlineStr">
        <is>
          <t>BOOX Nova2,7.8インチ,電子書籍リーダー,Android,Einkタブレット</t>
        </is>
      </c>
      <c r="C162" t="inlineStr">
        <is>
          <t>￥39,800</t>
        </is>
      </c>
      <c r="D162" t="inlineStr">
        <is>
          <t>4.6</t>
        </is>
      </c>
      <c r="E162">
        <f>HYPERLINK("https://www.amazon.co.jp/Nova2-7-8%E3%82%A4%E3%83%B3%E3%83%81-%E9%9B%BB%E5%AD%90%E6%9B%B8%E7%B1%8D%E3%83%AA%E3%83%BC%E3%83%80%E3%83%BC-Android-Eink%E3%82%BF%E3%83%96%E3%83%AC%E3%83%83%E3%83%88/dp/B087V6BHK3/ref=sr_1_190?__mk_ja_JP=%E3%82%AB%E3%82%BF%E3%82%AB%E3%83%8A&amp;dchild=1&amp;keywords=iPad&amp;qid=1598522331&amp;sr=8-190", "Go")</f>
        <v/>
      </c>
    </row>
    <row r="163">
      <c r="A163" s="1" t="n">
        <v>161</v>
      </c>
      <c r="B163" t="inlineStr">
        <is>
          <t>WDP-105-2G32G-CT-KB-PRO ［geanee 10.1インチ 2in1 Win10 Pro タブレットPC］</t>
        </is>
      </c>
      <c r="C163" t="inlineStr">
        <is>
          <t>￥43,900</t>
        </is>
      </c>
      <c r="D163" t="inlineStr">
        <is>
          <t>4.7</t>
        </is>
      </c>
      <c r="E163">
        <f>HYPERLINK("https://www.amazon.co.jp/WDP-105-2G32G-CT-KB-PRO-%EF%BC%BBgeanee-10-1%E3%82%A4%E3%83%B3%E3%83%81-Win10-%E3%82%BF%E3%83%96%E3%83%AC%E3%83%83%E3%83%88PC%EF%BC%BD/dp/B01J342B0K/ref=sr_1_191?__mk_ja_JP=%E3%82%AB%E3%82%BF%E3%82%AB%E3%83%8A&amp;dchild=1&amp;keywords=iPad&amp;qid=1598522331&amp;sr=8-191", "Go")</f>
        <v/>
      </c>
    </row>
    <row r="164">
      <c r="A164" s="1" t="n">
        <v>162</v>
      </c>
      <c r="B164" t="inlineStr">
        <is>
          <t>ナカバヤシ iPadPro 11インチ 2020 用 液晶保護フィルム 抗菌 抗ウイルス 指紋防止 光沢 気泡レス加工 Z8793</t>
        </is>
      </c>
      <c r="C164" t="inlineStr">
        <is>
          <t>￥1,480</t>
        </is>
      </c>
      <c r="D164" t="inlineStr">
        <is>
          <t>4.1</t>
        </is>
      </c>
      <c r="E164">
        <f>HYPERLINK("https://www.amazon.co.jp/%E3%83%8A%E3%82%AB%E3%83%90%E3%83%A4%E3%82%B7-iPadPro-%E6%B6%B2%E6%99%B6%E4%BF%9D%E8%AD%B7%E3%83%95%E3%82%A3%E3%83%AB%E3%83%A0-%E6%B0%97%E6%B3%A1%E3%83%AC%E3%82%B9%E5%8A%A0%E5%B7%A5-Z8793/dp/B08DR9T2DV/ref=sr_1_197_sspa?__mk_ja_JP=%E3%82%AB%E3%82%BF%E3%82%AB%E3%83%8A&amp;dchild=1&amp;keywords=iPad&amp;qid=1598522331&amp;sr=8-197-spons&amp;psc=1&amp;spLa=ZW5jcnlwdGVkUXVhbGlmaWVyPUExT0w3OE1KTzNCSlRKJmVuY3J5cHRlZElkPUEwMTMwMDc0MzJMTE5UNkE5WDI3SSZlbmNyeXB0ZWRBZElkPUFWUExaTUNYV1JOWlUmd2lkZ2V0TmFtZT1zcF9idGYmYWN0aW9uPWNsaWNrUmVkaXJlY3QmZG9Ob3RMb2dDbGljaz10cnVl", "Go")</f>
        <v/>
      </c>
    </row>
    <row r="165">
      <c r="A165" s="1" t="n">
        <v>163</v>
      </c>
      <c r="B165" t="inlineStr">
        <is>
          <t>Fire HD 10 タブレット ブラック (10インチHDディスプレイ) 64GB</t>
        </is>
      </c>
      <c r="C165" t="inlineStr">
        <is>
          <t>毎月￥3,996</t>
        </is>
      </c>
      <c r="D165" t="inlineStr">
        <is>
          <t>4.2</t>
        </is>
      </c>
      <c r="E165">
        <f>HYPERLINK("https://www.amazon.co.jp/Fire-HD-10--%E3%82%BF%E3%83%96%E3%83%AC%E3%83%83%E3%83%88---%E3%83%96%E3%83%A9%E3%83%83%E3%82%AF---64GB/dp/B07KD7M3Q2/ref=sr_1_193_sspa?__mk_ja_JP=%E3%82%AB%E3%82%BF%E3%82%AB%E3%83%8A&amp;dchild=1&amp;keywords=iPad&amp;qid=1598522549&amp;sr=8-193-spons&amp;psc=1&amp;spLa=ZW5jcnlwdGVkUXVhbGlmaWVyPUEyRlBBSDJCWTMzVzhFJmVuY3J5cHRlZElkPUEwMzU0NzQ0MlA5UUVOSlZDTklVMCZlbmNyeXB0ZWRBZElkPUEyNDBXSE5IWlc4UlkzJndpZGdldE5hbWU9c3BfYXRmX25leHQmYWN0aW9uPWNsaWNrUmVkaXJlY3QmZG9Ob3RMb2dDbGljaz10cnVl", "Go")</f>
        <v/>
      </c>
    </row>
    <row r="166">
      <c r="A166" s="1" t="n">
        <v>164</v>
      </c>
      <c r="B166" t="inlineStr">
        <is>
          <t>Dragon Touch タブレット 10.1インチ Android 8.1 2GB/16GBメモリ 1280x800 IPSディスプレイ デュアルカメラ GPS HDMI機能 日本語説明書 K10</t>
        </is>
      </c>
      <c r="C166" t="inlineStr">
        <is>
          <t>￥8,999</t>
        </is>
      </c>
      <c r="D166" t="inlineStr">
        <is>
          <t>4.1</t>
        </is>
      </c>
      <c r="E166">
        <f>HYPERLINK("https://www.amazon.co.jp/10-1%E3%82%A4%E3%83%B3%E3%83%81-Android-1280x800-IPS%E3%83%87%E3%82%A3%E3%82%B9%E3%83%97%E3%83%AC%E3%82%A4-K10/dp/B07RJRL123/ref=sr_1_194_sspa?__mk_ja_JP=%E3%82%AB%E3%82%BF%E3%82%AB%E3%83%8A&amp;dchild=1&amp;keywords=iPad&amp;qid=1598522549&amp;sr=8-194-spons&amp;psc=1&amp;spLa=ZW5jcnlwdGVkUXVhbGlmaWVyPUEyRlBBSDJCWTMzVzhFJmVuY3J5cHRlZElkPUEwMzU0NzQ0MlA5UUVOSlZDTklVMCZlbmNyeXB0ZWRBZElkPUEyOE04VU1NWVMzV1lKJndpZGdldE5hbWU9c3BfYXRmX25leHQmYWN0aW9uPWNsaWNrUmVkaXJlY3QmZG9Ob3RMb2dDbGljaz10cnVl", "Go")</f>
        <v/>
      </c>
    </row>
    <row r="167">
      <c r="A167" s="1" t="n">
        <v>165</v>
      </c>
      <c r="B167" t="inlineStr">
        <is>
          <t>ipad 10.2 ガラスフイルム 2019 保護 強化 3D タッチ ガラス フィルム 飛散防止 指紋防止 気泡防止 撥水撥油 旭硝子 強靭9H 高透明率 ピタ貼り</t>
        </is>
      </c>
      <c r="C167" t="inlineStr">
        <is>
          <t>￥1,199</t>
        </is>
      </c>
      <c r="D167" t="inlineStr">
        <is>
          <t>4.4</t>
        </is>
      </c>
      <c r="E167">
        <f>HYPERLINK("https://www.amazon.co.jp/ipad-10-2-%E3%82%AC%E3%83%A9%E3%82%B9%E3%83%95%E3%82%A4%E3%83%AB%E3%83%A0-2019-%E3%83%95%E3%82%A3%E3%83%AB%E3%83%A0/dp/B07Y56C7MN/ref=sr_1_195_sspa?__mk_ja_JP=%E3%82%AB%E3%82%BF%E3%82%AB%E3%83%8A&amp;dchild=1&amp;keywords=iPad&amp;qid=1598522549&amp;sr=8-195-spons&amp;psc=1&amp;smid=A161AXJPKCZ1FL&amp;spLa=ZW5jcnlwdGVkUXVhbGlmaWVyPUEyRlBBSDJCWTMzVzhFJmVuY3J5cHRlZElkPUEwMzU0NzQ0MlA5UUVOSlZDTklVMCZlbmNyeXB0ZWRBZElkPUFLNEJJTzdHNUlDQ1Qmd2lkZ2V0TmFtZT1zcF9hdGZfbmV4dCZhY3Rpb249Y2xpY2tSZWRpcmVjdCZkb05vdExvZ0NsaWNrPXRydWU=", "Go")</f>
        <v/>
      </c>
    </row>
    <row r="168">
      <c r="A168" s="1" t="n">
        <v>166</v>
      </c>
      <c r="B168" t="inlineStr">
        <is>
          <t>ESR iPad 10.2 ケース 第7世代 2019モデル クリア 薄型 軽量 傷防止 オートスリープ/ウェイク 三つ折りスタンド スマートケース Apple iPad 10.2インチ 第7世代 2019用ハードカバー(ブラック)</t>
        </is>
      </c>
      <c r="C168" t="inlineStr">
        <is>
          <t>￥999</t>
        </is>
      </c>
      <c r="D168" t="inlineStr">
        <is>
          <t>4.3</t>
        </is>
      </c>
      <c r="E168">
        <f>HYPERLINK("https://www.amazon.co.jp/ESR-2019%E3%83%A2%E3%83%87%E3%83%AB-%E3%82%AA%E3%83%BC%E3%83%88%E3%82%B9%E3%83%AA%E3%83%BC%E3%83%97-%E4%B8%89%E3%81%A4%E6%8A%98%E3%82%8A%E3%82%B9%E3%82%BF%E3%83%B3%E3%83%89-2019%E7%94%A8%E3%83%8F%E3%83%BC%E3%83%89%E3%82%AB%E3%83%90%E3%83%BC/dp/B07WQWL7B4/ref=sr_1_196_sspa?__mk_ja_JP=%E3%82%AB%E3%82%BF%E3%82%AB%E3%83%8A&amp;dchild=1&amp;keywords=iPad&amp;qid=1598522549&amp;sr=8-196-spons&amp;psc=1&amp;spLa=ZW5jcnlwdGVkUXVhbGlmaWVyPUEyRlBBSDJCWTMzVzhFJmVuY3J5cHRlZElkPUEwMzU0NzQ0MlA5UUVOSlZDTklVMCZlbmNyeXB0ZWRBZElkPUEyU003SUFLVk1LSjZOJndpZGdldE5hbWU9c3BfYXRmX25leHQmYWN0aW9uPWNsaWNrUmVkaXJlY3QmZG9Ob3RMb2dDbGljaz10cnVl", "Go")</f>
        <v/>
      </c>
    </row>
    <row r="169">
      <c r="A169" s="1" t="n">
        <v>167</v>
      </c>
      <c r="B169" t="inlineStr">
        <is>
          <t>Apple(アップル) iPad mini 4 64GB ゴールド MK752J／A docomo</t>
        </is>
      </c>
      <c r="C169" t="inlineStr">
        <is>
          <t>￥40,786</t>
        </is>
      </c>
      <c r="D169" t="inlineStr">
        <is>
          <t>4.3</t>
        </is>
      </c>
      <c r="E169">
        <f>HYPERLINK("https://www.amazon.co.jp/Apple-docomo-iPad-Cellular-64GB/dp/B017BAXYM2/ref=sr_1_198?__mk_ja_JP=%E3%82%AB%E3%82%BF%E3%82%AB%E3%83%8A&amp;dchild=1&amp;keywords=iPad&amp;qid=1598522549&amp;sr=8-198", "Go")</f>
        <v/>
      </c>
    </row>
    <row r="170">
      <c r="A170" s="1" t="n">
        <v>168</v>
      </c>
      <c r="B170" t="inlineStr">
        <is>
          <t>Android SIMフリー タブレット LTE 4G 格安 本体 通話 Android8.1 Android9.0 アンドロイド9.0 アンドロイド8.1 10インチ液晶 タブレットPC 専用ケース付き 【Medueタブレット】 (本体色（前：ブラック、後：ブラック）) [並行輸入品]</t>
        </is>
      </c>
      <c r="C170" t="inlineStr">
        <is>
          <t>￥13,000</t>
        </is>
      </c>
      <c r="D170" t="inlineStr">
        <is>
          <t>4.5</t>
        </is>
      </c>
      <c r="E170">
        <f>HYPERLINK("https://www.amazon.co.jp/Android8-1-Android9-0-%E3%82%A2%E3%83%B3%E3%83%89%E3%83%AD%E3%82%A4%E3%83%899-0-%E3%80%90Medue%E3%82%BF%E3%83%96%E3%83%AC%E3%83%83%E3%83%88%E3%80%91-%E6%9C%AC%E4%BD%93%E8%89%B2%EF%BC%88%E5%89%8D%EF%BC%9A%E3%83%96%E3%83%A9%E3%83%83%E3%82%AF%E3%80%81%E5%BE%8C%EF%BC%9A%E3%83%96%E3%83%A9%E3%83%83%E3%82%AF%EF%BC%89/dp/B083R4RHFC/ref=sr_1_199?__mk_ja_JP=%E3%82%AB%E3%82%BF%E3%82%AB%E3%83%8A&amp;dchild=1&amp;keywords=iPad&amp;qid=1598522549&amp;sr=8-199", "Go")</f>
        <v/>
      </c>
    </row>
    <row r="171">
      <c r="A171" s="1" t="n">
        <v>169</v>
      </c>
      <c r="B171" t="inlineStr">
        <is>
          <t>HUAWEI（ファーウェイ） HUAWEI MediaPad T5 10 （LTEモデル）[10.1インチ/メモリ 2GB/ストレージ 16GB] AGS2-L09-BK</t>
        </is>
      </c>
      <c r="C171" t="inlineStr">
        <is>
          <t>￥24,120</t>
        </is>
      </c>
      <c r="D171" t="inlineStr">
        <is>
          <t>4</t>
        </is>
      </c>
      <c r="E171">
        <f>HYPERLINK("https://www.amazon.co.jp/HUAWEI-MediaPad-%EF%BC%88LTE%E3%83%A2%E3%83%87%E3%83%AB%EF%BC%89-10-1%E3%82%A4%E3%83%B3%E3%83%81-AGS2-L09-BK/dp/B01LZIJOGB/ref=sr_1_202?__mk_ja_JP=%E3%82%AB%E3%82%BF%E3%82%AB%E3%83%8A&amp;dchild=1&amp;keywords=iPad&amp;qid=1598522549&amp;sr=8-202", "Go")</f>
        <v/>
      </c>
    </row>
    <row r="172">
      <c r="A172" s="1" t="n">
        <v>170</v>
      </c>
      <c r="B172" t="inlineStr">
        <is>
          <t>タブレット ThinkPad / YOGA Lenovo Tab M10 REL ZA4Y0074JP</t>
        </is>
      </c>
      <c r="C172" t="inlineStr">
        <is>
          <t>￥34,007</t>
        </is>
      </c>
      <c r="D172" t="inlineStr">
        <is>
          <t>4.4</t>
        </is>
      </c>
      <c r="E172">
        <f>HYPERLINK("https://www.amazon.co.jp/%E3%82%BF%E3%83%96%E3%83%AC%E3%83%83%E3%83%88-ThinkPad-YOGA-Lenovo-ZA4Y0074JP/dp/B086YD6386/ref=sr_1_210?__mk_ja_JP=%E3%82%AB%E3%82%BF%E3%82%AB%E3%83%8A&amp;dchild=1&amp;keywords=iPad&amp;qid=1598522549&amp;sr=8-210", "Go")</f>
        <v/>
      </c>
    </row>
    <row r="173">
      <c r="A173" s="1" t="n">
        <v>171</v>
      </c>
      <c r="B173" t="inlineStr">
        <is>
          <t>Huawei タブレットパソコン MediaPad M1 Wi-Fiモデル(ホワイト) MEDIAP</t>
        </is>
      </c>
      <c r="C173" t="inlineStr">
        <is>
          <t>￥25,200</t>
        </is>
      </c>
      <c r="D173" t="inlineStr">
        <is>
          <t>4.1</t>
        </is>
      </c>
      <c r="E173">
        <f>HYPERLINK("https://www.amazon.co.jp/Huawei-%E3%82%BF%E3%83%96%E3%83%AC%E3%83%83%E3%83%88%E3%83%91%E3%82%BD%E3%82%B3%E3%83%B3-MediaPad-Wi-Fi%E3%83%A2%E3%83%87%E3%83%AB-MEDIAP/dp/B00N2NSX60/ref=sr_1_226?__mk_ja_JP=%E3%82%AB%E3%82%BF%E3%82%AB%E3%83%8A&amp;dchild=1&amp;keywords=iPad&amp;qid=1598522549&amp;sr=8-226", "Go")</f>
        <v/>
      </c>
    </row>
    <row r="174">
      <c r="A174" s="1" t="n">
        <v>172</v>
      </c>
      <c r="B174" t="inlineStr">
        <is>
          <t>iPad 2018 ケース 2017 Pro 9.7インチ Air2 Air レザーケース カバー iPad6 iPad5 (ブラック)</t>
        </is>
      </c>
      <c r="C174" t="inlineStr">
        <is>
          <t>￥4,980</t>
        </is>
      </c>
      <c r="D174" t="inlineStr">
        <is>
          <t>4.2</t>
        </is>
      </c>
      <c r="E174">
        <f>HYPERLINK("https://www.amazon.co.jp/iPad-9-7%E3%82%A4%E3%83%B3%E3%83%81-%E3%83%AC%E3%82%B6%E3%83%BC%E3%82%B1%E3%83%BC%E3%82%B9-iPad6-iPad5/dp/B00R71VKEA/ref=sr_1_233?__mk_ja_JP=%E3%82%AB%E3%82%BF%E3%82%AB%E3%83%8A&amp;dchild=1&amp;keywords=iPad&amp;qid=1598522549&amp;sr=8-233", "Go")</f>
        <v/>
      </c>
    </row>
    <row r="175">
      <c r="A175" s="1" t="n">
        <v>173</v>
      </c>
      <c r="B175" t="inlineStr">
        <is>
          <t>値下げ交渉有り Microsoft Office 2019 Professional Plus 1PC 日本語版 ダウンロード版 (9)</t>
        </is>
      </c>
      <c r="C175" t="inlineStr">
        <is>
          <t>￥1,999</t>
        </is>
      </c>
      <c r="D175" t="inlineStr">
        <is>
          <t>4.5</t>
        </is>
      </c>
      <c r="E175">
        <f>HYPERLINK("https://www.amazon.co.jp/%E5%80%A4%E4%B8%8B%E3%81%92%E4%BA%A4%E6%B8%89%E6%9C%89%E3%82%8A-Microsoft-Office-Professional-%E3%83%80%E3%82%A6%E3%83%B3%E3%83%AD%E3%83%BC%E3%83%89%E7%89%88/dp/B08614Y783/ref=sr_1_237?__mk_ja_JP=%E3%82%AB%E3%82%BF%E3%82%AB%E3%83%8A&amp;dchild=1&amp;keywords=iPad&amp;qid=1598522549&amp;sr=8-237", "Go")</f>
        <v/>
      </c>
    </row>
    <row r="176">
      <c r="A176" s="1" t="n">
        <v>174</v>
      </c>
      <c r="B176" t="inlineStr">
        <is>
          <t>ASUS Pad TF701T TABLET / ブラック ( Android / 10.1inch touch / 2G / 32G / BT3 ) TF701-BK32D</t>
        </is>
      </c>
      <c r="C176" t="inlineStr">
        <is>
          <t>￥57,460</t>
        </is>
      </c>
      <c r="D176" t="inlineStr">
        <is>
          <t>4</t>
        </is>
      </c>
      <c r="E176">
        <f>HYPERLINK("https://www.amazon.co.jp/TF701T-TABLET-Android-10-1inch-TF701-BK32D/dp/B00FF3Y3NM/ref=sr_1_238?__mk_ja_JP=%E3%82%AB%E3%82%BF%E3%82%AB%E3%83%8A&amp;dchild=1&amp;keywords=iPad&amp;qid=1598522549&amp;sr=8-238", "Go")</f>
        <v/>
      </c>
    </row>
    <row r="177">
      <c r="A177" s="1" t="n">
        <v>175</v>
      </c>
      <c r="B177" t="inlineStr">
        <is>
          <t>Samsung Galaxy Tab J (SM-T285YD) 1.5GB / 8GB 7.0インチLTE SIMフリータブレットPC [並行輸入品] (ゴールド)</t>
        </is>
      </c>
      <c r="C177" t="inlineStr">
        <is>
          <t>￥55,425</t>
        </is>
      </c>
      <c r="D177" t="inlineStr">
        <is>
          <t>4</t>
        </is>
      </c>
      <c r="E177">
        <f>HYPERLINK("https://www.amazon.co.jp/SM-T285YD/dp/B06XNQ8C2M/ref=sr_1_239?__mk_ja_JP=%E3%82%AB%E3%82%BF%E3%82%AB%E3%83%8A&amp;dchild=1&amp;keywords=iPad&amp;qid=1598522549&amp;sr=8-239", "Go")</f>
        <v/>
      </c>
    </row>
    <row r="178">
      <c r="A178" s="1" t="n">
        <v>176</v>
      </c>
      <c r="B178" t="inlineStr">
        <is>
          <t>acer アイコニアシリーズ タブレットPC ( 10.1型 / Atom Z2760 / 2GB / 64GB eMMC / Win8 32bit / シルバー ) ICONIA W510</t>
        </is>
      </c>
      <c r="C178" t="inlineStr">
        <is>
          <t>￥14,700</t>
        </is>
      </c>
      <c r="D178" t="inlineStr">
        <is>
          <t>4</t>
        </is>
      </c>
      <c r="E178">
        <f>HYPERLINK("https://www.amazon.co.jp/%E3%82%A2%E3%82%A4%E3%82%B3%E3%83%8B%E3%82%A2%E3%82%B7%E3%83%AA%E3%83%BC%E3%82%BA-%E3%82%BF%E3%83%96%E3%83%AC%E3%83%83%E3%83%88PC-10-1%E5%9E%8B-ICONIA-W510/dp/B00AB7HW94/ref=sr_1_240?__mk_ja_JP=%E3%82%AB%E3%82%BF%E3%82%AB%E3%83%8A&amp;dchild=1&amp;keywords=iPad&amp;qid=1598522549&amp;sr=8-240", "Go")</f>
        <v/>
      </c>
    </row>
    <row r="179">
      <c r="A179" s="1" t="n">
        <v>177</v>
      </c>
      <c r="B179" t="inlineStr">
        <is>
          <t>9.6インチQuad-Core IPS高解像度3Gタブレット●SIMフリー3G Phone Call・Full Function●完全日本仕様 ★Linpad Technology F96i Android4.4.2搭載★Bluetooth・HDMI・GPS・テザリング・極薄7.7mm</t>
        </is>
      </c>
      <c r="C179" t="inlineStr">
        <is>
          <t>￥16,800</t>
        </is>
      </c>
      <c r="D179" t="inlineStr">
        <is>
          <t>4</t>
        </is>
      </c>
      <c r="E179">
        <f>HYPERLINK("https://www.amazon.co.jp/9-6%E3%82%A4%E3%83%B3%E3%83%81Quad-Core-IPS%E9%AB%98%E8%A7%A3%E5%83%8F%E5%BA%A63G%E3%82%BF%E3%83%96%E3%83%AC%E3%83%83%E3%83%88%E2%97%8FSIM%E3%83%95%E3%83%AA%E3%83%BC3G-Function%E2%97%8F%E5%AE%8C%E5%85%A8%E6%97%A5%E6%9C%AC%E4%BB%95%E6%A7%98-F96i-Android4-4-2%E6%90%AD%E8%BC%89%E2%98%85Bluetooth%E3%83%BBHDMI%E3%83%BBGPS%E3%83%BB%E3%83%86%E3%82%B6%E3%83%AA%E3%83%B3%E3%82%B0%E3%83%BB%E6%A5%B5%E8%96%847-7mm/dp/B00V5KH7K0/ref=sr_1_241?__mk_ja_JP=%E3%82%AB%E3%82%BF%E3%82%AB%E3%83%8A&amp;dchild=1&amp;keywords=iPad&amp;qid=1598522549&amp;sr=8-241", "Go")</f>
        <v/>
      </c>
    </row>
    <row r="180">
      <c r="A180" s="1" t="n">
        <v>178</v>
      </c>
      <c r="B180" t="inlineStr">
        <is>
          <t>iBUFFALO ASUS MeMO Pad ME172V専用 気泡が消える液晶保護フィルム 光沢タイプ BSTPME172FG</t>
        </is>
      </c>
      <c r="C180" t="inlineStr">
        <is>
          <t>￥660</t>
        </is>
      </c>
      <c r="D180" t="inlineStr">
        <is>
          <t>4.5</t>
        </is>
      </c>
      <c r="E180">
        <f>HYPERLINK("https://www.amazon.co.jp/iBUFFALO-ME172V%E5%B0%82%E7%94%A8-%E6%B0%97%E6%B3%A1%E3%81%8C%E6%B6%88%E3%81%88%E3%82%8B%E6%B6%B2%E6%99%B6%E4%BF%9D%E8%AD%B7%E3%83%95%E3%82%A3%E3%83%AB%E3%83%A0-%E5%85%89%E6%B2%A2%E3%82%BF%E3%82%A4%E3%83%97-BSTPME172FG/dp/B00C18MFQG/ref=sr_1_242?__mk_ja_JP=%E3%82%AB%E3%82%BF%E3%82%AB%E3%83%8A&amp;dchild=1&amp;keywords=iPad&amp;qid=1598522549&amp;sr=8-242", "Go")</f>
        <v/>
      </c>
    </row>
    <row r="181">
      <c r="A181" s="1" t="n">
        <v>179</v>
      </c>
      <c r="B181" t="inlineStr">
        <is>
          <t>ALLDOCUBE iPlay10 Proタブレット10.1インチAndroid タブレット9.0 RAM 3GB ROM 32GB 2.4G+5G Wi-FiモデルHDMI出力をサポートGPS FM機能搭載</t>
        </is>
      </c>
      <c r="C181" t="inlineStr">
        <is>
          <t>￥13,999</t>
        </is>
      </c>
      <c r="D181" t="inlineStr">
        <is>
          <t>4.1</t>
        </is>
      </c>
      <c r="E181">
        <f>HYPERLINK("https://www.amazon.co.jp/ALLDOCUBE-iPlay10-Pro%E3%82%BF%E3%83%96%E3%83%AC%E3%83%83%E3%83%8810-1%E3%82%A4%E3%83%B3%E3%83%81Android-%E3%82%BF%E3%83%96%E3%83%AC%E3%83%83%E3%83%889-0-Wi-Fi%E3%83%A2%E3%83%87%E3%83%ABHDMI%E5%87%BA%E5%8A%9B%E3%82%92%E3%82%B5%E3%83%9D%E3%83%BC%E3%83%88GPS/dp/B089W64TF8/ref=sr_1_245_sspa?__mk_ja_JP=%E3%82%AB%E3%82%BF%E3%82%AB%E3%83%8A&amp;dchild=1&amp;keywords=iPad&amp;qid=1598522549&amp;sr=8-245-spons&amp;psc=1&amp;spLa=ZW5jcnlwdGVkUXVhbGlmaWVyPUEyRlBBSDJCWTMzVzhFJmVuY3J5cHRlZElkPUEwMzU0NzQ0MlA5UUVOSlZDTklVMCZlbmNyeXB0ZWRBZElkPUExNkpUU1NKT01TSDFJJndpZGdldE5hbWU9c3BfYnRmJmFjdGlvbj1jbGlja1JlZGlyZWN0JmRvTm90TG9nQ2xpY2s9dHJ1ZQ==", "Go")</f>
        <v/>
      </c>
    </row>
    <row r="182">
      <c r="A182" s="1" t="n">
        <v>180</v>
      </c>
      <c r="B182" t="inlineStr">
        <is>
          <t>ハイテク10.1インチタブレット、Android 9.0 Pie、オクタコアプロセッサー、32GBストレージ、zonkoブランド、1200x1920 IPS HDディスプレイ、2.4G-5G Wi-Fi、ブラック</t>
        </is>
      </c>
      <c r="C182" t="inlineStr">
        <is>
          <t>￥14,999</t>
        </is>
      </c>
      <c r="D182" t="inlineStr">
        <is>
          <t>4.1</t>
        </is>
      </c>
      <c r="E182">
        <f>HYPERLINK("https://www.amazon.co.jp/%E3%83%8F%E3%82%A4%E3%83%86%E3%82%AF10-1%E3%82%A4%E3%83%B3%E3%83%81%E3%82%BF%E3%83%96%E3%83%AC%E3%83%83%E3%83%88%E3%80%81Android-9-0-Pie%E3%80%81%E3%82%AA%E3%82%AF%E3%82%BF%E3%82%B3%E3%82%A2%E3%83%97%E3%83%AD%E3%82%BB%E3%83%83%E3%82%B5%E3%83%BC%E3%80%8132GB%E3%82%B9%E3%83%88%E3%83%AC%E3%83%BC%E3%82%B8%E3%80%81zonko%E3%83%96%E3%83%A9%E3%83%B3%E3%83%89%E3%80%811200x1920-HD%E3%83%87%E3%82%A3%E3%82%B9%E3%83%97%E3%83%AC%E3%82%A4%E3%80%812-4G-5G-Wi-Fi%E3%80%81%E3%83%96%E3%83%A9%E3%83%83%E3%82%AF/dp/B07TJ6NN31/ref=sr_1_246_sspa?__mk_ja_JP=%E3%82%AB%E3%82%BF%E3%82%AB%E3%83%8A&amp;dchild=1&amp;keywords=iPad&amp;qid=1598522549&amp;sr=8-246-spons&amp;psc=1&amp;spLa=ZW5jcnlwdGVkUXVhbGlmaWVyPUEyRlBBSDJCWTMzVzhFJmVuY3J5cHRlZElkPUEwMzU0NzQ0MlA5UUVOSlZDTklVMCZlbmNyeXB0ZWRBZElkPUE5VUo4MUxKV1FFTU4md2lkZ2V0TmFtZT1zcF9idGYmYWN0aW9uPWNsaWNrUmVkaXJlY3QmZG9Ob3RMb2dDbGljaz10cnVl", "Go")</f>
        <v/>
      </c>
    </row>
    <row r="183">
      <c r="A183" s="1" t="n">
        <v>181</v>
      </c>
      <c r="B183" t="inlineStr">
        <is>
          <t>Fire HD 10 タブレット ブルー (10インチHDディスプレイ) 64GB</t>
        </is>
      </c>
      <c r="C183" t="inlineStr">
        <is>
          <t>毎月￥3,996</t>
        </is>
      </c>
      <c r="D183" t="inlineStr">
        <is>
          <t>4.2</t>
        </is>
      </c>
      <c r="E183">
        <f>HYPERLINK("https://www.amazon.co.jp/Fire-HD-10--%E3%82%BF%E3%83%96%E3%83%AC%E3%83%83%E3%83%88---%E3%83%96%E3%83%AB%E3%83%BC---64GB/dp/B07KD5FYK1/ref=sr_1_241_sspa?__mk_ja_JP=%E3%82%AB%E3%82%BF%E3%82%AB%E3%83%8A&amp;dchild=1&amp;keywords=iPad&amp;qid=1598522761&amp;sr=8-241-spons&amp;psc=1&amp;spLa=ZW5jcnlwdGVkUXVhbGlmaWVyPUExQk1SNFlVWVdJVTcwJmVuY3J5cHRlZElkPUEwNDI2NzEyMUpCWlg3M084VDFaSyZlbmNyeXB0ZWRBZElkPUEyRDdNVkNNVUdESlROJndpZGdldE5hbWU9c3BfYXRmX25leHQmYWN0aW9uPWNsaWNrUmVkaXJlY3QmZG9Ob3RMb2dDbGljaz10cnVl", "Go")</f>
        <v/>
      </c>
    </row>
    <row r="184">
      <c r="A184" s="1" t="n">
        <v>182</v>
      </c>
      <c r="B184" t="inlineStr">
        <is>
          <t>Fire 7 タブレット キッズモデル ブルー (7インチディスプレイ) 16GB</t>
        </is>
      </c>
      <c r="C184" t="inlineStr">
        <is>
          <t>毎月￥2,396</t>
        </is>
      </c>
      <c r="D184" t="inlineStr">
        <is>
          <t>4.1</t>
        </is>
      </c>
      <c r="E184">
        <f>HYPERLINK("https://www.amazon.co.jp/Fire-7-%E3%82%BF%E3%83%96%E3%83%AC%E3%83%83%E3%83%88--%E3%82%AD%E3%83%83%E3%82%BA%E3%83%A2%E3%83%87%E3%83%AB-16GB-%E3%83%96%E3%83%AB%E3%83%BC/dp/B07H8RV5BD/ref=sr_1_242_sspa?__mk_ja_JP=%E3%82%AB%E3%82%BF%E3%82%AB%E3%83%8A&amp;dchild=1&amp;keywords=iPad&amp;qid=1598522761&amp;sr=8-242-spons&amp;psc=1&amp;spLa=ZW5jcnlwdGVkUXVhbGlmaWVyPUExQk1SNFlVWVdJVTcwJmVuY3J5cHRlZElkPUEwNDI2NzEyMUpCWlg3M084VDFaSyZlbmNyeXB0ZWRBZElkPUEyNzQzSVdPVlhWRkYwJndpZGdldE5hbWU9c3BfYXRmX25leHQmYWN0aW9uPWNsaWNrUmVkaXJlY3QmZG9Ob3RMb2dDbGljaz10cnVl", "Go")</f>
        <v/>
      </c>
    </row>
    <row r="185">
      <c r="A185" s="1" t="n">
        <v>183</v>
      </c>
      <c r="B185" t="inlineStr">
        <is>
          <t>VANKYO タブレット 7インチ S7-Pink Android9.0 RAM2GB/ROM32GB GPS WiFi 日本語マニュアル付き 一年保証</t>
        </is>
      </c>
      <c r="C185" t="inlineStr">
        <is>
          <t>￥8,999</t>
        </is>
      </c>
      <c r="D185" t="inlineStr">
        <is>
          <t>4.4</t>
        </is>
      </c>
      <c r="E185">
        <f>HYPERLINK("https://www.amazon.co.jp/VANKYO-S7-Pink/dp/B0878T5YNW/ref=sr_1_243_sspa?__mk_ja_JP=%E3%82%AB%E3%82%BF%E3%82%AB%E3%83%8A&amp;dchild=1&amp;keywords=iPad&amp;qid=1598522761&amp;sr=8-243-spons&amp;psc=1&amp;spLa=ZW5jcnlwdGVkUXVhbGlmaWVyPUExQk1SNFlVWVdJVTcwJmVuY3J5cHRlZElkPUEwNDI2NzEyMUpCWlg3M084VDFaSyZlbmNyeXB0ZWRBZElkPUEzQ01QQUE0WTJYTk5KJndpZGdldE5hbWU9c3BfYXRmX25leHQmYWN0aW9uPWNsaWNrUmVkaXJlY3QmZG9Ob3RMb2dDbGljaz10cnVl", "Go")</f>
        <v/>
      </c>
    </row>
    <row r="186">
      <c r="A186" s="1" t="n">
        <v>184</v>
      </c>
      <c r="B186" t="inlineStr">
        <is>
          <t>Infiland iPad Pro 12.9 ケース 2020春 2018 二機種通用 ペンホルダー付き キズ防止 軽量 薄型 オートスリープ機能 ワイヤレス充電 Apple pencil 2代対応</t>
        </is>
      </c>
      <c r="C186" t="inlineStr">
        <is>
          <t>￥1,680</t>
        </is>
      </c>
      <c r="D186" t="inlineStr">
        <is>
          <t>4.4</t>
        </is>
      </c>
      <c r="E186">
        <f>HYPERLINK("https://www.amazon.co.jp/Infiland-%E3%83%9A%E3%83%B3%E3%83%9B%E3%83%AB%E3%83%80%E3%83%BC%E4%BB%98%E3%81%8D-%E3%82%AA%E3%83%BC%E3%83%88%E3%82%B9%E3%83%AA%E3%83%BC%E3%83%97%E6%A9%9F%E8%83%BD-%E3%83%AF%E3%82%A4%E3%83%A4%E3%83%AC%E3%82%B9%E5%85%85%E9%9B%BB-pencil/dp/B0863KCLLH/ref=sr_1_244_sspa?__mk_ja_JP=%E3%82%AB%E3%82%BF%E3%82%AB%E3%83%8A&amp;dchild=1&amp;keywords=iPad&amp;qid=1598522761&amp;sr=8-244-spons&amp;psc=1&amp;spLa=ZW5jcnlwdGVkUXVhbGlmaWVyPUExQk1SNFlVWVdJVTcwJmVuY3J5cHRlZElkPUEwNDI2NzEyMUpCWlg3M084VDFaSyZlbmNyeXB0ZWRBZElkPUEyUFQ4QlFSS0FOS01CJndpZGdldE5hbWU9c3BfYXRmX25leHQmYWN0aW9uPWNsaWNrUmVkaXJlY3QmZG9Ob3RMb2dDbGljaz10cnVl", "Go")</f>
        <v/>
      </c>
    </row>
    <row r="187">
      <c r="A187" s="1" t="n">
        <v>185</v>
      </c>
      <c r="B187" t="inlineStr">
        <is>
          <t>値下げ交渉有り Microsoft Office 2019 Professional Plus 1PC 日本語版 ダウンロード版 (9)</t>
        </is>
      </c>
      <c r="C187" t="inlineStr">
        <is>
          <t>￥1,999</t>
        </is>
      </c>
      <c r="D187" t="inlineStr">
        <is>
          <t>4.5</t>
        </is>
      </c>
      <c r="E187">
        <f>HYPERLINK("https://www.amazon.co.jp/%E5%80%A4%E4%B8%8B%E3%81%92%E4%BA%A4%E6%B8%89%E6%9C%89%E3%82%8A-Microsoft-Office-Professional-%E3%83%80%E3%82%A6%E3%83%B3%E3%83%AD%E3%83%BC%E3%83%89%E7%89%88/dp/B08614Y783/ref=sr_1_249?__mk_ja_JP=%E3%82%AB%E3%82%BF%E3%82%AB%E3%83%8A&amp;dchild=1&amp;keywords=iPad&amp;qid=1598522761&amp;sr=8-249", "Go")</f>
        <v/>
      </c>
    </row>
    <row r="188">
      <c r="A188" s="1" t="n">
        <v>186</v>
      </c>
      <c r="B188" t="inlineStr">
        <is>
          <t>ASUS Pad TF701T TABLET / ブラック ( Android / 10.1inch touch / 2G / 32G / BT3 ) TF701-BK32D</t>
        </is>
      </c>
      <c r="C188" t="inlineStr">
        <is>
          <t>￥57,460</t>
        </is>
      </c>
      <c r="D188" t="inlineStr">
        <is>
          <t>4</t>
        </is>
      </c>
      <c r="E188">
        <f>HYPERLINK("https://www.amazon.co.jp/TF701T-TABLET-Android-10-1inch-TF701-BK32D/dp/B00FF3Y3NM/ref=sr_1_250?__mk_ja_JP=%E3%82%AB%E3%82%BF%E3%82%AB%E3%83%8A&amp;dchild=1&amp;keywords=iPad&amp;qid=1598522761&amp;sr=8-250", "Go")</f>
        <v/>
      </c>
    </row>
    <row r="189">
      <c r="A189" s="1" t="n">
        <v>187</v>
      </c>
      <c r="B189" t="inlineStr">
        <is>
          <t>Samsung Galaxy Tab J (SM-T285YD) 1.5GB / 8GB 7.0インチLTE SIMフリータブレットPC [並行輸入品] (ゴールド)</t>
        </is>
      </c>
      <c r="C189" t="inlineStr">
        <is>
          <t>￥55,425</t>
        </is>
      </c>
      <c r="D189" t="inlineStr">
        <is>
          <t>4</t>
        </is>
      </c>
      <c r="E189">
        <f>HYPERLINK("https://www.amazon.co.jp/SM-T285YD/dp/B06XNQ8C2M/ref=sr_1_251?__mk_ja_JP=%E3%82%AB%E3%82%BF%E3%82%AB%E3%83%8A&amp;dchild=1&amp;keywords=iPad&amp;qid=1598522761&amp;sr=8-251", "Go")</f>
        <v/>
      </c>
    </row>
    <row r="190">
      <c r="A190" s="1" t="n">
        <v>188</v>
      </c>
      <c r="B190" t="inlineStr">
        <is>
          <t>acer アイコニアシリーズ タブレットPC ( 10.1型 / Atom Z2760 / 2GB / 64GB eMMC / Win8 32bit / シルバー ) ICONIA W510</t>
        </is>
      </c>
      <c r="C190" t="inlineStr">
        <is>
          <t>￥14,700</t>
        </is>
      </c>
      <c r="D190" t="inlineStr">
        <is>
          <t>4</t>
        </is>
      </c>
      <c r="E190">
        <f>HYPERLINK("https://www.amazon.co.jp/%E3%82%A2%E3%82%A4%E3%82%B3%E3%83%8B%E3%82%A2%E3%82%B7%E3%83%AA%E3%83%BC%E3%82%BA-%E3%82%BF%E3%83%96%E3%83%AC%E3%83%83%E3%83%88PC-10-1%E5%9E%8B-ICONIA-W510/dp/B00AB7HW94/ref=sr_1_252?__mk_ja_JP=%E3%82%AB%E3%82%BF%E3%82%AB%E3%83%8A&amp;dchild=1&amp;keywords=iPad&amp;qid=1598522761&amp;sr=8-252", "Go")</f>
        <v/>
      </c>
    </row>
    <row r="191">
      <c r="A191" s="1" t="n">
        <v>189</v>
      </c>
      <c r="B191" t="inlineStr">
        <is>
          <t>9.6インチQuad-Core IPS高解像度3Gタブレット●SIMフリー3G Phone Call・Full Function●完全日本仕様 ★Linpad Technology F96i Android4.4.2搭載★Bluetooth・HDMI・GPS・テザリング・極薄7.7mm</t>
        </is>
      </c>
      <c r="C191" t="inlineStr">
        <is>
          <t>￥16,800</t>
        </is>
      </c>
      <c r="D191" t="inlineStr">
        <is>
          <t>4</t>
        </is>
      </c>
      <c r="E191">
        <f>HYPERLINK("https://www.amazon.co.jp/9-6%E3%82%A4%E3%83%B3%E3%83%81Quad-Core-IPS%E9%AB%98%E8%A7%A3%E5%83%8F%E5%BA%A63G%E3%82%BF%E3%83%96%E3%83%AC%E3%83%83%E3%83%88%E2%97%8FSIM%E3%83%95%E3%83%AA%E3%83%BC3G-Function%E2%97%8F%E5%AE%8C%E5%85%A8%E6%97%A5%E6%9C%AC%E4%BB%95%E6%A7%98-F96i-Android4-4-2%E6%90%AD%E8%BC%89%E2%98%85Bluetooth%E3%83%BBHDMI%E3%83%BBGPS%E3%83%BB%E3%83%86%E3%82%B6%E3%83%AA%E3%83%B3%E3%82%B0%E3%83%BB%E6%A5%B5%E8%96%847-7mm/dp/B00V5KH7K0/ref=sr_1_253?__mk_ja_JP=%E3%82%AB%E3%82%BF%E3%82%AB%E3%83%8A&amp;dchild=1&amp;keywords=iPad&amp;qid=1598522761&amp;sr=8-253", "Go")</f>
        <v/>
      </c>
    </row>
    <row r="192">
      <c r="A192" s="1" t="n">
        <v>190</v>
      </c>
      <c r="B192" t="inlineStr">
        <is>
          <t>iBUFFALO ASUS MeMO Pad ME172V専用 気泡が消える液晶保護フィルム 光沢タイプ BSTPME172FG</t>
        </is>
      </c>
      <c r="C192" t="inlineStr">
        <is>
          <t>￥660</t>
        </is>
      </c>
      <c r="D192" t="inlineStr">
        <is>
          <t>4.5</t>
        </is>
      </c>
      <c r="E192">
        <f>HYPERLINK("https://www.amazon.co.jp/iBUFFALO-ME172V%E5%B0%82%E7%94%A8-%E6%B0%97%E6%B3%A1%E3%81%8C%E6%B6%88%E3%81%88%E3%82%8B%E6%B6%B2%E6%99%B6%E4%BF%9D%E8%AD%B7%E3%83%95%E3%82%A3%E3%83%AB%E3%83%A0-%E5%85%89%E6%B2%A2%E3%82%BF%E3%82%A4%E3%83%97-BSTPME172FG/dp/B00C18MFQG/ref=sr_1_254?__mk_ja_JP=%E3%82%AB%E3%82%BF%E3%82%AB%E3%83%8A&amp;dchild=1&amp;keywords=iPad&amp;qid=1598522761&amp;sr=8-254", "Go")</f>
        <v/>
      </c>
    </row>
    <row r="193">
      <c r="A193" s="1" t="n">
        <v>191</v>
      </c>
      <c r="B193" t="inlineStr">
        <is>
          <t>FRONTIER 21.5型 タブレット Android4.0 フルHD 無線LAN Bluetooth フロンティア ◇ FT103</t>
        </is>
      </c>
      <c r="C193" t="inlineStr">
        <is>
          <t>￥23,800</t>
        </is>
      </c>
      <c r="D193" t="inlineStr">
        <is>
          <t>4.5</t>
        </is>
      </c>
      <c r="E193">
        <f>HYPERLINK("https://www.amazon.co.jp/FRONTIER-Android4-0-Bluetooth-%E3%83%95%E3%83%AD%E3%83%B3%E3%83%86%E3%82%A3%E3%82%A2-FT103/dp/B008GRXXNU/ref=sr_1_255?__mk_ja_JP=%E3%82%AB%E3%82%BF%E3%82%AB%E3%83%8A&amp;dchild=1&amp;keywords=iPad&amp;qid=1598522761&amp;sr=8-255", "Go")</f>
        <v/>
      </c>
    </row>
    <row r="194">
      <c r="A194" s="1" t="n">
        <v>192</v>
      </c>
      <c r="B194" t="inlineStr">
        <is>
          <t>ipad air2 ケース ipad air2カバー アイパットエアー カバー タブレットPC スタンドタイプ 復古調 レザー 軽量 革 段階調整可能 スリープ機能付き ブラウン</t>
        </is>
      </c>
      <c r="C194" t="inlineStr">
        <is>
          <t>￥2,280</t>
        </is>
      </c>
      <c r="D194" t="inlineStr">
        <is>
          <t>4.4</t>
        </is>
      </c>
      <c r="E194">
        <f>HYPERLINK("https://www.amazon.co.jp/air2%E3%82%AB%E3%83%90%E3%83%BC-%E3%82%A2%E3%82%A4%E3%83%91%E3%83%83%E3%83%88%E3%82%A8%E3%82%A2%E3%83%BC-%E3%82%BF%E3%83%96%E3%83%AC%E3%83%83%E3%83%88PC-%E3%82%B9%E3%82%BF%E3%83%B3%E3%83%89%E3%82%BF%E3%82%A4%E3%83%97-%E3%82%B9%E3%83%AA%E3%83%BC%E3%83%97%E6%A9%9F%E8%83%BD%E4%BB%98%E3%81%8D/dp/B00S7RBBTC/ref=sr_1_270?__mk_ja_JP=%E3%82%AB%E3%82%BF%E3%82%AB%E3%83%8A&amp;dchild=1&amp;keywords=iPad&amp;qid=1598522761&amp;sr=8-270", "Go")</f>
        <v/>
      </c>
    </row>
    <row r="195">
      <c r="A195" s="1" t="n">
        <v>193</v>
      </c>
      <c r="B195" t="inlineStr">
        <is>
          <t>NEC VersaPro 11.6型タブレットPC PC-VK12CSKE56FK CoreM-5Y71(1.2Ghz)/4GB/128GB(SSD)/無線LAN(IEEE802.11ac/a/b/g/n/BluetoothV4.0/USB3.0×1ポート/MicroHDMIポート/Windows8.1Pro(64bit)</t>
        </is>
      </c>
      <c r="C195" t="inlineStr">
        <is>
          <t>￥28,300</t>
        </is>
      </c>
      <c r="D195" t="inlineStr">
        <is>
          <t>4</t>
        </is>
      </c>
      <c r="E195">
        <f>HYPERLINK("https://www.amazon.co.jp/NEC-11-6%E5%9E%8B%E3%82%BF%E3%83%96%E3%83%AC%E3%83%83%E3%83%88PC-PC-VK12CSKE56FK-BluetoothV4-0-Windows8-1Pro/dp/B00V33HGKA/ref=sr_1_281?__mk_ja_JP=%E3%82%AB%E3%82%BF%E3%82%AB%E3%83%8A&amp;dchild=1&amp;keywords=iPad&amp;qid=1598522761&amp;sr=8-281", "Go")</f>
        <v/>
      </c>
    </row>
    <row r="196">
      <c r="A196" s="1" t="n">
        <v>194</v>
      </c>
      <c r="B196" t="inlineStr">
        <is>
          <t>TECLAST Tbook 11 タブレットPC Windows 10 / アンドロイド 5.1 10.6インチ IPS Full HD スクリーン 4GB LPDDR3+64GB eMMC 7500mAh バッテリー 日本語対応</t>
        </is>
      </c>
      <c r="C196" t="inlineStr">
        <is>
          <t>￥28,900</t>
        </is>
      </c>
      <c r="D196" t="inlineStr">
        <is>
          <t>4</t>
        </is>
      </c>
      <c r="E196">
        <f>HYPERLINK("https://www.amazon.co.jp/TECLAST-%E3%82%BF%E3%83%96%E3%83%AC%E3%83%83%E3%83%88PC-Windows-Android-10-6%E3%82%A4%E3%83%B3%E3%83%81/dp/B01M1E8Z0D/ref=sr_1_282?__mk_ja_JP=%E3%82%AB%E3%82%BF%E3%82%AB%E3%83%8A&amp;dchild=1&amp;keywords=iPad&amp;qid=1598522761&amp;sr=8-282", "Go")</f>
        <v/>
      </c>
    </row>
    <row r="197">
      <c r="A197" s="1" t="n">
        <v>195</v>
      </c>
      <c r="B197" t="inlineStr">
        <is>
          <t>Androidタブレット10インチクアッドコア4GB RAM 64GB ROM 3G GSM電話、SIMカードスロット付きWiFi GPS Bluetoothデュアルカメラ (黑色)</t>
        </is>
      </c>
      <c r="C197" t="inlineStr">
        <is>
          <t>￥8,899</t>
        </is>
      </c>
      <c r="D197" t="inlineStr">
        <is>
          <t>5</t>
        </is>
      </c>
      <c r="E197">
        <f>HYPERLINK("https://www.amazon.co.jp/Android%E3%82%BF%E3%83%96%E3%83%AC%E3%83%83%E3%83%8810%E3%82%A4%E3%83%B3%E3%83%81%E3%82%AF%E3%82%A2%E3%83%83%E3%83%89%E3%82%B3%E3%82%A24GB-RAM-64GB-GSM%E9%9B%BB%E8%A9%B1%E3%80%81SIM%E3%82%AB%E3%83%BC%E3%83%89%E3%82%B9%E3%83%AD%E3%83%83%E3%83%88%E4%BB%98%E3%81%8DWiFi-Bluetooth%E3%83%87%E3%83%A5%E3%82%A2%E3%83%AB%E3%82%AB%E3%83%A1%E3%83%A9/dp/B089RKZKW3/ref=sr_1_289?__mk_ja_JP=%E3%82%AB%E3%82%BF%E3%82%AB%E3%83%8A&amp;dchild=1&amp;keywords=iPad&amp;qid=1598522761&amp;sr=8-289", "Go")</f>
        <v/>
      </c>
    </row>
    <row r="198">
      <c r="A198" s="1" t="n">
        <v>196</v>
      </c>
      <c r="B198" t="inlineStr">
        <is>
          <t>2020 EVPAD Tablet Eplay i8 タブレット EPLAY TV タブレット EVBOX android TV BOX Tablet 10.1 インチ 2GB RAM 32GB ROM 日本、中国、台湾、香港、東南アジア、米国などは無料で生放送します。全日本1年間無償保証</t>
        </is>
      </c>
      <c r="C198" t="inlineStr">
        <is>
          <t>￥27,900</t>
        </is>
      </c>
      <c r="D198" t="inlineStr">
        <is>
          <t>5</t>
        </is>
      </c>
      <c r="E198">
        <f>HYPERLINK("https://www.amazon.co.jp/EVPAD-Tablet-Eplay-android-%E6%97%A5%E6%9C%AC%E3%80%81%E4%B8%AD%E5%9B%BD%E3%80%81%E5%8F%B0%E6%B9%BE%E3%80%81%E9%A6%99%E6%B8%AF%E3%80%81%E6%9D%B1%E5%8D%97%E3%82%A2%E3%82%B8%E3%82%A2%E3%80%81%E7%B1%B3%E5%9B%BD%E3%81%AA%E3%81%A9%E3%81%AF%E7%84%A1%E6%96%99%E3%81%A7%E7%94%9F%E6%94%BE%E9%80%81%E3%81%97%E3%81%BE%E3%81%99%E3%80%82%E5%85%A8%E6%97%A5%E6%9C%AC1%E5%B9%B4%E9%96%93%E7%84%A1%E5%84%9F%E4%BF%9D%E8%A8%BC/dp/B089S5RM41/ref=sr_1_291?__mk_ja_JP=%E3%82%AB%E3%82%BF%E3%82%AB%E3%83%8A&amp;dchild=1&amp;keywords=iPad&amp;qid=1598522761&amp;sr=8-291", "Go")</f>
        <v/>
      </c>
    </row>
    <row r="199">
      <c r="A199" s="1" t="n">
        <v>197</v>
      </c>
      <c r="B199" t="inlineStr">
        <is>
          <t>iPad 10.2 キーボードケース iPad 第七世代キーボード iPad Air 3/Pro 10.5 対応 薄型 ワイヤレス Bluetooth キーボード 一体型 軽量 オートスリープ機能搭載 スタンド角度調整可能 全面保護カバー アイパッド用キーボード iPad 第七世代 10.2インチ(A2197/A2200/A2198) 2019年発売 iPad Air 3 iPad Pro 10.5 インチ ブラック</t>
        </is>
      </c>
      <c r="C199" t="inlineStr">
        <is>
          <t>￥3,999</t>
        </is>
      </c>
      <c r="D199" t="inlineStr">
        <is>
          <t>4.1</t>
        </is>
      </c>
      <c r="E199">
        <f>HYPERLINK("https://www.amazon.co.jp/iPad-10-2-10-5-%E3%82%AA%E3%83%BC%E3%83%88%E3%82%B9%E3%83%AA%E3%83%BC%E3%83%97%E6%A9%9F%E8%83%BD%E6%90%AD%E8%BC%89-%E3%82%A2%E3%82%A4%E3%83%91%E3%83%83%E3%83%89%E7%94%A8%E3%82%AD%E3%83%BC%E3%83%9C%E3%83%BC%E3%83%89/dp/B08695VTJT/ref=sr_1_293_sspa?__mk_ja_JP=%E3%82%AB%E3%82%BF%E3%82%AB%E3%83%8A&amp;dchild=1&amp;keywords=iPad&amp;qid=1598522761&amp;sr=8-293-spons&amp;psc=1&amp;spLa=ZW5jcnlwdGVkUXVhbGlmaWVyPUExQk1SNFlVWVdJVTcwJmVuY3J5cHRlZElkPUEwNDI2NzEyMUpCWlg3M084VDFaSyZlbmNyeXB0ZWRBZElkPUExNzIyUk5STUtDOFo3JndpZGdldE5hbWU9c3BfYnRmJmFjdGlvbj1jbGlja1JlZGlyZWN0JmRvTm90TG9nQ2xpY2s9dHJ1ZQ==", "Go")</f>
        <v/>
      </c>
    </row>
    <row r="200">
      <c r="A200" s="1" t="n">
        <v>198</v>
      </c>
      <c r="B200" t="inlineStr">
        <is>
          <t>Fire 7 タブレット キッズモデル ピンク (7インチディスプレイ) 16GB</t>
        </is>
      </c>
      <c r="C200" t="inlineStr">
        <is>
          <t>毎月￥2,396</t>
        </is>
      </c>
      <c r="D200" t="inlineStr">
        <is>
          <t>4.1</t>
        </is>
      </c>
      <c r="E200">
        <f>HYPERLINK("https://www.amazon.co.jp/Fire-7-%E3%82%BF%E3%83%96%E3%83%AC%E3%83%83%E3%83%88--%E3%82%AD%E3%83%83%E3%82%BA%E3%83%A2%E3%83%87%E3%83%AB-16GB-%E3%83%94%E3%83%B3%E3%82%AF/dp/B07H91HY2J/ref=sr_1_289_sspa?__mk_ja_JP=%E3%82%AB%E3%82%BF%E3%82%AB%E3%83%8A&amp;dchild=1&amp;keywords=iPad&amp;qid=1598522972&amp;sr=8-289-spons&amp;psc=1&amp;spLa=ZW5jcnlwdGVkUXVhbGlmaWVyPUEySjhZSkhNNEFMQk44JmVuY3J5cHRlZElkPUEwMDUxMzUwM1JBT1NSNktSTlIzVSZlbmNyeXB0ZWRBZElkPUEzUTdUUEpGOEpJTE45JndpZGdldE5hbWU9c3BfYXRmX25leHQmYWN0aW9uPWNsaWNrUmVkaXJlY3QmZG9Ob3RMb2dDbGljaz10cnVl", "Go")</f>
        <v/>
      </c>
    </row>
    <row r="201">
      <c r="A201" s="1" t="n">
        <v>199</v>
      </c>
      <c r="B201" t="inlineStr">
        <is>
          <t>iPad 10.2 キーボードケース 第7世代 2019秋最新版対応 iPad Pro10.5(2017/2018) iPad Air3 2019に兼用 キーボード付きカバー ワイヤレス Bluetooth 着脱式 スマートキーボード ペンホルダー付き スタンド機能 多角度調整 TPU iPad 10.5インチ対応ケース 日本語説明書付着 (ローズゴールド)</t>
        </is>
      </c>
      <c r="C201" t="inlineStr">
        <is>
          <t>￥3,299</t>
        </is>
      </c>
      <c r="D201" t="inlineStr">
        <is>
          <t>4.1</t>
        </is>
      </c>
      <c r="E201">
        <f>HYPERLINK("https://www.amazon.co.jp/2019%E7%A7%8B%E6%9C%80%E6%96%B0%E7%89%88%E5%AF%BE%E5%BF%9C-%E3%82%AD%E3%83%BC%E3%83%9C%E3%83%BC%E3%83%89%E4%BB%98%E3%81%8D%E3%82%AB%E3%83%90%E3%83%BC-Bluetooth-%E3%82%B9%E3%83%9E%E3%83%BC%E3%83%88%E3%82%AD%E3%83%BC%E3%83%9C%E3%83%BC%E3%83%89-10-5%E3%82%A4%E3%83%B3%E3%83%81%E5%AF%BE%E5%BF%9C%E3%82%B1%E3%83%BC%E3%82%B9/dp/B07YL1HB94/ref=sr_1_290_sspa?__mk_ja_JP=%E3%82%AB%E3%82%BF%E3%82%AB%E3%83%8A&amp;dchild=1&amp;keywords=iPad&amp;qid=1598522972&amp;sr=8-290-spons&amp;psc=1&amp;spLa=ZW5jcnlwdGVkUXVhbGlmaWVyPUEySjhZSkhNNEFMQk44JmVuY3J5cHRlZElkPUEwMDUxMzUwM1JBT1NSNktSTlIzVSZlbmNyeXB0ZWRBZElkPUEyM0FCOEZYSEM5OTlVJndpZGdldE5hbWU9c3BfYXRmX25leHQmYWN0aW9uPWNsaWNrUmVkaXJlY3QmZG9Ob3RMb2dDbGljaz10cnVl", "Go")</f>
        <v/>
      </c>
    </row>
    <row r="202">
      <c r="A202" s="1" t="n">
        <v>200</v>
      </c>
      <c r="B202" t="inlineStr">
        <is>
          <t>SANTALA ipad キーボード ケース [iPad 10.2/iPad Air3/Pro 10.5と一緒に使用可能] 正規品と同様MFI認証済みのスマートコネクター(smart connector)により接続 キーボードカバー 脱着式 多角度調整 傷つけ防止 耐久性 充電不要 ケース付け Apple Pencilケース付け バックライトキーボード 調節可能</t>
        </is>
      </c>
      <c r="C202" t="inlineStr">
        <is>
          <t>￥7,199</t>
        </is>
      </c>
      <c r="D202" t="inlineStr">
        <is>
          <t>4.1</t>
        </is>
      </c>
      <c r="E202">
        <f>HYPERLINK("https://www.amazon.co.jp/SANTALA-10-5%E3%81%A8%E4%B8%80%E7%B7%92%E3%81%AB%E4%BD%BF%E7%94%A8%E5%8F%AF%E8%83%BD-%E6%AD%A3%E8%A6%8F%E5%93%81%E3%81%A8%E5%90%8C%E6%A7%98MFI%E8%AA%8D%E8%A8%BC%E6%B8%88%E3%81%BF%E3%81%AE%E3%82%B9%E3%83%9E%E3%83%BC%E3%83%88%E3%82%B3%E3%83%8D%E3%82%AF%E3%82%BF%E3%83%BC-Pencil%E3%82%B1%E3%83%BC%E3%82%B9%E4%BB%98%E3%81%91-%E3%83%90%E3%83%83%E3%82%AF%E3%83%A9%E3%82%A4%E3%83%88%E3%82%AD%E3%83%BC%E3%83%9C%E3%83%BC%E3%83%89/dp/B087JK6Y33/ref=sr_1_291_sspa?__mk_ja_JP=%E3%82%AB%E3%82%BF%E3%82%AB%E3%83%8A&amp;dchild=1&amp;keywords=iPad&amp;qid=1598522972&amp;sr=8-291-spons&amp;psc=1&amp;spLa=ZW5jcnlwdGVkUXVhbGlmaWVyPUEySjhZSkhNNEFMQk44JmVuY3J5cHRlZElkPUEwMDUxMzUwM1JBT1NSNktSTlIzVSZlbmNyeXB0ZWRBZElkPUFGSjM3UjZGUjhCUkkmd2lkZ2V0TmFtZT1zcF9hdGZfbmV4dCZhY3Rpb249Y2xpY2tSZWRpcmVjdCZkb05vdExvZ0NsaWNrPXRydWU=", "Go")</f>
        <v/>
      </c>
    </row>
    <row r="203">
      <c r="A203" s="1" t="n">
        <v>201</v>
      </c>
      <c r="B203" t="inlineStr">
        <is>
          <t>Baseus iPad Pro USB Type C ハブ, USBハブ 変換 アダプタ 6in1 Hub【4K HDMI USB-C 60W PD充電 USB3.0 &amp; 3.5mm ジャック SD/TFカードリーダー】 iPadプロ 11 12.9 2020 2018、Macbook Pro Airなど対応 (グレー)</t>
        </is>
      </c>
      <c r="C203" t="inlineStr">
        <is>
          <t>￥5,199</t>
        </is>
      </c>
      <c r="D203" t="inlineStr">
        <is>
          <t>4</t>
        </is>
      </c>
      <c r="E203">
        <f>HYPERLINK("https://www.amazon.co.jp/Baseus-60WPD%E5%85%85%E9%9B%BB-USB3-0-TF%E3%82%AB%E3%83%BC%E3%83%89%E3%83%AA%E3%83%BC%E3%83%80%E3%83%BC-12-9%E3%81%AA%E3%81%A9%E5%AF%BE%E5%BF%9C/dp/B07X9SKCRN/ref=sr_1_292_sspa?__mk_ja_JP=%E3%82%AB%E3%82%BF%E3%82%AB%E3%83%8A&amp;dchild=1&amp;keywords=iPad&amp;qid=1598522972&amp;sr=8-292-spons&amp;psc=1&amp;spLa=ZW5jcnlwdGVkUXVhbGlmaWVyPUEySjhZSkhNNEFMQk44JmVuY3J5cHRlZElkPUEwMDUxMzUwM1JBT1NSNktSTlIzVSZlbmNyeXB0ZWRBZElkPUEyVU9CMkhUNzIzOU5PJndpZGdldE5hbWU9c3BfYXRmX25leHQmYWN0aW9uPWNsaWNrUmVkaXJlY3QmZG9Ob3RMb2dDbGljaz10cnVl", "Go")</f>
        <v/>
      </c>
    </row>
    <row r="204">
      <c r="A204" s="1" t="n">
        <v>202</v>
      </c>
      <c r="B204" t="inlineStr">
        <is>
          <t>ipad mini5 ケース iPad mini(第5世代) 7.9インチ ケース アイパッドミニ5 ケース ipad mini5 カバー タブレットPC 手帳型 手提げケース タッチペンホルダ付 カード収納 チェーン付き グリーン</t>
        </is>
      </c>
      <c r="C204" t="inlineStr">
        <is>
          <t>￥2,480</t>
        </is>
      </c>
      <c r="D204" t="inlineStr">
        <is>
          <t>5</t>
        </is>
      </c>
      <c r="E204">
        <f>HYPERLINK("https://www.amazon.co.jp/7-9%E3%82%A4%E3%83%B3%E3%83%81-%E3%82%A2%E3%82%A4%E3%83%91%E3%83%83%E3%83%89%E3%83%9F%E3%83%8B5-%E3%82%BF%E3%83%96%E3%83%AC%E3%83%83%E3%83%88PC-%E6%89%8B%E6%8F%90%E3%81%92%E3%82%B1%E3%83%BC%E3%82%B9-%E3%82%BF%E3%83%83%E3%83%81%E3%83%9A%E3%83%B3%E3%83%9B%E3%83%AB%E3%83%80%E4%BB%98/dp/B07R59DNNB/ref=sr_1_293?__mk_ja_JP=%E3%82%AB%E3%82%BF%E3%82%AB%E3%83%8A&amp;dchild=1&amp;keywords=iPad&amp;qid=1598522972&amp;sr=8-293", "Go")</f>
        <v/>
      </c>
    </row>
    <row r="205">
      <c r="A205" s="1" t="n">
        <v>203</v>
      </c>
      <c r="B205" t="inlineStr">
        <is>
          <t>ipad 第5世代 ケース ipad 第6世代 ケース 新型 9.7インチ ipad 2018 ケース ipad 2017ケース アイパット カバー（9.7インチ） タブレットPC 手帳型 軽量 極薄 オートスリープ機能付き 段階調整可能 C</t>
        </is>
      </c>
      <c r="C205" t="inlineStr">
        <is>
          <t>￥2,480</t>
        </is>
      </c>
      <c r="D205" t="inlineStr">
        <is>
          <t>5</t>
        </is>
      </c>
      <c r="E205">
        <f>HYPERLINK("https://www.amazon.co.jp/2017%E3%82%B1%E3%83%BC%E3%82%B9-%E3%82%AB%E3%83%90%E3%83%BC%EF%BC%889-7%E3%82%A4%E3%83%B3%E3%83%81%EF%BC%89-%E3%82%BF%E3%83%96%E3%83%AC%E3%83%83%E3%83%88PC-%E3%82%AA%E3%83%BC%E3%83%88%E3%82%B9%E3%83%AA%E3%83%BC%E3%83%97%E6%A9%9F%E8%83%BD%E4%BB%98%E3%81%8D-%E6%AE%B5%E9%9A%8E%E8%AA%BF%E6%95%B4%E5%8F%AF%E8%83%BD/dp/B07CXJQR7R/ref=sr_1_294?__mk_ja_JP=%E3%82%AB%E3%82%BF%E3%82%AB%E3%83%8A&amp;dchild=1&amp;keywords=iPad&amp;qid=1598522972&amp;sr=8-294", "Go")</f>
        <v/>
      </c>
    </row>
    <row r="206">
      <c r="A206" s="1" t="n">
        <v>204</v>
      </c>
      <c r="B206" t="inlineStr">
        <is>
          <t>Apple(アップル) iPad 第5世代 32GB スペースグレイ MP1J2J／A SoftBank</t>
        </is>
      </c>
      <c r="C206" t="inlineStr">
        <is>
          <t>￥41,952</t>
        </is>
      </c>
      <c r="D206" t="inlineStr">
        <is>
          <t>5</t>
        </is>
      </c>
      <c r="E206">
        <f>HYPERLINK("https://www.amazon.co.jp/Wi-Fi-Cellular-2017%E5%B9%B4%E6%98%A5%E3%83%A2%E3%83%87%E3%83%AB-MP1J2J-%E3%82%B9%E3%83%9A%E3%83%BC%E3%82%B9%E3%82%B0%E3%83%AC%E3%83%BC/dp/B072L7CF4D/ref=sr_1_295?__mk_ja_JP=%E3%82%AB%E3%82%BF%E3%82%AB%E3%83%8A&amp;dchild=1&amp;keywords=iPad&amp;qid=1598522972&amp;sr=8-295", "Go")</f>
        <v/>
      </c>
    </row>
    <row r="207">
      <c r="A207" s="1" t="n">
        <v>205</v>
      </c>
      <c r="B207" t="inlineStr">
        <is>
          <t>iPad Pro 9.7 ケース ipad pro ケース ipad pro カバー アイパッドプロ ケース （9.7インチ）手帳型 タブレットPC スタンドタイプ iPad Pro 9.7インチ用カバー 360度回転 オートスリープ機能付き レトロ調花柄 かわいい　ピンク</t>
        </is>
      </c>
      <c r="C207" t="inlineStr">
        <is>
          <t>￥2,250</t>
        </is>
      </c>
      <c r="D207" t="inlineStr">
        <is>
          <t>5</t>
        </is>
      </c>
      <c r="E207">
        <f>HYPERLINK("https://www.amazon.co.jp/%E3%82%A2%E3%82%A4%E3%83%91%E3%83%83%E3%83%89%E3%83%97%E3%83%AD-%EF%BC%889-7%E3%82%A4%E3%83%B3%E3%83%81%EF%BC%89%E6%89%8B%E5%B8%B3%E5%9E%8B-9-7%E3%82%A4%E3%83%B3%E3%83%81%E7%94%A8%E3%82%AB%E3%83%90%E3%83%BC-%E3%82%AA%E3%83%BC%E3%83%88%E3%82%B9%E3%83%AA%E3%83%BC%E3%83%97%E6%A9%9F%E8%83%BD%E4%BB%98%E3%81%8D-%E3%81%8B%E3%82%8F%E3%81%84%E3%81%84-%E3%83%94%E3%83%B3%E3%82%AF/dp/B01FLIP3D4/ref=sr_1_296?__mk_ja_JP=%E3%82%AB%E3%82%BF%E3%82%AB%E3%83%8A&amp;dchild=1&amp;keywords=iPad&amp;qid=1598522972&amp;sr=8-296", "Go")</f>
        <v/>
      </c>
    </row>
    <row r="208">
      <c r="A208" s="1" t="n">
        <v>206</v>
      </c>
      <c r="B208" t="inlineStr">
        <is>
          <t>iPad Pro 9.7 ケース ipad pro ケース ipad pro カバー アイパッドプロ ケース （9.7インチ）手帳型 タブレットPC スタンドタイプ iPad Pro 9.7インチ用カバー　収納 カバン 手提げケース 段階調整可能 スリープ機能付き　バラ色</t>
        </is>
      </c>
      <c r="C208" t="inlineStr">
        <is>
          <t>￥2,480</t>
        </is>
      </c>
      <c r="D208" t="inlineStr">
        <is>
          <t>5</t>
        </is>
      </c>
      <c r="E208">
        <f>HYPERLINK("https://www.amazon.co.jp/%E3%82%A2%E3%82%A4%E3%83%91%E3%83%83%E3%83%89%E3%83%97%E3%83%AD-%EF%BC%889-7%E3%82%A4%E3%83%B3%E3%83%81%EF%BC%89%E6%89%8B%E5%B8%B3%E5%9E%8B-%E3%82%BF%E3%83%96%E3%83%AC%E3%83%83%E3%83%88PC-9-7%E3%82%A4%E3%83%B3%E3%83%81%E7%94%A8%E3%82%AB%E3%83%90%E3%83%BC-%E5%8F%8E%E7%B4%8D-%E3%82%B9%E3%83%AA%E3%83%BC%E3%83%97%E6%A9%9F%E8%83%BD%E4%BB%98%E3%81%8D-%E3%83%90%E3%83%A9%E8%89%B2/dp/B01EOYJ9FY/ref=sr_1_297?__mk_ja_JP=%E3%82%AB%E3%82%BF%E3%82%AB%E3%83%8A&amp;dchild=1&amp;keywords=iPad&amp;qid=1598522972&amp;sr=8-297", "Go")</f>
        <v/>
      </c>
    </row>
    <row r="209">
      <c r="A209" s="1" t="n">
        <v>207</v>
      </c>
      <c r="B209" t="inlineStr">
        <is>
          <t>iPad Pro 9.7 ケース ipad pro ケース ipad pro カバー アイパッドプロ ケース （9.7インチ）手帳型 タブレットPC スタンドタイプ iPad Pro 9.7インチ用カバー　オートスリープ機能付き PUレザー 段階調整可能　女の子 人気 おしゃれ　E</t>
        </is>
      </c>
      <c r="C209" t="inlineStr">
        <is>
          <t>￥2,550</t>
        </is>
      </c>
      <c r="D209" t="inlineStr">
        <is>
          <t>5</t>
        </is>
      </c>
      <c r="E209">
        <f>HYPERLINK("https://www.amazon.co.jp/%E3%82%A2%E3%82%A4%E3%83%91%E3%83%83%E3%83%89%E3%83%97%E3%83%AD-%EF%BC%889-7%E3%82%A4%E3%83%B3%E3%83%81%EF%BC%89%E6%89%8B%E5%B8%B3%E5%9E%8B-%E3%82%BF%E3%83%96%E3%83%AC%E3%83%83%E3%83%88PC-9-7%E3%82%A4%E3%83%B3%E3%83%81%E7%94%A8%E3%82%AB%E3%83%90%E3%83%BC-%E3%82%AA%E3%83%BC%E3%83%88%E3%82%B9%E3%83%AA%E3%83%BC%E3%83%97%E6%A9%9F%E8%83%BD%E4%BB%98%E3%81%8D-%E6%AE%B5%E9%9A%8E%E8%AA%BF%E6%95%B4%E5%8F%AF%E8%83%BD-%E5%A5%B3%E3%81%AE%E5%AD%90/dp/B01E7KJUJU/ref=sr_1_298?__mk_ja_JP=%E3%82%AB%E3%82%BF%E3%82%AB%E3%83%8A&amp;dchild=1&amp;keywords=iPad&amp;qid=1598522972&amp;sr=8-298", "Go")</f>
        <v/>
      </c>
    </row>
    <row r="210">
      <c r="A210" s="1" t="n">
        <v>208</v>
      </c>
      <c r="B210" t="inlineStr">
        <is>
          <t>iPad Pro 9.7 ケース ipad pro ケース ipad pro カバー アイパッドプロ ケース （9.7インチ）手帳型 タブレットPC スタンドタイプ　iPad Pro 9.7インチ用カバー　オートスリープ機能付き カード収納あり 花柄　C</t>
        </is>
      </c>
      <c r="C210" t="inlineStr">
        <is>
          <t>￥2,450</t>
        </is>
      </c>
      <c r="D210" t="inlineStr">
        <is>
          <t>5</t>
        </is>
      </c>
      <c r="E210">
        <f>HYPERLINK("https://www.amazon.co.jp/%E3%82%A2%E3%82%A4%E3%83%91%E3%83%83%E3%83%89%E3%83%97%E3%83%AD-%EF%BC%889-7%E3%82%A4%E3%83%B3%E3%83%81%EF%BC%89%E6%89%8B%E5%B8%B3%E5%9E%8B-%E3%82%BF%E3%83%96%E3%83%AC%E3%83%83%E3%83%88PC-%E3%82%B9%E3%82%BF%E3%83%B3%E3%83%89%E3%82%BF%E3%82%A4%E3%83%97-iPad-9-7%E3%82%A4%E3%83%B3%E3%83%81%E7%94%A8%E3%82%AB%E3%83%90%E3%83%BC-%E3%82%AA%E3%83%BC%E3%83%88%E3%82%B9%E3%83%AA%E3%83%BC%E3%83%97%E6%A9%9F%E8%83%BD%E4%BB%98%E3%81%8D/dp/B01E2OWBMO/ref=sr_1_299?__mk_ja_JP=%E3%82%AB%E3%82%BF%E3%82%AB%E3%83%8A&amp;dchild=1&amp;keywords=iPad&amp;qid=1598522972&amp;sr=8-299", "Go")</f>
        <v/>
      </c>
    </row>
    <row r="211">
      <c r="A211" s="1" t="n">
        <v>209</v>
      </c>
      <c r="B211" t="inlineStr">
        <is>
          <t>ipad mini3 ケース カバー ipad mini retina ケース アイパッドミニケース 手帳型 収納 カバン 手提げケース 段階調整可能 スリープ機能付き ストライプ柄 A</t>
        </is>
      </c>
      <c r="C211" t="inlineStr">
        <is>
          <t>￥2,280</t>
        </is>
      </c>
      <c r="D211" t="inlineStr">
        <is>
          <t>5</t>
        </is>
      </c>
      <c r="E211">
        <f>HYPERLINK("https://www.amazon.co.jp/retina-%E3%82%A2%E3%82%A4%E3%83%91%E3%83%83%E3%83%89%E3%83%9F%E3%83%8B%E3%82%B1%E3%83%BC%E3%82%B9-%E6%89%8B%E6%8F%90%E3%81%92%E3%82%B1%E3%83%BC%E3%82%B9-%E6%AE%B5%E9%9A%8E%E8%AA%BF%E6%95%B4%E5%8F%AF%E8%83%BD-%E3%82%B9%E3%83%AA%E3%83%BC%E3%83%97%E6%A9%9F%E8%83%BD%E4%BB%98%E3%81%8D/dp/B010RYSL9K/ref=sr_1_300?__mk_ja_JP=%E3%82%AB%E3%82%BF%E3%82%AB%E3%83%8A&amp;dchild=1&amp;keywords=iPad&amp;qid=1598522972&amp;sr=8-300", "Go")</f>
        <v/>
      </c>
    </row>
    <row r="212">
      <c r="A212" s="1" t="n">
        <v>210</v>
      </c>
      <c r="B212" t="inlineStr">
        <is>
          <t>ipad mini3ケース カバー ipad miniケース ipad mini retina ケース アイパッドミニケース アイパッドミニ レティーナケース オートスリープ機能付き スタンドタイプ ハンドストラップ付き 人気 革ケース 高級感あふれる 超おしゃれ ブラック</t>
        </is>
      </c>
      <c r="C212" t="inlineStr">
        <is>
          <t>￥1,750</t>
        </is>
      </c>
      <c r="D212" t="inlineStr">
        <is>
          <t>5</t>
        </is>
      </c>
      <c r="E212">
        <f>HYPERLINK("https://www.amazon.co.jp/mini3%E3%82%B1%E3%83%BC%E3%82%B9-%E3%82%A2%E3%82%A4%E3%83%91%E3%83%83%E3%83%89%E3%83%9F%E3%83%8B%E3%82%B1%E3%83%BC%E3%82%B9-%E3%83%AC%E3%83%86%E3%82%A3%E3%83%BC%E3%83%8A%E3%82%B1%E3%83%BC%E3%82%B9-%E3%82%AA%E3%83%BC%E3%83%88%E3%82%B9%E3%83%AA%E3%83%BC%E3%83%97%E6%A9%9F%E8%83%BD%E4%BB%98%E3%81%8D-%E3%83%8F%E3%83%B3%E3%83%89%E3%82%B9%E3%83%88%E3%83%A9%E3%83%83%E3%83%97%E4%BB%98%E3%81%8D/dp/B00Y7NAA6K/ref=sr_1_301?__mk_ja_JP=%E3%82%AB%E3%82%BF%E3%82%AB%E3%83%8A&amp;dchild=1&amp;keywords=iPad&amp;qid=1598522972&amp;sr=8-301", "Go")</f>
        <v/>
      </c>
    </row>
    <row r="213">
      <c r="A213" s="1" t="n">
        <v>211</v>
      </c>
      <c r="B213" t="inlineStr">
        <is>
          <t>iPad 9.7 ケース 2018 2017 オシャレ カバー (パープル)</t>
        </is>
      </c>
      <c r="C213" t="inlineStr">
        <is>
          <t>￥1,470</t>
        </is>
      </c>
      <c r="D213" t="inlineStr">
        <is>
          <t>5</t>
        </is>
      </c>
      <c r="E213">
        <f>HYPERLINK("https://www.amazon.co.jp/iPad-Air-%E3%82%B9%E3%82%B1%E3%83%AB%E3%83%88%E3%83%B3%E3%82%B1%E3%83%BC%E3%82%B9-%E3%82%B9%E3%83%9E%E3%83%BC%E3%83%88%E3%82%AB%E3%83%90%E3%83%BC-%E3%83%91%E3%83%BC%E3%83%97%E3%83%AB/dp/B00R7HG3VO/ref=sr_1_303?__mk_ja_JP=%E3%82%AB%E3%82%BF%E3%82%AB%E3%83%8A&amp;dchild=1&amp;keywords=iPad&amp;qid=1598522972&amp;sr=8-303", "Go")</f>
        <v/>
      </c>
    </row>
    <row r="214">
      <c r="A214" s="1" t="n">
        <v>212</v>
      </c>
      <c r="B214" t="inlineStr">
        <is>
          <t>Deff 3WAY iPad Soft Leather Case【自動車のヘッドレストに取り付け可能】ネイビー</t>
        </is>
      </c>
      <c r="C214" t="inlineStr">
        <is>
          <t>￥4,054</t>
        </is>
      </c>
      <c r="D214" t="inlineStr">
        <is>
          <t>5</t>
        </is>
      </c>
      <c r="E214">
        <f>HYPERLINK("https://www.amazon.co.jp/Deff-3WAY-iPad-Leather-Case%E3%80%90%E8%87%AA%E5%8B%95%E8%BB%8A%E3%81%AE%E3%83%98%E3%83%83%E3%83%89%E3%83%AC%E3%82%B9%E3%83%88%E3%81%AB%E5%8F%96%E3%82%8A%E4%BB%98%E3%81%91%E5%8F%AF%E8%83%BD%E3%80%91%E3%83%8D%E3%82%A4%E3%83%93%E3%83%BC/dp/B004NZS4WY/ref=sr_1_304?__mk_ja_JP=%E3%82%AB%E3%82%BF%E3%82%AB%E3%83%8A&amp;dchild=1&amp;keywords=iPad&amp;qid=1598522972&amp;sr=8-304", "Go")</f>
        <v/>
      </c>
    </row>
    <row r="215">
      <c r="A215" s="1" t="n">
        <v>213</v>
      </c>
      <c r="B215" t="inlineStr">
        <is>
          <t>monCarbone iPad（第一世代）用リアルカーボンケース Midnight Black【正規輸入品】</t>
        </is>
      </c>
      <c r="C215" t="inlineStr">
        <is>
          <t>￥2,822</t>
        </is>
      </c>
      <c r="D215" t="inlineStr">
        <is>
          <t>5</t>
        </is>
      </c>
      <c r="E215">
        <f>HYPERLINK("https://www.amazon.co.jp/monCarbone-MC-IPD10MID-iPad%EF%BC%88%E7%AC%AC%E4%B8%80%E4%B8%96%E4%BB%A3%EF%BC%89%E7%94%A8%E3%83%AA%E3%82%A2%E3%83%AB%E3%82%AB%E3%83%BC%E3%83%9C%E3%83%B3%E3%82%B1%E3%83%BC%E3%82%B9-Midnight-Black%E3%80%90%E6%AD%A3%E8%A6%8F%E8%BC%B8%E5%85%A5%E5%93%81%E3%80%91/dp/B004GEXACG/ref=sr_1_305?__mk_ja_JP=%E3%82%AB%E3%82%BF%E3%82%AB%E3%83%8A&amp;dchild=1&amp;keywords=iPad&amp;qid=1598522972&amp;sr=8-305", "Go")</f>
        <v/>
      </c>
    </row>
    <row r="216">
      <c r="A216" s="1" t="n">
        <v>214</v>
      </c>
      <c r="B216" t="inlineStr">
        <is>
          <t>HUAWEI 12.0型タブレットパソコン MateBook ゴールド（メモリ 4GB / SSD 128GB） HZ-W19-4G-128G-GOLD</t>
        </is>
      </c>
      <c r="C216" t="inlineStr">
        <is>
          <t>￥58,610</t>
        </is>
      </c>
      <c r="D216" t="inlineStr">
        <is>
          <t>5</t>
        </is>
      </c>
      <c r="E216">
        <f>HYPERLINK("https://www.amazon.co.jp/HUAWEI-12-0%E5%9E%8B%E3%82%BF%E3%83%96%E3%83%AC%E3%83%83%E3%83%88%E3%83%91%E3%82%BD%E3%82%B3%E3%83%B3-MateBook-%E3%82%B4%E3%83%BC%E3%83%AB%E3%83%89%EF%BC%88%E3%83%A1%E3%83%A2%E3%83%AA-HZ-W19-4G-128G-GOLD/dp/B01I65GMS4/ref=sr_1_306?__mk_ja_JP=%E3%82%AB%E3%82%BF%E3%82%AB%E3%83%8A&amp;dchild=1&amp;keywords=iPad&amp;qid=1598522972&amp;sr=8-306", "Go")</f>
        <v/>
      </c>
    </row>
    <row r="217">
      <c r="A217" s="1" t="n">
        <v>215</v>
      </c>
      <c r="B217" t="inlineStr">
        <is>
          <t>ipad air2 ケース ipad air2カバー アイパットエアー2 ケース 手帳型 カード収納あり オートスリープ機能付き スタンドタイプ ハンドストラップ付き 人気 高級感あふれる 超おしゃれ オレンジ色</t>
        </is>
      </c>
      <c r="C217" t="inlineStr">
        <is>
          <t>￥2,080</t>
        </is>
      </c>
      <c r="D217" t="inlineStr">
        <is>
          <t>4.1</t>
        </is>
      </c>
      <c r="E217">
        <f>HYPERLINK("https://www.amazon.co.jp/air2%E3%82%AB%E3%83%90%E3%83%BC-%E3%82%A2%E3%82%A4%E3%83%91%E3%83%83%E3%83%88%E3%82%A8%E3%82%A2%E3%83%BC2-%E3%82%AB%E3%83%BC%E3%83%89%E5%8F%8E%E7%B4%8D%E3%81%82%E3%82%8A-%E3%82%AA%E3%83%BC%E3%83%88%E3%82%B9%E3%83%AA%E3%83%BC%E3%83%97%E6%A9%9F%E8%83%BD%E4%BB%98%E3%81%8D-%E3%83%8F%E3%83%B3%E3%83%89%E3%82%B9%E3%83%88%E3%83%A9%E3%83%83%E3%83%97%E4%BB%98%E3%81%8D/dp/B010Q1BVXM/ref=sr_1_320?__mk_ja_JP=%E3%82%AB%E3%82%BF%E3%82%AB%E3%83%8A&amp;dchild=1&amp;keywords=iPad&amp;qid=1598522972&amp;sr=8-320", "Go")</f>
        <v/>
      </c>
    </row>
    <row r="218">
      <c r="A218" s="1" t="n">
        <v>216</v>
      </c>
      <c r="B218" t="inlineStr">
        <is>
          <t>Lenovo Tab M10 ZA480021JP (Slate Black/Snapdragon 450/2/16/And8.1/10.1/WiFi)</t>
        </is>
      </c>
      <c r="C218" t="inlineStr">
        <is>
          <t>￥30,800</t>
        </is>
      </c>
      <c r="D218" t="inlineStr">
        <is>
          <t>4</t>
        </is>
      </c>
      <c r="E218">
        <f>HYPERLINK("https://www.amazon.co.jp/Lenovo-ZA480021JP-01-Slate-Snapdragon-And8-1/dp/B07WPBN1PM/ref=sr_1_327?__mk_ja_JP=%E3%82%AB%E3%82%BF%E3%82%AB%E3%83%8A&amp;dchild=1&amp;keywords=iPad&amp;qid=1598522972&amp;sr=8-327", "Go")</f>
        <v/>
      </c>
    </row>
    <row r="219">
      <c r="A219" s="1" t="n">
        <v>217</v>
      </c>
      <c r="B219" t="inlineStr">
        <is>
          <t>ONKYO オンキヨー TW2A-73Z9A (10.1インチタッチパネル）Windowsタブレット[Win 10 Home/Atom x5-Z8350/2GB/64GB]</t>
        </is>
      </c>
      <c r="C219" t="inlineStr">
        <is>
          <t>￥20,592</t>
        </is>
      </c>
      <c r="D219" t="inlineStr">
        <is>
          <t>4</t>
        </is>
      </c>
      <c r="E219">
        <f>HYPERLINK("https://www.amazon.co.jp/ONKYO-%E3%82%AA%E3%83%B3%E3%82%AD%E3%83%A8%E3%83%BC-TW2A-73Z9A-10-1%E3%82%A4%E3%83%B3%E3%83%81%E3%82%BF%E3%83%83%E3%83%81%E3%83%91%E3%83%8D%E3%83%AB%EF%BC%89Windows%E3%82%BF%E3%83%96%E3%83%AC%E3%83%83%E3%83%88-x5-Z8350/dp/B06XVNY9LL/ref=sr_1_329?__mk_ja_JP=%E3%82%AB%E3%82%BF%E3%82%AB%E3%83%8A&amp;dchild=1&amp;keywords=iPad&amp;qid=1598522972&amp;sr=8-329", "Go")</f>
        <v/>
      </c>
    </row>
    <row r="220">
      <c r="A220" s="1" t="n">
        <v>218</v>
      </c>
      <c r="B220" t="inlineStr">
        <is>
          <t>ASUS ME176C シリーズ タブレットPC ブラック ( Android 4.4.2 / 7 inch / Atom Z3745 / 1GB / eMMC 16G / WIFI対応 ) ME176C-BK16</t>
        </is>
      </c>
      <c r="C220" t="inlineStr">
        <is>
          <t>￥13,999</t>
        </is>
      </c>
      <c r="D220" t="inlineStr">
        <is>
          <t>4</t>
        </is>
      </c>
      <c r="E220">
        <f>HYPERLINK("https://www.amazon.co.jp/ME176C-%E3%82%BF%E3%83%96%E3%83%AC%E3%83%83%E3%83%88PC-Android-WIFI%E5%AF%BE%E5%BF%9C-ME176C-BK16/dp/B00QLLADAO/ref=sr_1_331?__mk_ja_JP=%E3%82%AB%E3%82%BF%E3%82%AB%E3%83%8A&amp;dchild=1&amp;keywords=iPad&amp;qid=1598522972&amp;sr=8-331", "Go")</f>
        <v/>
      </c>
    </row>
    <row r="221">
      <c r="A221" s="1" t="n">
        <v>219</v>
      </c>
      <c r="B221" t="inlineStr">
        <is>
          <t>iBUFFALO タブレット用汎用レザースリーブケース 7インチ用 ブラック BSTPWC02L7BK</t>
        </is>
      </c>
      <c r="C221" t="inlineStr">
        <is>
          <t>￥1,150</t>
        </is>
      </c>
      <c r="D221" t="inlineStr">
        <is>
          <t>4</t>
        </is>
      </c>
      <c r="E221">
        <f>HYPERLINK("https://www.amazon.co.jp/iBUFFALO-%E3%82%BF%E3%83%96%E3%83%AC%E3%83%83%E3%83%88%E7%94%A8%E6%B1%8E%E7%94%A8%E3%83%AC%E3%82%B6%E3%83%BC%E3%82%B9%E3%83%AA%E3%83%BC%E3%83%96%E3%82%B1%E3%83%BC%E3%82%B9-7%E3%82%A4%E3%83%B3%E3%83%81%E7%94%A8-%E3%83%96%E3%83%A9%E3%83%83%E3%82%AF-BSTPWC02L7BK/dp/B00E3LD1VC/ref=sr_1_334?__mk_ja_JP=%E3%82%AB%E3%82%BF%E3%82%AB%E3%83%8A&amp;dchild=1&amp;keywords=iPad&amp;qid=1598522972&amp;sr=8-334", "Go")</f>
        <v/>
      </c>
    </row>
    <row r="222">
      <c r="A222" s="1" t="n">
        <v>220</v>
      </c>
      <c r="B222" t="inlineStr">
        <is>
          <t>BEISTA 4G LTEタブレット10インチ-Android 10.0 、1920*1200 HD IPS ,4GB + 128GB ROM、オクタコア 2GHz高速CPU、ダブルSim、WiFi、デュアルステレオスピーカー</t>
        </is>
      </c>
      <c r="C222" t="inlineStr">
        <is>
          <t>￥19,998</t>
        </is>
      </c>
      <c r="D222" t="inlineStr">
        <is>
          <t>4.1</t>
        </is>
      </c>
      <c r="E222">
        <f>HYPERLINK("https://www.amazon.co.jp/BEISTA-LTE%EF%BC%88%E8%B6%85%E8%96%84%E5%9E%8B%E9%87%91%E5%B1%9E%E3%83%9C%E3%83%87%E3%82%A3%E3%80%81IPS-HD%E5%BC%B7%E5%8C%96%E3%82%AC%E3%83%A9%E3%82%B9%E3%82%B9%E3%82%AF%E3%83%AA%E3%83%BC%E3%83%B3%E3%80%812G-32G%E3%80%81WIFI%E3%80%81Android-7-0%E3%80%81%E3%82%AF%E3%82%A2%E3%83%83%E3%83%89%E3%82%B3%E3%82%A2%E3%83%97%E3%83%AD%E3%82%BB%E3%83%83%E3%82%B5%E3%80%81GPS%E6%A9%9F%E8%83%BD%E3%80%81%E6%97%A5%E6%9C%AC%E8%AA%9E%E3%82%B5%E3%83%9D%E3%83%BC%E3%83%88%E3%80%81W109%EF%BC%89-%E3%82%B4%E3%83%BC%E3%83%AB%E3%83%89/dp/B07TPTBRN2/ref=sr_1_341_sspa?__mk_ja_JP=%E3%82%AB%E3%82%BF%E3%82%AB%E3%83%8A&amp;dchild=1&amp;keywords=iPad&amp;qid=1598522972&amp;sr=8-341-spons&amp;psc=1&amp;spLa=ZW5jcnlwdGVkUXVhbGlmaWVyPUEySjhZSkhNNEFMQk44JmVuY3J5cHRlZElkPUEwMDUxMzUwM1JBT1NSNktSTlIzVSZlbmNyeXB0ZWRBZElkPUFUSExURTRUTzE5RlEmd2lkZ2V0TmFtZT1zcF9idGYmYWN0aW9uPWNsaWNrUmVkaXJlY3QmZG9Ob3RMb2dDbGljaz10cnVl", "Go")</f>
        <v/>
      </c>
    </row>
    <row r="223">
      <c r="A223" s="1" t="n">
        <v>221</v>
      </c>
      <c r="B223" t="inlineStr">
        <is>
          <t>Kimwood タッチペン スマートフォン タブレット スタイラスペン iPad/iPhone/Android対応 高感度 軽量 USB充電式 30時間稼動 細/太両側使る 1.45mm銅製ペン先 導電繊維ペンキャップ</t>
        </is>
      </c>
      <c r="C223" t="inlineStr">
        <is>
          <t>￥2,980</t>
        </is>
      </c>
      <c r="D223" t="inlineStr">
        <is>
          <t>4.3</t>
        </is>
      </c>
      <c r="E223">
        <f>HYPERLINK("https://www.amazon.co.jp/dp/B087WT5KWR/ref=sr_1_342_sspa?__mk_ja_JP=%E3%82%AB%E3%82%BF%E3%82%AB%E3%83%8A&amp;dchild=1&amp;keywords=iPad&amp;qid=1598522972&amp;sr=8-342-spons&amp;psc=1&amp;smid=A1EII5PC47XSZQ&amp;spLa=ZW5jcnlwdGVkUXVhbGlmaWVyPUEySjhZSkhNNEFMQk44JmVuY3J5cHRlZElkPUEwMDUxMzUwM1JBT1NSNktSTlIzVSZlbmNyeXB0ZWRBZElkPUE0R1BCVUpGNU8yTDkmd2lkZ2V0TmFtZT1zcF9idGYmYWN0aW9uPWNsaWNrUmVkaXJlY3QmZG9Ob3RMb2dDbGljaz10cnVl", "Go")</f>
        <v/>
      </c>
    </row>
    <row r="224">
      <c r="A224" s="1" t="n">
        <v>222</v>
      </c>
      <c r="B224" t="inlineStr">
        <is>
          <t>BEISTA 4G LTEタブレット10インチ-Android 10.0 、1920*1200 HD IPS ,4GB + 128GB ROM、オクタコア 2GHz高速CPU、ダブルSim、WiFi、デュアルステレオスピーカー</t>
        </is>
      </c>
      <c r="C224" t="inlineStr">
        <is>
          <t>￥19,988</t>
        </is>
      </c>
      <c r="D224" t="inlineStr">
        <is>
          <t>4.1</t>
        </is>
      </c>
      <c r="E224">
        <f>HYPERLINK("https://www.amazon.co.jp/BEISTA-LTE%EF%BC%88%E8%B6%85%E8%96%84%E5%9E%8B%E9%87%91%E5%B1%9E%E3%83%9C%E3%83%87%E3%82%A3%E3%80%81IPS-HD%E5%BC%B7%E5%8C%96%E3%82%AC%E3%83%A9%E3%82%B9%E3%82%B9%E3%82%AF%E3%83%AA%E3%83%BC%E3%83%B3%E3%80%812G-32G%E3%80%81WIFI%E3%80%81Android-7-0%E3%80%81%E3%82%AF%E3%82%A2%E3%83%83%E3%83%89%E3%82%B3%E3%82%A2%E3%83%97%E3%83%AD%E3%82%BB%E3%83%83%E3%82%B5%E3%80%81GPS%E6%A9%9F%E8%83%BD%E3%80%81%E6%97%A5%E6%9C%AC%E8%AA%9E%E3%82%B5%E3%83%9D%E3%83%BC%E3%83%88%E3%80%81W109%EF%BC%89/dp/B07TMLBPX6/ref=sr_1_337_sspa?__mk_ja_JP=%E3%82%AB%E3%82%BF%E3%82%AB%E3%83%8A&amp;dchild=1&amp;keywords=iPad&amp;qid=1598523182&amp;sr=8-337-spons&amp;psc=1&amp;spLa=ZW5jcnlwdGVkUXVhbGlmaWVyPUFZRkpSVzZRODQwNksmZW5jcnlwdGVkSWQ9QTA3MDgyMjVJODhDRUVONTFVOVomZW5jcnlwdGVkQWRJZD1BM1UyVEhMUkdFT1Y0ViZ3aWRnZXROYW1lPXNwX2F0Zl9uZXh0JmFjdGlvbj1jbGlja1JlZGlyZWN0JmRvTm90TG9nQ2xpY2s9dHJ1ZQ==", "Go")</f>
        <v/>
      </c>
    </row>
    <row r="225">
      <c r="A225" s="1" t="n">
        <v>223</v>
      </c>
      <c r="B225" t="inlineStr">
        <is>
          <t>YockTec ipad pro 12.9 2020 ガラスフィルム+レンズ保護ガラスフィルム ipad pro 12.9(2020/2018)用 ガラスフィルム [強度2倍] [耐スクラッチ] HDクリア強化ガラス液晶保護フィルム 指紋防止</t>
        </is>
      </c>
      <c r="C225" t="inlineStr">
        <is>
          <t>￥1,199</t>
        </is>
      </c>
      <c r="D225" t="inlineStr">
        <is>
          <t>5</t>
        </is>
      </c>
      <c r="E225">
        <f>HYPERLINK("https://www.amazon.co.jp/YockTec-%E3%82%AC%E3%83%A9%E3%82%B9%E3%83%95%E3%82%A3%E3%83%AB%E3%83%A0-%E3%83%AC%E3%83%B3%E3%82%BA%E4%BF%9D%E8%AD%B7%E3%82%AC%E3%83%A9%E3%82%B9%E3%83%95%E3%82%A3%E3%83%AB%E3%83%A0-%E8%80%90%E3%82%B9%E3%82%AF%E3%83%A9%E3%83%83%E3%83%81-HD%E3%82%AF%E3%83%AA%E3%82%A2%E5%BC%B7%E5%8C%96%E3%82%AC%E3%83%A9%E3%82%B9%E6%B6%B2%E6%99%B6%E4%BF%9D%E8%AD%B7%E3%83%95%E3%82%A3%E3%83%AB%E3%83%A0/dp/B08734JB2D/ref=sr_1_338_sspa?__mk_ja_JP=%E3%82%AB%E3%82%BF%E3%82%AB%E3%83%8A&amp;dchild=1&amp;keywords=iPad&amp;qid=1598523182&amp;sr=8-338-spons&amp;psc=1&amp;spLa=ZW5jcnlwdGVkUXVhbGlmaWVyPUFZRkpSVzZRODQwNksmZW5jcnlwdGVkSWQ9QTA3MDgyMjVJODhDRUVONTFVOVomZW5jcnlwdGVkQWRJZD1BMVAxSkJURDBXWVJaJndpZGdldE5hbWU9c3BfYXRmX25leHQmYWN0aW9uPWNsaWNrUmVkaXJlY3QmZG9Ob3RMb2dDbGljaz10cnVl", "Go")</f>
        <v/>
      </c>
    </row>
    <row r="226">
      <c r="A226" s="1" t="n">
        <v>224</v>
      </c>
      <c r="B226" t="inlineStr">
        <is>
          <t>AQUA/アクア iPad ケース 10.2インチ 第７世代 iPad7 2019年秋発売 A2197  A2200  A2198 ソフトTPUサイドエッジタイプ スマートカバー ケース 三つ折り保護カバー クリアケース 自立スタンド・オートスリープ機能 軽量・極薄タイプ 角割れにくく長持ち【レビュー投稿でプレゼントをGETしよう】（対応機種：2019年 iPad 10.2inch 第７世代）（ブルー）</t>
        </is>
      </c>
      <c r="C226" t="inlineStr">
        <is>
          <t>￥1,680</t>
        </is>
      </c>
      <c r="D226" t="inlineStr">
        <is>
          <t>4.5</t>
        </is>
      </c>
      <c r="E226">
        <f>HYPERLINK("https://www.amazon.co.jp/%E3%82%A2%E3%82%AF%E3%82%A2-iPad-%E3%82%B1%E3%83%BC%E3%82%B9-2019%E5%B9%B4%E7%A7%8B%E7%99%BA%E5%A3%B2-A2197-A2198-%E3%82%BD%E3%83%95%E3%83%88TPU%E3%82%B5%E3%82%A4%E3%83%89%E3%82%A8%E3%83%83%E3%82%B8%E3%82%BF%E3%82%A4%E3%83%97-%E3%82%B9%E3%83%9E%E3%83%BC%E3%83%88%E3%82%AB%E3%83%90%E3%83%BC-%E3%82%B1%E3%83%BC%E3%82%B9-%E4%B8%89%E3%81%A4%E6%8A%98%E3%82%8A%E4%BF%9D%E8%AD%B7%E3%82%AB%E3%83%90%E3%83%BC-%E3%82%AF%E3%83%AA%E3%82%A2%E3%82%B1%E3%83%BC%E3%82%B9-%E8%87%AA%E7%AB%8B%E3%82%B9%E3%82%BF%E3%83%B3%E3%83%89%E3%83%BB%E3%82%AA%E3%83%BC%E3%83%88%E3%82%B9%E3%83%AA%E3%83%BC%E3%83%97%E6%A9%9F%E8%83%BD-%E8%BB%BD%E9%87%8F%E3%83%BB%E6%A5%B5%E8%96%84%E3%82%BF%E3%82%A4%E3%83%97-10-2inch-%E7%AC%AC%EF%BC%97%E4%B8%96%E4%BB%A3%EF%BC%89%EF%BC%88%E3%83%96%E3%83%AB%E3%83%BC%EF%BC%89/dp/B083PQ21G9/ref=sr_1_339_sspa?__mk_ja_JP=%E3%82%AB%E3%82%BF%E3%82%AB%E3%83%8A&amp;dchild=1&amp;keywords=iPad&amp;qid=1598523182&amp;sr=8-339-spons&amp;psc=1&amp;spLa=ZW5jcnlwdGVkUXVhbGlmaWVyPUFZRkpSVzZRODQwNksmZW5jcnlwdGVkSWQ9QTA3MDgyMjVJODhDRUVONTFVOVomZW5jcnlwdGVkQWRJZD1BMVBJRVg0MFhQOU4yViZ3aWRnZXROYW1lPXNwX2F0Zl9uZXh0JmFjdGlvbj1jbGlja1JlZGlyZWN0JmRvTm90TG9nQ2xpY2s9dHJ1ZQ==", "Go")</f>
        <v/>
      </c>
    </row>
    <row r="227">
      <c r="A227" s="1" t="n">
        <v>225</v>
      </c>
      <c r="B227" t="inlineStr">
        <is>
          <t>10.1" タブレットパソコン PC Android 7.0 32G Octa Core 4G LTE NFC HDMI 2G Ram ディスプレイ 解像度 1920*1200 IPS電話タブレットデュアルSIMカードWCDMA GSM 4G電話コールタブレットGoogleによる認定GMS Bluetooth GPS WIFIタブレット</t>
        </is>
      </c>
      <c r="C227" t="inlineStr">
        <is>
          <t>￥21,000</t>
        </is>
      </c>
      <c r="D227" t="inlineStr">
        <is>
          <t>4</t>
        </is>
      </c>
      <c r="E227">
        <f>HYPERLINK("https://www.amazon.co.jp/%E3%82%BF%E3%83%96%E3%83%AC%E3%83%83%E3%83%88%E3%83%91%E3%82%BD%E3%82%B3%E3%83%B3-IPS%E9%9B%BB%E8%A9%B1%E3%82%BF%E3%83%96%E3%83%AC%E3%83%83%E3%83%88%E3%83%87%E3%83%A5%E3%82%A2%E3%83%ABSIM%E3%82%AB%E3%83%BC%E3%83%89WCDMA-4G%E9%9B%BB%E8%A9%B1%E3%82%B3%E3%83%BC%E3%83%AB%E3%82%BF%E3%83%96%E3%83%AC%E3%83%83%E3%83%88Google%E3%81%AB%E3%82%88%E3%82%8B%E8%AA%8D%E5%AE%9AGMS-Bluetooth-WIFI%E3%82%BF%E3%83%96%E3%83%AC%E3%83%83%E3%83%88/dp/B0791TLDP9/ref=sr_1_376?__mk_ja_JP=%E3%82%AB%E3%82%BF%E3%82%AB%E3%83%8A&amp;dchild=1&amp;keywords=iPad&amp;qid=1598523182&amp;sr=8-376", "Go")</f>
        <v/>
      </c>
    </row>
    <row r="228">
      <c r="A228" s="1" t="n">
        <v>226</v>
      </c>
      <c r="B228" t="inlineStr">
        <is>
          <t>Microsoft Office 2016/Windows 10/WEBカメラ/FullHD マイクロソフト Surface Pro 3 (Core i3/64GB) 単体モデル [Windowsタブレット] (シルバー)</t>
        </is>
      </c>
      <c r="C228" t="inlineStr">
        <is>
          <t>￥24,800</t>
        </is>
      </c>
      <c r="D228" t="inlineStr">
        <is>
          <t>4</t>
        </is>
      </c>
      <c r="E228">
        <f>HYPERLINK("https://www.amazon.co.jp/Microsoft-Windows-Surface-Pro-Windows%E3%82%BF%E3%83%96%E3%83%AC%E3%83%83%E3%83%88/dp/B07ZXYVPG7/ref=sr_1_377?__mk_ja_JP=%E3%82%AB%E3%82%BF%E3%82%AB%E3%83%8A&amp;dchild=1&amp;keywords=iPad&amp;qid=1598523182&amp;sr=8-377", "Go")</f>
        <v/>
      </c>
    </row>
    <row r="229">
      <c r="A229" s="1" t="n">
        <v>227</v>
      </c>
      <c r="B229" t="inlineStr">
        <is>
          <t>【docomo版】Ipad Air 2 WIFI Cellular 64GB ゴールド 白ロム MH172J/A</t>
        </is>
      </c>
      <c r="C229" t="inlineStr">
        <is>
          <t>￥39,620</t>
        </is>
      </c>
      <c r="D229" t="inlineStr">
        <is>
          <t>4</t>
        </is>
      </c>
      <c r="E229">
        <f>HYPERLINK("https://www.amazon.co.jp/%E3%80%90docomo%E7%89%88%E3%80%91Ipad-Air-Cellular-64GB-MH172J/dp/B00SWHHEIO/ref=sr_1_378?__mk_ja_JP=%E3%82%AB%E3%82%BF%E3%82%AB%E3%83%8A&amp;dchild=1&amp;keywords=iPad&amp;qid=1598523182&amp;sr=8-378", "Go")</f>
        <v/>
      </c>
    </row>
    <row r="230">
      <c r="A230" s="1" t="n">
        <v>228</v>
      </c>
      <c r="B230" t="inlineStr">
        <is>
          <t>マイクロソフト Surface Pro 3 [サーフェス プロ](Core i5/256GB) 単体モデル [Office付き/Windows 10タブレット] PS2-00030</t>
        </is>
      </c>
      <c r="C230" t="inlineStr">
        <is>
          <t>￥56,000</t>
        </is>
      </c>
      <c r="D230" t="inlineStr">
        <is>
          <t>4</t>
        </is>
      </c>
      <c r="E230">
        <f>HYPERLINK("https://www.amazon.co.jp/%E3%83%9E%E3%82%A4%E3%82%AF%E3%83%AD%E3%82%BD%E3%83%95%E3%83%88-Surface-Office%E4%BB%98%E3%81%8D-Windows-PS2-00030/dp/B0148132HY/ref=sr_1_379?__mk_ja_JP=%E3%82%AB%E3%82%BF%E3%82%AB%E3%83%8A&amp;dchild=1&amp;keywords=iPad&amp;qid=1598523182&amp;sr=8-379", "Go")</f>
        <v/>
      </c>
    </row>
    <row r="231">
      <c r="A231" s="1" t="n">
        <v>229</v>
      </c>
      <c r="B231" t="inlineStr">
        <is>
          <t>KEIAN 10インチ クアッドコア メモリ1G 1280×800 IPS液晶 Android 6.0タブレット ブラック KPD10B AZ</t>
        </is>
      </c>
      <c r="C231" t="inlineStr">
        <is>
          <t>￥17,800</t>
        </is>
      </c>
      <c r="D231" t="inlineStr">
        <is>
          <t>4</t>
        </is>
      </c>
      <c r="E231">
        <f>HYPERLINK("https://www.amazon.co.jp/KEIAN-1280%C3%97800-6-0%E3%82%BF%E3%83%96%E3%83%AC%E3%83%83%E3%83%88-KPD10B-AZ/dp/B075SX35H4/ref=sr_1_382?__mk_ja_JP=%E3%82%AB%E3%82%BF%E3%82%AB%E3%83%8A&amp;dchild=1&amp;keywords=iPad&amp;qid=1598523182&amp;sr=8-382", "Go")</f>
        <v/>
      </c>
    </row>
    <row r="232">
      <c r="A232" s="1" t="n">
        <v>230</v>
      </c>
      <c r="B232" t="inlineStr">
        <is>
          <t>ipad mini4 ケース ipad mini4 カバー アイパッドミニ4 ケース タブレットPC 手帳型 オートスリープ機能付き 360度回転スタンド機能付 ソフトケース 段階調整可能 おしゃれ ブルー</t>
        </is>
      </c>
      <c r="C232" t="inlineStr">
        <is>
          <t>￥2,150</t>
        </is>
      </c>
      <c r="D232" t="inlineStr">
        <is>
          <t>4</t>
        </is>
      </c>
      <c r="E232">
        <f>HYPERLINK("https://www.amazon.co.jp/%E3%82%A2%E3%82%A4%E3%83%91%E3%83%83%E3%83%89%E3%83%9F%E3%83%8B4-%E3%82%BF%E3%83%96%E3%83%AC%E3%83%83%E3%83%88PC-%E3%82%AA%E3%83%BC%E3%83%88%E3%82%B9%E3%83%AA%E3%83%BC%E3%83%97%E6%A9%9F%E8%83%BD%E4%BB%98%E3%81%8D-360%E5%BA%A6%E5%9B%9E%E8%BB%A2%E3%82%B9%E3%82%BF%E3%83%B3%E3%83%89%E6%A9%9F%E8%83%BD%E4%BB%98-%E6%AE%B5%E9%9A%8E%E8%AA%BF%E6%95%B4%E5%8F%AF%E8%83%BD-%E3%81%8A%E3%81%97%E3%82%83%E3%82%8C-%E3%83%96%E3%83%AB%E3%83%BC/dp/B01CY2HELO/ref=sr_1_383?__mk_ja_JP=%E3%82%AB%E3%82%BF%E3%82%AB%E3%83%8A&amp;dchild=1&amp;keywords=iPad&amp;qid=1598523182&amp;sr=8-383", "Go")</f>
        <v/>
      </c>
    </row>
    <row r="233">
      <c r="A233" s="1" t="n">
        <v>231</v>
      </c>
      <c r="B233" t="inlineStr">
        <is>
          <t>ipad mini4 ケース ipad mini4 カバー アイパッドミニ4 ケース タブレットPC 手帳型 収納 カバン 手提げケース 段階調整可能 スリープ機能付き ストライプ柄 A</t>
        </is>
      </c>
      <c r="C233" t="inlineStr">
        <is>
          <t>￥2,180</t>
        </is>
      </c>
      <c r="D233" t="inlineStr">
        <is>
          <t>4</t>
        </is>
      </c>
      <c r="E233">
        <f>HYPERLINK("https://www.amazon.co.jp/%E3%82%A2%E3%82%A4%E3%83%91%E3%83%83%E3%83%89%E3%83%9F%E3%83%8B4-%E3%82%BF%E3%83%96%E3%83%AC%E3%83%83%E3%83%88PC-%E6%89%8B%E6%8F%90%E3%81%92%E3%82%B1%E3%83%BC%E3%82%B9-%E6%AE%B5%E9%9A%8E%E8%AA%BF%E6%95%B4%E5%8F%AF%E8%83%BD-%E3%82%B9%E3%83%AA%E3%83%BC%E3%83%97%E6%A9%9F%E8%83%BD%E4%BB%98%E3%81%8D/dp/B016OBBJ76/ref=sr_1_384?__mk_ja_JP=%E3%82%AB%E3%82%BF%E3%82%AB%E3%83%8A&amp;dchild=1&amp;keywords=iPad&amp;qid=1598523182&amp;sr=8-384", "Go")</f>
        <v/>
      </c>
    </row>
    <row r="234">
      <c r="A234" s="1" t="n">
        <v>232</v>
      </c>
      <c r="B234" t="inlineStr">
        <is>
          <t>ipad 第5世代 ケース ipad 第6世代 ケース 新型 9.7インチ ipad 2018 ケース ipad 2017ケース アイパット カバー（9.7インチ） タブレットPC 手帳型 オートスリープ機能付き 360度回転スタンド機能付 段階調整可能 ワニ革風 コーヒー色</t>
        </is>
      </c>
      <c r="C234" t="inlineStr">
        <is>
          <t>￥1,980</t>
        </is>
      </c>
      <c r="D234" t="inlineStr">
        <is>
          <t>4</t>
        </is>
      </c>
      <c r="E234">
        <f>HYPERLINK("https://www.amazon.co.jp/2017%E3%82%B1%E3%83%BC%E3%82%B9-%E3%82%AB%E3%83%90%E3%83%BC%EF%BC%889-7%E3%82%A4%E3%83%B3%E3%83%81%EF%BC%89-%E3%82%AA%E3%83%BC%E3%83%88%E3%82%B9%E3%83%AA%E3%83%BC%E3%83%97%E6%A9%9F%E8%83%BD%E4%BB%98%E3%81%8D-360%E5%BA%A6%E5%9B%9E%E8%BB%A2%E3%82%B9%E3%82%BF%E3%83%B3%E3%83%89%E6%A9%9F%E8%83%BD%E4%BB%98-%E3%83%AF%E3%83%8B%E9%9D%A9%E9%A2%A8-%E3%82%B3%E3%83%BC%E3%83%92%E3%83%BC%E8%89%B2/dp/B07CWR9D7H/ref=sr_1_385?__mk_ja_JP=%E3%82%AB%E3%82%BF%E3%82%AB%E3%83%8A&amp;dchild=1&amp;keywords=iPad&amp;qid=1598523182&amp;sr=8-385", "Go")</f>
        <v/>
      </c>
    </row>
    <row r="235">
      <c r="A235" s="1" t="n">
        <v>233</v>
      </c>
      <c r="B235" t="inlineStr">
        <is>
          <t>onda 8インチ タブレット v80 se ブルー 1920×1200解像度blue 32G [並行輸入品]</t>
        </is>
      </c>
      <c r="C235" t="inlineStr">
        <is>
          <t>￥14,900</t>
        </is>
      </c>
      <c r="D235" t="inlineStr">
        <is>
          <t>4</t>
        </is>
      </c>
      <c r="E235">
        <f>HYPERLINK("https://www.amazon.co.jp/onda-8%E3%82%A4%E3%83%B3%E3%83%81-%E3%82%BF%E3%83%96%E3%83%AC%E3%83%83%E3%83%88-v80-1920%C3%971200%E8%A7%A3%E5%83%8F%E5%BA%A6blue/dp/B01KMDPAAY/ref=sr_1_386?__mk_ja_JP=%E3%82%AB%E3%82%BF%E3%82%AB%E3%83%8A&amp;dchild=1&amp;keywords=iPad&amp;qid=1598523182&amp;sr=8-386", "Go")</f>
        <v/>
      </c>
    </row>
    <row r="236">
      <c r="A236" s="1" t="n">
        <v>234</v>
      </c>
      <c r="B236" t="inlineStr">
        <is>
          <t>ipad mini5 ケース iPad mini(第5世代) 7.9インチ ケース アイパッドミニ5 ケース ipad mini5 カバー タブレットPC レザーケース スタンドタイプ スリープ機能付き ビジネス シンプル 高級感 レッド</t>
        </is>
      </c>
      <c r="C236" t="inlineStr">
        <is>
          <t>￥2,280</t>
        </is>
      </c>
      <c r="D236" t="inlineStr">
        <is>
          <t>4</t>
        </is>
      </c>
      <c r="E236">
        <f>HYPERLINK("https://www.amazon.co.jp/7-9%E3%82%A4%E3%83%B3%E3%83%81-%E3%82%A2%E3%82%A4%E3%83%91%E3%83%83%E3%83%89%E3%83%9F%E3%83%8B5-%E3%82%BF%E3%83%96%E3%83%AC%E3%83%83%E3%83%88PC-%E3%82%B9%E3%82%BF%E3%83%B3%E3%83%89%E3%82%BF%E3%82%A4%E3%83%97-%E3%82%B9%E3%83%AA%E3%83%BC%E3%83%97%E6%A9%9F%E8%83%BD%E4%BB%98%E3%81%8D/dp/B07R697R62/ref=sr_1_387?__mk_ja_JP=%E3%82%AB%E3%82%BF%E3%82%AB%E3%83%8A&amp;dchild=1&amp;keywords=iPad&amp;qid=1598523182&amp;sr=8-387", "Go")</f>
        <v/>
      </c>
    </row>
    <row r="237">
      <c r="A237" s="1" t="n">
        <v>235</v>
      </c>
      <c r="B237" t="inlineStr">
        <is>
          <t>ipad mini4 ケース ipad mini4 カバー アイパッドミニ4 ケース タブレットPC カバー 手帳型 ソフト 段階調整可能 軽量 オートスリープ機能付き 色絵 A</t>
        </is>
      </c>
      <c r="C237" t="inlineStr">
        <is>
          <t>￥1,950</t>
        </is>
      </c>
      <c r="D237" t="inlineStr">
        <is>
          <t>4</t>
        </is>
      </c>
      <c r="E237">
        <f>HYPERLINK("https://www.amazon.co.jp/mini4-%E3%82%A2%E3%82%A4%E3%83%91%E3%83%83%E3%83%89%E3%83%9F%E3%83%8B4-%E3%82%BF%E3%83%96%E3%83%AC%E3%83%83%E3%83%88PC-%E6%AE%B5%E9%9A%8E%E8%AA%BF%E6%95%B4%E5%8F%AF%E8%83%BD-%E3%82%AA%E3%83%BC%E3%83%88%E3%82%B9%E3%83%AA%E3%83%BC%E3%83%97%E6%A9%9F%E8%83%BD%E4%BB%98%E3%81%8D/dp/B07H92Q2BJ/ref=sr_1_388?__mk_ja_JP=%E3%82%AB%E3%82%BF%E3%82%AB%E3%83%8A&amp;dchild=1&amp;keywords=iPad&amp;qid=1598523182&amp;sr=8-388", "Go")</f>
        <v/>
      </c>
    </row>
    <row r="238">
      <c r="A238" s="1" t="n">
        <v>236</v>
      </c>
      <c r="B238" t="inlineStr">
        <is>
          <t>iPad Pro 11 ケース 2020 TiMOVO iPad Pro 11 ケース 第2世代 磁気吸着 Apple Pencil 2 ワイヤレス充電可能 オートスリープ機能 3つ折スタンド マグレット開閉式 超薄型 スリム 軽量 Black</t>
        </is>
      </c>
      <c r="C238" t="inlineStr">
        <is>
          <t>￥1,780</t>
        </is>
      </c>
      <c r="D238" t="inlineStr">
        <is>
          <t>4.7</t>
        </is>
      </c>
      <c r="E238">
        <f>HYPERLINK("https://www.amazon.co.jp/TiMOVO-%E3%83%AF%E3%82%A4%E3%83%A4%E3%83%AC%E3%82%B9%E5%85%85%E9%9B%BB%E5%8F%AF%E8%83%BD-%E3%82%AA%E3%83%BC%E3%83%88%E3%82%B9%E3%83%AA%E3%83%BC%E3%83%97%E6%A9%9F%E8%83%BD-3%E3%81%A4%E6%8A%98%E3%82%B9%E3%82%BF%E3%83%B3%E3%83%89-%E3%83%9E%E3%82%B0%E3%83%AC%E3%83%83%E3%83%88%E9%96%8B%E9%96%89%E5%BC%8F/dp/B084SS547M/ref=sr_1_389_sspa?__mk_ja_JP=%E3%82%AB%E3%82%BF%E3%82%AB%E3%83%8A&amp;dchild=1&amp;keywords=iPad&amp;qid=1598523182&amp;sr=8-389-spons&amp;psc=1&amp;spLa=ZW5jcnlwdGVkUXVhbGlmaWVyPUFZRkpSVzZRODQwNksmZW5jcnlwdGVkSWQ9QTA3MDgyMjVJODhDRUVONTFVOVomZW5jcnlwdGVkQWRJZD1BNDhNRDRTR1pWR1RLJndpZGdldE5hbWU9c3BfYnRmJmFjdGlvbj1jbGlja1JlZGlyZWN0JmRvTm90TG9nQ2xpY2s9dHJ1ZQ==", "Go")</f>
        <v/>
      </c>
    </row>
    <row r="239">
      <c r="A239" s="1" t="n">
        <v>237</v>
      </c>
      <c r="B239" t="inlineStr">
        <is>
          <t>iPad Pro 11 キーボード ケース iPad Pro 11専用2018/2020モデル兼用 アイパッドプロ11 inch カバー ペンシルホルダー付き ワイヤレスBluetooth キーボードカバー PUレザーケース 手帳型 スタンド機能付きケース 着脱式 スマートキーボード ペンホルダー付き 多角度調整 軽量 薄型 日本語説明書付着 (グレー)</t>
        </is>
      </c>
      <c r="C239" t="inlineStr">
        <is>
          <t>￥3,359</t>
        </is>
      </c>
      <c r="D239" t="inlineStr">
        <is>
          <t>4.4</t>
        </is>
      </c>
      <c r="E239">
        <f>HYPERLINK("https://www.amazon.co.jp/2020%E3%83%A2%E3%83%87%E3%83%AB%E5%85%BC%E7%94%A8-%E3%82%A2%E3%82%A4%E3%83%91%E3%83%83%E3%83%89%E3%83%97%E3%83%AD11-%E3%83%9A%E3%83%B3%E3%82%B7%E3%83%AB%E3%83%9B%E3%83%AB%E3%83%80%E3%83%BC%E4%BB%98%E3%81%8D-%E3%83%AF%E3%82%A4%E3%83%A4%E3%83%AC%E3%82%B9Bluetooth-%E3%82%B9%E3%82%BF%E3%83%B3%E3%83%89%E6%A9%9F%E8%83%BD%E4%BB%98%E3%81%8D%E3%82%B1%E3%83%BC%E3%82%B9/dp/B086MCHLCW/ref=sr_1_390_sspa?__mk_ja_JP=%E3%82%AB%E3%82%BF%E3%82%AB%E3%83%8A&amp;dchild=1&amp;keywords=iPad&amp;qid=1598523182&amp;sr=8-390-spons&amp;psc=1&amp;spLa=ZW5jcnlwdGVkUXVhbGlmaWVyPUFZRkpSVzZRODQwNksmZW5jcnlwdGVkSWQ9QTA3MDgyMjVJODhDRUVONTFVOVomZW5jcnlwdGVkQWRJZD1BMjNIUlZYM0JDRzNCMSZ3aWRnZXROYW1lPXNwX2J0ZiZhY3Rpb249Y2xpY2tSZWRpcmVjdCZkb05vdExvZ0NsaWNrPXRydWU=", "Go")</f>
        <v/>
      </c>
    </row>
    <row r="240">
      <c r="A240" s="1" t="n">
        <v>238</v>
      </c>
      <c r="B240" t="inlineStr">
        <is>
          <t>NewモデルFire HD 8Plus /Fire HD 8 2020 用ウルトラスリムプレミアム HD 8 Plus 2020年発売 第10世代 カバー 耐衝撃 全面保護 スタンド機能 耐汚れ ギケースPUレザースマートオートスリープ/ウェイクトリフォールドスタンドカバー 汚れにくい シンプル 男子 レディース用 HD8 銀河</t>
        </is>
      </c>
      <c r="C240" t="inlineStr">
        <is>
          <t>￥2,250</t>
        </is>
      </c>
      <c r="D240" t="inlineStr">
        <is>
          <t>5</t>
        </is>
      </c>
      <c r="E240">
        <f>HYPERLINK("https://www.amazon.co.jp/New%E3%83%A2%E3%83%87%E3%83%ABFire-%E7%94%A8%E3%82%A6%E3%83%AB%E3%83%88%E3%83%A9%E3%82%B9%E3%83%AA%E3%83%A0%E3%83%97%E3%83%AC%E3%83%9F%E3%82%A2%E3%83%A0-2020%E5%B9%B4%E7%99%BA%E5%A3%B2-%E3%82%AE%E3%82%B1%E3%83%BC%E3%82%B9PU%E3%83%AC%E3%82%B6%E3%83%BC%E3%82%B9%E3%83%9E%E3%83%BC%E3%83%88%E3%82%AA%E3%83%BC%E3%83%88%E3%82%B9%E3%83%AA%E3%83%BC%E3%83%97-%E3%82%A6%E3%82%A7%E3%82%A4%E3%82%AF%E3%83%88%E3%83%AA%E3%83%95%E3%82%A9%E3%83%BC%E3%83%AB%E3%83%89%E3%82%B9%E3%82%BF%E3%83%B3%E3%83%89%E3%82%AB%E3%83%90%E3%83%BC/dp/B08F2QN5C4/ref=sr_1_385_sspa?__mk_ja_JP=%E3%82%AB%E3%82%BF%E3%82%AB%E3%83%8A&amp;dchild=1&amp;keywords=iPad&amp;qid=1598523393&amp;sr=8-385-spons&amp;psc=1&amp;spLa=ZW5jcnlwdGVkUXVhbGlmaWVyPUFUQzZYS09QSDVLVVgmZW5jcnlwdGVkSWQ9QTA0NjU0NThGUk01SkpRVTFWRTgmZW5jcnlwdGVkQWRJZD1BSlFMWTlCRzZUUEhPJndpZGdldE5hbWU9c3BfYXRmX25leHQmYWN0aW9uPWNsaWNrUmVkaXJlY3QmZG9Ob3RMb2dDbGljaz10cnVl", "Go")</f>
        <v/>
      </c>
    </row>
    <row r="241">
      <c r="A241" s="1" t="n">
        <v>239</v>
      </c>
      <c r="B241" t="inlineStr">
        <is>
          <t>Infiland iPad Pro 12.9 ケース 2020春 2018 二機種通用 ペンホルダー付き キズ防止 軽量 薄型 オートスリープ機能 ワイヤレス充電 Apple pencil 2代対応</t>
        </is>
      </c>
      <c r="C241" t="inlineStr">
        <is>
          <t>￥1,680</t>
        </is>
      </c>
      <c r="D241" t="inlineStr">
        <is>
          <t>4.4</t>
        </is>
      </c>
      <c r="E241">
        <f>HYPERLINK("https://www.amazon.co.jp/Infiland-%E3%83%9A%E3%83%B3%E3%83%9B%E3%83%AB%E3%83%80%E3%83%BC%E4%BB%98%E3%81%8D-%E3%82%AA%E3%83%BC%E3%83%88%E3%82%B9%E3%83%AA%E3%83%BC%E3%83%97%E6%A9%9F%E8%83%BD-%E3%83%AF%E3%82%A4%E3%83%A4%E3%83%AC%E3%82%B9%E5%85%85%E9%9B%BB-pencil/dp/B0863BWR1W/ref=sr_1_386_sspa?__mk_ja_JP=%E3%82%AB%E3%82%BF%E3%82%AB%E3%83%8A&amp;dchild=1&amp;keywords=iPad&amp;qid=1598523393&amp;sr=8-386-spons&amp;psc=1&amp;spLa=ZW5jcnlwdGVkUXVhbGlmaWVyPUFUQzZYS09QSDVLVVgmZW5jcnlwdGVkSWQ9QTA0NjU0NThGUk01SkpRVTFWRTgmZW5jcnlwdGVkQWRJZD1BMjFWSzk4RlNOU0k2VyZ3aWRnZXROYW1lPXNwX2F0Zl9uZXh0JmFjdGlvbj1jbGlja1JlZGlyZWN0JmRvTm90TG9nQ2xpY2s9dHJ1ZQ==", "Go")</f>
        <v/>
      </c>
    </row>
    <row r="242">
      <c r="A242" s="1" t="n">
        <v>240</v>
      </c>
      <c r="B242" t="inlineStr">
        <is>
          <t>Winnovo タブレット10インチ Android 9.0 RAM 3GB/ROM 32GB WiFiモデル 4コアCPU HDMI GPS機能搭載 Bluetooth 4.0 IPSディスプレイ 日本語説明書/グレー</t>
        </is>
      </c>
      <c r="C242" t="inlineStr">
        <is>
          <t>￥12,380</t>
        </is>
      </c>
      <c r="D242" t="inlineStr">
        <is>
          <t>4.4</t>
        </is>
      </c>
      <c r="E242">
        <f>HYPERLINK("https://www.amazon.co.jp/Winnovo-%E3%82%BF%E3%83%96%E3%83%AC%E3%83%83%E3%83%8810%E3%82%A4%E3%83%B3%E3%83%81-Android-Bluetooth-IPS%E3%83%87%E3%82%A3%E3%82%B9%E3%83%97%E3%83%AC%E3%82%A4/dp/B08D6RKV32/ref=sr_1_387_sspa?__mk_ja_JP=%E3%82%AB%E3%82%BF%E3%82%AB%E3%83%8A&amp;dchild=1&amp;keywords=iPad&amp;qid=1598523393&amp;sr=8-387-spons&amp;psc=1&amp;spLa=ZW5jcnlwdGVkUXVhbGlmaWVyPUFUQzZYS09QSDVLVVgmZW5jcnlwdGVkSWQ9QTA0NjU0NThGUk01SkpRVTFWRTgmZW5jcnlwdGVkQWRJZD1BMjhNMTBHRk5CWllKUSZ3aWRnZXROYW1lPXNwX2F0Zl9uZXh0JmFjdGlvbj1jbGlja1JlZGlyZWN0JmRvTm90TG9nQ2xpY2s9dHJ1ZQ==", "Go")</f>
        <v/>
      </c>
    </row>
    <row r="243">
      <c r="A243" s="1" t="n">
        <v>241</v>
      </c>
      <c r="B243" t="inlineStr">
        <is>
          <t>iPad Pro 9.7 ケース ipad pro ケース ipad pro カバー アイパッドプロ ケース （9.7インチ）手帳型 タブレットPC スタンドタイプ iPad Pro 9.7インチ用カバー　オートスリープ機能付き ハンドストラップ付き ストラップ付き カード収納 ビジネス 実用性抜群　ブラウン</t>
        </is>
      </c>
      <c r="C243" t="inlineStr">
        <is>
          <t>￥2,480</t>
        </is>
      </c>
      <c r="D243" t="inlineStr">
        <is>
          <t>4</t>
        </is>
      </c>
      <c r="E243">
        <f>HYPERLINK("https://www.amazon.co.jp/%E3%82%A2%E3%82%A4%E3%83%91%E3%83%83%E3%83%89%E3%83%97%E3%83%AD-%EF%BC%889-7%E3%82%A4%E3%83%B3%E3%83%81%EF%BC%89%E6%89%8B%E5%B8%B3%E5%9E%8B-9-7%E3%82%A4%E3%83%B3%E3%83%81%E7%94%A8%E3%82%AB%E3%83%90%E3%83%BC-%E3%82%AA%E3%83%BC%E3%83%88%E3%82%B9%E3%83%AA%E3%83%BC%E3%83%97%E6%A9%9F%E8%83%BD%E4%BB%98%E3%81%8D-%E3%83%8F%E3%83%B3%E3%83%89%E3%82%B9%E3%83%88%E3%83%A9%E3%83%83%E3%83%97%E4%BB%98%E3%81%8D-%E5%AE%9F%E7%94%A8%E6%80%A7%E6%8A%9C%E7%BE%A4-%E3%83%96%E3%83%A9%E3%82%A6%E3%83%B3/dp/B01EOYQKR4/ref=sr_1_389?__mk_ja_JP=%E3%82%AB%E3%82%BF%E3%82%AB%E3%83%8A&amp;dchild=1&amp;keywords=iPad&amp;qid=1598523393&amp;sr=8-389", "Go")</f>
        <v/>
      </c>
    </row>
    <row r="244">
      <c r="A244" s="1" t="n">
        <v>242</v>
      </c>
      <c r="B244" t="inlineStr">
        <is>
          <t>iPad Pro 9.7 ケース ipad pro ケース ipad pro カバー アイパッドプロ ケース （9.7インチ）手帳型 タブレットPC スタンドタイプ iPad Pro 9.7インチ用カバー　カード収納 オートスリープ機能付き ワニ革風　A</t>
        </is>
      </c>
      <c r="C244" t="inlineStr">
        <is>
          <t>￥2,350</t>
        </is>
      </c>
      <c r="D244" t="inlineStr">
        <is>
          <t>4</t>
        </is>
      </c>
      <c r="E244">
        <f>HYPERLINK("https://www.amazon.co.jp/%E3%82%A2%E3%82%A4%E3%83%91%E3%83%83%E3%83%89%E3%83%97%E3%83%AD-%EF%BC%889-7%E3%82%A4%E3%83%B3%E3%83%81%EF%BC%89%E6%89%8B%E5%B8%B3%E5%9E%8B-%E3%82%BF%E3%83%96%E3%83%AC%E3%83%83%E3%83%88PC-9-7%E3%82%A4%E3%83%B3%E3%83%81%E7%94%A8%E3%82%AB%E3%83%90%E3%83%BC-%E3%82%AB%E3%83%BC%E3%83%89%E5%8F%8E%E7%B4%8D-%E3%82%AA%E3%83%BC%E3%83%88%E3%82%B9%E3%83%AA%E3%83%BC%E3%83%97%E6%A9%9F%E8%83%BD%E4%BB%98%E3%81%8D/dp/B01EOO046W/ref=sr_1_390?__mk_ja_JP=%E3%82%AB%E3%82%BF%E3%82%AB%E3%83%8A&amp;dchild=1&amp;keywords=iPad&amp;qid=1598523393&amp;sr=8-390", "Go")</f>
        <v/>
      </c>
    </row>
    <row r="245">
      <c r="A245" s="1" t="n">
        <v>243</v>
      </c>
      <c r="B245" t="inlineStr">
        <is>
          <t>ipad mini4 ケース ipad mini4 カバー アイパッドミニ4 ケース タブレットPC 小物収納ポケット付き 可愛いキャラクター 忍者 クマ ぶた パンダ C</t>
        </is>
      </c>
      <c r="C245" t="inlineStr">
        <is>
          <t>￥1,980</t>
        </is>
      </c>
      <c r="D245" t="inlineStr">
        <is>
          <t>4</t>
        </is>
      </c>
      <c r="E245">
        <f>HYPERLINK("https://www.amazon.co.jp/ipad-mini4-%E3%82%A2%E3%82%A4%E3%83%91%E3%83%83%E3%83%89%E3%83%9F%E3%83%8B4-%E3%82%BF%E3%83%96%E3%83%AC%E3%83%83%E3%83%88PC-%E5%B0%8F%E7%89%A9%E5%8F%8E%E7%B4%8D%E3%83%9D%E3%82%B1%E3%83%83%E3%83%88%E4%BB%98%E3%81%8D-%E5%8F%AF%E6%84%9B%E3%81%84%E3%82%AD%E3%83%A3%E3%83%A9%E3%82%AF%E3%82%BF%E3%83%BC/dp/B016PRKQGY/ref=sr_1_391?__mk_ja_JP=%E3%82%AB%E3%82%BF%E3%82%AB%E3%83%8A&amp;dchild=1&amp;keywords=iPad&amp;qid=1598523393&amp;sr=8-391", "Go")</f>
        <v/>
      </c>
    </row>
    <row r="246">
      <c r="A246" s="1" t="n">
        <v>244</v>
      </c>
      <c r="B246" t="inlineStr">
        <is>
          <t>ipad air ケース airカバー アイパットエアーケース ipad カバー ipad case タブレットPC 手帳型 オートスリープ機能付き スタンドタイプ ハンドストラップ付き 8色選択　ブラウン</t>
        </is>
      </c>
      <c r="C246" t="inlineStr">
        <is>
          <t>￥2,680</t>
        </is>
      </c>
      <c r="D246" t="inlineStr">
        <is>
          <t>4</t>
        </is>
      </c>
      <c r="E246">
        <f>HYPERLINK("https://www.amazon.co.jp/%E3%82%A2%E3%82%A4%E3%83%91%E3%83%83%E3%83%88%E3%82%A8%E3%82%A2%E3%83%BC%E3%82%B1%E3%83%BC%E3%82%B9-%E3%82%BF%E3%83%96%E3%83%AC%E3%83%83%E3%83%88PC-%E3%82%AA%E3%83%BC%E3%83%88%E3%82%B9%E3%83%AA%E3%83%BC%E3%83%97%E6%A9%9F%E8%83%BD%E4%BB%98%E3%81%8D-%E3%83%8F%E3%83%B3%E3%83%89%E3%82%B9%E3%83%88%E3%83%A9%E3%83%83%E3%83%97%E4%BB%98%E3%81%8D-8%E8%89%B2%E9%81%B8%E6%8A%9E-%E3%83%96%E3%83%A9%E3%82%A6%E3%83%B3/dp/B01424ZNYW/ref=sr_1_392?__mk_ja_JP=%E3%82%AB%E3%82%BF%E3%82%AB%E3%83%8A&amp;dchild=1&amp;keywords=iPad&amp;qid=1598523393&amp;sr=8-392", "Go")</f>
        <v/>
      </c>
    </row>
    <row r="247">
      <c r="A247" s="1" t="n">
        <v>245</v>
      </c>
      <c r="B247" t="inlineStr">
        <is>
          <t>ipad air2 ケース ipad air2カバー アイパットエアー2 ケース 手帳型 収納 カバン 手提げケース 段階調整可能 スリープ機能付き ストライプ柄 A</t>
        </is>
      </c>
      <c r="C247" t="inlineStr">
        <is>
          <t>￥2,180</t>
        </is>
      </c>
      <c r="D247" t="inlineStr">
        <is>
          <t>4</t>
        </is>
      </c>
      <c r="E247">
        <f>HYPERLINK("https://www.amazon.co.jp/air2%E3%82%AB%E3%83%90%E3%83%BC-%E3%82%A2%E3%82%A4%E3%83%91%E3%83%83%E3%83%88%E3%82%A8%E3%82%A2%E3%83%BC2-%E6%89%8B%E6%8F%90%E3%81%92%E3%82%B1%E3%83%BC%E3%82%B9-%E3%82%B9%E3%83%AA%E3%83%BC%E3%83%97%E6%A9%9F%E8%83%BD%E4%BB%98%E3%81%8D-%E3%82%B9%E3%83%88%E3%83%A9%E3%82%A4%E3%83%97%E6%9F%84/dp/B010Q261VS/ref=sr_1_393?__mk_ja_JP=%E3%82%AB%E3%82%BF%E3%82%AB%E3%83%8A&amp;dchild=1&amp;keywords=iPad&amp;qid=1598523393&amp;sr=8-393", "Go")</f>
        <v/>
      </c>
    </row>
    <row r="248">
      <c r="A248" s="1" t="n">
        <v>246</v>
      </c>
      <c r="B248" t="inlineStr">
        <is>
          <t>ipad airケース ipad airカバー おしゃれ かわいい キラキラ デコ ストーン 軽量 ipad airケースカバー アイパッド air アイパッド エアー スマートカバー</t>
        </is>
      </c>
      <c r="C248" t="inlineStr">
        <is>
          <t>￥1,680</t>
        </is>
      </c>
      <c r="D248" t="inlineStr">
        <is>
          <t>4</t>
        </is>
      </c>
      <c r="E248">
        <f>HYPERLINK("https://www.amazon.co.jp/air%E3%82%B1%E3%83%BC%E3%82%B9-air%E3%82%AB%E3%83%90%E3%83%BC-air%E3%82%B1%E3%83%BC%E3%82%B9%E3%82%AB%E3%83%90%E3%83%BC-%E3%82%A2%E3%82%A4%E3%83%91%E3%83%83%E3%83%89-%E3%82%B9%E3%83%9E%E3%83%BC%E3%83%88%E3%82%AB%E3%83%90%E3%83%BC/dp/B00YGQB4G8/ref=sr_1_394?__mk_ja_JP=%E3%82%AB%E3%82%BF%E3%82%AB%E3%83%8A&amp;dchild=1&amp;keywords=iPad&amp;qid=1598523393&amp;sr=8-394", "Go")</f>
        <v/>
      </c>
    </row>
    <row r="249">
      <c r="A249" s="1" t="n">
        <v>247</v>
      </c>
      <c r="B249" t="inlineStr">
        <is>
          <t>【Amazon.co.jp 限定】Google Chromebook HP ノートパソコン 14.0型 フルHD IPSタッチディスプレイ 日本語キーボード 14a 限定カラー</t>
        </is>
      </c>
      <c r="C249" t="inlineStr">
        <is>
          <t>￥39,800</t>
        </is>
      </c>
      <c r="D249" t="inlineStr">
        <is>
          <t>4</t>
        </is>
      </c>
      <c r="E249">
        <f>HYPERLINK("https://www.amazon.co.jp/%E3%80%90Amazon-co-jp-%E9%99%90%E5%AE%9A%E3%80%91Google-Chromebook-HP-IPS%E3%82%BF%E3%83%83%E3%83%81%E3%83%87%E3%82%A3%E3%82%B9%E3%83%97%E3%83%AC%E3%82%A4/dp/B087J57ZQB/ref=sr_1_437_sspa?__mk_ja_JP=%E3%82%AB%E3%82%BF%E3%82%AB%E3%83%8A&amp;dchild=1&amp;keywords=iPad&amp;qid=1598523393&amp;sr=8-437-spons&amp;psc=1&amp;spLa=ZW5jcnlwdGVkUXVhbGlmaWVyPUFUQzZYS09QSDVLVVgmZW5jcnlwdGVkSWQ9QTA0NjU0NThGUk01SkpRVTFWRTgmZW5jcnlwdGVkQWRJZD1BMzVWS1RQV0w4UjJQVCZ3aWRnZXROYW1lPXNwX2J0ZiZhY3Rpb249Y2xpY2tSZWRpcmVjdCZkb05vdExvZ0NsaWNrPXRydWU=", "Go")</f>
        <v/>
      </c>
    </row>
    <row r="250">
      <c r="A250" s="1" t="n">
        <v>248</v>
      </c>
      <c r="B250" t="inlineStr">
        <is>
          <t>Infiland iPad Pro 12.9 ケース 2020春 2018 二機種通用 ペンホルダー付き キズ防止 軽量 薄型 オートスリープ機能 ワイヤレス充電 Apple pencil 2代対応</t>
        </is>
      </c>
      <c r="C250" t="inlineStr">
        <is>
          <t>￥1,680</t>
        </is>
      </c>
      <c r="D250" t="inlineStr">
        <is>
          <t>4.4</t>
        </is>
      </c>
      <c r="E250">
        <f>HYPERLINK("https://www.amazon.co.jp/Infiland-%E3%83%9A%E3%83%B3%E3%83%9B%E3%83%AB%E3%83%80%E3%83%BC%E4%BB%98%E3%81%8D-%E3%82%AA%E3%83%BC%E3%83%88%E3%82%B9%E3%83%AA%E3%83%BC%E3%83%97%E6%A9%9F%E8%83%BD-%E3%83%AF%E3%82%A4%E3%83%A4%E3%83%AC%E3%82%B9%E5%85%85%E9%9B%BB-pencil/dp/B0863NBSPJ/ref=sr_1_433_sspa?__mk_ja_JP=%E3%82%AB%E3%82%BF%E3%82%AB%E3%83%8A&amp;dchild=1&amp;keywords=iPad&amp;qid=1598523613&amp;sr=8-433-spons&amp;psc=1&amp;spLa=ZW5jcnlwdGVkUXVhbGlmaWVyPUEyWTRIWTc3UFNIOVRaJmVuY3J5cHRlZElkPUEwNzU1NTcyUjU4WDZUNTRLQVo0JmVuY3J5cHRlZEFkSWQ9QVlDWlJTM043RDZMNyZ3aWRnZXROYW1lPXNwX2F0Zl9uZXh0JmFjdGlvbj1jbGlja1JlZGlyZWN0JmRvTm90TG9nQ2xpY2s9dHJ1ZQ==", "Go")</f>
        <v/>
      </c>
    </row>
    <row r="251">
      <c r="A251" s="1" t="n">
        <v>249</v>
      </c>
      <c r="B251" t="inlineStr">
        <is>
          <t>ESR iPad 10.2 ケース 第7世代 2019秋発売 バックカバー マット仕上げ 半透明 スリム ソフトなTPU背面カバー [スマートキーボード &amp;とスマートカバーに対応] スリムフィット背面シェルケース iPad 第七世代用(半透明)</t>
        </is>
      </c>
      <c r="C251" t="inlineStr">
        <is>
          <t>￥1,299</t>
        </is>
      </c>
      <c r="D251" t="inlineStr">
        <is>
          <t>4</t>
        </is>
      </c>
      <c r="E251">
        <f>HYPERLINK("https://www.amazon.co.jp/ESR-%E3%82%BD%E3%83%95%E3%83%88%E3%81%AATPU%E8%83%8C%E9%9D%A2%E3%82%AB%E3%83%90%E3%83%BC-Keyboard-Cover%E3%81%A8%E4%B8%80%E7%B7%92%E3%81%AB%E4%BD%BF%E7%94%A8%E5%8F%AF%E8%83%BD-%E3%82%B9%E3%83%AA%E3%83%A0%E3%83%95%E3%82%A3%E3%83%83%E3%83%88%E8%83%8C%E9%9D%A2%E3%82%B7%E3%82%A7%E3%83%AB%E3%82%B1%E3%83%BC%E3%82%B9/dp/B07WR9RMZX/ref=sr_1_434_sspa?__mk_ja_JP=%E3%82%AB%E3%82%BF%E3%82%AB%E3%83%8A&amp;dchild=1&amp;keywords=iPad&amp;qid=1598523613&amp;sr=8-434-spons&amp;psc=1&amp;spLa=ZW5jcnlwdGVkUXVhbGlmaWVyPUEyWTRIWTc3UFNIOVRaJmVuY3J5cHRlZElkPUEwNzU1NTcyUjU4WDZUNTRLQVo0JmVuY3J5cHRlZEFkSWQ9QUZYUDFGU1IxRDMyUSZ3aWRnZXROYW1lPXNwX2F0Zl9uZXh0JmFjdGlvbj1jbGlja1JlZGlyZWN0JmRvTm90TG9nQ2xpY2s9dHJ1ZQ==", "Go")</f>
        <v/>
      </c>
    </row>
    <row r="252">
      <c r="A252" s="1" t="n">
        <v>250</v>
      </c>
      <c r="B252" t="inlineStr">
        <is>
          <t>iPad Pro 11 キーボード ケース iPad Pro 11専用2018/2020モデル兼用 アイパッドプロ11 inch カバー ペンシルホルダー付き ワイヤレスBluetooth キーボードカバー PUレザーケース 手帳型 スタンド機能付きケース 着脱式 スマートキーボード ペンホルダー付き 多角度調整 軽量 薄型 日本語説明書付着 (ブラック)</t>
        </is>
      </c>
      <c r="C252" t="inlineStr">
        <is>
          <t>￥3,399</t>
        </is>
      </c>
      <c r="D252" t="inlineStr">
        <is>
          <t>4.4</t>
        </is>
      </c>
      <c r="E252">
        <f>HYPERLINK("https://www.amazon.co.jp/2020%E3%83%A2%E3%83%87%E3%83%AB%E5%85%BC%E7%94%A8-%E3%82%A2%E3%82%A4%E3%83%91%E3%83%83%E3%83%89%E3%83%97%E3%83%AD11-%E3%83%9A%E3%83%B3%E3%82%B7%E3%83%AB%E3%83%9B%E3%83%AB%E3%83%80%E3%83%BC%E4%BB%98%E3%81%8D-%E3%83%AF%E3%82%A4%E3%83%A4%E3%83%AC%E3%82%B9Bluetooth-%E3%82%B9%E3%82%BF%E3%83%B3%E3%83%89%E6%A9%9F%E8%83%BD%E4%BB%98%E3%81%8D%E3%82%B1%E3%83%BC%E3%82%B9/dp/B086MMZLSY/ref=sr_1_435_sspa?__mk_ja_JP=%E3%82%AB%E3%82%BF%E3%82%AB%E3%83%8A&amp;dchild=1&amp;keywords=iPad&amp;qid=1598523613&amp;sr=8-435-spons&amp;psc=1&amp;spLa=ZW5jcnlwdGVkUXVhbGlmaWVyPUEyWTRIWTc3UFNIOVRaJmVuY3J5cHRlZElkPUEwNzU1NTcyUjU4WDZUNTRLQVo0JmVuY3J5cHRlZEFkSWQ9QTM2SERMWjdLRklJUlYmd2lkZ2V0TmFtZT1zcF9hdGZfbmV4dCZhY3Rpb249Y2xpY2tSZWRpcmVjdCZkb05vdExvZ0NsaWNrPXRydWU=", "Go")</f>
        <v/>
      </c>
    </row>
    <row r="253">
      <c r="A253" s="1" t="n">
        <v>251</v>
      </c>
      <c r="B253" t="inlineStr">
        <is>
          <t>iPad 10.2 キーボードケース 第7世代 2019秋最新版対応 iPad Pro10.5(2017/2018) iPad Air3 2019に兼用 キーボード付きカバー ワイヤレス Bluetooth 着脱式 スマートキーボード ペンホルダー付き スタンド機能 多角度調整 TPU iPad 10.5インチ対応ケース 日本語説明書付着 (ブラック)</t>
        </is>
      </c>
      <c r="C253" t="inlineStr">
        <is>
          <t>￥3,259</t>
        </is>
      </c>
      <c r="D253" t="inlineStr">
        <is>
          <t>4.1</t>
        </is>
      </c>
      <c r="E253">
        <f>HYPERLINK("https://www.amazon.co.jp/2019%E7%A7%8B%E6%9C%80%E6%96%B0%E7%89%88%E5%AF%BE%E5%BF%9C-%E3%82%AD%E3%83%BC%E3%83%9C%E3%83%BC%E3%83%89%E4%BB%98%E3%81%8D%E3%82%AB%E3%83%90%E3%83%BC-Bluetooth-%E3%82%B9%E3%83%9E%E3%83%BC%E3%83%88%E3%82%AD%E3%83%BC%E3%83%9C%E3%83%BC%E3%83%89-10-5%E3%82%A4%E3%83%B3%E3%83%81%E5%AF%BE%E5%BF%9C%E3%82%B1%E3%83%BC%E3%82%B9/dp/B07YL25SFX/ref=sr_1_436_sspa?__mk_ja_JP=%E3%82%AB%E3%82%BF%E3%82%AB%E3%83%8A&amp;dchild=1&amp;keywords=iPad&amp;qid=1598523613&amp;sr=8-436-spons&amp;psc=1&amp;spLa=ZW5jcnlwdGVkUXVhbGlmaWVyPUEyWTRIWTc3UFNIOVRaJmVuY3J5cHRlZElkPUEwNzU1NTcyUjU4WDZUNTRLQVo0JmVuY3J5cHRlZEFkSWQ9QTFWWTRKQTA3SEwxQlMmd2lkZ2V0TmFtZT1zcF9hdGZfbmV4dCZhY3Rpb249Y2xpY2tSZWRpcmVjdCZkb05vdExvZ0NsaWNrPXRydWU=", "Go")</f>
        <v/>
      </c>
    </row>
    <row r="254">
      <c r="A254" s="1" t="n">
        <v>252</v>
      </c>
      <c r="B254" t="inlineStr">
        <is>
          <t>【Nillkin】 iPad Pro 12.9 ケース 2020 磁気吸着 Apple Pencil 収納可能 オートスリープ/ウェイク ス 三つ折タイプ 全面保護型 傷つけ防止 iPad Pro 12.9 2020 NEW 手帳型 ケース TPU+PC,無料の超透明スクリーンプロテクター</t>
        </is>
      </c>
      <c r="C254" t="inlineStr">
        <is>
          <t>￥2,599</t>
        </is>
      </c>
      <c r="D254" t="inlineStr">
        <is>
          <t>5</t>
        </is>
      </c>
      <c r="E254">
        <f>HYPERLINK("https://www.amazon.co.jp/%E3%80%90Nillkin%E3%80%91-Pencil-%E3%82%AA%E3%83%BC%E3%83%88%E3%82%B9%E3%83%AA%E3%83%BC%E3%83%97-%E4%B8%89%E3%81%A4%E6%8A%98%E3%82%BF%E3%82%A4%E3%83%97-%E7%84%A1%E6%96%99%E3%81%AE%E8%B6%85%E9%80%8F%E6%98%8E%E3%82%B9%E3%82%AF%E3%83%AA%E3%83%BC%E3%83%B3%E3%83%97%E3%83%AD%E3%83%86%E3%82%AF%E3%82%BF%E3%83%BC/dp/B0893B1TQT/ref=sr_1_467_sspa?__mk_ja_JP=%E3%82%AB%E3%82%BF%E3%82%AB%E3%83%8A&amp;dchild=1&amp;keywords=iPad&amp;qid=1598523613&amp;sr=8-467-spons&amp;psc=1&amp;spLa=ZW5jcnlwdGVkUXVhbGlmaWVyPUEyWTRIWTc3UFNIOVRaJmVuY3J5cHRlZElkPUEwNzU1NTcyUjU4WDZUNTRLQVo0JmVuY3J5cHRlZEFkSWQ9QTM0UExJSE5XRE1XMjImd2lkZ2V0TmFtZT1zcF9idGYmYWN0aW9uPWNsaWNrUmVkaXJlY3QmZG9Ob3RMb2dDbGljaz10cnVl", "Go")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2020-08-27T19:25:54Z</dcterms:created>
  <dcterms:modified xsi:type="dcterms:W3CDTF">2020-08-27T19:25:54Z</dcterms:modified>
</cp:coreProperties>
</file>