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商品タイトル</t>
        </is>
      </c>
      <c r="B1" t="inlineStr">
        <is>
          <t>金額</t>
        </is>
      </c>
      <c r="C1" t="inlineStr">
        <is>
          <t>レビュー点数</t>
        </is>
      </c>
      <c r="D1" t="inlineStr">
        <is>
          <t>リンク</t>
        </is>
      </c>
    </row>
    <row r="2">
      <c r="A2" t="inlineStr">
        <is>
          <t>つるミームステッカー ウォーターボトルやノートパソコン用 米国製</t>
        </is>
      </c>
      <c r="B2" t="inlineStr">
        <is>
          <t>￥9,503</t>
        </is>
      </c>
      <c r="C2" t="inlineStr">
        <is>
          <t>4.8</t>
        </is>
      </c>
      <c r="D2">
        <f>HYPERLINK("https://www.amazon.co.jp/Saturdays-Co-%E3%81%A4%E3%82%8B%E3%83%9F%E3%83%BC%E3%83%A0%E3%82%B9%E3%83%86%E3%83%83%E3%82%AB%E3%83%BC-%E3%82%A6%E3%82%A9%E3%83%BC%E3%82%BF%E3%83%BC%E3%83%9C%E3%83%88%E3%83%AB%E3%82%84%E3%83%8E%E3%83%BC%E3%83%88%E3%83%91%E3%82%BD%E3%82%B3%E3%83%B3%E7%94%A8-%E7%B1%B3%E5%9B%BD%E8%A3%BD/dp/B07RNHJWJH/ref=sr_1_2?__mk_ja_JP=%E3%82%AB%E3%82%BF%E3%82%AB%E3%83%8A&amp;dchild=1&amp;keywords=%E3%83%91%E3%82%BD%E3%82%B3%E3%83%B3&amp;qid=1598694336&amp;sr=8-2", "Go")</f>
        <v/>
      </c>
    </row>
    <row r="3">
      <c r="A3" t="inlineStr">
        <is>
          <t>MSI GE75レイダー-287 17.3" ゲーミングノートパソコン、144Hzのディスプレイ、薄型ベゼル、インテルCore i7-9750H、NVIDIAのGeForce RTX2060、16ギガバイト、512ギガバイトのNVMe SSD</t>
        </is>
      </c>
      <c r="B3" t="inlineStr">
        <is>
          <t>￥278,683</t>
        </is>
      </c>
      <c r="C3" t="inlineStr">
        <is>
          <t>4.9</t>
        </is>
      </c>
      <c r="D3">
        <f>HYPERLINK("https://www.amazon.co.jp/GE75287/dp/B07QC4GZCC/ref=sr_1_5?__mk_ja_JP=%E3%82%AB%E3%82%BF%E3%82%AB%E3%83%8A&amp;dchild=1&amp;keywords=%E3%83%91%E3%82%BD%E3%82%B3%E3%83%B3&amp;qid=1598694336&amp;sr=8-5", "Go")</f>
        <v/>
      </c>
    </row>
    <row r="4">
      <c r="A4" t="inlineStr">
        <is>
          <t>ASUS ゲーミングノートパソコンTUF Gaming A17 FA706IU (Ryzen 7 4800H / GTX 1660 Ti / 16GB, SSD 512GB / 17.3インチ / 1,920×1,080(フルHD) 120Hz / フォートレス・グレイ )【日本正規代理店品】【あんしん保証】FA706IU-R7G1660TI</t>
        </is>
      </c>
      <c r="B4" t="inlineStr">
        <is>
          <t>￥138,188</t>
        </is>
      </c>
      <c r="C4" t="inlineStr">
        <is>
          <t>4.7</t>
        </is>
      </c>
      <c r="D4">
        <f>HYPERLINK("https://www.amazon.co.jp/%E3%82%B2%E3%83%BC%E3%83%9F%E3%83%B3%E3%82%B0%E3%83%8E%E3%83%BC%E3%83%88%E3%83%91%E3%82%BD%E3%82%B3%E3%83%B3TUF-FA706IU-17-3%E3%82%A4%E3%83%B3%E3%83%81-%E3%83%95%E3%82%A9%E3%83%BC%E3%83%88%E3%83%AC%E3%82%B9%E3%83%BB%E3%82%B0%E3%83%AC%E3%82%A4-%E3%80%90%E6%97%A5%E6%9C%AC%E6%AD%A3%E8%A6%8F%E4%BB%A3%E7%90%86%E5%BA%97%E5%93%81%E3%80%91%E3%80%90%E3%81%82%E3%82%93%E3%81%97%E3%82%93%E4%BF%9D%E8%A8%BC%E3%80%91FA706IU-R7G1660TI/dp/B0896C29FJ/ref=sr_1_9?__mk_ja_JP=%E3%82%AB%E3%82%BF%E3%82%AB%E3%83%8A&amp;dchild=1&amp;keywords=%E3%83%91%E3%82%BD%E3%82%B3%E3%83%B3&amp;qid=1598694336&amp;sr=8-9", "Go")</f>
        <v/>
      </c>
    </row>
    <row r="5">
      <c r="A5" t="inlineStr">
        <is>
          <t>HP 14インチ タッチスクリーンノートパソコン、AMD Ryzen 3-3200U 最大3.5GHz、8GB DDR4、256GB、SSD、Bluetooth、USB 3.1 Type-C、ウェブカメラ、WiFi、HDMI、Windows 10 Home。</t>
        </is>
      </c>
      <c r="B5" t="inlineStr">
        <is>
          <t>￥81,106</t>
        </is>
      </c>
      <c r="C5" t="inlineStr">
        <is>
          <t>4.8</t>
        </is>
      </c>
      <c r="D5">
        <f>HYPERLINK("https://www.amazon.co.jp/HP-%E3%82%BF%E3%83%83%E3%83%81%E3%82%B9%E3%82%AF%E3%83%AA%E3%83%BC%E3%83%B3%E3%83%8E%E3%83%BC%E3%83%88%E3%83%91%E3%82%BD%E3%82%B3%E3%83%B3%E3%80%81AMD-%E6%9C%80%E5%A4%A73-5GHz%E3%80%818GB-DDR4%E3%80%81256GB%E3%80%81SSD%E3%80%81Bluetooth%E3%80%81USB-Type-C%E3%80%81%E3%82%A6%E3%82%A7%E3%83%96%E3%82%AB%E3%83%A1%E3%83%A9%E3%80%81WiFi%E3%80%81HDMI%E3%80%81Windows/dp/B081TWCG7C/ref=sr_1_10?__mk_ja_JP=%E3%82%AB%E3%82%BF%E3%82%AB%E3%83%8A&amp;dchild=1&amp;keywords=%E3%83%91%E3%82%BD%E3%82%B3%E3%83%B3&amp;qid=1598694336&amp;sr=8-10", "Go")</f>
        <v/>
      </c>
    </row>
    <row r="6">
      <c r="A6" t="inlineStr">
        <is>
          <t>LG ノートパソコン gram 1350g/バッテリー約19.5時間/第10世代 Core i5/17インチ/メモリ 8GB/SSD 256GB/Thunderbolt3/ダークシルバー/17Z90N-VA52J (2020年モデル)</t>
        </is>
      </c>
      <c r="B6" t="inlineStr">
        <is>
          <t>￥136,264</t>
        </is>
      </c>
      <c r="C6" t="inlineStr">
        <is>
          <t>4.6</t>
        </is>
      </c>
      <c r="D6">
        <f>HYPERLINK("https://www.amazon.co.jp/LG-%E3%83%90%E3%83%83%E3%83%86%E3%83%AA%E3%83%BC%E7%B4%8419-5%E6%99%82%E9%96%93-Thunderbolt3-17Z90N-VA52J-2020%E5%B9%B4%E3%83%A2%E3%83%87%E3%83%AB/dp/B083WQJP72/ref=sr_1_14?__mk_ja_JP=%E3%82%AB%E3%82%BF%E3%82%AB%E3%83%8A&amp;dchild=1&amp;keywords=%E3%83%91%E3%82%BD%E3%82%B3%E3%83%B3&amp;qid=1598694336&amp;sr=8-14", "Go")</f>
        <v/>
      </c>
    </row>
    <row r="7">
      <c r="A7" t="inlineStr">
        <is>
          <t>2020 Lenovo 2-in-1 11.6インチ コンバーチブル Chromebook タッチスクリーン ノートパソコン コンピューター/クアッドコア MediaTek MT8173C (4C/ 2X A72 + 2X A53)/ 4GB メモリ/ 32GB eMMC/ 802.11ac WiFi/ Bluetooth/ Type-C/ ホワイト/クロム OS。</t>
        </is>
      </c>
      <c r="B7" t="inlineStr">
        <is>
          <t>￥76,800</t>
        </is>
      </c>
      <c r="C7" t="inlineStr">
        <is>
          <t>4.7</t>
        </is>
      </c>
      <c r="D7">
        <f>HYPERLINK("https://www.amazon.co.jp/Lenovo-Chromebook-11-6%E3%82%A4%E3%83%B3%E3%83%81-%E3%82%B3%E3%83%B3%E3%83%90%E3%83%BC%E3%83%81%E3%83%96%E3%83%AB-%E3%82%BF%E3%83%83%E3%83%81%E3%82%B9%E3%82%AF%E3%83%AA%E3%83%BC%E3%83%B3/dp/B0826NJN1F/ref=sr_1_16?__mk_ja_JP=%E3%82%AB%E3%82%BF%E3%82%AB%E3%83%8A&amp;dchild=1&amp;keywords=%E3%83%91%E3%82%BD%E3%82%B3%E3%83%B3&amp;qid=1598694336&amp;sr=8-16", "Go")</f>
        <v/>
      </c>
    </row>
    <row r="8">
      <c r="A8" t="inlineStr">
        <is>
          <t>2020 Dell Inspiron 15 15.6インチタッチスクリーンノートパソコン、ビジネスおよび学生用、第10世代インテルi3-1005G1(最大3.4GHz、Beat Kulu)、8GB RAM、1TB HDD + 128GB SSD 16GB RAM | 1TB SSD</t>
        </is>
      </c>
      <c r="B8" t="inlineStr">
        <is>
          <t>￥182,639</t>
        </is>
      </c>
      <c r="C8" t="inlineStr">
        <is>
          <t>4.6</t>
        </is>
      </c>
      <c r="D8">
        <f>HYPERLINK("https://www.amazon.co.jp/Dell-Inspiron-15-6%E3%82%A4%E3%83%B3%E3%83%81%E3%82%BF%E3%83%83%E3%83%81%E3%82%B9%E3%82%AF%E3%83%AA%E3%83%BC%E3%83%B3%E3%83%8E%E3%83%BC%E3%83%88%E3%83%91%E3%82%BD%E3%82%B3%E3%83%B3%E3%80%81%E3%83%93%E3%82%B8%E3%83%8D%E3%82%B9%E3%81%8A%E3%82%88%E3%81%B3%E5%AD%A6%E7%94%9F%E7%94%A8%E3%80%81%E7%AC%AC10%E4%B8%96%E4%BB%A3%E3%82%A4%E3%83%B3%E3%83%86%E3%83%ABi3-1005G1-%E6%9C%80%E5%A4%A73-4GHz%E3%80%81Beat-RAM%E3%80%811TB/dp/B0881PFDDH/ref=sr_1_17?__mk_ja_JP=%E3%82%AB%E3%82%BF%E3%82%AB%E3%83%8A&amp;dchild=1&amp;keywords=%E3%83%91%E3%82%BD%E3%82%B3%E3%83%B3&amp;qid=1598694336&amp;sr=8-17", "Go")</f>
        <v/>
      </c>
    </row>
    <row r="9">
      <c r="A9" t="inlineStr">
        <is>
          <t>HP 14インチタッチスクリーンノートパソコンコンピュータ（1366 x 768）、AMD Ryzen 3 3200U 最大3.5GHz (Beat i5-7200U)、8GB RAM DDR4, 256GB PCIe SSD + 1TB HDD、802.11AC WiFi、USB Type-C 8GB RAM | 256GB PCIe SSD</t>
        </is>
      </c>
      <c r="B9" t="inlineStr">
        <is>
          <t>￥150,280</t>
        </is>
      </c>
      <c r="C9" t="inlineStr">
        <is>
          <t>4.9</t>
        </is>
      </c>
      <c r="D9">
        <f>HYPERLINK("https://www.amazon.co.jp/HP/dp/B088K5SYBG/ref=sr_1_18?__mk_ja_JP=%E3%82%AB%E3%82%BF%E3%82%AB%E3%83%8A&amp;dchild=1&amp;keywords=%E3%83%91%E3%82%BD%E3%82%B3%E3%83%B3&amp;qid=1598694336&amp;sr=8-18", "Go")</f>
        <v/>
      </c>
    </row>
    <row r="10">
      <c r="A10" t="inlineStr">
        <is>
          <t>HP Stream 11インチノートパソコン、Intel Celeron 11.6-inch 16V14UA#ABA</t>
        </is>
      </c>
      <c r="B10" t="inlineStr">
        <is>
          <t>￥68,110</t>
        </is>
      </c>
      <c r="C10" t="inlineStr">
        <is>
          <t>4.6</t>
        </is>
      </c>
      <c r="D10">
        <f>HYPERLINK("https://www.amazon.co.jp/HP-11%E3%82%A4%E3%83%B3%E3%83%81%E3%83%8E%E3%83%BC%E3%83%88%E3%83%91%E3%82%BD%E3%82%B3%E3%83%B3%E3%80%81Intel-Celeron-11-6-inch-16V14UA/dp/B0886JS35F/ref=sr_1_25?__mk_ja_JP=%E3%82%AB%E3%82%BF%E3%82%AB%E3%83%8A&amp;dchild=1&amp;keywords=%E3%83%91%E3%82%BD%E3%82%B3%E3%83%B3&amp;qid=1598694336&amp;sr=8-25", "Go")</f>
        <v/>
      </c>
    </row>
    <row r="11">
      <c r="A11" t="inlineStr">
        <is>
          <t>HP ノートパソコン インテル Core i7 16GBメモリ 256GB SSD 1TB ハードドライブ 15.6インチ フルHDブライトビュー IPSディスプレイ HP Pavilion 15-cs3000 Windows10 WPS Office付き フォグブルー（型番：2J145PA-AAAA）</t>
        </is>
      </c>
      <c r="B11" t="inlineStr">
        <is>
          <t>￥114,500</t>
        </is>
      </c>
      <c r="C11" t="inlineStr">
        <is>
          <t>4.6</t>
        </is>
      </c>
      <c r="D11">
        <f>HYPERLINK("https://www.amazon.co.jp/HP-%E3%83%95%E3%83%ABHD%E3%83%96%E3%83%A9%E3%82%A4%E3%83%88%E3%83%93%E3%83%A5%E3%83%BC-IPS%E3%83%87%E3%82%A3%E3%82%B9%E3%83%97%E3%83%AC%E3%82%A4-15-cs3000-%E3%83%95%E3%82%A9%E3%82%B0%E3%83%96%E3%83%AB%E3%83%BC%EF%BC%88%E5%9E%8B%E7%95%AA%EF%BC%9A2J145PA-AAAA%EF%BC%89/dp/B089GRCRLL/ref=sr_1_28?__mk_ja_JP=%E3%82%AB%E3%82%BF%E3%82%AB%E3%83%8A&amp;dchild=1&amp;keywords=%E3%83%91%E3%82%BD%E3%82%B3%E3%83%B3&amp;qid=1598694336&amp;sr=8-28", "Go")</f>
        <v/>
      </c>
    </row>
    <row r="12">
      <c r="A12" t="inlineStr">
        <is>
          <t>Lenovo Flex 5 14インチ 2-in-1 ノートパソコン、14.0" FHD (1920 x 1080) タッチディスプレイ、AMD Ryzen 5 4500U プロセッサー、16GB DDR4、256GB SSD、AMD Radeon Graphics、デジタルペン付属、Win 10、81X20005US、グラファイトグレー</t>
        </is>
      </c>
      <c r="B12" t="inlineStr">
        <is>
          <t>￥106,480</t>
        </is>
      </c>
      <c r="C12" t="inlineStr">
        <is>
          <t>4.4</t>
        </is>
      </c>
      <c r="D12">
        <f>HYPERLINK("https://www.amazon.co.jp/Lenovo-%E3%83%8E%E3%83%BC%E3%83%88%E3%83%91%E3%82%BD%E3%82%B3%E3%83%B3%E3%80%8114-0-%E3%82%BF%E3%83%83%E3%83%81%E3%83%87%E3%82%A3%E3%82%B9%E3%83%97%E3%83%AC%E3%82%A4%E3%80%81AMD-Graphics%E3%80%81%E3%83%87%E3%82%B8%E3%82%BF%E3%83%AB%E3%83%9A%E3%83%B3%E4%BB%98%E5%B1%9E%E3%80%81Win-10%E3%80%8181X20005US%E3%80%81%E3%82%B0%E3%83%A9%E3%83%95%E3%82%A1%E3%82%A4%E3%83%88%E3%82%B0%E3%83%AC%E3%83%BC/dp/B086226DDB/ref=sr_1_29?__mk_ja_JP=%E3%82%AB%E3%82%BF%E3%82%AB%E3%83%8A&amp;dchild=1&amp;keywords=%E3%83%91%E3%82%BD%E3%82%B3%E3%83%B3&amp;qid=1598694336&amp;sr=8-29", "Go")</f>
        <v/>
      </c>
    </row>
    <row r="13">
      <c r="A13" t="inlineStr">
        <is>
          <t>Dell Inspiron 14 5000シリーズ 14インチ FHD タッチスクリーン (AMD Ryzen 5 3500U 2.1GHz、8GB RAM、128GB SSD、Radeon RX Vega8、Windows 10 Home 64-Bit) 2-in-1 ノートパソコン コンピュータ バンドル、アンチウィルス付き 1年</t>
        </is>
      </c>
      <c r="B13" t="inlineStr">
        <is>
          <t>￥111,387</t>
        </is>
      </c>
      <c r="C13" t="inlineStr">
        <is>
          <t>4.5</t>
        </is>
      </c>
      <c r="D13">
        <f>HYPERLINK("https://www.amazon.co.jp/Dell-2-1GHz%E3%80%818GB-SSD%E3%80%81Radeon-Vega8%E3%80%81Windows-%E3%83%90%E3%83%B3%E3%83%89%E3%83%AB%E3%80%81%E3%82%A2%E3%83%B3%E3%83%81%E3%82%A6%E3%82%A3%E3%83%AB%E3%82%B9%E4%BB%98%E3%81%8D/dp/B07TT8JS75/ref=sr_1_30?__mk_ja_JP=%E3%82%AB%E3%82%BF%E3%82%AB%E3%83%8A&amp;dchild=1&amp;keywords=%E3%83%91%E3%82%BD%E3%82%B3%E3%83%B3&amp;qid=1598694336&amp;sr=8-30", "Go")</f>
        <v/>
      </c>
    </row>
    <row r="14">
      <c r="A14" t="inlineStr">
        <is>
          <t>HP 15.6インチ HD タッチスクリーン ノートパソコン Intel Core i5 1005G1 8GB DDR4 RAM 128GB SSD HDMI Bluetooth 802.11/b/g/n/ac Windows 10 15-dy1731ms シルバー</t>
        </is>
      </c>
      <c r="B14" t="inlineStr">
        <is>
          <t>￥83,894</t>
        </is>
      </c>
      <c r="C14" t="inlineStr">
        <is>
          <t>4.5</t>
        </is>
      </c>
      <c r="D14">
        <f>HYPERLINK("https://www.amazon.co.jp/HP-15-6%E3%82%A4%E3%83%B3%E3%83%81-%E3%82%BF%E3%83%83%E3%83%81%E3%82%B9%E3%82%AF%E3%83%AA%E3%83%BC%E3%83%B3-Bluetooth-15-dy1731ms/dp/B082358X13/ref=sr_1_32?__mk_ja_JP=%E3%82%AB%E3%82%BF%E3%82%AB%E3%83%8A&amp;dchild=1&amp;keywords=%E3%83%91%E3%82%BD%E3%82%B3%E3%83%B3&amp;qid=1598694336&amp;sr=8-32", "Go")</f>
        <v/>
      </c>
    </row>
    <row r="15">
      <c r="A15" t="inlineStr">
        <is>
          <t>ASUS ゲーミングノートパソコン TUF Gaming FX505DT (AMD Ryzen7 3750H + Radeon RX Vega 10 グラフィックス/16GB・SSD 512GB/15.6インチ/ガンメタル/GTX 1650)【日本正規代理店品】【あんしん保証】FX505DT-R7G1650META</t>
        </is>
      </c>
      <c r="B15" t="inlineStr">
        <is>
          <t>￥89,800</t>
        </is>
      </c>
      <c r="C15" t="inlineStr">
        <is>
          <t>4.5</t>
        </is>
      </c>
      <c r="D15">
        <f>HYPERLINK("https://www.amazon.co.jp/%E3%82%B2%E3%83%BC%E3%83%9F%E3%83%B3%E3%82%B0%E3%83%8E%E3%83%BC%E3%83%88%E3%83%91%E3%82%BD%E3%82%B3%E3%83%B3-FX505DT-%E3%82%B0%E3%83%A9%E3%83%95%E3%82%A3%E3%83%83%E3%82%AF%E3%82%B9-16GB%E3%83%BBSSD-%E3%80%90%E6%97%A5%E6%9C%AC%E6%AD%A3%E8%A6%8F%E4%BB%A3%E7%90%86%E5%BA%97%E5%93%81%E3%80%91%E3%80%90%E3%81%82%E3%82%93%E3%81%97%E3%82%93%E4%BF%9D%E8%A8%BC%E3%80%91FX505DT-R7G1650META/dp/B086R31LY6/ref=sr_1_33?__mk_ja_JP=%E3%82%AB%E3%82%BF%E3%82%AB%E3%83%8A&amp;dchild=1&amp;keywords=%E3%83%91%E3%82%BD%E3%82%B3%E3%83%B3&amp;qid=1598694336&amp;sr=8-33", "Go")</f>
        <v/>
      </c>
    </row>
    <row r="16">
      <c r="A16" t="inlineStr">
        <is>
          <t>2020 HP 15.6インチ HD タッチスクリーン プレミアム ホーム &amp; ビジネス ノートパソコン、第10世代 Intel Quad-Core i5-1035G1 最大3.6GHz、8GB RAM、512GB SSD、WiFi、HDMI、Bluetooth、カードリーダー、Windows 10。</t>
        </is>
      </c>
      <c r="B16" t="inlineStr">
        <is>
          <t>￥119,594</t>
        </is>
      </c>
      <c r="C16" t="inlineStr">
        <is>
          <t>4.6</t>
        </is>
      </c>
      <c r="D16">
        <f>HYPERLINK("https://www.amazon.co.jp/HP-%E3%83%8E%E3%83%BC%E3%83%88%E3%83%91%E3%82%BD%E3%82%B3%E3%83%B3%E3%80%81%E7%AC%AC10%E4%B8%96%E4%BB%A3-Quad-Core-%E6%9C%80%E5%A4%A73-6GHz%E3%80%818GB-SSD%E3%80%81WiFi%E3%80%81HDMI%E3%80%81Bluetooth%E3%80%81%E3%82%AB%E3%83%BC%E3%83%89%E3%83%AA%E3%83%BC%E3%83%80%E3%83%BC%E3%80%81Windows/dp/B082FMVN3X/ref=sr_1_34?__mk_ja_JP=%E3%82%AB%E3%82%BF%E3%82%AB%E3%83%8A&amp;dchild=1&amp;keywords=%E3%83%91%E3%82%BD%E3%82%B3%E3%83%B3&amp;qid=1598694336&amp;sr=8-34", "Go")</f>
        <v/>
      </c>
    </row>
    <row r="17">
      <c r="A17" t="inlineStr">
        <is>
          <t>GLM 575g ! 超軽量 2in1 ノートパソコン タブレット 10.1インチ PC 日本語キーボード Office 付/ Windows 10 / Celeron /メモリ 4GB / SSD 128GB / WIFI / USB3.0 / HDMI / WEBカメラ</t>
        </is>
      </c>
      <c r="B17" t="inlineStr">
        <is>
          <t>￥34,800</t>
        </is>
      </c>
      <c r="C17" t="inlineStr">
        <is>
          <t>4.5</t>
        </is>
      </c>
      <c r="D17">
        <f>HYPERLINK("https://www.amazon.co.jp/%E3%83%8E%E3%83%BC%E3%83%88%E3%83%91%E3%82%BD%E3%82%B3%E3%83%B3-10-1%E3%82%A4%E3%83%B3%E3%83%81-%E6%97%A5%E6%9C%AC%E8%AA%9E%E3%82%AD%E3%83%BC%E3%83%9C%E3%83%BC%E3%83%89-Windows-Celeron/dp/B089CT87RR/ref=sr_1_36?__mk_ja_JP=%E3%82%AB%E3%82%BF%E3%82%AB%E3%83%8A&amp;dchild=1&amp;keywords=%E3%83%91%E3%82%BD%E3%82%B3%E3%83%B3&amp;qid=1598694336&amp;sr=8-36", "Go")</f>
        <v/>
      </c>
    </row>
    <row r="18">
      <c r="A18" t="inlineStr">
        <is>
          <t>【Microsoft Office 2019搭載】【Win 10搭載】TOSHIBA R734/第四世代Core i5-4310M 2.7GHz/新品メモリー:8GB/新品SSD:256GB/DVDドライブ/14インチ/WEBカメラ/USB 3.0/HDMI/無線LAN搭載/Zeroセキュリティーソフト（永久版）付属/軽量・薄型・省電力/中古ノートパソコン (SSD:256GB)</t>
        </is>
      </c>
      <c r="B18" t="inlineStr">
        <is>
          <t>￥29,800</t>
        </is>
      </c>
      <c r="C18" t="inlineStr">
        <is>
          <t>4.8</t>
        </is>
      </c>
      <c r="D18">
        <f>HYPERLINK("https://www.amazon.co.jp/%E3%80%90Microsoft-2019%E6%90%AD%E8%BC%89%E3%80%91%E3%80%90Win-10%E6%90%AD%E8%BC%89%E3%80%91TOSHIBA-R734-%E7%AC%AC%E5%9B%9B%E4%B8%96%E4%BB%A3Core/dp/B08BFVH26R/ref=sr_1_38?__mk_ja_JP=%E3%82%AB%E3%82%BF%E3%82%AB%E3%83%8A&amp;dchild=1&amp;keywords=%E3%83%91%E3%82%BD%E3%82%B3%E3%83%B3&amp;qid=1598694336&amp;sr=8-38", "Go")</f>
        <v/>
      </c>
    </row>
    <row r="19">
      <c r="A19" t="inlineStr">
        <is>
          <t>Wolven調節可能なワイドノートパソコン/Luggage肩ストラップナイロンベルト</t>
        </is>
      </c>
      <c r="B19" t="inlineStr">
        <is>
          <t>￥11,358</t>
        </is>
      </c>
      <c r="C19" t="inlineStr">
        <is>
          <t>4.5</t>
        </is>
      </c>
      <c r="D19">
        <f>HYPERLINK("https://www.amazon.co.jp/Wolven-APPAREL-US-%E3%82%B5%E3%82%A4%E3%82%BA-Average/dp/B07QPMVKF6/ref=sr_1_41?__mk_ja_JP=%E3%82%AB%E3%82%BF%E3%82%AB%E3%83%8A&amp;dchild=1&amp;keywords=%E3%83%91%E3%82%BD%E3%82%B3%E3%83%B3&amp;qid=1598694336&amp;sr=8-41", "Go")</f>
        <v/>
      </c>
    </row>
    <row r="20">
      <c r="A20" t="inlineStr">
        <is>
          <t>2020 HP 15.6インチ HD タッチスクリーン ノートパソコン Intel Core i7-1065G7 8GB DDR4 RAM 512GB SSD HDMI 802.11b/g/n/ac Windows 10 シルバー 15-dy1771ms</t>
        </is>
      </c>
      <c r="B20" t="inlineStr">
        <is>
          <t>￥140,957</t>
        </is>
      </c>
      <c r="C20" t="inlineStr">
        <is>
          <t>4.6</t>
        </is>
      </c>
      <c r="D20">
        <f>HYPERLINK("https://www.amazon.co.jp/HP-15-6%E3%82%A4%E3%83%B3%E3%83%81-%E3%82%BF%E3%83%83%E3%83%81%E3%82%B9%E3%82%AF%E3%83%AA%E3%83%BC%E3%83%B3-i7-1065G7-15-dy1771ms/dp/B082342SB7/ref=sr_1_45?__mk_ja_JP=%E3%82%AB%E3%82%BF%E3%82%AB%E3%83%8A&amp;dchild=1&amp;keywords=%E3%83%91%E3%82%BD%E3%82%B3%E3%83%B3&amp;qid=1598694336&amp;sr=8-45", "Go")</f>
        <v/>
      </c>
    </row>
    <row r="21">
      <c r="A21" t="inlineStr">
        <is>
          <t>2019 Lenovo Legion Y545 15.6インチ FHD ゲーミングノートパソコン、第9世代インテルHexa-Core i5 9750H 最大4.5GHz、32GB DDR4 RAM、1TB HDD + 1TB PCIE SSD、GeForce GTX 1660 Ti 6GB GDDR6、Windows 10。</t>
        </is>
      </c>
      <c r="B21" t="inlineStr">
        <is>
          <t>￥41,800</t>
        </is>
      </c>
      <c r="C21" t="inlineStr">
        <is>
          <t>5</t>
        </is>
      </c>
      <c r="D21">
        <f>HYPERLINK("https://www.amazon.co.jp/Lenovo-Legion-Y545-%E3%82%B2%E3%83%BC%E3%83%9F%E3%83%B3%E3%82%B0%E3%83%8E%E3%83%BC%E3%83%88%E3%83%91%E3%82%BD%E3%82%B3%E3%83%B3%E3%80%81%E7%AC%AC9%E4%B8%96%E4%BB%A3%E3%82%A4%E3%83%B3%E3%83%86%E3%83%ABHexa-Core-%E6%9C%80%E5%A4%A74-5GHz%E3%80%8132GB/dp/B07WRR723V/ref=sr_1_46?__mk_ja_JP=%E3%82%AB%E3%82%BF%E3%82%AB%E3%83%8A&amp;dchild=1&amp;keywords=%E3%83%91%E3%82%BD%E3%82%B3%E3%83%B3&amp;qid=1598694336&amp;sr=8-46", "Go")</f>
        <v/>
      </c>
    </row>
    <row r="22">
      <c r="A22" t="inlineStr">
        <is>
          <t>【公式】 富士通 デスクトップパソコン FMV ESPRIMO FHシリーズ WF1/D3 (Windows 10 Home/23.8型ワイド液晶/Core i7/8GBメモリ/約1TB HDD/スーパーマルチドライブ/Officeなし/ブラック)AZ_WF1D3_Z261/富士通WEB MART専用モデル</t>
        </is>
      </c>
      <c r="B22" t="inlineStr">
        <is>
          <t>￥134,200</t>
        </is>
      </c>
      <c r="C22" t="inlineStr">
        <is>
          <t>4.5</t>
        </is>
      </c>
      <c r="D22">
        <f>HYPERLINK("https://www.amazon.co.jp/%E5%AF%8C%E5%A3%AB%E9%80%9A-%E3%83%87%E3%82%B9%E3%82%AF%E3%83%88%E3%83%83%E3%83%97%E3%83%91%E3%82%BD%E3%82%B3%E3%83%B3-23-8%E5%9E%8B%E3%83%AF%E3%82%A4%E3%83%89%E6%B6%B2%E6%99%B6-%E3%82%B9%E3%83%BC%E3%83%91%E3%83%BC%E3%83%9E%E3%83%AB%E3%83%81%E3%83%89%E3%83%A9%E3%82%A4%E3%83%96-AZ_WF1D3_Z261/dp/B07Z4NMG5K/ref=sr_1_49_sspa?__mk_ja_JP=%E3%82%AB%E3%82%BF%E3%82%AB%E3%83%8A&amp;dchild=1&amp;keywords=%E3%83%91%E3%82%BD%E3%82%B3%E3%83%B3&amp;qid=1598694336&amp;sr=8-49-spons&amp;psc=1&amp;spLa=ZW5jcnlwdGVkUXVhbGlmaWVyPUEzUTFaWU9PWVlNQ1FGJmVuY3J5cHRlZElkPUEwNzY1NzQ3M0Q4Wk04WjlTV1I3SCZlbmNyeXB0ZWRBZElkPUEzRFlJTTRNVFFZMDlMJndpZGdldE5hbWU9c3BfYnRmJmFjdGlvbj1jbGlja1JlZGlyZWN0JmRvTm90TG9nQ2xpY2s9dHJ1ZQ==", "Go")</f>
        <v/>
      </c>
    </row>
    <row r="23">
      <c r="A23" t="inlineStr">
        <is>
          <t>【公式】 富士通 デスクトップパソコン FMV ESPRIMO DHシリーズ WD2/D2 (Windows 10 Home/21.5型ワイド液晶/Core i7/16GBメモリ/約3TB HDD/スーパーマルチドライブ/Officeなし/サテンブラック/無線LAN対応)AZ_WD2D2_Z139/富士通WEB MART専用モデル</t>
        </is>
      </c>
      <c r="B23" t="inlineStr">
        <is>
          <t>￥139,800</t>
        </is>
      </c>
      <c r="C23" t="inlineStr">
        <is>
          <t>4.5</t>
        </is>
      </c>
      <c r="D23">
        <f>HYPERLINK("https://www.amazon.co.jp/%E5%AF%8C%E5%A3%AB%E9%80%9A-%E3%83%87%E3%82%B9%E3%82%AF%E3%83%88%E3%83%83%E3%83%97%E3%83%91%E3%82%BD%E3%82%B3%E3%83%B3-21-5%E5%9E%8B%E3%83%AF%E3%82%A4%E3%83%89%E6%B6%B2%E6%99%B6-%E3%82%B9%E3%83%BC%E3%83%91%E3%83%BC%E3%83%9E%E3%83%AB%E3%83%81%E3%83%89%E3%83%A9%E3%82%A4%E3%83%96-AZ_WD2D2_Z139/dp/B07V27SD1X/ref=sr_1_51_sspa?__mk_ja_JP=%E3%82%AB%E3%82%BF%E3%82%AB%E3%83%8A&amp;dchild=1&amp;keywords=%E3%83%91%E3%82%BD%E3%82%B3%E3%83%B3&amp;qid=1598694336&amp;sr=8-51-spons&amp;psc=1&amp;spLa=ZW5jcnlwdGVkUXVhbGlmaWVyPUEzUTFaWU9PWVlNQ1FGJmVuY3J5cHRlZElkPUEwNzY1NzQ3M0Q4Wk04WjlTV1I3SCZlbmNyeXB0ZWRBZElkPUEyMUpVMlBEQlVVS1ZMJndpZGdldE5hbWU9c3BfYnRmJmFjdGlvbj1jbGlja1JlZGlyZWN0JmRvTm90TG9nQ2xpY2s9dHJ1ZQ==", "Go")</f>
        <v/>
      </c>
    </row>
    <row r="24">
      <c r="A24" t="inlineStr">
        <is>
          <t>Lenovo ノートパソコン ideapad S340(14インチFHD Ryzen 5 8GBメモリ 256GB )</t>
        </is>
      </c>
      <c r="B24" t="inlineStr">
        <is>
          <t>￥60,410</t>
        </is>
      </c>
      <c r="C24" t="inlineStr">
        <is>
          <t>4</t>
        </is>
      </c>
      <c r="D24">
        <f>HYPERLINK("https://www.amazon.co.jp/Lenovo-%E3%83%8E%E3%83%BC%E3%83%88%E3%83%91%E3%82%BD%E3%82%B3%E3%83%B3-ideapad-14%E3%82%A4%E3%83%B3%E3%83%81FHD-8GB%E3%83%A1%E3%83%A2%E3%83%AA/dp/B07VFCY54W/ref=sr_1_52_sspa?__mk_ja_JP=%E3%82%AB%E3%82%BF%E3%82%AB%E3%83%8A&amp;dchild=1&amp;keywords=%E3%83%91%E3%82%BD%E3%82%B3%E3%83%B3&amp;qid=1598694336&amp;sr=8-52-spons&amp;psc=1&amp;spLa=ZW5jcnlwdGVkUXVhbGlmaWVyPUEzUTFaWU9PWVlNQ1FGJmVuY3J5cHRlZElkPUEwNzY1NzQ3M0Q4Wk04WjlTV1I3SCZlbmNyeXB0ZWRBZElkPUEyNE9PQkhXSDJQWDFUJndpZGdldE5hbWU9c3BfYnRmJmFjdGlvbj1jbGlja1JlZGlyZWN0JmRvTm90TG9nQ2xpY2s9dHJ1ZQ==", "Go")</f>
        <v/>
      </c>
    </row>
    <row r="25">
      <c r="A25" t="inlineStr">
        <is>
          <t>【公式】 富士通 デスクトップパソコン FMV ESPRIMO FHシリーズ WF1/D3 (Windows 10 Home/23.8型ワイド液晶/Core i7/8GBメモリ/約1TB HDD/スーパーマルチドライブ/Officeなし/ホワイト)AZ_WF1D3_Z262/富士通WEB MART専用モデル</t>
        </is>
      </c>
      <c r="B25" t="inlineStr">
        <is>
          <t>￥134,200</t>
        </is>
      </c>
      <c r="C25" t="inlineStr">
        <is>
          <t>4.5</t>
        </is>
      </c>
      <c r="D25">
        <f>HYPERLINK("https://www.amazon.co.jp/%E5%AF%8C%E5%A3%AB%E9%80%9A-%E3%83%87%E3%82%B9%E3%82%AF%E3%83%88%E3%83%83%E3%83%97%E3%83%91%E3%82%BD%E3%82%B3%E3%83%B3-23-8%E5%9E%8B%E3%83%AF%E3%82%A4%E3%83%89%E6%B6%B2%E6%99%B6-%E3%82%B9%E3%83%BC%E3%83%91%E3%83%BC%E3%83%9E%E3%83%AB%E3%83%81%E3%83%89%E3%83%A9%E3%82%A4%E3%83%96-AZ_WF1D3_Z262/dp/B07Z4NRYS7/ref=sr_1_49_sspa?__mk_ja_JP=%E3%82%AB%E3%82%BF%E3%82%AB%E3%83%8A&amp;dchild=1&amp;keywords=%E3%83%91%E3%82%BD%E3%82%B3%E3%83%B3&amp;qid=1598694436&amp;sr=8-49-spons&amp;psc=1&amp;spLa=ZW5jcnlwdGVkUXVhbGlmaWVyPUFDWkczRVVGWkRYNkMmZW5jcnlwdGVkSWQ9QTEwMzAzOTUzRFVSS0FaRzdONEhKJmVuY3J5cHRlZEFkSWQ9QTMzV01IRFlKMU43UEImd2lkZ2V0TmFtZT1zcF9hdGZfbmV4dCZhY3Rpb249Y2xpY2tSZWRpcmVjdCZkb05vdExvZ0NsaWNrPXRydWU=", "Go")</f>
        <v/>
      </c>
    </row>
    <row r="26">
      <c r="A26" t="inlineStr">
        <is>
          <t>ASUS ノートパソコン R417YA ( AMD E2-7015 + Radeon R2 グラフィックス / 4GB・64GB / 14インチ / 1,366×768ドット(WXGA) / WPS Office Standard Edition /ブルー)【日本正規代理店品】【あんしん保証】R417YA-GA044T/A</t>
        </is>
      </c>
      <c r="B26" t="inlineStr">
        <is>
          <t>￥34,918</t>
        </is>
      </c>
      <c r="C26" t="inlineStr">
        <is>
          <t>4.1</t>
        </is>
      </c>
      <c r="D26">
        <f>HYPERLINK("https://www.amazon.co.jp/%E3%83%8E%E3%83%BC%E3%83%88%E3%83%91%E3%82%BD%E3%82%B3%E3%83%B3-4GB%E3%83%BB64GB-366%C3%97768%E3%83%89%E3%83%83%E3%83%88-Standard-%E3%80%90%E6%97%A5%E6%9C%AC%E6%AD%A3%E8%A6%8F%E4%BB%A3%E7%90%86%E5%BA%97%E5%93%81%E3%80%91%E3%80%90%E3%81%82%E3%82%93%E3%81%97%E3%82%93%E4%BF%9D%E8%A8%BC%E3%80%91R417YA-GA044T/dp/B08B8NYC6C/ref=sr_1_51_sspa?__mk_ja_JP=%E3%82%AB%E3%82%BF%E3%82%AB%E3%83%8A&amp;dchild=1&amp;keywords=%E3%83%91%E3%82%BD%E3%82%B3%E3%83%B3&amp;qid=1598694436&amp;sr=8-51-spons&amp;psc=1&amp;spLa=ZW5jcnlwdGVkUXVhbGlmaWVyPUFDWkczRVVGWkRYNkMmZW5jcnlwdGVkSWQ9QTEwMzAzOTUzRFVSS0FaRzdONEhKJmVuY3J5cHRlZEFkSWQ9QTJSQVVHUEpOVUNFSVcmd2lkZ2V0TmFtZT1zcF9hdGZfbmV4dCZhY3Rpb249Y2xpY2tSZWRpcmVjdCZkb05vdExvZ0NsaWNrPXRydWU=", "Go")</f>
        <v/>
      </c>
    </row>
    <row r="27">
      <c r="A27" t="inlineStr">
        <is>
          <t>HP Pavilion 15.6インチ FHD IPS プレミアムゲーミングノートパソコン、AMD 第2世代クアッドコアRyzen 5 3550H、8GB RAM、256GB SSD、NVIDIA GeForce GTX 1050 3GB GDDR5、バックライトキーボード、Windows 10。</t>
        </is>
      </c>
      <c r="B27" t="inlineStr">
        <is>
          <t>￥173,933</t>
        </is>
      </c>
      <c r="C27" t="inlineStr">
        <is>
          <t>4.5</t>
        </is>
      </c>
      <c r="D27">
        <f>HYPERLINK("https://www.amazon.co.jp/HP-%E3%83%97%E3%83%AC%E3%83%9F%E3%82%A2%E3%83%A0%E3%82%B2%E3%83%BC%E3%83%9F%E3%83%B3%E3%82%B0%E3%83%8E%E3%83%BC%E3%83%88%E3%83%91%E3%82%BD%E3%82%B3%E3%83%B3%E3%80%81AMD-%E7%AC%AC2%E4%B8%96%E4%BB%A3%E3%82%AF%E3%82%A2%E3%83%83%E3%83%89%E3%82%B3%E3%82%A2Ryzen-SSD%E3%80%81NVIDIA-GDDR5%E3%80%81%E3%83%90%E3%83%83%E3%82%AF%E3%83%A9%E3%82%A4%E3%83%88%E3%82%AD%E3%83%BC%E3%83%9C%E3%83%BC%E3%83%89%E3%80%81Windows/dp/B0814QQW56/ref=sr_1_54?__mk_ja_JP=%E3%82%AB%E3%82%BF%E3%82%AB%E3%83%8A&amp;dchild=1&amp;keywords=%E3%83%91%E3%82%BD%E3%82%B3%E3%83%B3&amp;qid=1598694436&amp;sr=8-54", "Go")</f>
        <v/>
      </c>
    </row>
    <row r="28">
      <c r="A28" t="inlineStr">
        <is>
          <t>RAM 穴あけ加工不要 ノートパソコンマウント 2015-2017年式 フォード F-150 トランジットコネクト用</t>
        </is>
      </c>
      <c r="B28" t="inlineStr">
        <is>
          <t>￥42,240</t>
        </is>
      </c>
      <c r="C28" t="inlineStr">
        <is>
          <t>4.5</t>
        </is>
      </c>
      <c r="D28">
        <f>HYPERLINK("https://www.amazon.co.jp/RAM-No-Drill%EF%BE%83%EF%BD%A2%EF%BE%82%EF%BE%82%EF%BD%A2-Laptop-Vehicle-Mounting/dp/B010G60DXG/ref=sr_1_55?__mk_ja_JP=%E3%82%AB%E3%82%BF%E3%82%AB%E3%83%8A&amp;dchild=1&amp;keywords=%E3%83%91%E3%82%BD%E3%82%B3%E3%83%B3&amp;qid=1598694436&amp;sr=8-55", "Go")</f>
        <v/>
      </c>
    </row>
    <row r="29">
      <c r="A29" t="inlineStr">
        <is>
          <t>HP 2020 14 HD ノートパソコン 2 コア AMD Athlon Silver 3050U 2.3GHz DVDなし Wi-Fi Bluetooth ウェブカメラ HDMI Windows 10 S 8GB - 256GB SSD/Nontouch Screen/TMLTT Bundle</t>
        </is>
      </c>
      <c r="B29" t="inlineStr">
        <is>
          <t>￥155,178から1個のオプション</t>
        </is>
      </c>
      <c r="C29" t="inlineStr">
        <is>
          <t>4.6</t>
        </is>
      </c>
      <c r="D29">
        <f>HYPERLINK("https://www.amazon.co.jp/HP-%E3%83%8E%E3%83%BC%E3%83%88%E3%83%91%E3%82%BD%E3%82%B3%E3%83%B3-Athlon-Bluetooth-Windows/dp/B08939HR93/ref=sr_1_56?__mk_ja_JP=%E3%82%AB%E3%82%BF%E3%82%AB%E3%83%8A&amp;dchild=1&amp;keywords=%E3%83%91%E3%82%BD%E3%82%B3%E3%83%B3&amp;qid=1598694436&amp;sr=8-56", "Go")</f>
        <v/>
      </c>
    </row>
    <row r="30">
      <c r="A30" t="inlineStr">
        <is>
          <t>GLM 超軽量 薄型 PC ノートパソコン 日本語キーボート Microsoft Office 2019 / Windows 10 / Celeron / 14.1 インチ / SSD 256GB /メモリ8GB / WIFI / USB3.0 / HDMI / WEBカメラ / FullHD /日本語キーボート</t>
        </is>
      </c>
      <c r="B30" t="inlineStr">
        <is>
          <t>￥44,800</t>
        </is>
      </c>
      <c r="C30" t="inlineStr">
        <is>
          <t>4.4</t>
        </is>
      </c>
      <c r="D30">
        <f>HYPERLINK("https://www.amazon.co.jp/GLM-%E3%83%8E%E3%83%BC%E3%83%88%E3%83%91%E3%82%BD%E3%82%B3%E3%83%B3-%E6%97%A5%E6%9C%AC%E8%AA%9E%E3%82%AD%E3%83%BC%E3%83%9C%E3%83%BC%E3%83%88-Microsoft-Windows/dp/B07WC8FR2G/ref=sr_1_57?__mk_ja_JP=%E3%82%AB%E3%82%BF%E3%82%AB%E3%83%8A&amp;dchild=1&amp;keywords=%E3%83%91%E3%82%BD%E3%82%B3%E3%83%B3&amp;qid=1598694436&amp;sr=8-57", "Go")</f>
        <v/>
      </c>
    </row>
    <row r="31">
      <c r="A31" t="inlineStr">
        <is>
          <t>GLM 薄型 ノートパソコン 15.6インチ 大画面 PC テンキー 搭載 日本語キーボード　 WPS Office / Windows 10 / Celeron /メモリ 8GB / SSD 256GB / WIFI / USB3.0 / HDMI / WEBカメラ / FullHD</t>
        </is>
      </c>
      <c r="B31" t="inlineStr">
        <is>
          <t>￥39,999</t>
        </is>
      </c>
      <c r="C31" t="inlineStr">
        <is>
          <t>4.4</t>
        </is>
      </c>
      <c r="D31">
        <f>HYPERLINK("https://www.amazon.co.jp/%E3%83%8E%E3%83%BC%E3%83%88%E3%83%91%E3%82%BD%E3%82%B3%E3%83%B3-15-6%E3%82%A4%E3%83%B3%E3%83%81-%E6%97%A5%E6%9C%AC%E8%AA%9E%E3%82%AD%E3%83%BC%E3%83%9C%E3%83%BC%E3%83%89-Microsoft-Windows/dp/B0849J8SR3/ref=sr_1_61?__mk_ja_JP=%E3%82%AB%E3%82%BF%E3%82%AB%E3%83%8A&amp;dchild=1&amp;keywords=%E3%83%91%E3%82%BD%E3%82%B3%E3%83%B3&amp;qid=1598694436&amp;sr=8-61", "Go")</f>
        <v/>
      </c>
    </row>
    <row r="32">
      <c r="A32" t="inlineStr">
        <is>
          <t>Dell Inspiron 17 3793 2020 Premium 17.3インチ FHD ノートパソコン ノートブック コンピューター、第10世代 4-Core Intel Core i5-1035G1 1.0 GHz、16GB RAM、512GB SSD + 1TB HDD、DVD、ウェブカメラ、Bluetooth、Wi-Fi、HDMI、Win 10 Home</t>
        </is>
      </c>
      <c r="B32" t="inlineStr">
        <is>
          <t>￥144,341</t>
        </is>
      </c>
      <c r="C32" t="inlineStr">
        <is>
          <t>4.9</t>
        </is>
      </c>
      <c r="D32">
        <f>HYPERLINK("https://www.amazon.co.jp/Dell-%E3%82%B3%E3%83%B3%E3%83%94%E3%83%A5%E3%83%BC%E3%82%BF%E3%83%BC%E3%80%81%E7%AC%AC10%E4%B8%96%E4%BB%A3-i5-1035G1-RAM%E3%80%81512GB-HDD%E3%80%81DVD%E3%80%81%E3%82%A6%E3%82%A7%E3%83%96%E3%82%AB%E3%83%A1%E3%83%A9%E3%80%81Bluetooth%E3%80%81Wi-Fi%E3%80%81HDMI%E3%80%81Win/dp/B082MSPDL8/ref=sr_1_63?__mk_ja_JP=%E3%82%AB%E3%82%BF%E3%82%AB%E3%83%8A&amp;dchild=1&amp;keywords=%E3%83%91%E3%82%BD%E3%82%B3%E3%83%B3&amp;qid=1598694436&amp;sr=8-63", "Go")</f>
        <v/>
      </c>
    </row>
    <row r="33">
      <c r="A33" t="inlineStr">
        <is>
          <t>Dell Inspiron 17 7000 2-in-1 2019 フラッグシップ 17.3インチ FHD IPS タッチスクリーン ノートパソコン/タブレット, インテルクアッドコア i7-8565U, 32GB DDR4, 1TB SSD, 2TB HDD, 2GB GeForce MX150 Backlit KB 指紋リーダー Win 10</t>
        </is>
      </c>
      <c r="B33" t="inlineStr">
        <is>
          <t>￥417,670</t>
        </is>
      </c>
      <c r="C33" t="inlineStr">
        <is>
          <t>4.9</t>
        </is>
      </c>
      <c r="D33">
        <f>HYPERLINK("https://www.amazon.co.jp/Dell-Inspiron-%E3%82%BF%E3%83%83%E3%83%81%E3%82%B9%E3%82%AF%E3%83%AA%E3%83%BC%E3%83%B3-%E3%82%A4%E3%83%B3%E3%83%86%E3%83%AB%E3%82%AF%E3%82%A2%E3%83%83%E3%83%89%E3%82%B3%E3%82%A2-i7-8565U/dp/B07QR81VNT/ref=sr_1_64?__mk_ja_JP=%E3%82%AB%E3%82%BF%E3%82%AB%E3%83%8A&amp;dchild=1&amp;keywords=%E3%83%91%E3%82%BD%E3%82%B3%E3%83%B3&amp;qid=1598694436&amp;sr=8-64", "Go")</f>
        <v/>
      </c>
    </row>
    <row r="34">
      <c r="A34" t="inlineStr">
        <is>
          <t>インテルCore i7 5500U【Microsoft Office 2019搭載】【Win 10搭載】2.4GHz(4コア)/メモリー:8GB/高速SSD/IPS広視野角15.6型フルHD液晶/Webカメラ/10キー/USB 3.0/miniHDMI/無線機能/Bluetooth/超軽量大容量バッテリー搭載/ノートパソコン学生向け、ゲーミングノート (SSD：256GB)</t>
        </is>
      </c>
      <c r="B34" t="inlineStr">
        <is>
          <t>￥69,800</t>
        </is>
      </c>
      <c r="C34" t="inlineStr">
        <is>
          <t>4.3</t>
        </is>
      </c>
      <c r="D34">
        <f>HYPERLINK("https://www.amazon.co.jp/%E3%82%A4%E3%83%B3%E3%83%86%E3%83%ABCore-5500U%E3%80%90Microsoft-Office-2019%E6%90%AD%E8%BC%89%E3%80%91%E3%80%90Win-10%E6%90%AD%E8%BC%89%E3%80%912-4GHz/dp/B08CSW22T9/ref=sr_1_65_sspa?__mk_ja_JP=%E3%82%AB%E3%82%BF%E3%82%AB%E3%83%8A&amp;dchild=1&amp;keywords=%E3%83%91%E3%82%BD%E3%82%B3%E3%83%B3&amp;qid=1598694436&amp;sr=8-65-spons&amp;psc=1&amp;spLa=ZW5jcnlwdGVkUXVhbGlmaWVyPUFDWkczRVVGWkRYNkMmZW5jcnlwdGVkSWQ9QTEwMzAzOTUzRFVSS0FaRzdONEhKJmVuY3J5cHRlZEFkSWQ9QTNRWjZBVEhLSjhZVzAmd2lkZ2V0TmFtZT1zcF9tdGYmYWN0aW9uPWNsaWNrUmVkaXJlY3QmZG9Ob3RMb2dDbGljaz10cnVl", "Go")</f>
        <v/>
      </c>
    </row>
    <row r="35">
      <c r="A35" t="inlineStr">
        <is>
          <t>テレワーク応援　初期設定不要　【Microsoft Office 2019搭載】【Win 10搭載】日本語キーボード　Intel　Celeron J4105 1.6GHz/メモリー:8GB/高速SSD/IPS広視野角15.6型フルHD液晶/Webカメラ/10キー/USB 3.0/miniHDMI/無線機能/Bluetooth/超軽量大容量バッテリー搭載/ノートパソコン　laptop　在宅勤務・カメラ付き・Zoom (SSD:128GB)</t>
        </is>
      </c>
      <c r="B35" t="inlineStr">
        <is>
          <t>￥43,800</t>
        </is>
      </c>
      <c r="C35" t="inlineStr">
        <is>
          <t>4</t>
        </is>
      </c>
      <c r="D35">
        <f>HYPERLINK("https://www.amazon.co.jp/%E3%83%86%E3%83%AC%E3%83%AF%E3%83%BC%E3%82%AF%E5%BF%9C%E6%8F%B4-%E5%88%9D%E6%9C%9F%E8%A8%AD%E5%AE%9A%E4%B8%8D%E8%A6%81-%E3%80%90Microsoft-Office-2019%E6%90%AD%E8%BC%89%E3%80%91%E3%80%90Win-10%E6%90%AD%E8%BC%89%E3%80%91%E6%97%A5%E6%9C%AC%E8%AA%9E%E3%82%AD%E3%83%BC%E3%83%9C%E3%83%BC%E3%83%89-Intel-Celeron-%E3%83%8E%E3%83%BC%E3%83%88%E3%83%91%E3%82%BD%E3%82%B3%E3%83%B3-laptop-%E5%9C%A8%E5%AE%85%E5%8B%A4%E5%8B%99%E3%83%BB%E3%82%AB%E3%83%A1%E3%83%A9%E4%BB%98%E3%81%8D%E3%83%BBZoom/dp/B08FR8JS9K/ref=sr_1_67_sspa?__mk_ja_JP=%E3%82%AB%E3%82%BF%E3%82%AB%E3%83%8A&amp;dchild=1&amp;keywords=%E3%83%91%E3%82%BD%E3%82%B3%E3%83%B3&amp;qid=1598694436&amp;sr=8-67-spons&amp;psc=1&amp;spLa=ZW5jcnlwdGVkUXVhbGlmaWVyPUFDWkczRVVGWkRYNkMmZW5jcnlwdGVkSWQ9QTEwMzAzOTUzRFVSS0FaRzdONEhKJmVuY3J5cHRlZEFkSWQ9QVczMzJROU1WSlk0UyZ3aWRnZXROYW1lPXNwX210ZiZhY3Rpb249Y2xpY2tSZWRpcmVjdCZkb05vdExvZ0NsaWNrPXRydWU=", "Go")</f>
        <v/>
      </c>
    </row>
    <row r="36">
      <c r="A36" t="inlineStr">
        <is>
          <t>Lily &amp; Drew キャリーオンウィークエンダー オーバーナイト トラベルショルダーバッグ 15.6インチノートパソコン用 女性用 M ブルー LWO0011-N</t>
        </is>
      </c>
      <c r="B36" t="inlineStr">
        <is>
          <t>￥16,630</t>
        </is>
      </c>
      <c r="C36" t="inlineStr">
        <is>
          <t>4.4</t>
        </is>
      </c>
      <c r="D36">
        <f>HYPERLINK("https://www.amazon.co.jp/Lily-Drew-%E3%82%AD%E3%83%A3%E3%83%AA%E3%83%BC%E3%82%AA%E3%83%B3%E3%82%A6%E3%82%A3%E3%83%BC%E3%82%AF%E3%82%A8%E3%83%B3%E3%83%80%E3%83%BC-15-6%E3%82%A4%E3%83%B3%E3%83%81%E3%83%8E%E3%83%BC%E3%83%88%E3%83%91%E3%82%BD%E3%82%B3%E3%83%B3%E7%94%A8-LWO0011-N/dp/B07SNWQHX2/ref=sr_1_68?__mk_ja_JP=%E3%82%AB%E3%82%BF%E3%82%AB%E3%83%8A&amp;dchild=1&amp;keywords=%E3%83%91%E3%82%BD%E3%82%B3%E3%83%B3&amp;qid=1598694436&amp;sr=8-68", "Go")</f>
        <v/>
      </c>
    </row>
    <row r="37">
      <c r="A37" t="inlineStr">
        <is>
          <t>Jumperノートパソコン13.3インチ 8GB 128GB Windows 10/ Celeronクアッドコア / USB3.0 / デュアルバンドWIFI / 薄型ノートPC</t>
        </is>
      </c>
      <c r="B37" t="inlineStr">
        <is>
          <t>￥29,999</t>
        </is>
      </c>
      <c r="C37" t="inlineStr">
        <is>
          <t>4.6</t>
        </is>
      </c>
      <c r="D37">
        <f>HYPERLINK("https://www.amazon.co.jp/Jumper-13-3%E3%82%A4%E3%83%B3%E3%83%81%E3%83%8E%E3%83%BC%E3%83%88%E3%83%91%E3%82%BD%E3%82%B3%E3%83%B3Windows-10%E3%81%AE%E3%83%8E%E3%83%BC%E3%83%88%E3%82%AF%E3%82%A2%E3%83%83%E3%83%89%E3%82%B3%E3%82%A2%E3%83%97%E3%83%AD%E3%82%BB%E3%83%83%E3%82%B5%E3%81%AE8GB-%E6%9C%80%E6%96%B0%E8%96%84%E5%9E%8B%E3%83%91%E3%82%BD%E3%82%B3%E3%83%B3-USB3-0/dp/B082X1N7MX/ref=sr_1_72?__mk_ja_JP=%E3%82%AB%E3%82%BF%E3%82%AB%E3%83%8A&amp;dchild=1&amp;keywords=%E3%83%91%E3%82%BD%E3%82%B3%E3%83%B3&amp;qid=1598694436&amp;sr=8-72", "Go")</f>
        <v/>
      </c>
    </row>
    <row r="38">
      <c r="A38" t="inlineStr">
        <is>
          <t>2020 HP 17.3インチ タッチスクリーン ノートパソコン コンピューター/Intel クアッドコア i5-8265U 最大3.9GHz/ 8GB DDR4 RAM/ 256GB PCIe SSD/ DVD/ Bluetooth 4.2/ AC WiFi/ USB 3.1/ HDMI/ Windows 10 ホーム/シルバー</t>
        </is>
      </c>
      <c r="B38" t="inlineStr">
        <is>
          <t>￥128,515</t>
        </is>
      </c>
      <c r="C38" t="inlineStr">
        <is>
          <t>4.5</t>
        </is>
      </c>
      <c r="D38">
        <f>HYPERLINK("https://www.amazon.co.jp/HP-17-3%E3%82%A4%E3%83%B3%E3%83%81-%E3%82%BF%E3%83%83%E3%83%81%E3%82%B9%E3%82%AF%E3%83%AA%E3%83%BC%E3%83%B3-Quad-Core-Silvertooth/dp/B081J6XGRY/ref=sr_1_74?__mk_ja_JP=%E3%82%AB%E3%82%BF%E3%82%AB%E3%83%8A&amp;dchild=1&amp;keywords=%E3%83%91%E3%82%BD%E3%82%B3%E3%83%B3&amp;qid=1598694436&amp;sr=8-74", "Go")</f>
        <v/>
      </c>
    </row>
    <row r="39">
      <c r="A39" t="inlineStr">
        <is>
          <t>HP Pavilion Gaming 15-ec0751ms ノートパソコン AMD Ryzen 5 3550H 2.1 GHz 最大 3.7 GHz 8GB DDR4 2400 MHz 256GB NVMe PCIe SSD</t>
        </is>
      </c>
      <c r="B39" t="inlineStr">
        <is>
          <t>￥127,206</t>
        </is>
      </c>
      <c r="C39" t="inlineStr">
        <is>
          <t>4.6</t>
        </is>
      </c>
      <c r="D39">
        <f>HYPERLINK("https://www.amazon.co.jp/HP-Pavilion-Gaming-15-ec0751ms-%E3%83%8E%E3%83%BC%E3%83%88%E3%83%91%E3%82%BD%E3%82%B3%E3%83%B3/dp/B081D1HHP6/ref=sr_1_75?__mk_ja_JP=%E3%82%AB%E3%82%BF%E3%82%AB%E3%83%8A&amp;dchild=1&amp;keywords=%E3%83%91%E3%82%BD%E3%82%B3%E3%83%B3&amp;qid=1598694436&amp;sr=8-75", "Go")</f>
        <v/>
      </c>
    </row>
    <row r="40">
      <c r="A40" t="inlineStr">
        <is>
          <t>Acer Aspire 1 A115-31 スリム ノートパソコン Intel プロセッサー N4000 4GB DDR4 64GB eMMC 15.6in HD LED Windows 10 SモードHDMI ウェブカメラ (更新済み)</t>
        </is>
      </c>
      <c r="B40" t="inlineStr">
        <is>
          <t>￥47,616</t>
        </is>
      </c>
      <c r="C40" t="inlineStr">
        <is>
          <t>4.6</t>
        </is>
      </c>
      <c r="D40">
        <f>HYPERLINK("https://www.amazon.co.jp/Acer-A115-31-%E3%83%8E%E3%83%BC%E3%83%88%E3%83%91%E3%82%BD%E3%82%B3%E3%83%B3-Windows-S%E3%83%A2%E3%83%BC%E3%83%89HDMI/dp/B086JG8PRV/ref=sr_1_76?__mk_ja_JP=%E3%82%AB%E3%82%BF%E3%82%AB%E3%83%8A&amp;dchild=1&amp;keywords=%E3%83%91%E3%82%BD%E3%82%B3%E3%83%B3&amp;qid=1598694436&amp;sr=8-76", "Go")</f>
        <v/>
      </c>
    </row>
    <row r="41">
      <c r="A41" t="inlineStr">
        <is>
          <t>マイクロソフト Surface Laptop 2 [サーフェス ラップトップ 2 ノートパソコン]Office Home and Business 2019 / Windows 10 Home / 13.5 インチ Core i5/ 256GB/8GB バーガンディ LQN-00060</t>
        </is>
      </c>
      <c r="B41" t="inlineStr">
        <is>
          <t>￥99,800</t>
        </is>
      </c>
      <c r="C41" t="inlineStr">
        <is>
          <t>4.8</t>
        </is>
      </c>
      <c r="D41">
        <f>HYPERLINK("https://www.amazon.co.jp/%E3%83%9E%E3%82%A4%E3%82%AF%E3%83%AD%E3%82%BD%E3%83%95%E3%83%88-Surface-%E3%83%8E%E3%83%BC%E3%83%88%E3%83%91%E3%82%BD%E3%82%B3%E3%83%B3-Business-LQN-00060/dp/B07MFXTSVN/ref=sr_1_77?__mk_ja_JP=%E3%82%AB%E3%82%BF%E3%82%AB%E3%83%8A&amp;dchild=1&amp;keywords=%E3%83%91%E3%82%BD%E3%82%B3%E3%83%B3&amp;qid=1598694436&amp;sr=8-77", "Go")</f>
        <v/>
      </c>
    </row>
    <row r="42">
      <c r="A42" t="inlineStr">
        <is>
          <t>Lenovo 2in1 ノートパソコン IdeaPad C340(15インチFHD Core i5 8GBメモリ 256GB Microsoft Office搭載)</t>
        </is>
      </c>
      <c r="B42" t="inlineStr">
        <is>
          <t>￥107,470</t>
        </is>
      </c>
      <c r="C42" t="inlineStr">
        <is>
          <t>4.8</t>
        </is>
      </c>
      <c r="D42">
        <f>HYPERLINK("https://www.amazon.co.jp/Lenovo-Laptop-ideapad-Intel-81N5002HJP/dp/B07TC2Z8R1/ref=sr_1_78?__mk_ja_JP=%E3%82%AB%E3%82%BF%E3%82%AB%E3%83%8A&amp;dchild=1&amp;keywords=%E3%83%91%E3%82%BD%E3%82%B3%E3%83%B3&amp;qid=1598694436&amp;sr=8-78", "Go")</f>
        <v/>
      </c>
    </row>
    <row r="43">
      <c r="A43" t="inlineStr">
        <is>
          <t>ASUS TUF VR Ready ゲーム用ノートパソコン、15.6インチ IPS FHD、AMD Ryzen 7-4800H Octa-Core 最大4.20 GHz、NVIDIA RTX 2060、8GB RAM、512GB SSD、RGB Backlit KB、RJ-45 Ethernet, Win 10 32GB RAM|2TB SSD グレー</t>
        </is>
      </c>
      <c r="B43" t="inlineStr">
        <is>
          <t>￥275,403</t>
        </is>
      </c>
      <c r="C43" t="inlineStr">
        <is>
          <t>4.6</t>
        </is>
      </c>
      <c r="D43">
        <f>HYPERLINK("https://www.amazon.co.jp/%E3%82%B2%E3%83%BC%E3%83%A0%E7%94%A8%E3%83%8E%E3%83%BC%E3%83%88%E3%83%91%E3%82%BD%E3%82%B3%E3%83%B3%E3%80%8115-6%E3%82%A4%E3%83%B3%E3%83%81-Octa-Core-GHz%E3%80%81NVIDIA-2060%E3%80%818GB-RAM%E3%80%81512GB/dp/B089LZHCH8/ref=sr_1_79?__mk_ja_JP=%E3%82%AB%E3%82%BF%E3%82%AB%E3%83%8A&amp;dchild=1&amp;keywords=%E3%83%91%E3%82%BD%E3%82%B3%E3%83%B3&amp;qid=1598694436&amp;sr=8-79", "Go")</f>
        <v/>
      </c>
    </row>
    <row r="44">
      <c r="A44" t="inlineStr">
        <is>
          <t>GLM 575g ! 超軽量 2in1 ノートパソコン タブレット 10.1インチ PC 日本語キーボード Office 付/ Windows 10 / Celeron /メモリ 4GB / SSD 128GB / WIFI / USB3.0 / HDMI / WEBカメラ</t>
        </is>
      </c>
      <c r="B44" t="inlineStr">
        <is>
          <t>￥34,800</t>
        </is>
      </c>
      <c r="C44" t="inlineStr">
        <is>
          <t>4.5</t>
        </is>
      </c>
      <c r="D44">
        <f>HYPERLINK("https://www.amazon.co.jp/%E3%83%8E%E3%83%BC%E3%83%88%E3%83%91%E3%82%BD%E3%82%B3%E3%83%B3-10-1%E3%82%A4%E3%83%B3%E3%83%81-%E6%97%A5%E6%9C%AC%E8%AA%9E%E3%82%AD%E3%83%BC%E3%83%9C%E3%83%BC%E3%83%89-Windows-Celeron/dp/B089CT87RR/ref=sr_1_82_sspa?__mk_ja_JP=%E3%82%AB%E3%82%BF%E3%82%AB%E3%83%8A&amp;dchild=1&amp;keywords=%E3%83%91%E3%82%BD%E3%82%B3%E3%83%B3&amp;qid=1598694436&amp;sr=8-82-spons&amp;psc=1&amp;smid=A1NZ3R5FTVQL3I&amp;spLa=ZW5jcnlwdGVkUXVhbGlmaWVyPUFDWkczRVVGWkRYNkMmZW5jcnlwdGVkSWQ9QTEwMzAzOTUzRFVSS0FaRzdONEhKJmVuY3J5cHRlZEFkSWQ9QTM5RFJQN0daOENUTE8md2lkZ2V0TmFtZT1zcF9tdGYmYWN0aW9uPWNsaWNrUmVkaXJlY3QmZG9Ob3RMb2dDbGljaz10cnVl", "Go")</f>
        <v/>
      </c>
    </row>
    <row r="45">
      <c r="A45" t="inlineStr">
        <is>
          <t>LG ノートパソコン gram 965g/バッテリー28時間/Core i5/13.3インチ/Windows 10/メモリ 8GB/SSD 256GB/ホワイト/13Z990-GA54J/Amazon.co.jp 限定</t>
        </is>
      </c>
      <c r="B45" t="inlineStr">
        <is>
          <t>￥117,869</t>
        </is>
      </c>
      <c r="C45" t="inlineStr">
        <is>
          <t>4.4</t>
        </is>
      </c>
      <c r="D45">
        <f>HYPERLINK("https://www.amazon.co.jp/LG-%E3%83%8E%E3%83%BC%E3%83%88%E3%83%91%E3%82%BD%E3%82%B3%E3%83%B3-%E3%83%90%E3%83%83%E3%83%86%E3%83%AA%E3%83%BC28%E6%99%82%E9%96%93-13Z990-GA54J-Amazon-co-jp/dp/B07MZ1K6ZJ/ref=sr_1_84?__mk_ja_JP=%E3%82%AB%E3%82%BF%E3%82%AB%E3%83%8A&amp;dchild=1&amp;keywords=%E3%83%91%E3%82%BD%E3%82%B3%E3%83%B3&amp;qid=1598694436&amp;sr=8-84", "Go")</f>
        <v/>
      </c>
    </row>
    <row r="46">
      <c r="A46" t="inlineStr">
        <is>
          <t>【Microsoft Office 2019搭載】【Win 10搭載】NEC VD-G/最上位第三世代Core i5-3340M 2.7GHz/新品メモリー:8GB/新品SSD:512GB/DVDスーパーマルチ/10キー付/USB 3.0/HDMI/大画面15インチ/無線LAN搭載/Zeroセキュリティーソフト（永久版）付属/中古ノートパソコン (SSD:512GB)</t>
        </is>
      </c>
      <c r="B46" t="inlineStr">
        <is>
          <t>￥26,700</t>
        </is>
      </c>
      <c r="C46" t="inlineStr">
        <is>
          <t>4.4</t>
        </is>
      </c>
      <c r="D46">
        <f>HYPERLINK("https://www.amazon.co.jp/%E3%80%90Microsoft-2019%E6%90%AD%E8%BC%89%E3%80%91%E3%80%90Win-10%E6%90%AD%E8%BC%89%E3%80%91NEC-%E6%9C%80%E4%B8%8A%E4%BD%8D%E7%AC%AC%E4%B8%89%E4%B8%96%E4%BB%A3Core-i5-3340M/dp/B08575N9X2/ref=sr_1_85?__mk_ja_JP=%E3%82%AB%E3%82%BF%E3%82%AB%E3%83%8A&amp;dchild=1&amp;keywords=%E3%83%91%E3%82%BD%E3%82%B3%E3%83%B3&amp;qid=1598694436&amp;sr=8-85", "Go")</f>
        <v/>
      </c>
    </row>
    <row r="47">
      <c r="A47" t="inlineStr">
        <is>
          <t>2020 HP 14インチ HD ノートパソコン ビジネスと学生用 AMD Athlon Silver 3050U (Beat 16)、8GB DDR4 RAM、128GB SSD、802.11ac、WiFi、Bluetooth、HDMI、Windows 10 w/HESVAP 3in1 アクセサリー</t>
        </is>
      </c>
      <c r="B47" t="inlineStr">
        <is>
          <t>￥77,312</t>
        </is>
      </c>
      <c r="C47" t="inlineStr">
        <is>
          <t>4.4</t>
        </is>
      </c>
      <c r="D47">
        <f>HYPERLINK("https://www.amazon.co.jp/HP-%E3%83%8E%E3%83%BC%E3%83%88%E3%83%91%E3%82%BD%E3%82%B3%E3%83%B3-%E3%83%93%E3%82%B8%E3%83%8D%E3%82%B9%E3%81%A8%E5%AD%A6%E7%94%9F%E7%94%A8-RAM%E3%80%81128GB-SSD%E3%80%81802-11ac%E3%80%81WiFi%E3%80%81Bluetooth%E3%80%81HDMI%E3%80%81Windows/dp/B08887591S/ref=sr_1_86?__mk_ja_JP=%E3%82%AB%E3%82%BF%E3%82%AB%E3%83%8A&amp;dchild=1&amp;keywords=%E3%83%91%E3%82%BD%E3%82%B3%E3%83%B3&amp;qid=1598694436&amp;sr=8-86", "Go")</f>
        <v/>
      </c>
    </row>
    <row r="48">
      <c r="A48" t="inlineStr">
        <is>
          <t>LG ノートパソコン gram 1099g/バッテリー24時間/Core i5/15.6インチ/Windows10/メモリ 8GB/SSD 256GB/ホワイト/15Z990-GA55J/Amazon.co.jp限定</t>
        </is>
      </c>
      <c r="B48" t="inlineStr">
        <is>
          <t>￥154,980</t>
        </is>
      </c>
      <c r="C48" t="inlineStr">
        <is>
          <t>4.5</t>
        </is>
      </c>
      <c r="D48">
        <f>HYPERLINK("https://www.amazon.co.jp/LG-%E3%83%90%E3%83%83%E3%83%86%E3%83%AA%E3%83%BC24%E6%99%82%E9%96%93-Windows10-15Z990-GA55J-Amazon-co-jp%E9%99%90%E5%AE%9A/dp/B07MZ1K6ZH/ref=sr_1_87?__mk_ja_JP=%E3%82%AB%E3%82%BF%E3%82%AB%E3%83%8A&amp;dchild=1&amp;keywords=%E3%83%91%E3%82%BD%E3%82%B3%E3%83%B3&amp;qid=1598694436&amp;sr=8-87", "Go")</f>
        <v/>
      </c>
    </row>
    <row r="49">
      <c r="A49" t="inlineStr">
        <is>
          <t>2020 HP 14インチ プレミアム ノートパソコン AMD Athlon Silver 3050U 最大 3.2 GHz WiFi HDMI Windows 10 in S + NexiGo ワイヤレスマウス バンドル 4GB RAM| 128G SSD HP</t>
        </is>
      </c>
      <c r="B49" t="inlineStr">
        <is>
          <t>￥64,500 (￥43,000/kg)</t>
        </is>
      </c>
      <c r="C49" t="inlineStr">
        <is>
          <t>4.4</t>
        </is>
      </c>
      <c r="D49">
        <f>HYPERLINK("https://www.amazon.co.jp/HP-%E3%83%8E%E3%83%BC%E3%83%88%E3%83%91%E3%82%BD%E3%82%B3%E3%83%B3-Athlon-Windows-%E3%83%AF%E3%82%A4%E3%83%A4%E3%83%AC%E3%82%B9%E3%83%9E%E3%82%A6%E3%82%B9/dp/B0895HGXZT/ref=sr_1_91?__mk_ja_JP=%E3%82%AB%E3%82%BF%E3%82%AB%E3%83%8A&amp;dchild=1&amp;keywords=%E3%83%91%E3%82%BD%E3%82%B3%E3%83%B3&amp;qid=1598694436&amp;sr=8-91", "Go")</f>
        <v/>
      </c>
    </row>
    <row r="50">
      <c r="A50" t="inlineStr">
        <is>
          <t>ASUS ゲーミングノートパソコン ROG Strix G15 G512LI (i5-10300H / 16GB, 512GB / GTX 1650 Ti / 15.6インチ / 1,920×1,080 (フルHD) (144Hz)/ Microsoft Office Home &amp; Business 2019)【日本正規代理店品】【あんしん保証】【オフィス付き】G512LI-I5G1650TF</t>
        </is>
      </c>
      <c r="B50" t="inlineStr">
        <is>
          <t>￥149,800</t>
        </is>
      </c>
      <c r="C50" t="inlineStr">
        <is>
          <t>4.3</t>
        </is>
      </c>
      <c r="D50">
        <f>HYPERLINK("https://www.amazon.co.jp/%E3%82%B2%E3%83%BC%E3%83%9F%E3%83%B3%E3%82%B0%E3%83%8E%E3%83%BC%E3%83%88%E3%83%91%E3%82%BD%E3%82%B3%E3%83%B3-i5-10300H-Microsoft-Business-%E3%80%90%E6%97%A5%E6%9C%AC%E6%AD%A3%E8%A6%8F%E4%BB%A3%E7%90%86%E5%BA%97%E5%93%81%E3%80%91%E3%80%90%E3%81%82%E3%82%93%E3%81%97%E3%82%93%E4%BF%9D%E8%A8%BC%E3%80%91%E3%80%90%E3%82%AA%E3%83%95%E3%82%A3%E3%82%B9%E4%BB%98%E3%81%8D%E3%80%91G512LI-I5G1650TF/dp/B08CZMJTZ6/ref=sr_1_92?__mk_ja_JP=%E3%82%AB%E3%82%BF%E3%82%AB%E3%83%8A&amp;dchild=1&amp;keywords=%E3%83%91%E3%82%BD%E3%82%B3%E3%83%B3&amp;qid=1598694436&amp;sr=8-92", "Go")</f>
        <v/>
      </c>
    </row>
    <row r="51">
      <c r="A51" t="inlineStr">
        <is>
          <t>GIGABYTE世界初AIを搭載する狭額縁ゲーミングノートパソコン・All Intel Inside・Microsoft Azure AI /15.6インチ/LG FHD IPS/6mm狭額縁/GTX 1660TI / i7 9750H /Samsung 8G*2/512G SSD/Win10/6本のヒートパイプ/9つ吸排気口</t>
        </is>
      </c>
      <c r="B51" t="inlineStr">
        <is>
          <t>￥211,620</t>
        </is>
      </c>
      <c r="C51" t="inlineStr">
        <is>
          <t>4.5</t>
        </is>
      </c>
      <c r="D51">
        <f>HYPERLINK("https://www.amazon.co.jp/%E7%9C%9F%E5%A4%8F%E3%81%AE%E6%9C%80%E5%A4%A74%E4%B8%87%E5%86%86%E5%BC%95%E3%81%8D%E3%82%AD%E3%83%A3%E3%83%B3%E3%83%9A%E3%83%BC%E3%83%B3-GIGABYTE%E4%B8%96%E7%95%8C%E5%88%9DAI%E3%82%92%E6%90%AD%E8%BC%89%E3%81%99%E3%82%8B%E7%8B%AD%E9%A1%8D%E7%B8%81%E3%82%B2%E3%83%BC%E3%83%9F%E3%83%B3%E3%82%B0%E3%83%8E%E3%83%BC%E3%83%88%E3%83%91%E3%82%BD%E3%82%B3%E3%83%B3%E3%83%BBAll-Inside%E3%83%BBMicrosoft-15-6%E3%82%A4%E3%83%B3%E3%83%81-6%E6%9C%AC%E3%81%AE%E3%83%92%E3%83%BC%E3%83%88%E3%83%91%E3%82%A4%E3%83%97/dp/B07QW81JYL/ref=sr_1_96?__mk_ja_JP=%E3%82%AB%E3%82%BF%E3%82%AB%E3%83%8A&amp;dchild=1&amp;keywords=%E3%83%91%E3%82%BD%E3%82%B3%E3%83%B3&amp;qid=1598694436&amp;sr=8-96", "Go")</f>
        <v/>
      </c>
    </row>
    <row r="52">
      <c r="A52" t="inlineStr">
        <is>
          <t>HP Stream 14インチノートパソコン、Intel Celeron N4000、4 GB RAM、64 GB eMMC、Windows 10 Home in Sモード、オフィス365パーソナル1年間(14-cb187nr、ダイヤモンドホワイト)</t>
        </is>
      </c>
      <c r="B52" t="inlineStr">
        <is>
          <t>￥101,328</t>
        </is>
      </c>
      <c r="C52" t="inlineStr">
        <is>
          <t>4.5</t>
        </is>
      </c>
      <c r="D52">
        <f>HYPERLINK("https://www.amazon.co.jp/HP-14%E3%82%A4%E3%83%B3%E3%83%81%E3%83%8E%E3%83%BC%E3%83%88%E3%83%91%E3%82%BD%E3%82%B3%E3%83%B3%E3%80%81Intel-eMMC%E3%80%81Windows-S%E3%83%A2%E3%83%BC%E3%83%89%E3%80%81%E3%82%AA%E3%83%95%E3%82%A3%E3%82%B9365%E3%83%91%E3%83%BC%E3%82%BD%E3%83%8A%E3%83%AB1%E5%B9%B4%E9%96%93-14-cb187nr%E3%80%81%E3%83%80%E3%82%A4%E3%83%A4%E3%83%A2%E3%83%B3%E3%83%89%E3%83%9B%E3%83%AF%E3%82%A4%E3%83%88/dp/B084SCLNB1/ref=sr_1_97?__mk_ja_JP=%E3%82%AB%E3%82%BF%E3%82%AB%E3%83%8A&amp;dchild=1&amp;keywords=%E3%83%91%E3%82%BD%E3%82%B3%E3%83%B3&amp;qid=1598694436&amp;sr=8-97", "Go")</f>
        <v/>
      </c>
    </row>
    <row r="53">
      <c r="A53" t="inlineStr">
        <is>
          <t>【公式】 富士通 ノートパソコン FMV LIFEBOOK AHシリーズ WA1/D3 (Windows 10 Home/15.6型ワイド液晶/Core i7/16GBメモリ/約512GB SSD + 約1TB HDD/Blu-ray Discドライブ/Office Home and Business 2019/プレミアムホワイト)AZ_WA1D3_Z299/富士通WEB MART専用モデル</t>
        </is>
      </c>
      <c r="B53" t="inlineStr">
        <is>
          <t>￥162,400</t>
        </is>
      </c>
      <c r="C53" t="inlineStr">
        <is>
          <t>4.7</t>
        </is>
      </c>
      <c r="D53">
        <f>HYPERLINK("https://www.amazon.co.jp/%E5%AF%8C%E5%A3%AB%E9%80%9A-15-6%E5%9E%8B%E3%83%AF%E3%82%A4%E3%83%89%E6%B6%B2%E6%99%B6-%E3%83%97%E3%83%AC%E3%83%9F%E3%82%A2%E3%83%A0%E3%83%9B%E3%83%AF%E3%82%A4%E3%83%88-AZ_WA1D3_Z299-MART%E5%B0%82%E7%94%A8%E3%83%A2%E3%83%87%E3%83%AB/dp/B07Z4N3N4S/ref=sr_1_98?__mk_ja_JP=%E3%82%AB%E3%82%BF%E3%82%AB%E3%83%8A&amp;dchild=1&amp;keywords=%E3%83%91%E3%82%BD%E3%82%B3%E3%83%B3&amp;qid=1598694436&amp;sr=8-98", "Go")</f>
        <v/>
      </c>
    </row>
    <row r="54">
      <c r="A54" t="inlineStr">
        <is>
          <t>2019 HP 15.6インチ HD プレミアム ビジネス ノートパソコン PC、Intel デュアルコア i3-7100U、8GB DDR4 RAM、1TB HDD、USB 3.1、HDMI、WiFi、Bluetooth、Windows 10、伝説的なコンピューターバックパック&amp;マウスパッドバンドル</t>
        </is>
      </c>
      <c r="B54" t="inlineStr">
        <is>
          <t>￥99,034</t>
        </is>
      </c>
      <c r="C54" t="inlineStr">
        <is>
          <t>4.4</t>
        </is>
      </c>
      <c r="D54">
        <f>HYPERLINK("https://www.amazon.co.jp/HP-i3-7100U%E3%80%818GB-3-1%E3%80%81HDMI%E3%80%81WiFi%E3%80%81Bluetooth%E3%80%81Windows-10%E3%80%81%E4%BC%9D%E8%AA%AC%E7%9A%84%E3%81%AA%E3%82%B3%E3%83%B3%E3%83%94%E3%83%A5%E3%83%BC%E3%82%BF%E3%83%BC%E3%83%90%E3%83%83%E3%82%AF%E3%83%91%E3%83%83%E3%82%AF-%E3%83%9E%E3%82%A6%E3%82%B9%E3%83%91%E3%83%83%E3%83%89%E3%83%90%E3%83%B3%E3%83%89%E3%83%AB/dp/B07VMDCLXV/ref=sr_1_101?__mk_ja_JP=%E3%82%AB%E3%82%BF%E3%82%AB%E3%83%8A&amp;dchild=1&amp;keywords=%E3%83%91%E3%82%BD%E3%82%B3%E3%83%B3&amp;qid=1598694436&amp;sr=8-101", "Go")</f>
        <v/>
      </c>
    </row>
    <row r="55">
      <c r="A55" t="inlineStr">
        <is>
          <t>マイクロソフト Surface Pro 6 [サーフェス プロ 6 ノートパソコン]Office Home and Business 2019 / Windows 10 Home / 12.3 インチ Core i7/ 512GB/16GB ブラック KJV-00028</t>
        </is>
      </c>
      <c r="B55" t="inlineStr">
        <is>
          <t>￥189,781</t>
        </is>
      </c>
      <c r="C55" t="inlineStr">
        <is>
          <t>4.8</t>
        </is>
      </c>
      <c r="D55">
        <f>HYPERLINK("https://www.amazon.co.jp/%E3%83%9E%E3%82%A4%E3%82%AF%E3%83%AD%E3%82%BD%E3%83%95%E3%83%88-Surface-%E3%83%8E%E3%83%BC%E3%83%88%E3%83%91%E3%82%BD%E3%82%B3%E3%83%B3-Business-KJV-00028/dp/B07MSH6VX4/ref=sr_1_106?__mk_ja_JP=%E3%82%AB%E3%82%BF%E3%82%AB%E3%83%8A&amp;dchild=1&amp;keywords=%E3%83%91%E3%82%BD%E3%82%B3%E3%83%B3&amp;qid=1598694436&amp;sr=8-106", "Go")</f>
        <v/>
      </c>
    </row>
    <row r="56">
      <c r="A56" t="inlineStr">
        <is>
          <t>GLM 超軽量 薄型 PC ノートパソコン 日本語キーボート Microsoft Office 2019 / Windows 10 / Celeron / 14.1 インチ / SSD 256GB /メモリ8GB / WIFI / USB3.0 / HDMI / WEBカメラ / FullHD /日本語キーボート</t>
        </is>
      </c>
      <c r="B56" t="inlineStr">
        <is>
          <t>￥44,800</t>
        </is>
      </c>
      <c r="C56" t="inlineStr">
        <is>
          <t>4.4</t>
        </is>
      </c>
      <c r="D56">
        <f>HYPERLINK("https://www.amazon.co.jp/GLM-%E3%83%8E%E3%83%BC%E3%83%88%E3%83%91%E3%82%BD%E3%82%B3%E3%83%B3-%E6%97%A5%E6%9C%AC%E8%AA%9E%E3%82%AD%E3%83%BC%E3%83%9C%E3%83%BC%E3%83%88-Microsoft-Windows/dp/B07WC8FR2G/ref=sr_1_108_sspa?__mk_ja_JP=%E3%82%AB%E3%82%BF%E3%82%AB%E3%83%8A&amp;dchild=1&amp;keywords=%E3%83%91%E3%82%BD%E3%82%B3%E3%83%B3&amp;qid=1598694436&amp;sr=8-108-spons&amp;psc=1&amp;smid=A34UVTVT7JEZXF&amp;spLa=ZW5jcnlwdGVkUXVhbGlmaWVyPUFDWkczRVVGWkRYNkMmZW5jcnlwdGVkSWQ9QTEwMzAzOTUzRFVSS0FaRzdONEhKJmVuY3J5cHRlZEFkSWQ9QTM5Qk5PR0kwRktYUFQmd2lkZ2V0TmFtZT1zcF9idGYmYWN0aW9uPWNsaWNrUmVkaXJlY3QmZG9Ob3RMb2dDbGljaz10cnVl", "Go")</f>
        <v/>
      </c>
    </row>
    <row r="57">
      <c r="A57" t="inlineStr">
        <is>
          <t>テレワーク応援　初期設定不要　【Microsoft Office 2019搭載】【Win 10搭載】日本語キーボード　Intel　Celeron J4105 1.6GHz/メモリー:8GB/高速SSD/IPS広視野角15.6型フルHD液晶/Webカメラ/10キー/USB 3.0/miniHDMI/無線機能/Bluetooth/超軽量大容量バッテリー搭載/ノートパソコン　laptop　在宅勤務・カメラ付き・Zoom (SSD:512GB)</t>
        </is>
      </c>
      <c r="B57" t="inlineStr">
        <is>
          <t>￥51,800</t>
        </is>
      </c>
      <c r="C57" t="inlineStr">
        <is>
          <t>4</t>
        </is>
      </c>
      <c r="D57">
        <f>HYPERLINK("https://www.amazon.co.jp/%E3%83%86%E3%83%AC%E3%83%AF%E3%83%BC%E3%82%AF%E5%BF%9C%E6%8F%B4-%E5%88%9D%E6%9C%9F%E8%A8%AD%E5%AE%9A%E4%B8%8D%E8%A6%81-%E3%80%90Microsoft-Office-2019%E6%90%AD%E8%BC%89%E3%80%91%E3%80%90Win-10%E6%90%AD%E8%BC%89%E3%80%91%E6%97%A5%E6%9C%AC%E8%AA%9E%E3%82%AD%E3%83%BC%E3%83%9C%E3%83%BC%E3%83%89-Intel-Celeron-%E3%83%8E%E3%83%BC%E3%83%88%E3%83%91%E3%82%BD%E3%82%B3%E3%83%B3-laptop-%E5%9C%A8%E5%AE%85%E5%8B%A4%E5%8B%99%E3%83%BB%E3%82%AB%E3%83%A1%E3%83%A9%E4%BB%98%E3%81%8D%E3%83%BBZoom/dp/B08FRBFB5G/ref=sr_1_97_sspa?__mk_ja_JP=%E3%82%AB%E3%82%BF%E3%82%AB%E3%83%8A&amp;dchild=1&amp;keywords=%E3%83%91%E3%82%BD%E3%82%B3%E3%83%B3&amp;qid=1598694602&amp;sr=8-97-spons&amp;psc=1&amp;spLa=ZW5jcnlwdGVkUXVhbGlmaWVyPUEyRTZBSUhGU1ZYR01FJmVuY3J5cHRlZElkPUEwMTA1MTIzMkZKMzFNMzBLSFdBWCZlbmNyeXB0ZWRBZElkPUEzQ1BGRllUSlM1RkZRJndpZGdldE5hbWU9c3BfYXRmX25leHQmYWN0aW9uPWNsaWNrUmVkaXJlY3QmZG9Ob3RMb2dDbGljaz10cnVl", "Go")</f>
        <v/>
      </c>
    </row>
    <row r="58">
      <c r="A58" t="inlineStr">
        <is>
          <t>インテルCore i7 5500U【Microsoft Office 2019搭載】【Win 10搭載】2.4GHz(4コア)/メモリー:8GB/高速SSD/IPS広視野角15.6型フルHD液晶/Webカメラ/10キー/USB 3.0/miniHDMI/無線機能/Bluetooth/超軽量大容量バッテリー搭載/ノートパソコン学生向け、ゲーミングノート (SSD：128GB)</t>
        </is>
      </c>
      <c r="B58" t="inlineStr">
        <is>
          <t>￥64,800</t>
        </is>
      </c>
      <c r="C58" t="inlineStr">
        <is>
          <t>4.3</t>
        </is>
      </c>
      <c r="D58">
        <f>HYPERLINK("https://www.amazon.co.jp/%E3%82%A4%E3%83%B3%E3%83%86%E3%83%ABCore-5500U%E3%80%90Microsoft-Office-2019%E6%90%AD%E8%BC%89%E3%80%91%E3%80%90Win-10%E6%90%AD%E8%BC%89%E3%80%912-4GHz/dp/B08CSVCYZM/ref=sr_1_99_sspa?__mk_ja_JP=%E3%82%AB%E3%82%BF%E3%82%AB%E3%83%8A&amp;dchild=1&amp;keywords=%E3%83%91%E3%82%BD%E3%82%B3%E3%83%B3&amp;qid=1598694602&amp;sr=8-99-spons&amp;psc=1&amp;spLa=ZW5jcnlwdGVkUXVhbGlmaWVyPUEyRTZBSUhGU1ZYR01FJmVuY3J5cHRlZElkPUEwMTA1MTIzMkZKMzFNMzBLSFdBWCZlbmNyeXB0ZWRBZElkPUEzSVBOUTIxOFpHNlNQJndpZGdldE5hbWU9c3BfYXRmX25leHQmYWN0aW9uPWNsaWNrUmVkaXJlY3QmZG9Ob3RMb2dDbGljaz10cnVl", "Go")</f>
        <v/>
      </c>
    </row>
    <row r="59">
      <c r="A59" t="inlineStr">
        <is>
          <t>Lenovo（レノボ） 15.6型ノートパソコン Lenovo ideapad 330 ブリザードホワイト（Ryzen 7 2700U/メモリ 8GB/SSD 256GB/Radeon RX Vega10） 81D2001RJP(WH)</t>
        </is>
      </c>
      <c r="B59" t="inlineStr">
        <is>
          <t>￥79,140 (￥36,303/kg)</t>
        </is>
      </c>
      <c r="C59" t="inlineStr">
        <is>
          <t>4.8</t>
        </is>
      </c>
      <c r="D59">
        <f>HYPERLINK("https://www.amazon.co.jp/dp/B07NDV5YV8/ref=sr_1_101?__mk_ja_JP=%E3%82%AB%E3%82%BF%E3%82%AB%E3%83%8A&amp;dchild=1&amp;keywords=%E3%83%91%E3%82%BD%E3%82%B3%E3%83%B3&amp;qid=1598694602&amp;sr=8-101", "Go")</f>
        <v/>
      </c>
    </row>
    <row r="60">
      <c r="A60" t="inlineStr">
        <is>
          <t>HP Stream 14インチ ノートパソコン、Intel Celeron N4000、4 GB RAM、32 GB eMMC、Windows 14-14.99 inches 9MV83UA#ABA</t>
        </is>
      </c>
      <c r="B60" t="inlineStr">
        <is>
          <t>￥46,309</t>
        </is>
      </c>
      <c r="C60" t="inlineStr">
        <is>
          <t>4.5</t>
        </is>
      </c>
      <c r="D60">
        <f>HYPERLINK("https://www.amazon.co.jp/HP-%E3%83%8E%E3%83%BC%E3%83%88%E3%83%91%E3%82%BD%E3%82%B3%E3%83%B3%E3%80%81Intel-eMMC%E3%80%81Windows-9MV83UA-ABA/dp/B084SD5KGV/ref=sr_1_103?__mk_ja_JP=%E3%82%AB%E3%82%BF%E3%82%AB%E3%83%8A&amp;dchild=1&amp;keywords=%E3%83%91%E3%82%BD%E3%82%B3%E3%83%B3&amp;qid=1598694602&amp;sr=8-103", "Go")</f>
        <v/>
      </c>
    </row>
    <row r="61">
      <c r="A61" t="inlineStr">
        <is>
          <t>HP Envy - 17t (2019) 第10世代ホーム&amp;ビジネスノートパソコン (Intel i7-10510U 4コア、17.3インチ Touch Full HD (1920x1080)、GeForce MX250、指紋、WiFi、Bluetooth、ウェブカメラ) 683-M2PCIEHDD3 32GB RAM|256GB SSD+1TB HDD|Win10Pro</t>
        </is>
      </c>
      <c r="B61" t="inlineStr">
        <is>
          <t>￥456,596</t>
        </is>
      </c>
      <c r="C61" t="inlineStr">
        <is>
          <t>4.6</t>
        </is>
      </c>
      <c r="D61">
        <f>HYPERLINK("https://www.amazon.co.jp/HP-Envy-%E3%83%93%E3%82%B8%E3%83%8D%E3%82%B9%E3%83%8E%E3%83%BC%E3%83%88%E3%83%91%E3%82%BD%E3%82%B3%E3%83%B3-MX250%E3%80%81%E6%8C%87%E7%B4%8B%E3%80%81WiFi%E3%80%81Bluetooth%E3%80%81%E3%82%A6%E3%82%A7%E3%83%96%E3%82%AB%E3%83%A1%E3%83%A9-683-M2PCIEHDD3/dp/B081LDQMD7/ref=sr_1_106?__mk_ja_JP=%E3%82%AB%E3%82%BF%E3%82%AB%E3%83%8A&amp;dchild=1&amp;keywords=%E3%83%91%E3%82%BD%E3%82%B3%E3%83%B3&amp;qid=1598694602&amp;sr=8-106", "Go")</f>
        <v/>
      </c>
    </row>
    <row r="62">
      <c r="A62" t="inlineStr">
        <is>
          <t>HP 15.6インチ HD インテル 10th Gen 1005G1 DDR3L4GB RAM 128GB SSD Webcam Windows 10 ノートパソコン (1W830UA)</t>
        </is>
      </c>
      <c r="B62" t="inlineStr">
        <is>
          <t>￥63,799</t>
        </is>
      </c>
      <c r="C62" t="inlineStr">
        <is>
          <t>4.4</t>
        </is>
      </c>
      <c r="D62">
        <f>HYPERLINK("https://www.amazon.co.jp/HP-15-6%E3%82%A4%E3%83%B3%E3%83%81-DDR3L4GB-Windows-1W830UA/dp/B086H38JC6/ref=sr_1_107?__mk_ja_JP=%E3%82%AB%E3%82%BF%E3%82%AB%E3%83%8A&amp;dchild=1&amp;keywords=%E3%83%91%E3%82%BD%E3%82%B3%E3%83%B3&amp;qid=1598694602&amp;sr=8-107", "Go")</f>
        <v/>
      </c>
    </row>
    <row r="63">
      <c r="A63" t="inlineStr">
        <is>
          <t>Lenovo Chromebook Flex 5 13インチノートパソコン、FHD (1920 x 1080) タッチディスプレイ、Intel Core i3-10110Uプロセッサー、4GB DDR4 OnBoard RAM、64GB SSD、Intel Integrated Graphics、Chrome OS、82B80006UX、グラファイトグレー</t>
        </is>
      </c>
      <c r="B63" t="inlineStr">
        <is>
          <t>￥72,824 (￥45,515/kg)</t>
        </is>
      </c>
      <c r="C63" t="inlineStr">
        <is>
          <t>4.4</t>
        </is>
      </c>
      <c r="D63">
        <f>HYPERLINK("https://www.amazon.co.jp/Lenovo-13%E3%82%A4%E3%83%B3%E3%83%81%E3%83%8E%E3%83%BC%E3%83%88%E3%83%91%E3%82%BD%E3%82%B3%E3%83%B3%E3%80%81FHD-%E3%82%BF%E3%83%83%E3%83%81%E3%83%87%E3%82%A3%E3%82%B9%E3%83%97%E3%83%AC%E3%82%A4%E3%80%81Intel-i3-10110U%E3%83%97%E3%83%AD%E3%82%BB%E3%83%83%E3%82%B5%E3%83%BC%E3%80%814GB-OS%E3%80%8182B80006UX%E3%80%81%E3%82%B0%E3%83%A9%E3%83%95%E3%82%A1%E3%82%A4%E3%83%88%E3%82%B0%E3%83%AC%E3%83%BC/dp/B086383HC7/ref=sr_1_108?__mk_ja_JP=%E3%82%AB%E3%82%BF%E3%82%AB%E3%83%8A&amp;dchild=1&amp;keywords=%E3%83%91%E3%82%BD%E3%82%B3%E3%83%B3&amp;qid=1598694602&amp;sr=8-108", "Go")</f>
        <v/>
      </c>
    </row>
    <row r="64">
      <c r="A64" t="inlineStr">
        <is>
          <t>HP 14インチ タッチスクリーン ホーム&amp;ビジネスノートパソコン Ryzen 3-3x8GBRAM、512GB M.2 SSD、デュアルコア最大3.50GHz、Vega 3 Graphics、802.11g、USB-C、4K出力HDMI、Bluetooth、Webcam、1366x768、Win 10。</t>
        </is>
      </c>
      <c r="B64" t="inlineStr">
        <is>
          <t>￥97,534</t>
        </is>
      </c>
      <c r="C64" t="inlineStr">
        <is>
          <t>5</t>
        </is>
      </c>
      <c r="D64">
        <f>HYPERLINK("https://www.amazon.co.jp/HP-%E3%83%93%E3%82%B8%E3%83%8D%E3%82%B9%E3%83%8E%E3%83%BC%E3%83%88%E3%83%91%E3%82%BD%E3%82%B3%E3%83%B3-3-3x8GBRAM%E3%80%81512GB-SSD%E3%80%81%E3%83%87%E3%83%A5%E3%82%A2%E3%83%AB%E3%82%B3%E3%82%A2%E6%9C%80%E5%A4%A73-50GHz%E3%80%81Vega-Graphics%E3%80%81802-11g%E3%80%81USB-C%E3%80%814K%E5%87%BA%E5%8A%9BHDMI%E3%80%81Bluetooth%E3%80%81Webcam%E3%80%811366x768%E3%80%81Win/dp/B081DBKC8F/ref=sr_1_111?__mk_ja_JP=%E3%82%AB%E3%82%BF%E3%82%AB%E3%83%8A&amp;dchild=1&amp;keywords=%E3%83%91%E3%82%BD%E3%82%B3%E3%83%B3&amp;qid=1598694602&amp;sr=8-111", "Go")</f>
        <v/>
      </c>
    </row>
    <row r="65">
      <c r="A65" t="inlineStr">
        <is>
          <t>2020 HP 17.3インチ ノートパソコン コンピューター / 第8世代 Intel クアッドコア i5 8265U 最大 3.9GHz/ 8GB DDR4 RAM/ 256GB PCIe SSD/ DVD/ Bluetooth 4.2/ USB 3.1/ HDMI/ Windows 10 ホーム/ブラック</t>
        </is>
      </c>
      <c r="B65" t="inlineStr">
        <is>
          <t>￥107,335</t>
        </is>
      </c>
      <c r="C65" t="inlineStr">
        <is>
          <t>4.4</t>
        </is>
      </c>
      <c r="D65">
        <f>HYPERLINK("https://www.amazon.co.jp/HP-17-3%E3%82%A4%E3%83%B3%E3%83%81-%E3%83%8E%E3%83%BC%E3%83%88%E3%83%91%E3%82%BD%E3%82%B3%E3%83%B3-%E3%82%B3%E3%83%B3%E3%83%94%E3%83%A5%E3%83%BC%E3%82%BF%E3%83%BC-Bluetooth/dp/B081JC228Y/ref=sr_1_112?__mk_ja_JP=%E3%82%AB%E3%82%BF%E3%82%AB%E3%83%8A&amp;dchild=1&amp;keywords=%E3%83%91%E3%82%BD%E3%82%B3%E3%83%B3&amp;qid=1598694602&amp;sr=8-112", "Go")</f>
        <v/>
      </c>
    </row>
    <row r="66">
      <c r="A66" t="inlineStr">
        <is>
          <t>VETESA　2020年春夏モデル　パソコン初心者向け超高性能CPUインテルN3350　【Win 10搭載】【Microsoft Office 2019搭載】1.6GHz/メモリー:4GB/高速SSD/14.1インチ　フルHD液晶／外付けDVD付属　／大容量バッテリー搭載／Webカメラ/無線搭載/軽量薄型新品ノートパソコン (SSD:128GB)</t>
        </is>
      </c>
      <c r="B66" t="inlineStr">
        <is>
          <t>￥34,800</t>
        </is>
      </c>
      <c r="C66" t="inlineStr">
        <is>
          <t>4</t>
        </is>
      </c>
      <c r="D66">
        <f>HYPERLINK("https://www.amazon.co.jp/VETESA-2020%E5%B9%B4%E6%98%A5%E5%A4%8F%E3%83%A2%E3%83%87%E3%83%AB-%E3%83%91%E3%82%BD%E3%82%B3%E3%83%B3%E5%88%9D%E5%BF%83%E8%80%85%E5%90%91%E3%81%91%E8%B6%85%E9%AB%98%E6%80%A7%E8%83%BDCPU%E3%82%A4%E3%83%B3%E3%83%86%E3%83%ABN3350-%E3%80%90Win-10%E6%90%AD%E8%BC%89%E3%80%91%E3%80%90Microsoft-Office-2019%E6%90%AD%E8%BC%89%E3%80%911-6GHz-14-1%E3%82%A4%E3%83%B3%E3%83%81-%E3%83%95%E3%83%ABHD%E6%B6%B2%E6%99%B6%EF%BC%8F%E5%A4%96%E4%BB%98%E3%81%91DVD%E4%BB%98%E5%B1%9E-%EF%BC%8F%E5%A4%A7%E5%AE%B9%E9%87%8F%E3%83%90%E3%83%83%E3%83%86%E3%83%AA%E3%83%BC%E6%90%AD%E8%BC%89%EF%BC%8FWeb%E3%82%AB%E3%83%A1%E3%83%A9/dp/B08FB1TDW8/ref=sr_1_114_sspa?__mk_ja_JP=%E3%82%AB%E3%82%BF%E3%82%AB%E3%83%8A&amp;dchild=1&amp;keywords=%E3%83%91%E3%82%BD%E3%82%B3%E3%83%B3&amp;qid=1598694602&amp;sr=8-114-spons&amp;psc=1&amp;spLa=ZW5jcnlwdGVkUXVhbGlmaWVyPUEyRTZBSUhGU1ZYR01FJmVuY3J5cHRlZElkPUEwMTA1MTIzMkZKMzFNMzBLSFdBWCZlbmNyeXB0ZWRBZElkPUEzU0VZQ1Q3MEVMMDJCJndpZGdldE5hbWU9c3BfbXRmJmFjdGlvbj1jbGlja1JlZGlyZWN0JmRvTm90TG9nQ2xpY2s9dHJ1ZQ==", "Go")</f>
        <v/>
      </c>
    </row>
    <row r="67">
      <c r="A67" t="inlineStr">
        <is>
          <t>【公式】 富士通 デスクトップパソコン FMV ESPRIMO FHシリーズ WF1/D3 (Windows 10 Home/23.8型ワイド液晶/Core i7/8GBメモリ/約1TB HDD/スーパーマルチドライブ/Office Home and Business 2019/ホワイト)AZ_WF1D3_Z264/富士通WEB MART専用モデル</t>
        </is>
      </c>
      <c r="B67" t="inlineStr">
        <is>
          <t>￥155,500</t>
        </is>
      </c>
      <c r="C67" t="inlineStr">
        <is>
          <t>4.5</t>
        </is>
      </c>
      <c r="D67">
        <f>HYPERLINK("https://www.amazon.co.jp/%E5%AF%8C%E5%A3%AB%E9%80%9A-%E3%83%87%E3%82%B9%E3%82%AF%E3%83%88%E3%83%83%E3%83%97%E3%83%91%E3%82%BD%E3%82%B3%E3%83%B3-23-8%E5%9E%8B%E3%83%AF%E3%82%A4%E3%83%89%E6%B6%B2%E6%99%B6-%E3%82%B9%E3%83%BC%E3%83%91%E3%83%BC%E3%83%9E%E3%83%AB%E3%83%81%E3%83%89%E3%83%A9%E3%82%A4%E3%83%96-AZ_WF1D3_Z264/dp/B07Z4NHS7Y/ref=sr_1_115_sspa?__mk_ja_JP=%E3%82%AB%E3%82%BF%E3%82%AB%E3%83%8A&amp;dchild=1&amp;keywords=%E3%83%91%E3%82%BD%E3%82%B3%E3%83%B3&amp;qid=1598694602&amp;sr=8-115-spons&amp;psc=1&amp;spLa=ZW5jcnlwdGVkUXVhbGlmaWVyPUEyRTZBSUhGU1ZYR01FJmVuY3J5cHRlZElkPUEwMTA1MTIzMkZKMzFNMzBLSFdBWCZlbmNyeXB0ZWRBZElkPUExRFlRUjJRNVcxMjk4JndpZGdldE5hbWU9c3BfbXRmJmFjdGlvbj1jbGlja1JlZGlyZWN0JmRvTm90TG9nQ2xpY2s9dHJ1ZQ==", "Go")</f>
        <v/>
      </c>
    </row>
    <row r="68">
      <c r="A68" t="inlineStr">
        <is>
          <t>Acer Predator Helios 300 ゲーミングノートパソコン、Intel i7-10750H、NVIDIA GeForce RTX 2060 6GB、15.6インチフルHD 144Hz 3ms IPSディスプレイ、16GB デュアルチャンネルDDR4、512GB NVMe SSD、WiFi 6、RGB キーボード、PH315-53-72XD NH.Q7YAA.004</t>
        </is>
      </c>
      <c r="B68" t="inlineStr">
        <is>
          <t>￥178,765</t>
        </is>
      </c>
      <c r="C68" t="inlineStr">
        <is>
          <t>4.4</t>
        </is>
      </c>
      <c r="D68">
        <f>HYPERLINK("https://www.amazon.co.jp/Acer-%E3%82%B2%E3%83%BC%E3%83%9F%E3%83%B3%E3%82%B0%E3%83%8E%E3%83%BC%E3%83%88%E3%83%91%E3%82%BD%E3%82%B3%E3%83%B3%E3%80%81Intel-i7-10750H%E3%80%81NVIDIA-%E3%83%87%E3%83%A5%E3%82%A2%E3%83%AB%E3%83%81%E3%83%A3%E3%83%B3%E3%83%8D%E3%83%ABDDR4%E3%80%81512GB-%E3%82%AD%E3%83%BC%E3%83%9C%E3%83%BC%E3%83%89%E3%80%81PH315-53-72XD/dp/B08842D7JS/ref=sr_1_117?__mk_ja_JP=%E3%82%AB%E3%82%BF%E3%82%AB%E3%83%8A&amp;dchild=1&amp;keywords=%E3%83%91%E3%82%BD%E3%82%B3%E3%83%B3&amp;qid=1598694602&amp;sr=8-117", "Go")</f>
        <v/>
      </c>
    </row>
    <row r="69">
      <c r="A69" t="inlineStr">
        <is>
          <t>マイクロソフト Surface Laptop 2 [サーフェス ラップトップ 2 ノートパソコン] 13.5型 i5/8GB/256GB プラチナ Office Home and Business 2016 LQN-00019</t>
        </is>
      </c>
      <c r="B69" t="inlineStr">
        <is>
          <t>￥185,400</t>
        </is>
      </c>
      <c r="C69" t="inlineStr">
        <is>
          <t>4.8</t>
        </is>
      </c>
      <c r="D69">
        <f>HYPERLINK("https://www.amazon.co.jp/%E3%83%9E%E3%82%A4%E3%82%AF%E3%83%AD%E3%82%BD%E3%83%95%E3%83%88-Surface-Laptop-%E3%83%8E%E3%83%BC%E3%83%88%E3%83%91%E3%82%BD%E3%82%B3%E3%83%B3-LQN-00019/dp/B07J27RCT3/ref=sr_1_119?__mk_ja_JP=%E3%82%AB%E3%82%BF%E3%82%AB%E3%83%8A&amp;dchild=1&amp;keywords=%E3%83%91%E3%82%BD%E3%82%B3%E3%83%B3&amp;qid=1598694602&amp;sr=8-119", "Go")</f>
        <v/>
      </c>
    </row>
    <row r="70">
      <c r="A70" t="inlineStr">
        <is>
          <t>Lenovo ノートパソコン IdeaPad S540(15インチFHD Core i3 4GBメモリ 256GB Microsoft Office搭載)</t>
        </is>
      </c>
      <c r="B70" t="inlineStr">
        <is>
          <t>￥83,890</t>
        </is>
      </c>
      <c r="C70" t="inlineStr">
        <is>
          <t>4.4</t>
        </is>
      </c>
      <c r="D70">
        <f>HYPERLINK("https://www.amazon.co.jp/Lenovo-%E3%83%8E%E3%83%BC%E3%83%88%E3%83%91%E3%82%BD%E3%82%B3%E3%83%B3-15%E3%82%A4%E3%83%B3%E3%83%81FHD-Microsoft-Office%E6%90%AD%E8%BC%89/dp/B07TX878ZD/ref=sr_1_124?__mk_ja_JP=%E3%82%AB%E3%82%BF%E3%82%AB%E3%83%8A&amp;dchild=1&amp;keywords=%E3%83%91%E3%82%BD%E3%82%B3%E3%83%B3&amp;qid=1598694602&amp;sr=8-124", "Go")</f>
        <v/>
      </c>
    </row>
    <row r="71">
      <c r="A71" t="inlineStr">
        <is>
          <t>Latest_Lenovo Flex 14 2-in-1 FHD タッチスクリーンノートパソコン、Intel i58265U プロセッサー、8GB DDR4 RAM、512GB SSD、HDMI、指紋リーダー、USB 3.1 Type C、メディアカードリーダー、バックライトキーボード、ドルビーオーディオ、Win10</t>
        </is>
      </c>
      <c r="B71" t="inlineStr">
        <is>
          <t>￥181,935</t>
        </is>
      </c>
      <c r="C71" t="inlineStr">
        <is>
          <t>4.5</t>
        </is>
      </c>
      <c r="D71">
        <f>HYPERLINK("https://www.amazon.co.jp/Latest_Lenovo-%E3%82%BF%E3%83%83%E3%83%81%E3%82%B9%E3%82%AF%E3%83%AA%E3%83%BC%E3%83%B3%E3%83%8E%E3%83%BC%E3%83%88%E3%83%91%E3%82%BD%E3%82%B3%E3%83%B3%E3%80%81Intel-%E3%83%97%E3%83%AD%E3%82%BB%E3%83%83%E3%82%B5%E3%83%BC%E3%80%818GB-SSD%E3%80%81HDMI%E3%80%81%E6%8C%87%E7%B4%8B%E3%83%AA%E3%83%BC%E3%83%80%E3%83%BC%E3%80%81USB-C%E3%80%81%E3%83%A1%E3%83%87%E3%82%A3%E3%82%A2%E3%82%AB%E3%83%BC%E3%83%89%E3%83%AA%E3%83%BC%E3%83%80%E3%83%BC%E3%80%81%E3%83%90%E3%83%83%E3%82%AF%E3%83%A9%E3%82%A4%E3%83%88%E3%82%AD%E3%83%BC%E3%83%9C%E3%83%BC%E3%83%89%E3%80%81%E3%83%89%E3%83%AB%E3%83%93%E3%83%BC%E3%82%AA%E3%83%BC%E3%83%87%E3%82%A3%E3%82%AA%E3%80%81Win10/dp/B07YBN2GKK/ref=sr_1_126?__mk_ja_JP=%E3%82%AB%E3%82%BF%E3%82%AB%E3%83%8A&amp;dchild=1&amp;keywords=%E3%83%91%E3%82%BD%E3%82%B3%E3%83%B3&amp;qid=1598694602&amp;sr=8-126", "Go")</f>
        <v/>
      </c>
    </row>
    <row r="72">
      <c r="A72" t="inlineStr">
        <is>
          <t>GLM 超軽量 薄型 PC ノートパソコン 日本語キーボート Microsoft Office 2019 / Windows 10 / INTEL x5-Z8350 / WIFI / USB3.0 / HDMI / WEBカメラ / 14.1インチ / SSD64GB / メモリ4GB</t>
        </is>
      </c>
      <c r="B72" t="inlineStr">
        <is>
          <t>￥34,800</t>
        </is>
      </c>
      <c r="C72" t="inlineStr">
        <is>
          <t>4.3</t>
        </is>
      </c>
      <c r="D72">
        <f>HYPERLINK("https://www.amazon.co.jp/GLM-%E3%83%8E%E3%83%BC%E3%83%88%E3%83%91%E3%82%BD%E3%82%B3%E3%83%B3-%E6%97%A5%E6%9C%AC%E8%AA%9E%E3%82%AD%E3%83%BC%E3%83%9C%E3%83%BC%E3%83%88-Microsoft-x5-Z8350/dp/B07W6ZKJWJ/ref=sr_1_128_sspa?__mk_ja_JP=%E3%82%AB%E3%82%BF%E3%82%AB%E3%83%8A&amp;dchild=1&amp;keywords=%E3%83%91%E3%82%BD%E3%82%B3%E3%83%B3&amp;qid=1598694602&amp;sr=8-128-spons&amp;psc=1&amp;spLa=ZW5jcnlwdGVkUXVhbGlmaWVyPUEyRTZBSUhGU1ZYR01FJmVuY3J5cHRlZElkPUEwMTA1MTIzMkZKMzFNMzBLSFdBWCZlbmNyeXB0ZWRBZElkPUEzRFVTRjgwOVRDUVpYJndpZGdldE5hbWU9c3BfbXRmJmFjdGlvbj1jbGlja1JlZGlyZWN0JmRvTm90TG9nQ2xpY2s9dHJ1ZQ==", "Go")</f>
        <v/>
      </c>
    </row>
    <row r="73">
      <c r="A73" t="inlineStr">
        <is>
          <t>ASUSTek ASUS ノートパソコン (Celeron N4000/4GB・eMMC 64GB/11.6インチ/スターグレー/WPS Office)【日本正規代理店品】E203MA-4000G2/A</t>
        </is>
      </c>
      <c r="B73" t="inlineStr">
        <is>
          <t>￥28,000</t>
        </is>
      </c>
      <c r="C73" t="inlineStr">
        <is>
          <t>4.1</t>
        </is>
      </c>
      <c r="D73">
        <f>HYPERLINK("https://www.amazon.co.jp/ASUSTek-%E3%83%8E%E3%83%BC%E3%83%88%E3%83%91%E3%82%BD%E3%82%B3%E3%83%B3-Celeron-4GB%E3%83%BBeMMC-%E3%80%90%E6%97%A5%E6%9C%AC%E6%AD%A3%E8%A6%8F%E4%BB%A3%E7%90%86%E5%BA%97%E5%93%81%E3%80%91E203MA-4000G2/dp/B08216WN9B/ref=sr_1_129_sspa?__mk_ja_JP=%E3%82%AB%E3%82%BF%E3%82%AB%E3%83%8A&amp;dchild=1&amp;keywords=%E3%83%91%E3%82%BD%E3%82%B3%E3%83%B3&amp;qid=1598694602&amp;sr=8-129-spons&amp;psc=1&amp;spLa=ZW5jcnlwdGVkUXVhbGlmaWVyPUEyRTZBSUhGU1ZYR01FJmVuY3J5cHRlZElkPUEwMTA1MTIzMkZKMzFNMzBLSFdBWCZlbmNyeXB0ZWRBZElkPUFSMzcwME1ES0NEQlgmd2lkZ2V0TmFtZT1zcF9tdGYmYWN0aW9uPWNsaWNrUmVkaXJlY3QmZG9Ob3RMb2dDbGljaz10cnVl", "Go")</f>
        <v/>
      </c>
    </row>
    <row r="74">
      <c r="A74" t="inlineStr">
        <is>
          <t>GLM 超軽量 薄型 PC ノートパソコン 日本語キーボート Microsoft Office 2019 / Windows 10 / INTEL x5-Z8350 / WIFI / USB3.0 / HDMI / WEBカメラ / 14.1インチ / SSD64GB / メモリ4GB</t>
        </is>
      </c>
      <c r="B74" t="inlineStr">
        <is>
          <t>￥34,800</t>
        </is>
      </c>
      <c r="C74" t="inlineStr">
        <is>
          <t>4.3</t>
        </is>
      </c>
      <c r="D74">
        <f>HYPERLINK("https://www.amazon.co.jp/GLM-%E3%83%8E%E3%83%BC%E3%83%88%E3%83%91%E3%82%BD%E3%82%B3%E3%83%B3-%E6%97%A5%E6%9C%AC%E8%AA%9E%E3%82%AD%E3%83%BC%E3%83%9C%E3%83%BC%E3%83%88-Microsoft-x5-Z8350/dp/B07W6ZKJWJ/ref=sr_1_131?__mk_ja_JP=%E3%82%AB%E3%82%BF%E3%82%AB%E3%83%8A&amp;dchild=1&amp;keywords=%E3%83%91%E3%82%BD%E3%82%B3%E3%83%B3&amp;qid=1598694602&amp;sr=8-131", "Go")</f>
        <v/>
      </c>
    </row>
    <row r="75">
      <c r="A75" t="inlineStr">
        <is>
          <t>(テレワーク　クリエイター向け)GIGABYTE AERO 15 4K有機ELパネル採用ノートパソコン・All Intel Inside/Microsoft Azure AI/ 15.6インチ/有機ELパネル 4K / i7-9750H/Samsung メモリ/Intel SSD/日本語配列 (OLED | GTX 1660 | i7-9750H | 8G*1 |256G PCIe SSD)</t>
        </is>
      </c>
      <c r="B75" t="inlineStr">
        <is>
          <t>￥238,009</t>
        </is>
      </c>
      <c r="C75" t="inlineStr">
        <is>
          <t>4.6</t>
        </is>
      </c>
      <c r="D75">
        <f>HYPERLINK("https://www.amazon.co.jp/AERO-15-4K%E6%9C%89%E6%A9%9FEL%E3%83%91%E3%83%8D%E3%83%AB%E6%8E%A1%E7%94%A8%E3%83%8E%E3%83%BC%E3%83%88%E3%83%91%E3%82%BD%E3%82%B3%E3%83%B3%E3%83%BBAll-Microsoft-OLED/dp/B07SRTKWSJ/ref=sr_1_137?__mk_ja_JP=%E3%82%AB%E3%82%BF%E3%82%AB%E3%83%8A&amp;dchild=1&amp;keywords=%E3%83%91%E3%82%BD%E3%82%B3%E3%83%B3&amp;qid=1598694602&amp;sr=8-137", "Go")</f>
        <v/>
      </c>
    </row>
    <row r="76">
      <c r="A76" t="inlineStr">
        <is>
          <t>中古ノートパソコン WINDOWD7 互換OFFICE Panasonic Let'snote CF-Y7/8 軽量14インチ 1.5キロ 高速デュアルコア Core2Duo 無線LAN(WI-FI) DVD 必ずコンディションをご確認の上ご購入くださいませ。</t>
        </is>
      </c>
      <c r="B76" t="inlineStr">
        <is>
          <t>￥15,700</t>
        </is>
      </c>
      <c r="C76" t="inlineStr">
        <is>
          <t>4.6</t>
        </is>
      </c>
      <c r="D76">
        <f>HYPERLINK("https://www.amazon.co.jp/%E4%B8%AD%E5%8F%A4%E3%83%8E%E3%83%BC%E3%83%88%E3%83%91%E3%82%BD%E3%82%B3%E3%83%B3-Panasonic-Letsnote-CF-Y7-%E5%BF%85%E3%81%9A%E3%82%B3%E3%83%B3%E3%83%87%E3%82%A3%E3%82%B7%E3%83%A7%E3%83%B3%E3%82%92%E3%81%94%E7%A2%BA%E8%AA%8D%E3%81%AE%E4%B8%8A%E3%81%94%E8%B3%BC%E5%85%A5%E3%81%8F%E3%81%A0%E3%81%95%E3%81%84%E3%81%BE%E3%81%9B%E3%80%82/dp/B007BLBEL0/ref=sr_1_138?__mk_ja_JP=%E3%82%AB%E3%82%BF%E3%82%AB%E3%83%8A&amp;dchild=1&amp;keywords=%E3%83%91%E3%82%BD%E3%82%B3%E3%83%B3&amp;qid=1598694602&amp;sr=8-138", "Go")</f>
        <v/>
      </c>
    </row>
    <row r="77">
      <c r="A77" t="inlineStr">
        <is>
          <t>2019 Lenovo ThinkPad T470 14インチ IPS Full HD FHD (1920x1080) ビジネスノートパソコン (Intel Core i5 U、8GB DDR4 RAM、256GB PCIe NVMe M.2 SSD) Thunderbolt、Type-C、HDMI RJ45、Windows 10 Professional 64ビット。</t>
        </is>
      </c>
      <c r="B77" t="inlineStr">
        <is>
          <t>￥60,410</t>
        </is>
      </c>
      <c r="C77" t="inlineStr">
        <is>
          <t>4.5</t>
        </is>
      </c>
      <c r="D77">
        <f>HYPERLINK("https://www.amazon.co.jp/Lenovo-T470-ThinkPad-Business-Laptop/dp/B07DPBQF8Z/ref=sr_1_139?__mk_ja_JP=%E3%82%AB%E3%82%BF%E3%82%AB%E3%83%8A&amp;dchild=1&amp;keywords=%E3%83%91%E3%82%BD%E3%82%B3%E3%83%B3&amp;qid=1598694602&amp;sr=8-139", "Go")</f>
        <v/>
      </c>
    </row>
    <row r="78">
      <c r="A78" t="inlineStr">
        <is>
          <t>Acer ノートパソコン Chromebook 11.6型WXGA液晶 N3350 オブシディアンブラック</t>
        </is>
      </c>
      <c r="B78" t="inlineStr">
        <is>
          <t>￥42,000</t>
        </is>
      </c>
      <c r="C78" t="inlineStr">
        <is>
          <t>4.4</t>
        </is>
      </c>
      <c r="D78">
        <f>HYPERLINK("https://www.amazon.co.jp/Chromebook-C732L-H14M-Celeron-Chrome-Office%E3%81%AA%E3%81%97/dp/B07V46M2NF/ref=sr_1_140?__mk_ja_JP=%E3%82%AB%E3%82%BF%E3%82%AB%E3%83%8A&amp;dchild=1&amp;keywords=%E3%83%91%E3%82%BD%E3%82%B3%E3%83%B3&amp;qid=1598694602&amp;sr=8-140", "Go")</f>
        <v/>
      </c>
    </row>
    <row r="79">
      <c r="A79" t="inlineStr">
        <is>
          <t>HP Pavilion 15.6インチ FHD ゲーミングノートパソコン AMD Ryzen 5-3550H、16GB DDR4 RAM、256GB SSD+1TB HDD、NVIDIA GTX 1050、クアッドコア最大3.70GHz、1920x1080、バックライト、RJ-45 LAN、Bluetooth 5.0、USB-C、Win 10。</t>
        </is>
      </c>
      <c r="B79" t="inlineStr">
        <is>
          <t>￥168,070</t>
        </is>
      </c>
      <c r="C79" t="inlineStr">
        <is>
          <t>4.4</t>
        </is>
      </c>
      <c r="D79">
        <f>HYPERLINK("https://www.amazon.co.jp/HP-HDD%E3%80%81NVIDIA-1920x1080-LAN%E3%80%81Bluetooth-5-0%E3%80%81USB-C%E3%80%81SD%E3%82%AB%E3%83%BC%E3%83%89%E3%80%81Win/dp/B08129Z8C2/ref=sr_1_141?__mk_ja_JP=%E3%82%AB%E3%82%BF%E3%82%AB%E3%83%8A&amp;dchild=1&amp;keywords=%E3%83%91%E3%82%BD%E3%82%B3%E3%83%B3&amp;qid=1598694602&amp;sr=8-141", "Go")</f>
        <v/>
      </c>
    </row>
    <row r="80">
      <c r="A80" t="inlineStr">
        <is>
          <t>マイクロソフト Surface Pro 6 [サーフェス プロ 6 ノートパソコン]Office Home and Business 2019 / Windows 10 Home / 12.3 インチ Core i7/ 1TB/16GB プラチナ KJW-00017</t>
        </is>
      </c>
      <c r="B80" t="inlineStr">
        <is>
          <t>￥5,780</t>
        </is>
      </c>
      <c r="C80" t="inlineStr">
        <is>
          <t>4.4</t>
        </is>
      </c>
      <c r="D80">
        <f>HYPERLINK("https://www.amazon.co.jp/%E3%83%9E%E3%82%A4%E3%82%AF%E3%83%AD%E3%82%BD%E3%83%95%E3%83%88-Surface-%E3%83%8E%E3%83%BC%E3%83%88%E3%83%91%E3%82%BD%E3%82%B3%E3%83%B3-Business-KJW-00017/dp/B07M7MM8JJ/ref=sr_1_143?__mk_ja_JP=%E3%82%AB%E3%82%BF%E3%82%AB%E3%83%8A&amp;dchild=1&amp;keywords=%E3%83%91%E3%82%BD%E3%82%B3%E3%83%B3&amp;qid=1598694602&amp;sr=8-143", "Go")</f>
        <v/>
      </c>
    </row>
    <row r="81">
      <c r="A81" t="inlineStr">
        <is>
          <t>Lenovo ノートパソコン IdeaPad S540(14インチFHD Ryzen 5 8GBメモリ 256GB )</t>
        </is>
      </c>
      <c r="B81" t="inlineStr">
        <is>
          <t>￥61,800</t>
        </is>
      </c>
      <c r="C81" t="inlineStr">
        <is>
          <t>4.4</t>
        </is>
      </c>
      <c r="D81">
        <f>HYPERLINK("https://www.amazon.co.jp/Lenovo-%E3%83%8E%E3%83%BC%E3%83%88%E3%83%91%E3%82%BD%E3%82%B3%E3%83%B3-IdeaPad-14%E3%82%A4%E3%83%B3%E3%83%81FHD-8GB%E3%83%A1%E3%83%A2%E3%83%AA/dp/B07TF8CL2N/ref=sr_1_145?__mk_ja_JP=%E3%82%AB%E3%82%BF%E3%82%AB%E3%83%8A&amp;dchild=1&amp;keywords=%E3%83%91%E3%82%BD%E3%82%B3%E3%83%B3&amp;qid=1598694602&amp;sr=8-145", "Go")</f>
        <v/>
      </c>
    </row>
    <row r="82">
      <c r="A82" t="inlineStr">
        <is>
          <t>(在庫限り処分セール) GIGABYTE AERO 15 Classic-WA世界初AIを搭載するゲーミングノートパソコン・ノートパソコンAll Intel Inside/Microsoft Azure AI/ 15.6インチ/ i7-9750H/8G*2/512G PCIe Intel SSD/2年保証 (FHD | RTX 2060 | i7-9750H | 8G*2 |512G PCIe SSD)</t>
        </is>
      </c>
      <c r="B82" t="inlineStr">
        <is>
          <t>￥237,460</t>
        </is>
      </c>
      <c r="C82" t="inlineStr">
        <is>
          <t>4.5</t>
        </is>
      </c>
      <c r="D82">
        <f>HYPERLINK("https://www.amazon.co.jp/%E7%9C%9F%E5%A4%8F%E3%81%AE%E6%9C%80%E5%A4%A74%E4%B8%87%E5%86%86%E5%BC%95%E3%81%8D%E3%82%AD%E3%83%A3%E3%83%B3%E3%83%9A%E3%83%BC%E3%83%B3-AERO-15-Classic-WA%E4%B8%96%E7%95%8C%E5%88%9DAI%E3%82%92%E6%90%AD%E8%BC%89%E3%81%99%E3%82%8B%E3%82%B2%E3%83%BC%E3%83%9F%E3%83%B3%E3%82%B0%E3%83%8E%E3%83%BC%E3%83%88%E3%83%91%E3%82%BD%E3%82%B3%E3%83%B3%E3%83%BB%E3%83%8E%E3%83%BC%E3%83%88%E3%83%91%E3%82%BD%E3%82%B3%E3%83%B3All-Microsoft/dp/B07QTHGHFV/ref=sr_1_146?__mk_ja_JP=%E3%82%AB%E3%82%BF%E3%82%AB%E3%83%8A&amp;dchild=1&amp;keywords=%E3%83%91%E3%82%BD%E3%82%B3%E3%83%B3&amp;qid=1598694602&amp;sr=8-146", "Go")</f>
        <v/>
      </c>
    </row>
    <row r="83">
      <c r="A83" t="inlineStr">
        <is>
          <t>GLM 超軽量 PC ノートパソコン 日本語キーボート Microsoft Office / Windows 10 / INTEL x5-Z8350 / WIFI / USB3.0 / HDMI / WEBカメラ / 14.1インチ / SSD64GB / メモリ4GB</t>
        </is>
      </c>
      <c r="B83" t="inlineStr">
        <is>
          <t>￥29,999</t>
        </is>
      </c>
      <c r="C83" t="inlineStr">
        <is>
          <t>4.3</t>
        </is>
      </c>
      <c r="D83">
        <f>HYPERLINK("https://www.amazon.co.jp/GLM-%E3%83%8E%E3%83%BC%E3%83%88%E3%83%91%E3%82%BD%E3%82%B3%E3%83%B3-%E6%97%A5%E6%9C%AC%E8%AA%9E%E3%82%AD%E3%83%BC%E3%83%9C%E3%83%BC%E3%83%88-Microsoft-x5-Z8350/dp/B07VZMR51N/ref=sr_1_151?__mk_ja_JP=%E3%82%AB%E3%82%BF%E3%82%AB%E3%83%8A&amp;dchild=1&amp;keywords=%E3%83%91%E3%82%BD%E3%82%B3%E3%83%B3&amp;qid=1598694602&amp;sr=8-151", "Go")</f>
        <v/>
      </c>
    </row>
    <row r="84">
      <c r="A84" t="inlineStr">
        <is>
          <t>2020 Dell Inspiron 3000 15.6インチ HD タッチスクリーン ノートパソコン PC、Intel 10世代デュアルコアi3-1005G1プロセッサー、8GB DDR4, 128GB SSD, 1TB HDD、Bluetooth、Windows 10、ブラック</t>
        </is>
      </c>
      <c r="B84" t="inlineStr">
        <is>
          <t>￥89,858</t>
        </is>
      </c>
      <c r="C84" t="inlineStr">
        <is>
          <t>4.3</t>
        </is>
      </c>
      <c r="D84">
        <f>HYPERLINK("https://www.amazon.co.jp/Dell-Inspiron-3000-10%E4%B8%96%E4%BB%A3%E3%83%87%E3%83%A5%E3%82%A2%E3%83%AB%E3%82%B3%E3%82%A2i3-1005G1%E3%83%97%E3%83%AD%E3%82%BB%E3%83%83%E3%82%B5%E3%83%BC%E3%80%818GB-HDD%E3%80%81Bluetooth%E3%80%81Windows/dp/B088K23635/ref=sr_1_152?__mk_ja_JP=%E3%82%AB%E3%82%BF%E3%82%AB%E3%83%8A&amp;dchild=1&amp;keywords=%E3%83%91%E3%82%BD%E3%82%B3%E3%83%B3&amp;qid=1598694602&amp;sr=8-152", "Go")</f>
        <v/>
      </c>
    </row>
    <row r="85">
      <c r="A85" t="inlineStr">
        <is>
          <t>MSI GL73 9SDK-219 17.3" ゲーミングノートパソコン、144Hz表示、インテルCore i7-9750H、NVIDIAのGeForce GTX1660Ti、16ギガバイト、512ギガバイトのNVMe SSD</t>
        </is>
      </c>
      <c r="B85" t="inlineStr">
        <is>
          <t>￥114,800 (￥47,833/kg)</t>
        </is>
      </c>
      <c r="C85" t="inlineStr">
        <is>
          <t>4.5</t>
        </is>
      </c>
      <c r="D85">
        <f>HYPERLINK("https://www.amazon.co.jp/GL73-9SDK-219-%E3%82%B2%E3%83%BC%E3%83%9F%E3%83%B3%E3%82%B0%E3%83%8E%E3%83%BC%E3%83%88%E3%83%91%E3%82%BD%E3%82%B3%E3%83%B3%E3%80%81144Hz%E8%A1%A8%E7%A4%BA%E3%80%81%E3%82%A4%E3%83%B3%E3%83%86%E3%83%ABCore-i7-9750H%E3%80%81NVIDIA%E3%81%AEGeForce-GTX1660Ti%E3%80%8116%E3%82%AE%E3%82%AC%E3%83%90%E3%82%A4%E3%83%88%E3%80%81512%E3%82%AE%E3%82%AC%E3%83%90%E3%82%A4%E3%83%88%E3%81%AENVMe/dp/B07QF66YQ7/ref=sr_1_153?__mk_ja_JP=%E3%82%AB%E3%82%BF%E3%82%AB%E3%83%8A&amp;dchild=1&amp;keywords=%E3%83%91%E3%82%BD%E3%82%B3%E3%83%B3&amp;qid=1598694602&amp;sr=8-153", "Go")</f>
        <v/>
      </c>
    </row>
    <row r="86">
      <c r="A86" t="inlineStr">
        <is>
          <t>HP 14インチ タッチスクリーン ホーム&amp;ビジネスノートパソコン Ryzen 3-3xi5 8GB RAM、128GB M.2 SSD、デュアルコア最大3.50GHz、Vega 3 Graphics、USB-C、4K出力HDMI、Bluetooth、Webcam、1366x768、Win 10。</t>
        </is>
      </c>
      <c r="B86" t="inlineStr">
        <is>
          <t>￥79,514</t>
        </is>
      </c>
      <c r="C86" t="inlineStr">
        <is>
          <t>4.3</t>
        </is>
      </c>
      <c r="D86">
        <f>HYPERLINK("https://www.amazon.co.jp/HP-%E3%83%93%E3%82%B8%E3%83%8D%E3%82%B9%E3%83%8E%E3%83%BC%E3%83%88%E3%83%91%E3%82%BD%E3%82%B3%E3%83%B3-RAM%E3%80%81128GB-SSD%E3%80%81%E3%83%87%E3%83%A5%E3%82%A2%E3%83%AB%E3%82%B3%E3%82%A2%E6%9C%80%E5%A4%A73-50GHz%E3%80%81Vega-Graphics%E3%80%81USB-C%E3%80%814K%E5%87%BA%E5%8A%9BHDMI%E3%80%81Bluetooth%E3%80%81Webcam%E3%80%811366x768%E3%80%81Win/dp/B081D9HJ4P/ref=sr_1_154?__mk_ja_JP=%E3%82%AB%E3%82%BF%E3%82%AB%E3%83%8A&amp;dchild=1&amp;keywords=%E3%83%91%E3%82%BD%E3%82%B3%E3%83%B3&amp;qid=1598694602&amp;sr=8-154", "Go")</f>
        <v/>
      </c>
    </row>
    <row r="87">
      <c r="A87" t="inlineStr">
        <is>
          <t>BOCCONIノートパソコン Windows10 PCノート15.6インチIPS 液晶 軽量 薄型 Celeron N3450プロセッサー 6GB メモリー320GB SSD /USB3.0/MiniHDMI/デュアルWiFi/Bluetooth/Type-C/Webカメラ/大容量 バッテリー</t>
        </is>
      </c>
      <c r="B87" t="inlineStr">
        <is>
          <t>￥35,999</t>
        </is>
      </c>
      <c r="C87" t="inlineStr">
        <is>
          <t>4.2</t>
        </is>
      </c>
      <c r="D87">
        <f>HYPERLINK("https://www.amazon.co.jp/BOCCONI%E3%83%8E%E3%83%BC%E3%83%88%E3%83%91%E3%82%BD%E3%82%B3%E3%83%B3-Windows10-PC%E3%83%8E%E3%83%BC%E3%83%8815-6%E3%82%A4%E3%83%B3%E3%83%81IPS-N3450%E3%83%97%E3%83%AD%E3%82%BB%E3%83%83%E3%82%B5%E3%83%BC-%E3%83%A1%E3%83%A2%E3%83%AA%E3%83%BC320GB/dp/B0872BL3DM/ref=sr_1_146_sspa?__mk_ja_JP=%E3%82%AB%E3%82%BF%E3%82%AB%E3%83%8A&amp;dchild=1&amp;keywords=%E3%83%91%E3%82%BD%E3%82%B3%E3%83%B3&amp;qid=1598694744&amp;sr=8-146-spons&amp;psc=1&amp;spLa=ZW5jcnlwdGVkUXVhbGlmaWVyPUExU1Q4RFJaU1pFNllLJmVuY3J5cHRlZElkPUEwNzkzNTI1UlhEUU81S0RFVDRZJmVuY3J5cHRlZEFkSWQ9QTJVNFZXSUoxTkFGUzAmd2lkZ2V0TmFtZT1zcF9hdGZfbmV4dCZhY3Rpb249Y2xpY2tSZWRpcmVjdCZkb05vdExvZ0NsaWNrPXRydWU=", "Go")</f>
        <v/>
      </c>
    </row>
    <row r="88">
      <c r="A88" t="inlineStr">
        <is>
          <t>【公式】 富士通 デスクトップパソコン FMV ESPRIMO FHシリーズ WF1/D3 (Windows 10 Home/23.8型ワイド液晶/Core i7/8GBメモリ/約1TB HDD/スーパーマルチドライブ/Office Home and Business 2019/ブラック)AZ_WF1D3_Z263/富士通WEB MART専用モデル</t>
        </is>
      </c>
      <c r="B88" t="inlineStr">
        <is>
          <t>￥155,500</t>
        </is>
      </c>
      <c r="C88" t="inlineStr">
        <is>
          <t>4.5</t>
        </is>
      </c>
      <c r="D88">
        <f>HYPERLINK("https://www.amazon.co.jp/%E5%AF%8C%E5%A3%AB%E9%80%9A-%E3%83%87%E3%82%B9%E3%82%AF%E3%83%88%E3%83%83%E3%83%97%E3%83%91%E3%82%BD%E3%82%B3%E3%83%B3-23-8%E5%9E%8B%E3%83%AF%E3%82%A4%E3%83%89%E6%B6%B2%E6%99%B6-%E3%82%B9%E3%83%BC%E3%83%91%E3%83%BC%E3%83%9E%E3%83%AB%E3%83%81%E3%83%89%E3%83%A9%E3%82%A4%E3%83%96-AZ_WF1D3_Z263/dp/B07Z4MQJ6F/ref=sr_1_148_sspa?__mk_ja_JP=%E3%82%AB%E3%82%BF%E3%82%AB%E3%83%8A&amp;dchild=1&amp;keywords=%E3%83%91%E3%82%BD%E3%82%B3%E3%83%B3&amp;qid=1598694744&amp;sr=8-148-spons&amp;psc=1&amp;spLa=ZW5jcnlwdGVkUXVhbGlmaWVyPUExU1Q4RFJaU1pFNllLJmVuY3J5cHRlZElkPUEwNzkzNTI1UlhEUU81S0RFVDRZJmVuY3J5cHRlZEFkSWQ9QTNVWFNFQkVCU09XQk8md2lkZ2V0TmFtZT1zcF9hdGZfbmV4dCZhY3Rpb249Y2xpY2tSZWRpcmVjdCZkb05vdExvZ0NsaWNrPXRydWU=", "Go")</f>
        <v/>
      </c>
    </row>
    <row r="89">
      <c r="A89" t="inlineStr">
        <is>
          <t>2020 最新のAcer Aspire 5 Slim ノートパソコン 15.6 FHD IPSディスプレイ、AMD Ryzen 3 3200u-Dual Core (最大3.5GHz、Vega 3 Graphics、8GB RAM DDR4, 256GB PCIe NVe SSD, Win10 4GB RAM | 128GB PCIe + 1TB HDD</t>
        </is>
      </c>
      <c r="B89" t="inlineStr">
        <is>
          <t>￥115,320</t>
        </is>
      </c>
      <c r="C89" t="inlineStr">
        <is>
          <t>4.5</t>
        </is>
      </c>
      <c r="D89">
        <f>HYPERLINK("https://www.amazon.co.jp/Acer/dp/B0892F3KPY/ref=sr_1_150?__mk_ja_JP=%E3%82%AB%E3%82%BF%E3%82%AB%E3%83%8A&amp;dchild=1&amp;keywords=%E3%83%91%E3%82%BD%E3%82%B3%E3%83%B3&amp;qid=1598694744&amp;sr=8-150", "Go")</f>
        <v/>
      </c>
    </row>
    <row r="90">
      <c r="A90" t="inlineStr">
        <is>
          <t>HP x360 2-in-1 15.6インチ HD コンバーチブル タッチスクリーン ノートパソコン、Intel i58265U、16GB RAM、1TB PCIe M.2 SSD、事故による損傷保護、Windows 10 W/ Ghost Mantaゲーミングマウス</t>
        </is>
      </c>
      <c r="B90" t="inlineStr">
        <is>
          <t>￥154,508</t>
        </is>
      </c>
      <c r="C90" t="inlineStr">
        <is>
          <t>4.7</t>
        </is>
      </c>
      <c r="D90">
        <f>HYPERLINK("https://www.amazon.co.jp/HP-%E3%83%8E%E3%83%BC%E3%83%88%E3%83%91%E3%82%BD%E3%82%B3%E3%83%B3%E3%80%81Intel-i58265U%E3%80%8116GB-SSD%E3%80%81%E4%BA%8B%E6%95%85%E3%81%AB%E3%82%88%E3%82%8B%E6%90%8D%E5%82%B7%E4%BF%9D%E8%AD%B7%E3%80%81Windows-Manta%E3%82%B2%E3%83%BC%E3%83%9F%E3%83%B3%E3%82%B0%E3%83%9E%E3%82%A6%E3%82%B9/dp/B08212QD4K/ref=sr_1_151?__mk_ja_JP=%E3%82%AB%E3%82%BF%E3%82%AB%E3%83%8A&amp;dchild=1&amp;keywords=%E3%83%91%E3%82%BD%E3%82%B3%E3%83%B3&amp;qid=1598694744&amp;sr=8-151", "Go")</f>
        <v/>
      </c>
    </row>
    <row r="91">
      <c r="A91" t="inlineStr">
        <is>
          <t>2020 HP x360 2 in 1 15.6インチ HD コンバーチブル タッチスクリーン ノートパソコン、Intel i58265U、16GB RAM、512GB SSD、2年間事故による損傷保護、HDMI、10時間バッテリー、Win 10 W/Ghost Mantaゲーミングマウス</t>
        </is>
      </c>
      <c r="B91" t="inlineStr">
        <is>
          <t>￥170,806</t>
        </is>
      </c>
      <c r="C91" t="inlineStr">
        <is>
          <t>4.7</t>
        </is>
      </c>
      <c r="D91">
        <f>HYPERLINK("https://www.amazon.co.jp/HP-%E3%83%8E%E3%83%BC%E3%83%88%E3%83%91%E3%82%BD%E3%82%B3%E3%83%B3%E3%80%81Intel-i58265U%E3%80%8116GB-SSD%E3%80%812%E5%B9%B4%E9%96%93%E4%BA%8B%E6%95%85%E3%81%AB%E3%82%88%E3%82%8B%E6%90%8D%E5%82%B7%E4%BF%9D%E8%AD%B7%E3%80%81HDMI%E3%80%8110%E6%99%82%E9%96%93%E3%83%90%E3%83%83%E3%83%86%E3%83%AA%E3%83%BC%E3%80%81Win-Manta%E3%82%B2%E3%83%BC%E3%83%9F%E3%83%B3%E3%82%B0%E3%83%9E%E3%82%A6%E3%82%B9/dp/B081YCTTWK/ref=sr_1_152?__mk_ja_JP=%E3%82%AB%E3%82%BF%E3%82%AB%E3%83%8A&amp;dchild=1&amp;keywords=%E3%83%91%E3%82%BD%E3%82%B3%E3%83%B3&amp;qid=1598694744&amp;sr=8-152", "Go")</f>
        <v/>
      </c>
    </row>
    <row r="92">
      <c r="A92" t="inlineStr">
        <is>
          <t>マイクロソフト Surface Pro 6 [サーフェス プロ 6 ノートパソコン] Office Home and Business 2019 / Windows 10 Home / 12.3 インチ Core i5/ 256GB/8GB プラチナ KJT-00027</t>
        </is>
      </c>
      <c r="B92" t="inlineStr">
        <is>
          <t>￥143,500</t>
        </is>
      </c>
      <c r="C92" t="inlineStr">
        <is>
          <t>5</t>
        </is>
      </c>
      <c r="D92">
        <f>HYPERLINK("https://www.amazon.co.jp/%E3%83%9E%E3%82%A4%E3%82%AF%E3%83%AD%E3%82%BD%E3%83%95%E3%83%88-Surface-%E3%83%8E%E3%83%BC%E3%83%88%E3%83%91%E3%82%BD%E3%82%B3%E3%83%B3-Business-KJT-00027/dp/B07MQ87XR3/ref=sr_1_155?__mk_ja_JP=%E3%82%AB%E3%82%BF%E3%82%AB%E3%83%8A&amp;dchild=1&amp;keywords=%E3%83%91%E3%82%BD%E3%82%B3%E3%83%B3&amp;qid=1598694744&amp;sr=8-155", "Go")</f>
        <v/>
      </c>
    </row>
    <row r="93">
      <c r="A93" t="inlineStr">
        <is>
          <t>2020_HP 14 14.0インチ WLEDバックライトディスプレイノートパソコン、AMD Athlon Silver 3050U 3.2GHz (Beats i5-7200U) 4GB DDR4 RAM 128GB SSD 802.11AC WiFi+ Bluetooth 4.2、HDMI、ブラック、Windows 10、1年マカフィー。</t>
        </is>
      </c>
      <c r="B93" t="inlineStr">
        <is>
          <t>￥66,499</t>
        </is>
      </c>
      <c r="C93" t="inlineStr">
        <is>
          <t>5</t>
        </is>
      </c>
      <c r="D93">
        <f>HYPERLINK("https://www.amazon.co.jp/WLED%E3%83%90%E3%83%83%E3%82%AF%E3%83%A9%E3%82%A4%E3%83%88%E3%83%87%E3%82%A3%E3%82%B9%E3%83%97%E3%83%AC%E3%82%A4%E3%83%8E%E3%83%BC%E3%83%88%E3%83%91%E3%82%BD%E3%82%B3%E3%83%B3%E3%80%81AMD-i5-7200U-Bluetooth-4-2%E3%80%81HDMI%E3%80%81%E3%83%96%E3%83%A9%E3%83%83%E3%82%AF%E3%80%81Windows-10%E3%80%811%E5%B9%B4%E3%83%9E%E3%82%AB%E3%83%95%E3%82%A3%E3%83%BC%E3%80%82/dp/B089R7KKZN/ref=sr_1_157?__mk_ja_JP=%E3%82%AB%E3%82%BF%E3%82%AB%E3%83%8A&amp;dchild=1&amp;keywords=%E3%83%91%E3%82%BD%E3%82%B3%E3%83%B3&amp;qid=1598694744&amp;sr=8-157", "Go")</f>
        <v/>
      </c>
    </row>
    <row r="94">
      <c r="A94" t="inlineStr">
        <is>
          <t>HP 15 ノートパソコン、15.6インチ HD タッチディスプレイ、AMD Ryzen 7 3700U 最大4.0GHz、Vega 10、HDMI、カードリーダー、Wi-Fi、Bluetooth、Windows 10。 12GB RAM | 256GB SSD | Home シルバー 9LK80UA</t>
        </is>
      </c>
      <c r="B94" t="inlineStr">
        <is>
          <t>￥189,085</t>
        </is>
      </c>
      <c r="C94" t="inlineStr">
        <is>
          <t>5</t>
        </is>
      </c>
      <c r="D94">
        <f>HYPERLINK("https://www.amazon.co.jp/HP-%E3%83%8E%E3%83%BC%E3%83%88%E3%83%91%E3%82%BD%E3%82%B3%E3%83%B3%E3%80%8115-6%E3%82%A4%E3%83%B3%E3%83%81-%E3%82%BF%E3%83%83%E3%83%81%E3%83%87%E3%82%A3%E3%82%B9%E3%83%97%E3%83%AC%E3%82%A4%E3%80%81AMD-%E6%9C%80%E5%A4%A74-0GHz%E3%80%81Vega-10%E3%80%81HDMI%E3%80%81%E3%82%AB%E3%83%BC%E3%83%89%E3%83%AA%E3%83%BC%E3%83%80%E3%83%BC%E3%80%81Wi-Fi%E3%80%81Bluetooth%E3%80%81Windows/dp/B0835Q767L/ref=sr_1_158?__mk_ja_JP=%E3%82%AB%E3%82%BF%E3%82%AB%E3%83%8A&amp;dchild=1&amp;keywords=%E3%83%91%E3%82%BD%E3%82%B3%E3%83%B3&amp;qid=1598694744&amp;sr=8-158", "Go")</f>
        <v/>
      </c>
    </row>
    <row r="95">
      <c r="A95" t="inlineStr">
        <is>
          <t>【2019 Office/Windows10標準搭載】 【Celeron N3350】6GB DDR3 64GB SSD 15.6インチ超薄軽量大画面ノートパソコン 高速静音インテルHD SDカードスロット 無線LAN/HDMI/USB2.0x2/USB3.0 Wi-Fi 802.11 b/g/n</t>
        </is>
      </c>
      <c r="B95" t="inlineStr">
        <is>
          <t>￥27,590</t>
        </is>
      </c>
      <c r="C95" t="inlineStr">
        <is>
          <t>5</t>
        </is>
      </c>
      <c r="D95">
        <f>HYPERLINK("https://www.amazon.co.jp/Windows10%E6%A8%99%E6%BA%96%E6%90%AD%E8%BC%89%E3%80%91-N3350%E3%80%916GB-15-6%E3%82%A4%E3%83%B3%E3%83%81%E8%B6%85%E8%96%84%E8%BB%BD%E9%87%8F%E5%A4%A7%E7%94%BB%E9%9D%A2%E3%83%8E%E3%83%BC%E3%83%88%E3%83%91%E3%82%BD%E3%82%B3%E3%83%B3-%E9%AB%98%E9%80%9F%E9%9D%99%E9%9F%B3%E3%82%A4%E3%83%B3%E3%83%86%E3%83%ABHD-SD%E3%82%AB%E3%83%BC%E3%83%89%E3%82%B9%E3%83%AD%E3%83%83%E3%83%88/dp/B08D3G3VMC/ref=sr_1_162_sspa?__mk_ja_JP=%E3%82%AB%E3%82%BF%E3%82%AB%E3%83%8A&amp;dchild=1&amp;keywords=%E3%83%91%E3%82%BD%E3%82%B3%E3%83%B3&amp;qid=1598694744&amp;sr=8-162-spons&amp;psc=1&amp;spLa=ZW5jcnlwdGVkUXVhbGlmaWVyPUExU1Q4RFJaU1pFNllLJmVuY3J5cHRlZElkPUEwNzkzNTI1UlhEUU81S0RFVDRZJmVuY3J5cHRlZEFkSWQ9QTNUVTZBQ0tNN0xVUVgmd2lkZ2V0TmFtZT1zcF9tdGYmYWN0aW9uPWNsaWNrUmVkaXJlY3QmZG9Ob3RMb2dDbGljaz10cnVl", "Go")</f>
        <v/>
      </c>
    </row>
    <row r="96">
      <c r="A96" t="inlineStr">
        <is>
          <t>テレワーク応援　初期設定不要　【Microsoft Office 2019搭載】【Win 10搭載】日本語キーボード　Intel　Celeron J4105 1.6GHz/メモリー:8GB/高速SSD/IPS広視野角15.6型フルHD液晶/Webカメラ/10キー/USB 3.0/miniHDMI/無線機能/Bluetooth/超軽量大容量バッテリー搭載/ノートパソコン　laptop　在宅勤務・カメラ付き・Zoom (SSD:256GB)</t>
        </is>
      </c>
      <c r="B96" t="inlineStr">
        <is>
          <t>￥47,800</t>
        </is>
      </c>
      <c r="C96" t="inlineStr">
        <is>
          <t>4</t>
        </is>
      </c>
      <c r="D96">
        <f>HYPERLINK("https://www.amazon.co.jp/%E3%83%86%E3%83%AC%E3%83%AF%E3%83%BC%E3%82%AF%E5%BF%9C%E6%8F%B4-%E5%88%9D%E6%9C%9F%E8%A8%AD%E5%AE%9A%E4%B8%8D%E8%A6%81-%E3%80%90Microsoft-Office-2019%E6%90%AD%E8%BC%89%E3%80%91%E3%80%90Win-10%E6%90%AD%E8%BC%89%E3%80%91%E6%97%A5%E6%9C%AC%E8%AA%9E%E3%82%AD%E3%83%BC%E3%83%9C%E3%83%BC%E3%83%89-Intel-Celeron-%E3%83%8E%E3%83%BC%E3%83%88%E3%83%91%E3%82%BD%E3%82%B3%E3%83%B3-laptop-%E5%9C%A8%E5%AE%85%E5%8B%A4%E5%8B%99%E3%83%BB%E3%82%AB%E3%83%A1%E3%83%A9%E4%BB%98%E3%81%8D%E3%83%BBZoom/dp/B08FR9L92J/ref=sr_1_163_sspa?__mk_ja_JP=%E3%82%AB%E3%82%BF%E3%82%AB%E3%83%8A&amp;dchild=1&amp;keywords=%E3%83%91%E3%82%BD%E3%82%B3%E3%83%B3&amp;qid=1598694744&amp;sr=8-163-spons&amp;psc=1&amp;spLa=ZW5jcnlwdGVkUXVhbGlmaWVyPUExU1Q4RFJaU1pFNllLJmVuY3J5cHRlZElkPUEwNzkzNTI1UlhEUU81S0RFVDRZJmVuY3J5cHRlZEFkSWQ9QTJYMEpNTEVTQlZCWUQmd2lkZ2V0TmFtZT1zcF9tdGYmYWN0aW9uPWNsaWNrUmVkaXJlY3QmZG9Ob3RMb2dDbGljaz10cnVl", "Go")</f>
        <v/>
      </c>
    </row>
    <row r="97">
      <c r="A97" t="inlineStr">
        <is>
          <t>ASUS ノートパソコン ZenBook Duo UX481FL( Core i5-10210U / 8GB・SSD 512GB・Optaneメモリ 32GB / 14インチ / FHD(1920×1080×1, 1920×515×1) / WPS Office / 1.66 kg )【日本正規代理店品】【あんしん保証】UX481FL-HJ118T/A</t>
        </is>
      </c>
      <c r="B97" t="inlineStr">
        <is>
          <t>￥156,127</t>
        </is>
      </c>
      <c r="C97" t="inlineStr">
        <is>
          <t>4.4</t>
        </is>
      </c>
      <c r="D97">
        <f>HYPERLINK("https://www.amazon.co.jp/i5-10210U-512GB%E3%83%BBOptane%E3%83%A1%E3%83%A2%E3%83%AA-1920%C3%971080%C3%971-1920%C3%97515%C3%971-%E3%80%90%E6%97%A5%E6%9C%AC%E6%AD%A3%E8%A6%8F%E4%BB%A3%E7%90%86%E5%BA%97%E5%93%81%E3%80%91%E3%80%90%E3%81%82%E3%82%93%E3%81%97%E3%82%93%E4%BF%9D%E8%A8%BC%E3%80%91UX481FL-HJ118T/dp/B087XCW9TK/ref=sr_1_164?__mk_ja_JP=%E3%82%AB%E3%82%BF%E3%82%AB%E3%83%8A&amp;dchild=1&amp;keywords=%E3%83%91%E3%82%BD%E3%82%B3%E3%83%B3&amp;qid=1598694744&amp;sr=8-164", "Go")</f>
        <v/>
      </c>
    </row>
    <row r="98">
      <c r="A98" t="inlineStr">
        <is>
          <t>Acer Nitro 5 15.6インチ FHD ゲーミングノートパソコン、AMD Quad Core Ryzen 5 2500U プロセッサ、Radeon RX 560X 4GB グラフィック、ウェブカメラ、Bluetooth、Windows 10 &amp; CUE アクセサリーバンドル 16GB Mem | 256GB SSD ブラック AN515-54-16GB-256GB</t>
        </is>
      </c>
      <c r="B98" t="inlineStr">
        <is>
          <t>￥258,989</t>
        </is>
      </c>
      <c r="C98" t="inlineStr">
        <is>
          <t>4.5</t>
        </is>
      </c>
      <c r="D98">
        <f>HYPERLINK("https://www.amazon.co.jp/Acer-%E3%82%B2%E3%83%BC%E3%83%9F%E3%83%B3%E3%82%B0%E3%83%8E%E3%83%BC%E3%83%88%E3%83%91%E3%82%BD%E3%82%B3%E3%83%B3%E3%80%81AMD-%E3%83%97%E3%83%AD%E3%82%BB%E3%83%83%E3%82%B5%E3%80%81Radeon-%E3%82%B0%E3%83%A9%E3%83%95%E3%82%A3%E3%83%83%E3%82%AF%E3%80%81%E3%82%A6%E3%82%A7%E3%83%96%E3%82%AB%E3%83%A1%E3%83%A9%E3%80%81Bluetooth%E3%80%81Windows-AN515-54-16GB-256GB/dp/B08BNNY16G/ref=sr_1_165?__mk_ja_JP=%E3%82%AB%E3%82%BF%E3%82%AB%E3%83%8A&amp;dchild=1&amp;keywords=%E3%83%91%E3%82%BD%E3%82%B3%E3%83%B3&amp;qid=1598694744&amp;sr=8-165", "Go")</f>
        <v/>
      </c>
    </row>
    <row r="99">
      <c r="A99" t="inlineStr">
        <is>
          <t>2020 HP Pavilion 14インチ HD LEDノートパソコン、AMD Athlon Silver 3050Uプロセッサー、4GB RAM、128GB SSD、AMD Radeon Graphics、USB-C、Win 10、ブラック、32GB Snow Bell USBカード。 4GB RAM | 128GB SSD</t>
        </is>
      </c>
      <c r="B99" t="inlineStr">
        <is>
          <t>￥97,263</t>
        </is>
      </c>
      <c r="C99" t="inlineStr">
        <is>
          <t>4.2</t>
        </is>
      </c>
      <c r="D99">
        <f>HYPERLINK("https://www.amazon.co.jp/HP-LED%E3%83%8E%E3%83%BC%E3%83%88%E3%83%91%E3%82%BD%E3%82%B3%E3%83%B3%E3%80%81AMD-3050U%E3%83%97%E3%83%AD%E3%82%BB%E3%83%83%E3%82%B5%E3%83%BC%E3%80%814GB-Graphics%E3%80%81USB-C%E3%80%81Win-10%E3%80%81%E3%83%96%E3%83%A9%E3%83%83%E3%82%AF%E3%80%8132GB/dp/B087YM5W74/ref=sr_1_166?__mk_ja_JP=%E3%82%AB%E3%82%BF%E3%82%AB%E3%83%8A&amp;dchild=1&amp;keywords=%E3%83%91%E3%82%BD%E3%82%B3%E3%83%B3&amp;qid=1598694744&amp;sr=8-166", "Go")</f>
        <v/>
      </c>
    </row>
    <row r="100">
      <c r="A100" t="inlineStr">
        <is>
          <t>Lenovo（レノボ） 15.6型 ノートパソコン Lenovo Ideapad 330S ミッドナイトブルー（Core i5/メモリ 8GB/SSD 256GB）※web限定品 81F500K3JP</t>
        </is>
      </c>
      <c r="B100" t="inlineStr">
        <is>
          <t>￥120,520</t>
        </is>
      </c>
      <c r="C100" t="inlineStr">
        <is>
          <t>4.4</t>
        </is>
      </c>
      <c r="D100">
        <f>HYPERLINK("https://www.amazon.co.jp/%E3%83%8E%E3%83%BC%E3%83%88%E3%83%91%E3%82%BD%E3%82%B3%E3%83%B3-Lenovo-%E3%83%9F%E3%83%83%E3%83%89%E3%83%8A%E3%82%A4%E3%83%88%E3%83%96%E3%83%AB%E3%83%BC%EF%BC%88Core-256GB%EF%BC%89%E2%80%BBweb%E9%99%90%E5%AE%9A%E5%93%81-81F500K3JP/dp/B07GVDLN6L/ref=sr_1_167?__mk_ja_JP=%E3%82%AB%E3%82%BF%E3%82%AB%E3%83%8A&amp;dchild=1&amp;keywords=%E3%83%91%E3%82%BD%E3%82%B3%E3%83%B3&amp;qid=1598694744&amp;sr=8-167", "Go")</f>
        <v/>
      </c>
    </row>
    <row r="101">
      <c r="A101" t="inlineStr">
        <is>
          <t>Jumperノートパソコン13.3インチ日本語キーボート 6GB 64GB Windows 10 薄型ノートPC/ Celeron / USB3.0 / デュアルバンドWIFI, サポート128GB MicroSDの1TB SSD拡張</t>
        </is>
      </c>
      <c r="B101" t="inlineStr">
        <is>
          <t>￥26,799</t>
        </is>
      </c>
      <c r="C101" t="inlineStr">
        <is>
          <t>4.6</t>
        </is>
      </c>
      <c r="D101">
        <f>HYPERLINK("https://www.amazon.co.jp/Jumper%E3%83%8E%E3%83%BC%E3%83%88%E3%83%91%E3%82%BD%E3%82%B3%E3%83%B313-3%E3%82%A4%E3%83%B3%E3%83%81%E6%97%A5%E6%9C%AC%E8%AA%9E%E3%82%AD%E3%83%BC%E3%83%9C%E3%83%BC%E3%83%88-Windows-%E3%83%87%E3%83%A5%E3%82%A2%E3%83%AB%E3%83%90%E3%83%B3%E3%83%89WIFI-%E3%82%B5%E3%83%9D%E3%83%BC%E3%83%88128GB-MicroSD%E3%81%AE1TB/dp/B086TSQFG4/ref=sr_1_168?__mk_ja_JP=%E3%82%AB%E3%82%BF%E3%82%AB%E3%83%8A&amp;dchild=1&amp;keywords=%E3%83%91%E3%82%BD%E3%82%B3%E3%83%B3&amp;qid=1598694744&amp;sr=8-168", "Go")</f>
        <v/>
      </c>
    </row>
    <row r="102">
      <c r="A102" t="inlineStr">
        <is>
          <t>2020 HP 17.3インチ HD+ プレミアムノートパソコン、AMD Ryzen 5 3500U クアッドコア 最大3.7GHz、12GB DDR4 RAM、256GB SSD、DVDRW、AMD Radeon Vega 8、802.11ac WiFi、Bluetooth 4.2、USB 3.1、HDMI、ブラック、Windows 10。</t>
        </is>
      </c>
      <c r="B102" t="inlineStr">
        <is>
          <t>￥111,660</t>
        </is>
      </c>
      <c r="C102" t="inlineStr">
        <is>
          <t>4.6</t>
        </is>
      </c>
      <c r="D102">
        <f>HYPERLINK("https://www.amazon.co.jp/%E3%83%97%E3%83%AC%E3%83%9F%E3%82%A2%E3%83%A0%E3%83%8E%E3%83%BC%E3%83%88%E3%83%91%E3%82%BD%E3%82%B3%E3%83%B3%E3%80%81AMD-%E6%9C%80%E5%A4%A73-7GHz%E3%80%8112GB-SSD%E3%80%81DVDRW%E3%80%81AMD-WiFi%E3%80%81Bluetooth-3-1%E3%80%81HDMI%E3%80%81%E3%83%96%E3%83%A9%E3%83%83%E3%82%AF%E3%80%81Windows/dp/B082NZX92C/ref=sr_1_169?__mk_ja_JP=%E3%82%AB%E3%82%BF%E3%82%AB%E3%83%8A&amp;dchild=1&amp;keywords=%E3%83%91%E3%82%BD%E3%82%B3%E3%83%B3&amp;qid=1598694744&amp;sr=8-169", "Go")</f>
        <v/>
      </c>
    </row>
    <row r="103">
      <c r="A103" t="inlineStr">
        <is>
          <t>マイクロソフト Surface Pro 6 [サーフェス プロ 6 ノートパソコン] Office Home and Business 2019 / Windows 10 Home / 12.3 インチ Core i5/128GB/8GB プラチナ LGP-00017</t>
        </is>
      </c>
      <c r="B103" t="inlineStr">
        <is>
          <t>￥68,400</t>
        </is>
      </c>
      <c r="C103" t="inlineStr">
        <is>
          <t>4.4</t>
        </is>
      </c>
      <c r="D103">
        <f>HYPERLINK("https://www.amazon.co.jp/%E3%83%9E%E3%82%A4%E3%82%AF%E3%83%AD%E3%82%BD%E3%83%95%E3%83%88-Surface-%E3%83%8E%E3%83%BC%E3%83%88%E3%83%91%E3%82%BD%E3%82%B3%E3%83%B3-Business-LGP-00017/dp/B07MFSV9YL/ref=sr_1_171?__mk_ja_JP=%E3%82%AB%E3%82%BF%E3%82%AB%E3%83%8A&amp;dchild=1&amp;keywords=%E3%83%91%E3%82%BD%E3%82%B3%E3%83%B3&amp;qid=1598694744&amp;sr=8-171", "Go")</f>
        <v/>
      </c>
    </row>
    <row r="104">
      <c r="A104" t="inlineStr">
        <is>
          <t>Acer ノートパソコン Chromebook 11.6型WXGA液晶 R751T ブラック</t>
        </is>
      </c>
      <c r="B104" t="inlineStr">
        <is>
          <t>￥29,800</t>
        </is>
      </c>
      <c r="C104" t="inlineStr">
        <is>
          <t>4.5</t>
        </is>
      </c>
      <c r="D104">
        <f>HYPERLINK("https://www.amazon.co.jp/%E3%83%8E%E3%83%BC%E3%83%88%E3%83%91%E3%82%BD%E3%82%B3%E3%83%B3-Chromebook-R751T-N14N-Celeron-11-6%E3%82%A4%E3%83%B3%E3%83%81/dp/B074Z7NCXV/ref=sr_1_172?__mk_ja_JP=%E3%82%AB%E3%82%BF%E3%82%AB%E3%83%8A&amp;dchild=1&amp;keywords=%E3%83%91%E3%82%BD%E3%82%B3%E3%83%B3&amp;qid=1598694744&amp;sr=8-172", "Go")</f>
        <v/>
      </c>
    </row>
    <row r="105">
      <c r="A105" t="inlineStr">
        <is>
          <t>HP 17.3インチ HD+ タッチスクリーンノートパソコン、Intel Core i58265U プロセッサー、8GB メモリ、256GB SSD、光学ドライブ、事故による損傷保護機能付きケアパック</t>
        </is>
      </c>
      <c r="B105" t="inlineStr">
        <is>
          <t>￥115,260</t>
        </is>
      </c>
      <c r="C105" t="inlineStr">
        <is>
          <t>4.4</t>
        </is>
      </c>
      <c r="D105">
        <f>HYPERLINK("https://www.amazon.co.jp/HP-%E3%82%BF%E3%83%83%E3%83%81%E3%82%B9%E3%82%AF%E3%83%AA%E3%83%BC%E3%83%B3%E3%83%8E%E3%83%BC%E3%83%88%E3%83%91%E3%82%BD%E3%82%B3%E3%83%B3%E3%80%81Intel-%E3%83%97%E3%83%AD%E3%82%BB%E3%83%83%E3%82%B5%E3%83%BC%E3%80%818GB-%E3%83%A1%E3%83%A2%E3%83%AA%E3%80%81256GB-SSD%E3%80%81%E5%85%89%E5%AD%A6%E3%83%89%E3%83%A9%E3%82%A4%E3%83%96%E3%80%81%E4%BA%8B%E6%95%85%E3%81%AB%E3%82%88%E3%82%8B%E6%90%8D%E5%82%B7%E4%BF%9D%E8%AD%B7%E6%A9%9F%E8%83%BD%E4%BB%98%E3%81%8D%E3%82%B1%E3%82%A2%E3%83%91%E3%83%83%E3%82%AF/dp/B081K4RH9W/ref=sr_1_174?__mk_ja_JP=%E3%82%AB%E3%82%BF%E3%82%AB%E3%83%8A&amp;dchild=1&amp;keywords=%E3%83%91%E3%82%BD%E3%82%B3%E3%83%B3&amp;qid=1598694744&amp;sr=8-174", "Go")</f>
        <v/>
      </c>
    </row>
    <row r="106">
      <c r="A106" t="inlineStr">
        <is>
          <t>【Microsoft Office 2016搭載】【Windows10搭載】Panasonic CF-SX4 Core i5 5200U 2.2GHz/大容量メモリー8GB/新品SSD480GB/DVDスーパーマルチ/12インチ液晶/無線LAN搭載/HDMI/USB3.0/中古ノートパソコン(メモリー8GB+新品SSD480GB)</t>
        </is>
      </c>
      <c r="B106" t="inlineStr">
        <is>
          <t>￥45,800</t>
        </is>
      </c>
      <c r="C106" t="inlineStr">
        <is>
          <t>4.4</t>
        </is>
      </c>
      <c r="D106">
        <f>HYPERLINK("https://www.amazon.co.jp/%E3%80%90Microsoft-2016%E6%90%AD%E8%BC%89%E3%80%91%E3%80%90Windows10%E6%90%AD%E8%BC%89%E3%80%91Panasonic-CF-SX4-%E5%A4%A7%E5%AE%B9%E9%87%8F%E3%83%A1%E3%83%A2%E3%83%AA%E3%83%BC8GB-%E6%96%B0%E5%93%81SSD480GB/dp/B07PPH8B29/ref=sr_1_175?__mk_ja_JP=%E3%82%AB%E3%82%BF%E3%82%AB%E3%83%8A&amp;dchild=1&amp;keywords=%E3%83%91%E3%82%BD%E3%82%B3%E3%83%B3&amp;qid=1598694744&amp;sr=8-175", "Go")</f>
        <v/>
      </c>
    </row>
    <row r="107">
      <c r="A107" t="inlineStr">
        <is>
          <t>VETESA　2020年春夏モデル　パソコン初心者向け超高性能CPUインテルN3350　【Win 10搭載】【Microsoft Office 2019搭載】1.6GHz/メモリー:4GB/高速SSD/14.1インチ　フルHD液晶／外付けDVD付属　／大容量バッテリー搭載／Webカメラ/無線搭載/軽量薄型新品ノートパソコン (SSD:64GB)</t>
        </is>
      </c>
      <c r="B107" t="inlineStr">
        <is>
          <t>￥32,800</t>
        </is>
      </c>
      <c r="C107" t="inlineStr">
        <is>
          <t>4</t>
        </is>
      </c>
      <c r="D107">
        <f>HYPERLINK("https://www.amazon.co.jp/VETESA-2020%E5%B9%B4%E6%98%A5%E5%A4%8F%E3%83%A2%E3%83%87%E3%83%AB-%E3%83%91%E3%82%BD%E3%82%B3%E3%83%B3%E5%88%9D%E5%BF%83%E8%80%85%E5%90%91%E3%81%91%E8%B6%85%E9%AB%98%E6%80%A7%E8%83%BDCPU%E3%82%A4%E3%83%B3%E3%83%86%E3%83%ABN3350-%E3%80%90Win-10%E6%90%AD%E8%BC%89%E3%80%91%E3%80%90Microsoft-Office-2019%E6%90%AD%E8%BC%89%E3%80%911-6GHz-14-1%E3%82%A4%E3%83%B3%E3%83%81-%E3%83%95%E3%83%ABHD%E6%B6%B2%E6%99%B6%EF%BC%8F%E5%A4%96%E4%BB%98%E3%81%91DVD%E4%BB%98%E5%B1%9E-%EF%BC%8F%E5%A4%A7%E5%AE%B9%E9%87%8F%E3%83%90%E3%83%83%E3%83%86%E3%83%AA%E3%83%BC%E6%90%AD%E8%BC%89%EF%BC%8FWeb%E3%82%AB%E3%83%A1%E3%83%A9/dp/B08F9P9JW2/ref=sr_1_177_sspa?__mk_ja_JP=%E3%82%AB%E3%82%BF%E3%82%AB%E3%83%8A&amp;dchild=1&amp;keywords=%E3%83%91%E3%82%BD%E3%82%B3%E3%83%B3&amp;qid=1598694744&amp;sr=8-177-spons&amp;psc=1&amp;spLa=ZW5jcnlwdGVkUXVhbGlmaWVyPUExU1Q4RFJaU1pFNllLJmVuY3J5cHRlZElkPUEwNzkzNTI1UlhEUU81S0RFVDRZJmVuY3J5cHRlZEFkSWQ9QTlHNFpIWlFKWTgwRSZ3aWRnZXROYW1lPXNwX210ZiZhY3Rpb249Y2xpY2tSZWRpcmVjdCZkb05vdExvZ0NsaWNrPXRydWU=", "Go")</f>
        <v/>
      </c>
    </row>
    <row r="108">
      <c r="A108" t="inlineStr">
        <is>
          <t>BMAX Y13 2-in-1 13.3インチノートPC windows10 インテルN4100ノートパソコン1920 * 1280 IPS/LPDDR4 8GB RAM /SSD 256GB ROM 大容量 USB/Type-C/802.11a/ac/b/g/n Wi-Fi Bluetooth BT4.2</t>
        </is>
      </c>
      <c r="B108" t="inlineStr">
        <is>
          <t>￥42,990</t>
        </is>
      </c>
      <c r="C108" t="inlineStr">
        <is>
          <t>4</t>
        </is>
      </c>
      <c r="D108">
        <f>HYPERLINK("https://www.amazon.co.jp/BMAX-Y13-13-3%E3%82%A4%E3%83%B3%E3%83%81%E3%83%8E%E3%83%BC%E3%83%88PC-windows10-%E3%82%A4%E3%83%B3%E3%83%86%E3%83%ABN4100%E3%83%8E%E3%83%BC%E3%83%88%E3%83%91%E3%82%BD%E3%82%B3%E3%83%B31920/dp/B087JCCK95/ref=sr_1_178_sspa?__mk_ja_JP=%E3%82%AB%E3%82%BF%E3%82%AB%E3%83%8A&amp;dchild=1&amp;keywords=%E3%83%91%E3%82%BD%E3%82%B3%E3%83%B3&amp;qid=1598694744&amp;sr=8-178-spons&amp;psc=1&amp;spLa=ZW5jcnlwdGVkUXVhbGlmaWVyPUExU1Q4RFJaU1pFNllLJmVuY3J5cHRlZElkPUEwNzkzNTI1UlhEUU81S0RFVDRZJmVuY3J5cHRlZEFkSWQ9QTZYM1VXNlhWTzVaOSZ3aWRnZXROYW1lPXNwX210ZiZhY3Rpb249Y2xpY2tSZWRpcmVjdCZkb05vdExvZ0NsaWNrPXRydWU=", "Go")</f>
        <v/>
      </c>
    </row>
    <row r="109">
      <c r="A109" t="inlineStr">
        <is>
          <t>ASUS TUF ゲーミングノートパソコン、15.6インチ フルHD IPSタイプ、Intel Core i5 9300H、GeForce GTX 1650、8GB DDR4、512GB PCIe SSD、Gigabit Wi-Fi 5、Windows 10 Home、FX505GT-US52</t>
        </is>
      </c>
      <c r="B109" t="inlineStr">
        <is>
          <t>￥99,800 (￥41,670/kg)</t>
        </is>
      </c>
      <c r="C109" t="inlineStr">
        <is>
          <t>4.5</t>
        </is>
      </c>
      <c r="D109">
        <f>HYPERLINK("https://www.amazon.co.jp/%E3%82%B2%E3%83%BC%E3%83%9F%E3%83%B3%E3%82%B0%E3%83%8E%E3%83%BC%E3%83%88%E3%83%91%E3%82%BD%E3%82%B3%E3%83%B3%E3%80%8115-6%E3%82%A4%E3%83%B3%E3%83%81-IPS%E3%82%BF%E3%82%A4%E3%83%97%E3%80%81Intel-9300H%E3%80%81GeForce-SSD%E3%80%81Gigabit-Home%E3%80%81FX505GT-US52/dp/B086QZPGKZ/ref=sr_1_181?__mk_ja_JP=%E3%82%AB%E3%82%BF%E3%82%AB%E3%83%8A&amp;dchild=1&amp;keywords=%E3%83%91%E3%82%BD%E3%82%B3%E3%83%B3&amp;qid=1598694744&amp;sr=8-181", "Go")</f>
        <v/>
      </c>
    </row>
    <row r="110">
      <c r="A110" t="inlineStr">
        <is>
          <t>ASUS ノートパソコン VivoBook 15 (Ryzen™ 7 3700U / 8GB・SSD 512GB / 15.6インチ / FHD(1920 × 1080) / トランスペアレントシルバー / WPS Office Standard Edition【日本正規代理店品】【あんしん保証】X512DA-BQ1136T/A</t>
        </is>
      </c>
      <c r="B110" t="inlineStr">
        <is>
          <t>￥70,500</t>
        </is>
      </c>
      <c r="C110" t="inlineStr">
        <is>
          <t>4.3</t>
        </is>
      </c>
      <c r="D110">
        <f>HYPERLINK("https://www.amazon.co.jp/%E3%83%8E%E3%83%BC%E3%83%88%E3%83%91%E3%82%BD%E3%82%B3%E3%83%B3-VivoBook-%E3%83%88%E3%83%A9%E3%83%B3%E3%82%B9%E3%83%9A%E3%82%A2%E3%83%AC%E3%83%B3%E3%83%88%E3%82%B7%E3%83%AB%E3%83%90%E3%83%BC-Standard-%E3%80%90%E6%97%A5%E6%9C%AC%E6%AD%A3%E8%A6%8F%E4%BB%A3%E7%90%86%E5%BA%97%E5%93%81%E3%80%91%E3%80%90%E3%81%82%E3%82%93%E3%81%97%E3%82%93%E4%BF%9D%E8%A8%BC%E3%80%91X512DA-BQ1136T/dp/B086XPB5NL/ref=sr_1_182?__mk_ja_JP=%E3%82%AB%E3%82%BF%E3%82%AB%E3%83%8A&amp;dchild=1&amp;keywords=%E3%83%91%E3%82%BD%E3%82%B3%E3%83%B3&amp;qid=1598694744&amp;sr=8-182", "Go")</f>
        <v/>
      </c>
    </row>
    <row r="111">
      <c r="A111" t="inlineStr">
        <is>
          <t>ノートパソコン13.3インチ、TECLAST F6PLUS パソコン、360度回転タッチスクリーン、RAM8GB/256GB SSD、超薄軽量ノートPC、Windows 10、1920×1080 IPS ディスプレイ、WiFi+BT 4.2+Type-C+Micro HDMI+Micro SD拡張</t>
        </is>
      </c>
      <c r="B111" t="inlineStr">
        <is>
          <t>￥43,900</t>
        </is>
      </c>
      <c r="C111" t="inlineStr">
        <is>
          <t>4.7</t>
        </is>
      </c>
      <c r="D111">
        <f>HYPERLINK("https://www.amazon.co.jp/TECLAST-F6PLUS-%E3%83%91%E3%82%BD%E3%82%B3%E3%83%B3%E3%80%81360%E5%BA%A6%E5%9B%9E%E8%BB%A2%E3%82%BF%E3%83%83%E3%83%81%E3%82%B9%E3%82%AF%E3%83%AA%E3%83%BC%E3%83%B3%E3%80%81%E8%B6%85%E8%96%84%E8%BB%BD%E9%87%8F13-3%E3%82%A4%E3%83%B3%E3%83%81%E3%83%8E%E3%83%BC%E3%83%88PC%E3%80%81RAM8GB-SSD%E3%80%81Windows-10%E3%80%811920%C3%971080/dp/B082XSBBXB/ref=sr_1_184?__mk_ja_JP=%E3%82%AB%E3%82%BF%E3%82%AB%E3%83%8A&amp;dchild=1&amp;keywords=%E3%83%91%E3%82%BD%E3%82%B3%E3%83%B3&amp;qid=1598694744&amp;sr=8-184", "Go")</f>
        <v/>
      </c>
    </row>
    <row r="112">
      <c r="A112" t="inlineStr">
        <is>
          <t>LG ノートパソコン gram 965g/バッテリー28時間/Core i5/13.3インチ/Windows 10/メモリ 8GB/SSD 256GB/Dシルバー/13Z990-GA56J</t>
        </is>
      </c>
      <c r="B112" t="inlineStr">
        <is>
          <t>￥278,287</t>
        </is>
      </c>
      <c r="C112" t="inlineStr">
        <is>
          <t>4.7</t>
        </is>
      </c>
      <c r="D112">
        <f>HYPERLINK("https://www.amazon.co.jp/LG-%E3%83%8E%E3%83%BC%E3%83%88%E3%83%91%E3%82%BD%E3%82%B3%E3%83%B3-%E3%83%90%E3%83%83%E3%83%86%E3%83%AA%E3%83%BC28%E6%99%82%E9%96%93-13-3%E3%82%A4%E3%83%B3%E3%83%81-13Z990-GA56J/dp/B07MYZLWBQ/ref=sr_1_186?__mk_ja_JP=%E3%82%AB%E3%82%BF%E3%82%AB%E3%83%8A&amp;dchild=1&amp;keywords=%E3%83%91%E3%82%BD%E3%82%B3%E3%83%B3&amp;qid=1598694744&amp;sr=8-186", "Go")</f>
        <v/>
      </c>
    </row>
    <row r="113">
      <c r="A113" t="inlineStr">
        <is>
          <t>LG ノートパソコン gram 995g/バッテリー27時間/Core i5/14インチ/Windows 10/メモリ 8GB/SSD 256GB/Dシルバー/14Z990-GA56J</t>
        </is>
      </c>
      <c r="B113" t="inlineStr">
        <is>
          <t>￥161,000</t>
        </is>
      </c>
      <c r="C113" t="inlineStr">
        <is>
          <t>4.7</t>
        </is>
      </c>
      <c r="D113">
        <f>HYPERLINK("https://www.amazon.co.jp/LG-%E3%83%8E%E3%83%BC%E3%83%88%E3%83%91%E3%82%BD%E3%82%B3%E3%83%B3-%E3%83%90%E3%83%83%E3%83%86%E3%83%AA%E3%83%BC27%E6%99%82%E9%96%93-Windows-14Z990-GA56J/dp/B07MZ1MP3Y/ref=sr_1_188?__mk_ja_JP=%E3%82%AB%E3%82%BF%E3%82%AB%E3%83%8A&amp;dchild=1&amp;keywords=%E3%83%91%E3%82%BD%E3%82%B3%E3%83%B3&amp;qid=1598694744&amp;sr=8-188", "Go")</f>
        <v/>
      </c>
    </row>
    <row r="114">
      <c r="A114" t="inlineStr">
        <is>
          <t>2020 最新のHP 17.3インチ HD+スクリーンノートパソコンコンピュータ、Intel クアッドコアi5-1035G1 (最大3.60GHz、Beat i7-7500U)、Webカメラ、DVD-RW, HDMI, WiFi、Bluetooth、Win10、GMアクセサリー付き 32GB RAM I 2TB PCle SSD</t>
        </is>
      </c>
      <c r="B114" t="inlineStr">
        <is>
          <t>￥334,977</t>
        </is>
      </c>
      <c r="C114" t="inlineStr">
        <is>
          <t>4.3</t>
        </is>
      </c>
      <c r="D114">
        <f>HYPERLINK("https://www.amazon.co.jp/%E3%82%B9%E3%82%AF%E3%83%AA%E3%83%BC%E3%83%B3%E3%83%8E%E3%83%BC%E3%83%88%E3%83%91%E3%82%BD%E3%82%B3%E3%83%B3%E3%82%B3%E3%83%B3%E3%83%94%E3%83%A5%E3%83%BC%E3%82%BF%E3%80%81Intel-%E3%82%AF%E3%82%A2%E3%83%83%E3%83%89%E3%82%B3%E3%82%A2i5-1035G1-%E6%9C%80%E5%A4%A73-60GHz%E3%80%81Beat-%E3%80%81Web%E3%82%AB%E3%83%A1%E3%83%A9%E3%80%81DVD-RW-WiFi%E3%80%81Bluetooth%E3%80%81Win10%E3%80%81GM%E3%82%A2%E3%82%AF%E3%82%BB%E3%82%B5%E3%83%AA%E3%83%BC%E4%BB%98%E3%81%8D/dp/B08B16X5K1/ref=sr_1_191?__mk_ja_JP=%E3%82%AB%E3%82%BF%E3%82%AB%E3%83%8A&amp;dchild=1&amp;keywords=%E3%83%91%E3%82%BD%E3%82%B3%E3%83%B3&amp;qid=1598694744&amp;sr=8-191", "Go")</f>
        <v/>
      </c>
    </row>
    <row r="115">
      <c r="A115" t="inlineStr">
        <is>
          <t>HP Envy x360 2-in-1 ノートパソコン、Intel Quad-Core i7-8565U、15.6インチ FHD IPS タッチスクリーン、8GB DDR4、512GB PCIe SSD+32GB Optane、バックライト付きキーボード指紋リーダー HDMI USB-C WiFi BT 5.0 Win10 (更新済み)</t>
        </is>
      </c>
      <c r="B115" t="inlineStr">
        <is>
          <t>￥139,809</t>
        </is>
      </c>
      <c r="C115" t="inlineStr">
        <is>
          <t>4.6</t>
        </is>
      </c>
      <c r="D115">
        <f>HYPERLINK("https://www.amazon.co.jp/HP-%E3%83%8E%E3%83%BC%E3%83%88%E3%83%91%E3%82%BD%E3%82%B3%E3%83%B3%E3%80%81Intel-i7-8565U%E3%80%8115-6%E3%82%A4%E3%83%B3%E3%83%81-%E3%82%BF%E3%83%83%E3%83%81%E3%82%B9%E3%82%AF%E3%83%AA%E3%83%BC%E3%83%B3%E3%80%818GB-Optane%E3%80%81%E3%83%90%E3%83%83%E3%82%AF%E3%83%A9%E3%82%A4%E3%83%88%E4%BB%98%E3%81%8D%E3%82%AD%E3%83%BC%E3%83%9C%E3%83%BC%E3%83%89%E6%8C%87%E7%B4%8B%E3%83%AA%E3%83%BC%E3%83%80%E3%83%BC/dp/B083N5R4VG/ref=sr_1_192?__mk_ja_JP=%E3%82%AB%E3%82%BF%E3%82%AB%E3%83%8A&amp;dchild=1&amp;keywords=%E3%83%91%E3%82%BD%E3%82%B3%E3%83%B3&amp;qid=1598694744&amp;sr=8-192", "Go")</f>
        <v/>
      </c>
    </row>
    <row r="116">
      <c r="A116" t="inlineStr">
        <is>
          <t>2020 HP Pavilion x360 2-in-1 ノートパソコンコンピューター、第10世代 Intel Core i5-10210U 最大4.1GHz、8GB DDR4 メモリ、256GB PCIe SSD + 16GB Optane、14インチ FHD タッチスクリーンディスプレイ、Windows 10、ゴールド</t>
        </is>
      </c>
      <c r="B116" t="inlineStr">
        <is>
          <t>￥151,010</t>
        </is>
      </c>
      <c r="C116" t="inlineStr">
        <is>
          <t>4.6</t>
        </is>
      </c>
      <c r="D116">
        <f>HYPERLINK("https://www.amazon.co.jp/HP-Pavilion-x360-%E3%82%BF%E3%83%83%E3%83%81%E3%82%B9%E3%82%AF%E3%83%AA%E3%83%BC%E3%83%B3-i5-10210U/dp/B081CRKQ9R/ref=sr_1_193?__mk_ja_JP=%E3%82%AB%E3%82%BF%E3%82%AB%E3%83%8A&amp;dchild=1&amp;keywords=%E3%83%91%E3%82%BD%E3%82%B3%E3%83%B3&amp;qid=1598694744&amp;sr=8-193", "Go")</f>
        <v/>
      </c>
    </row>
    <row r="117">
      <c r="A117" t="inlineStr">
        <is>
          <t>Mount-It! ノートパソコンベッドトレイ 傾けるトップと引き出し付き収納引き出し | 折り畳み式デザインの調節可能な朝食テーブル | 環境に優しい天然竹 (MI-7212)</t>
        </is>
      </c>
      <c r="B117" t="inlineStr">
        <is>
          <t>￥12,351</t>
        </is>
      </c>
      <c r="C117" t="inlineStr">
        <is>
          <t>4.3</t>
        </is>
      </c>
      <c r="D117">
        <f>HYPERLINK("https://www.amazon.co.jp/Mount-%E3%83%8E%E3%83%BC%E3%83%88%E3%83%91%E3%82%BD%E3%82%B3%E3%83%B3%E3%83%99%E3%83%83%E3%83%89%E3%83%88%E3%83%AC%E3%82%A4-%E5%82%BE%E3%81%91%E3%82%8B%E3%83%88%E3%83%83%E3%83%97%E3%81%A8%E5%BC%95%E3%81%8D%E5%87%BA%E3%81%97%E4%BB%98%E3%81%8D%E5%8F%8E%E7%B4%8D%E5%BC%95%E3%81%8D%E5%87%BA%E3%81%97-%E6%8A%98%E3%82%8A%E7%95%B3%E3%81%BF%E5%BC%8F%E3%83%87%E3%82%B6%E3%82%A4%E3%83%B3%E3%81%AE%E8%AA%BF%E7%AF%80%E5%8F%AF%E8%83%BD%E3%81%AA%E6%9C%9D%E9%A3%9F%E3%83%86%E3%83%BC%E3%83%96%E3%83%AB-MI-7212/dp/B07KXBLLTK/ref=sr_1_194?__mk_ja_JP=%E3%82%AB%E3%82%BF%E3%82%AB%E3%83%8A&amp;dchild=1&amp;keywords=%E3%83%91%E3%82%BD%E3%82%B3%E3%83%B3&amp;qid=1598694744&amp;sr=8-194", "Go")</f>
        <v/>
      </c>
    </row>
    <row r="118">
      <c r="A118" t="inlineStr">
        <is>
          <t>6パック ダスト オフ 圧縮エアー コンピューター テレビ ガス缶 ダスター 10オンス ノートパソコン キーボード CPU</t>
        </is>
      </c>
      <c r="B118" t="inlineStr">
        <is>
          <t>￥34,074</t>
        </is>
      </c>
      <c r="C118" t="inlineStr">
        <is>
          <t>4.5</t>
        </is>
      </c>
      <c r="D118">
        <f>HYPERLINK("https://www.amazon.co.jp/Compressed-Computer-Duster-Keyboard-Falcon/dp/B01DPW2UWA/ref=sr_1_196?__mk_ja_JP=%E3%82%AB%E3%82%BF%E3%82%AB%E3%83%8A&amp;dchild=1&amp;keywords=%E3%83%91%E3%82%BD%E3%82%B3%E3%83%B3&amp;qid=1598694744&amp;sr=8-196", "Go")</f>
        <v/>
      </c>
    </row>
    <row r="119">
      <c r="A119" t="inlineStr">
        <is>
          <t>HP ノートパソコン インテル Core i3 8GBメモリ 256GB SSD 13.3インチ フルHDブライトビュー IPSディスプレイ HP Pavilion 13 Windows10 Microsoft Office付き SAKURA（型番：2J886PA-AAAB）</t>
        </is>
      </c>
      <c r="B119" t="inlineStr">
        <is>
          <t>￥94,000</t>
        </is>
      </c>
      <c r="C119" t="inlineStr">
        <is>
          <t>4.3</t>
        </is>
      </c>
      <c r="D119">
        <f>HYPERLINK("https://www.amazon.co.jp/HP-%E3%83%95%E3%83%ABHD%E3%83%96%E3%83%A9%E3%82%A4%E3%83%88%E3%83%93%E3%83%A5%E3%83%BC-IPS%E3%83%87%E3%82%A3%E3%82%B9%E3%83%97%E3%83%AC%E3%82%A4-Windows10-SAKURA%EF%BC%88%E5%9E%8B%E7%95%AA%EF%BC%9A2J886PA-AAAB%EF%BC%89/dp/B08G4QV3Z6/ref=sr_1_198?__mk_ja_JP=%E3%82%AB%E3%82%BF%E3%82%AB%E3%83%8A&amp;dchild=1&amp;keywords=%E3%83%91%E3%82%BD%E3%82%B3%E3%83%B3&amp;qid=1598694744&amp;sr=8-198", "Go")</f>
        <v/>
      </c>
    </row>
    <row r="120">
      <c r="A120" t="inlineStr">
        <is>
          <t>ASUS ノートパソコン ExpertBook B9 B9450FA(約870g / バッテリー駆動 約16時間 / i5-10210U/ 8GB・SSD 512GB / 14インチ / FHD(1920 × 1080) / WPS Office Standard Edition /スターブラック)【日本正規代理店品】【あんしん保証】B9450FA-BM0504T</t>
        </is>
      </c>
      <c r="B120" t="inlineStr">
        <is>
          <t>￥139,800</t>
        </is>
      </c>
      <c r="C120" t="inlineStr">
        <is>
          <t>4.3</t>
        </is>
      </c>
      <c r="D120">
        <f>HYPERLINK("https://www.amazon.co.jp/%E3%83%8E%E3%83%BC%E3%83%88%E3%83%91%E3%82%BD%E3%82%B3%E3%83%B3-ExpertBook-i5-10210U-Standard-%E3%80%90%E6%97%A5%E6%9C%AC%E6%AD%A3%E8%A6%8F%E4%BB%A3%E7%90%86%E5%BA%97%E5%93%81%E3%80%91%E3%80%90%E3%81%82%E3%82%93%E3%81%97%E3%82%93%E4%BF%9D%E8%A8%BC%E3%80%91B9450FA-BM0504T/dp/B087XD6KQQ/ref=sr_1_199?__mk_ja_JP=%E3%82%AB%E3%82%BF%E3%82%AB%E3%83%8A&amp;dchild=1&amp;keywords=%E3%83%91%E3%82%BD%E3%82%B3%E3%83%B3&amp;qid=1598694744&amp;sr=8-199", "Go")</f>
        <v/>
      </c>
    </row>
    <row r="121">
      <c r="A121" t="inlineStr">
        <is>
          <t>2019 Lenovo L340 17.3インチ ノートパソコン、第8世代Intel Core i5 8145U 最大3.9GHz、8GB DDR4、1TB HDD、DVD-RW、AC WiFi、HDMI、USB 3.0、Bluetooth、Windows 10 Home。</t>
        </is>
      </c>
      <c r="B121" t="inlineStr">
        <is>
          <t>￥245,306</t>
        </is>
      </c>
      <c r="C121" t="inlineStr">
        <is>
          <t>4.3</t>
        </is>
      </c>
      <c r="D121">
        <f>HYPERLINK("https://www.amazon.co.jp/Lenovo-L340-%E3%83%8E%E3%83%BC%E3%83%88%E3%83%91%E3%82%BD%E3%82%B3%E3%83%B3%E3%80%81%E7%AC%AC8%E4%B8%96%E4%BB%A3Intel-HDD%E3%80%81DVD-RW%E3%80%81AC-3-0%E3%80%81Bluetooth%E3%80%81Windows/dp/B07V6SZYM9/ref=sr_1_200?__mk_ja_JP=%E3%82%AB%E3%82%BF%E3%82%AB%E3%83%8A&amp;dchild=1&amp;keywords=%E3%83%91%E3%82%BD%E3%82%B3%E3%83%B3&amp;qid=1598694744&amp;sr=8-200", "Go")</f>
        <v/>
      </c>
    </row>
    <row r="122">
      <c r="A122" t="inlineStr">
        <is>
          <t>【Microsoft Office 2019搭載】【Win 10搭載】wajun Proシリーズ/Apollo Lake世代Celeron N3450 1.1GHz(4コア)/大容量メモリー:8GB/大手メーカーSSD:128GB/14型フルHD液晶/Webカメラ/USB 3.0/miniHDMI/無線機能/Bluetooth/リカバリーUSBメモリー付属/超軽量大容量バッテリー搭載ノートパソコン (SSD:128GB, ローズゴールド)</t>
        </is>
      </c>
      <c r="B122" t="inlineStr">
        <is>
          <t>￥39,999</t>
        </is>
      </c>
      <c r="C122" t="inlineStr">
        <is>
          <t>4</t>
        </is>
      </c>
      <c r="D122">
        <f>HYPERLINK("https://www.amazon.co.jp/%E3%80%90Microsoft-2019%E6%90%AD%E8%BC%89%E3%80%91%E3%80%90Win-10%E6%90%AD%E8%BC%89%E3%80%91wajun-Pro%E3%82%B7%E3%83%AA%E3%83%BC%E3%82%BA-Lake%E4%B8%96%E4%BB%A3Celeron/dp/B089QGSWRW/ref=sr_1_195_sspa?__mk_ja_JP=%E3%82%AB%E3%82%BF%E3%82%AB%E3%83%8A&amp;dchild=1&amp;keywords=%E3%83%91%E3%82%BD%E3%82%B3%E3%83%B3&amp;qid=1598694908&amp;sr=8-195-spons&amp;psc=1&amp;spLa=ZW5jcnlwdGVkUXVhbGlmaWVyPUEyN05KMzQ2TzFBUlRYJmVuY3J5cHRlZElkPUEwNTcyMDY5MzJDTzU0S0VNN0dZRSZlbmNyeXB0ZWRBZElkPUEzVklVN0RHVTFUR0NPJndpZGdldE5hbWU9c3BfYXRmX25leHQmYWN0aW9uPWNsaWNrUmVkaXJlY3QmZG9Ob3RMb2dDbGljaz10cnVl", "Go")</f>
        <v/>
      </c>
    </row>
    <row r="123">
      <c r="A123" t="inlineStr">
        <is>
          <t>Intel CPU採用【Microsoft Office 2019搭載】【Win 10搭載】日本語キーボード　Intel　Celeron J4105 1.6GHz(4コア)/メモリー:8GB/高速SSD/IPS広視野角15.6型フルHD液晶/Webカメラ/10キー/USB 3.0/miniHDMI/無線機能/Bluetooth/超軽量大容量バッテリー搭載/ノートパソコン (SSD:256GB)</t>
        </is>
      </c>
      <c r="B123" t="inlineStr">
        <is>
          <t>￥45,800</t>
        </is>
      </c>
      <c r="C123" t="inlineStr">
        <is>
          <t>4.6</t>
        </is>
      </c>
      <c r="D123">
        <f>HYPERLINK("https://www.amazon.co.jp/CPU%E6%8E%A1%E7%94%A8%E3%80%90Microsoft-Office-2019%E6%90%AD%E8%BC%89%E3%80%91%E3%80%90Win-10%E6%90%AD%E8%BC%89%E3%80%91%E6%97%A5%E6%9C%AC%E8%AA%9E%E3%82%AD%E3%83%BC%E3%83%9C%E3%83%BC%E3%83%89-Intel-Celeron-1-6GHz/dp/B08DKL7Q6H/ref=sr_1_196_sspa?__mk_ja_JP=%E3%82%AB%E3%82%BF%E3%82%AB%E3%83%8A&amp;dchild=1&amp;keywords=%E3%83%91%E3%82%BD%E3%82%B3%E3%83%B3&amp;qid=1598694908&amp;sr=8-196-spons&amp;psc=1&amp;spLa=ZW5jcnlwdGVkUXVhbGlmaWVyPUEyN05KMzQ2TzFBUlRYJmVuY3J5cHRlZElkPUEwNTcyMDY5MzJDTzU0S0VNN0dZRSZlbmNyeXB0ZWRBZElkPUExWjZOUjlTWko5TkNDJndpZGdldE5hbWU9c3BfYXRmX25leHQmYWN0aW9uPWNsaWNrUmVkaXJlY3QmZG9Ob3RMb2dDbGljaz10cnVl", "Go")</f>
        <v/>
      </c>
    </row>
    <row r="124">
      <c r="A124" t="inlineStr">
        <is>
          <t>ASUS ゲーミングノートパソコン TUF Gaming A15 FA506II (Ryzen 7 4800H / GTX 1650 Ti / 16GB・SSD 512GB / 15.6インチ / FHD(1920 × 1080), 144HZ) / フォートレス・グレイ / MIL規格準拠)【日本正規代理店品】【あんしん保証】FA506II-R7G1650T</t>
        </is>
      </c>
      <c r="B124" t="inlineStr">
        <is>
          <t>￥128,354</t>
        </is>
      </c>
      <c r="C124" t="inlineStr">
        <is>
          <t>4.3</t>
        </is>
      </c>
      <c r="D124">
        <f>HYPERLINK("https://www.amazon.co.jp/%E3%82%B2%E3%83%BC%E3%83%9F%E3%83%B3%E3%82%B0%E3%83%8E%E3%83%BC%E3%83%88%E3%83%91%E3%82%BD%E3%82%B3%E3%83%B3-FA506II-16GB%E3%83%BBSSD-%E3%83%95%E3%82%A9%E3%83%BC%E3%83%88%E3%83%AC%E3%82%B9%E3%83%BB%E3%82%B0%E3%83%AC%E3%82%A4-%E3%80%90%E6%97%A5%E6%9C%AC%E6%AD%A3%E8%A6%8F%E4%BB%A3%E7%90%86%E5%BA%97%E5%93%81%E3%80%91%E3%80%90%E3%81%82%E3%82%93%E3%81%97%E3%82%93%E4%BF%9D%E8%A8%BC%E3%80%91FA506II-R7G1650T/dp/B089SV43Q6/ref=sr_1_197?__mk_ja_JP=%E3%82%AB%E3%82%BF%E3%82%AB%E3%83%8A&amp;dchild=1&amp;keywords=%E3%83%91%E3%82%BD%E3%82%B3%E3%83%B3&amp;qid=1598694908&amp;sr=8-197", "Go")</f>
        <v/>
      </c>
    </row>
    <row r="125">
      <c r="A125" t="inlineStr">
        <is>
          <t>ノートパソコン用メッセンジャーバッグ</t>
        </is>
      </c>
      <c r="B125" t="inlineStr">
        <is>
          <t>￥12,309</t>
        </is>
      </c>
      <c r="C125" t="inlineStr">
        <is>
          <t>4.3</t>
        </is>
      </c>
      <c r="D125">
        <f>HYPERLINK("https://www.amazon.co.jp/Domila-8541572468-%E3%83%8E%E3%83%BC%E3%83%88%E3%83%91%E3%82%BD%E3%82%B3%E3%83%B3%E7%94%A8%E3%83%A1%E3%83%83%E3%82%BB%E3%83%B3%E3%82%B8%E3%83%A3%E3%83%BC%E3%83%90%E3%83%83%E3%82%B0/dp/B07QGY3FPY/ref=sr_1_198?__mk_ja_JP=%E3%82%AB%E3%82%BF%E3%82%AB%E3%83%8A&amp;dchild=1&amp;keywords=%E3%83%91%E3%82%BD%E3%82%B3%E3%83%B3&amp;qid=1598694908&amp;sr=8-198", "Go")</f>
        <v/>
      </c>
    </row>
    <row r="126">
      <c r="A126" t="inlineStr">
        <is>
          <t>ASUS ゲーミングノートパソコンROG Zephyrus G14 GA401IV (Ryzen 9 4900HS / RTX 2060 Max-Q / 16GB, SSD 512GB / 14インチ, 1.65kg / 1,920×1,080(フルHD) 120Hz / エクリプスグレー )【日本正規代理店品】【あんしん保証】GA401IV-R9R2060G</t>
        </is>
      </c>
      <c r="B126" t="inlineStr">
        <is>
          <t>￥199,800</t>
        </is>
      </c>
      <c r="C126" t="inlineStr">
        <is>
          <t>4.3</t>
        </is>
      </c>
      <c r="D126">
        <f>HYPERLINK("https://www.amazon.co.jp/%E3%82%B2%E3%83%BC%E3%83%9F%E3%83%B3%E3%82%B0%E3%83%8E%E3%83%BC%E3%83%88%E3%83%91%E3%82%BD%E3%82%B3%E3%83%B3ROG-Zephyrus-GA401IV-%E3%82%A8%E3%82%AF%E3%83%AA%E3%83%97%E3%82%B9%E3%82%B0%E3%83%AC%E3%83%BC-%E3%80%90%E6%97%A5%E6%9C%AC%E6%AD%A3%E8%A6%8F%E4%BB%A3%E7%90%86%E5%BA%97%E5%93%81%E3%80%91%E3%80%90%E3%81%82%E3%82%93%E3%81%97%E3%82%93%E4%BF%9D%E8%A8%BC%E3%80%91GA401IV-R9R2060G/dp/B08966WJNM/ref=sr_1_199?__mk_ja_JP=%E3%82%AB%E3%82%BF%E3%82%AB%E3%83%8A&amp;dchild=1&amp;keywords=%E3%83%91%E3%82%BD%E3%82%B3%E3%83%B3&amp;qid=1598694908&amp;sr=8-199", "Go")</f>
        <v/>
      </c>
    </row>
    <row r="127">
      <c r="A127" t="inlineStr">
        <is>
          <t>Lenovo ノートパソコン ideapad S540 14.0型FHD Core i5搭載/8GBメモリー/512GB SSD/Officeなし/ミネラルグレー/81ND0057JP</t>
        </is>
      </c>
      <c r="B127" t="inlineStr">
        <is>
          <t>￥84,540</t>
        </is>
      </c>
      <c r="C127" t="inlineStr">
        <is>
          <t>4.4</t>
        </is>
      </c>
      <c r="D127">
        <f>HYPERLINK("https://www.amazon.co.jp/Lenovo-%E3%83%8E%E3%83%BC%E3%83%88%E3%83%91%E3%82%BD%E3%82%B3%E3%83%B3-14-0%E5%9E%8BFHD-Office%E3%81%AA%E3%81%97-81ND0057JP/dp/B07TGCGG1V/ref=sr_1_200?__mk_ja_JP=%E3%82%AB%E3%82%BF%E3%82%AB%E3%83%8A&amp;dchild=1&amp;keywords=%E3%83%91%E3%82%BD%E3%82%B3%E3%83%B3&amp;qid=1598694908&amp;sr=8-200", "Go")</f>
        <v/>
      </c>
    </row>
    <row r="128">
      <c r="A128" t="inlineStr">
        <is>
          <t>2020 HP Chromebook x360 ノートパソコン コンピューター 第8世代 Intel Core i5 8130U 最大 DDR3L (Beat MS8200U) 8GB DDR4 RAM 64GB eMMC 14インチ FHD 2-in-1 タッチスクリーン (更新済み)</t>
        </is>
      </c>
      <c r="B128" t="inlineStr">
        <is>
          <t>￥123,985</t>
        </is>
      </c>
      <c r="C128" t="inlineStr">
        <is>
          <t>4.4</t>
        </is>
      </c>
      <c r="D128">
        <f>HYPERLINK("https://www.amazon.co.jp/HP-Chromebook-%E3%83%8E%E3%83%BC%E3%83%88%E3%83%91%E3%82%BD%E3%82%B3%E3%83%B3-%E3%82%B3%E3%83%B3%E3%83%94%E3%83%A5%E3%83%BC%E3%82%BF%E3%83%BC-%E3%82%BF%E3%83%83%E3%83%81%E3%82%B9%E3%82%AF%E3%83%AA%E3%83%BC%E3%83%B3/dp/B0858DLD9F/ref=sr_1_201?__mk_ja_JP=%E3%82%AB%E3%82%BF%E3%82%AB%E3%83%8A&amp;dchild=1&amp;keywords=%E3%83%91%E3%82%BD%E3%82%B3%E3%83%B3&amp;qid=1598694908&amp;sr=8-201", "Go")</f>
        <v/>
      </c>
    </row>
    <row r="129">
      <c r="A129" t="inlineStr">
        <is>
          <t>ASUS ゲーミングノートパソコン ROG Zephyrus G (Ryzen 7 3750H/GTX 1660 Ti Max-Q/16GB・SSD 512GB)【日本正規代理店品】ブラック GA502DU-A7G1660T</t>
        </is>
      </c>
      <c r="B129" t="inlineStr">
        <is>
          <t>￥178,000</t>
        </is>
      </c>
      <c r="C129" t="inlineStr">
        <is>
          <t>4.3</t>
        </is>
      </c>
      <c r="D129">
        <f>HYPERLINK("https://www.amazon.co.jp/%E3%82%B2%E3%83%BC%E3%83%9F%E3%83%B3%E3%82%B0%E3%83%8E%E3%83%BC%E3%83%88%E3%83%91%E3%82%BD%E3%82%B3%E3%83%B3-Zephyrus-16GB%E3%83%BBSSD-%E3%80%90%E6%97%A5%E6%9C%AC%E6%AD%A3%E8%A6%8F%E4%BB%A3%E7%90%86%E5%BA%97%E5%93%81%E3%80%91%E3%83%96%E3%83%A9%E3%83%83%E3%82%AF-GA502DU-A7G1660T/dp/B07XL3H8TV/ref=sr_1_203?__mk_ja_JP=%E3%82%AB%E3%82%BF%E3%82%AB%E3%83%8A&amp;dchild=1&amp;keywords=%E3%83%91%E3%82%BD%E3%82%B3%E3%83%B3&amp;qid=1598694908&amp;sr=8-203", "Go")</f>
        <v/>
      </c>
    </row>
    <row r="130">
      <c r="A130" t="inlineStr">
        <is>
          <t>HP 14インチ HD Intel N4000 2.66インチ 4GB RAM 64GB eMMC Webcam Windows 10 ノートパソコン + 1年 Microsoft Office、シルバー、14-14.99インチ (7MP91UA)。</t>
        </is>
      </c>
      <c r="B130" t="inlineStr">
        <is>
          <t>￥70,490</t>
        </is>
      </c>
      <c r="C130" t="inlineStr">
        <is>
          <t>4.2</t>
        </is>
      </c>
      <c r="D130">
        <f>HYPERLINK("https://www.amazon.co.jp/HP-2-66%E3%82%A4%E3%83%B3%E3%83%81-Windows-%E3%83%8E%E3%83%BC%E3%83%88%E3%83%91%E3%82%BD%E3%82%B3%E3%83%B3-Microsoft/dp/B08259C169/ref=sr_1_206?__mk_ja_JP=%E3%82%AB%E3%82%BF%E3%82%AB%E3%83%8A&amp;dchild=1&amp;keywords=%E3%83%91%E3%82%BD%E3%82%B3%E3%83%B3&amp;qid=1598694908&amp;sr=8-206", "Go")</f>
        <v/>
      </c>
    </row>
    <row r="131">
      <c r="A131" t="inlineStr">
        <is>
          <t>CHUWI MiniBook 8インチ ノートパソコン 日本語キーボード Windows 10 home Core m3-8100Y 16GB RAM 512GB ROM 360度YOGAモード 指紋認証センサー 超小型ノートPC (MiniBook-8100Y)</t>
        </is>
      </c>
      <c r="B131" t="inlineStr">
        <is>
          <t>￥78,000</t>
        </is>
      </c>
      <c r="C131" t="inlineStr">
        <is>
          <t>4.5</t>
        </is>
      </c>
      <c r="D131">
        <f>HYPERLINK("https://www.amazon.co.jp/MiniBook-%E6%97%A5%E6%9C%AC%E8%AA%9E%E3%82%AD%E3%83%BC%E3%83%9C%E3%83%BC%E3%83%89-m3-8100Y-360%E5%BA%A6YOGA%E3%83%A2%E3%83%BC%E3%83%89-MiniBook-8100Y/dp/B08C2GPQH1/ref=sr_1_210_sspa?__mk_ja_JP=%E3%82%AB%E3%82%BF%E3%82%AB%E3%83%8A&amp;dchild=1&amp;keywords=%E3%83%91%E3%82%BD%E3%82%B3%E3%83%B3&amp;qid=1598694908&amp;sr=8-210-spons&amp;psc=1&amp;spLa=ZW5jcnlwdGVkUXVhbGlmaWVyPUEyN05KMzQ2TzFBUlRYJmVuY3J5cHRlZElkPUEwNTcyMDY5MzJDTzU0S0VNN0dZRSZlbmNyeXB0ZWRBZElkPUFDNE84VTFWSEY0S1omd2lkZ2V0TmFtZT1zcF9tdGYmYWN0aW9uPWNsaWNrUmVkaXJlY3QmZG9Ob3RMb2dDbGljaz10cnVl", "Go")</f>
        <v/>
      </c>
    </row>
    <row r="132">
      <c r="A132" t="inlineStr">
        <is>
          <t>2019 Lenovo S130-14 ノートパソコン PC Intel Celeron N4000 1.1Ghz (最大2.6 Ghz)、4GB、64GB eMMC SSD、14.0インチ (1366x768) HD ディスプレイ Windows 10 ミッドナイトブルー</t>
        </is>
      </c>
      <c r="B132" t="inlineStr">
        <is>
          <t>￥81,182</t>
        </is>
      </c>
      <c r="C132" t="inlineStr">
        <is>
          <t>4.3</t>
        </is>
      </c>
      <c r="D132">
        <f>HYPERLINK("https://www.amazon.co.jp/Lenovo-S130-14-%E3%80%814GB%E3%80%8164GB-SSD%E3%80%8114-0%E3%82%A4%E3%83%B3%E3%83%81-%E3%83%9F%E3%83%83%E3%83%89%E3%83%8A%E3%82%A4%E3%83%88%E3%83%96%E3%83%AB%E3%83%BC/dp/B07YN926Z7/ref=sr_1_212?__mk_ja_JP=%E3%82%AB%E3%82%BF%E3%82%AB%E3%83%8A&amp;dchild=1&amp;keywords=%E3%83%91%E3%82%BD%E3%82%B3%E3%83%B3&amp;qid=1598694908&amp;sr=8-212", "Go")</f>
        <v/>
      </c>
    </row>
    <row r="133">
      <c r="A133" t="inlineStr">
        <is>
          <t>2020 Dell 15 3000 15.6インチ HD タッチスクリーン プレミアム ノートパソコン、第10世代 Intel Core i5 1005G1 (Beats M)、200U) XGB DDR4、XGB SSD (ブート) + 1TB HDD、Windows 10 S + 伝説的なコンピューターバック&amp;マウスパッド 8GB RAM | 128GB Boot</t>
        </is>
      </c>
      <c r="B133" t="inlineStr">
        <is>
          <t>￥107,800 (￥56,737/kg)</t>
        </is>
      </c>
      <c r="C133" t="inlineStr">
        <is>
          <t>4.5</t>
        </is>
      </c>
      <c r="D133">
        <f>HYPERLINK("https://www.amazon.co.jp/Dell-%E3%82%BF%E3%83%83%E3%83%81%E3%82%B9%E3%82%AF%E3%83%AA%E3%83%BC%E3%83%B3-%E3%83%8E%E3%83%BC%E3%83%88%E3%83%91%E3%82%BD%E3%82%B3%E3%83%B3%E3%80%81%E7%AC%AC10%E4%B8%96%E4%BB%A3-HDD%E3%80%81Windows-%E4%BC%9D%E8%AA%AC%E7%9A%84%E3%81%AA%E3%82%B3%E3%83%B3%E3%83%94%E3%83%A5%E3%83%BC%E3%82%BF%E3%83%BC%E3%83%90%E3%83%83%E3%82%AF/dp/B087TLPV9Q/ref=sr_1_214?__mk_ja_JP=%E3%82%AB%E3%82%BF%E3%82%AB%E3%83%8A&amp;dchild=1&amp;keywords=%E3%83%91%E3%82%BD%E3%82%B3%E3%83%B3&amp;qid=1598694908&amp;sr=8-214", "Go")</f>
        <v/>
      </c>
    </row>
    <row r="134">
      <c r="A134" t="inlineStr">
        <is>
          <t>MSI GP63ヒョウ-041フルHDパフォーマンスゲーミングノートパソコンi7-8750H（6つコア）GTX 1050Ti 4G、16GB128GB+ 1TB、15.6"</t>
        </is>
      </c>
      <c r="B134" t="inlineStr">
        <is>
          <t>￥191,687</t>
        </is>
      </c>
      <c r="C134" t="inlineStr">
        <is>
          <t>4.7</t>
        </is>
      </c>
      <c r="D134">
        <f>HYPERLINK("https://www.amazon.co.jp/MSI-GP63%E3%83%92%E3%83%A7%E3%82%A6-041%E3%83%95%E3%83%ABHD%E3%83%91%E3%83%95%E3%82%A9%E3%83%BC%E3%83%9E%E3%83%B3%E3%82%B9%E3%82%B2%E3%83%BC%E3%83%9F%E3%83%B3%E3%82%B0%E3%83%8E%E3%83%BC%E3%83%88%E3%83%91%E3%82%BD%E3%82%B3%E3%83%B3%E3%81%AEi7-8750H%EF%BC%886%E3%81%A4%E3%81%AE%E3%82%B3%E3%82%A2%EF%BC%89GTX-1050Ti-4G%E3%80%8116%E3%82%AE%E3%82%AC%E3%83%90%E3%82%A4%E3%83%88128%E3%82%AE%E3%82%AC%E3%83%90%E3%82%A4%E3%83%88-1TB%E3%80%8115-6/dp/B07C94K74F/ref=sr_1_216?__mk_ja_JP=%E3%82%AB%E3%82%BF%E3%82%AB%E3%83%8A&amp;dchild=1&amp;keywords=%E3%83%91%E3%82%BD%E3%82%B3%E3%83%B3&amp;qid=1598694908&amp;sr=8-216", "Go")</f>
        <v/>
      </c>
    </row>
    <row r="135">
      <c r="A135" t="inlineStr">
        <is>
          <t>【在宅勤務応援】【外付けWEBカメラ+Bluetooth】【Microsoft Office 2019搭載】【Win 10搭載】富士通 A573/最上位第三世代Core i5-3340M 2.7GHz/新品メモリー:4GB/HDD:500GB/DVDドライブ/10キー/HDMI/USB 3.0/Bluetooth/大画面15インチ/無線機能/中古ノートパソコン (HDD:500GB)</t>
        </is>
      </c>
      <c r="B135" t="inlineStr">
        <is>
          <t>￥18,800</t>
        </is>
      </c>
      <c r="C135" t="inlineStr">
        <is>
          <t>4.3</t>
        </is>
      </c>
      <c r="D135">
        <f>HYPERLINK("https://www.amazon.co.jp/%E3%80%90%E5%9C%A8%E5%AE%85%E5%8B%A4%E5%8B%99%E5%BF%9C%E6%8F%B4%E3%80%91%E3%80%90%E5%A4%96%E4%BB%98%E3%81%91WEB%E3%82%AB%E3%83%A1%E3%83%A9-Bluetooth%E3%80%91%E3%80%90Microsoft-2019%E6%90%AD%E8%BC%89%E3%80%91%E3%80%90Win-10%E6%90%AD%E8%BC%89%E3%80%91%E5%AF%8C%E5%A3%AB%E9%80%9A-%E6%9C%80%E4%B8%8A%E4%BD%8D%E7%AC%AC%E4%B8%89%E4%B8%96%E4%BB%A3Core/dp/B086QZY5QG/ref=sr_1_217?__mk_ja_JP=%E3%82%AB%E3%82%BF%E3%82%AB%E3%83%8A&amp;dchild=1&amp;keywords=%E3%83%91%E3%82%BD%E3%82%B3%E3%83%B3&amp;qid=1598694908&amp;sr=8-217", "Go")</f>
        <v/>
      </c>
    </row>
    <row r="136">
      <c r="A136" t="inlineStr">
        <is>
          <t>マイクロソフト Surface Laptop [サーフェス ラップトップ ノートパソコン] OfficeH&amp;Bあり 13.5型 Core i5/128GB/4GB D9P-00039</t>
        </is>
      </c>
      <c r="B136" t="inlineStr">
        <is>
          <t>￥95,020</t>
        </is>
      </c>
      <c r="C136" t="inlineStr">
        <is>
          <t>4.4</t>
        </is>
      </c>
      <c r="D136">
        <f>HYPERLINK("https://www.amazon.co.jp/%E3%83%9E%E3%82%A4%E3%82%AF%E3%83%AD%E3%82%BD%E3%83%95%E3%83%88-Surface-%E3%83%8E%E3%83%BC%E3%83%88%E3%83%91%E3%82%BD%E3%82%B3%E3%83%B3-OfficeH-D9P-00039/dp/B071WVMT2J/ref=sr_1_218?__mk_ja_JP=%E3%82%AB%E3%82%BF%E3%82%AB%E3%83%8A&amp;dchild=1&amp;keywords=%E3%83%91%E3%82%BD%E3%82%B3%E3%83%B3&amp;qid=1598694908&amp;sr=8-218", "Go")</f>
        <v/>
      </c>
    </row>
    <row r="137">
      <c r="A137" t="inlineStr">
        <is>
          <t>Intel CPU採用【Microsoft Office 2019搭載】【Win 10搭載】日本語キーボード　Intel　Celeron J4105 1.6GHz(4コア)/メモリー:8GB/高速SSD/IPS広視野角15.6型フルHD液晶/Webカメラ/10キー/USB 3.0/miniHDMI/無線機能/Bluetooth/超軽量大容量バッテリー搭載/ノートパソコン (SSD:256GB)</t>
        </is>
      </c>
      <c r="B137" t="inlineStr">
        <is>
          <t>￥45,800</t>
        </is>
      </c>
      <c r="C137" t="inlineStr">
        <is>
          <t>4.6</t>
        </is>
      </c>
      <c r="D137">
        <f>HYPERLINK("https://www.amazon.co.jp/CPU%E6%8E%A1%E7%94%A8%E3%80%90Microsoft-Office-2019%E6%90%AD%E8%BC%89%E3%80%91%E3%80%90Win-10%E6%90%AD%E8%BC%89%E3%80%91%E6%97%A5%E6%9C%AC%E8%AA%9E%E3%82%AD%E3%83%BC%E3%83%9C%E3%83%BC%E3%83%89-Intel-Celeron-1-6GHz/dp/B08DKL7Q6H/ref=sr_1_222?__mk_ja_JP=%E3%82%AB%E3%82%BF%E3%82%AB%E3%83%8A&amp;dchild=1&amp;keywords=%E3%83%91%E3%82%BD%E3%82%B3%E3%83%B3&amp;qid=1598694908&amp;sr=8-222", "Go")</f>
        <v/>
      </c>
    </row>
    <row r="138">
      <c r="A138" t="inlineStr">
        <is>
          <t>パナソニック(Panasonic) モバイルノートパソコン レッツノート SX1 法人向け 12.1型 CF-SX1GDHYS</t>
        </is>
      </c>
      <c r="B138" t="inlineStr">
        <is>
          <t>￥19,880</t>
        </is>
      </c>
      <c r="C138" t="inlineStr">
        <is>
          <t>5</t>
        </is>
      </c>
      <c r="D138">
        <f>HYPERLINK("https://www.amazon.co.jp/%E3%83%91%E3%83%8A%E3%82%BD%E3%83%8B%E3%83%83%E3%82%AF-Panasonic-%E3%83%A2%E3%83%90%E3%82%A4%E3%83%AB%E3%83%8E%E3%83%BC%E3%83%88%E3%83%91%E3%82%BD%E3%82%B3%E3%83%B3-%E3%83%AC%E3%83%83%E3%83%84%E3%83%8E%E3%83%BC%E3%83%88-CF-SX1GDHYS/dp/B007OQOBU8/ref=sr_1_223?__mk_ja_JP=%E3%82%AB%E3%82%BF%E3%82%AB%E3%83%8A&amp;dchild=1&amp;keywords=%E3%83%91%E3%82%BD%E3%82%B3%E3%83%B3&amp;qid=1598694908&amp;sr=8-223", "Go")</f>
        <v/>
      </c>
    </row>
    <row r="139">
      <c r="A139" t="inlineStr">
        <is>
          <t>【Microsoft Office2010搭載】【Win7 搭載】東芝 T43/新世代Celeron 2.2GHz/メモリ2GB/HDD160GB/DVDドライブ/大画面15インチ/無線LAN搭載/中古ノートパソコン</t>
        </is>
      </c>
      <c r="B139" t="inlineStr">
        <is>
          <t>￥19,800</t>
        </is>
      </c>
      <c r="C139" t="inlineStr">
        <is>
          <t>4.6</t>
        </is>
      </c>
      <c r="D139">
        <f>HYPERLINK("https://www.amazon.co.jp/%E3%80%90Microsoft-Office2010%E6%90%AD%E8%BC%89%E3%80%91%E3%80%90Win7-T43-%E6%96%B0%E4%B8%96%E4%BB%A3Celeron-%E4%B8%AD%E5%8F%A4%E3%83%8E%E3%83%BC%E3%83%88%E3%83%91%E3%82%BD%E3%82%B3%E3%83%B3/dp/B00UC595PO/ref=sr_1_227?__mk_ja_JP=%E3%82%AB%E3%82%BF%E3%82%AB%E3%83%8A&amp;dchild=1&amp;keywords=%E3%83%91%E3%82%BD%E3%82%B3%E3%83%B3&amp;qid=1598694908&amp;sr=8-227", "Go")</f>
        <v/>
      </c>
    </row>
    <row r="140">
      <c r="A140" t="inlineStr">
        <is>
          <t>HP Probook 15.6インチ HD アンチグレアノートパソコンコンピュータ (1366 x 768)、Intel クアッドコア・ 2U (最大3.9GHz、Beat 、 U)、Webカメラ、USB-C、HDMI、Win10 Pro、Ghost Mant付き。 16GB RAM l 1TB HDD + 256GB SSD</t>
        </is>
      </c>
      <c r="B140" t="inlineStr">
        <is>
          <t>￥160,930から2個のオプション</t>
        </is>
      </c>
      <c r="C140" t="inlineStr">
        <is>
          <t>5</t>
        </is>
      </c>
      <c r="D140">
        <f>HYPERLINK("https://www.amazon.co.jp/HP-%E3%82%A2%E3%83%B3%E3%83%81%E3%82%B0%E3%83%AC%E3%82%A2%E3%83%8E%E3%83%BC%E3%83%88%E3%83%91%E3%82%BD%E3%82%B3%E3%83%B3%E3%82%B3%E3%83%B3%E3%83%94%E3%83%A5%E3%83%BC%E3%82%BF-%E6%9C%80%E5%A4%A73-9GHz%E3%80%81Beat-%E3%80%81Web%E3%82%AB%E3%83%A1%E3%83%A9%E3%80%81USB-C%E3%80%81HDMI%E3%80%81Win10-Pro%E3%80%81Ghost/dp/B089D6DRZW/ref=sr_1_230?__mk_ja_JP=%E3%82%AB%E3%82%BF%E3%82%AB%E3%83%8A&amp;dchild=1&amp;keywords=%E3%83%91%E3%82%BD%E3%82%B3%E3%83%B3&amp;qid=1598694908&amp;sr=8-230", "Go")</f>
        <v/>
      </c>
    </row>
    <row r="141">
      <c r="A141" t="inlineStr">
        <is>
          <t>Dell Inspiron 2020 プレミアム 15.6インチ HD タッチスクリーンノートパソコン、2 Core Intel Core i3-1005G1 1.2GHz、DVDなし、Webカメラ、HDMI、Win 10、ボーナスアクセサリー。 8GB - 128GB SSD + 1TB HDD</t>
        </is>
      </c>
      <c r="B141" t="inlineStr">
        <is>
          <t>￥153,169</t>
        </is>
      </c>
      <c r="C141" t="inlineStr">
        <is>
          <t>5</t>
        </is>
      </c>
      <c r="D141">
        <f>HYPERLINK("https://www.amazon.co.jp/Dell-%E3%82%BF%E3%83%83%E3%83%81%E3%82%B9%E3%82%AF%E3%83%AA%E3%83%BC%E3%83%B3%E3%83%8E%E3%83%BC%E3%83%88%E3%83%91%E3%82%BD%E3%82%B3%E3%83%B3%E3%80%812-i3-1005G1-1-2GHz%E3%80%81DVD%E3%81%AA%E3%81%97%E3%80%81Web%E3%82%AB%E3%83%A1%E3%83%A9%E3%80%81HDMI%E3%80%81Win-10%E3%80%81%E3%83%9C%E3%83%BC%E3%83%8A%E3%82%B9%E3%82%A2%E3%82%AF%E3%82%BB%E3%82%B5%E3%83%AA%E3%83%BC%E3%80%82/dp/B0897QBXMD/ref=sr_1_231?__mk_ja_JP=%E3%82%AB%E3%82%BF%E3%82%AB%E3%83%8A&amp;dchild=1&amp;keywords=%E3%83%91%E3%82%BD%E3%82%B3%E3%83%B3&amp;qid=1598694908&amp;sr=8-231", "Go")</f>
        <v/>
      </c>
    </row>
    <row r="142">
      <c r="A142" t="inlineStr">
        <is>
          <t>HP ハイパフォーマンス 15.6インチ タッチスクリーンノートパソコン (15-EF0023dx) AMD Ryzen 5 3500U 12GB メモリ 256GB SSD - 天然シルバー</t>
        </is>
      </c>
      <c r="B142" t="inlineStr">
        <is>
          <t>￥90,459</t>
        </is>
      </c>
      <c r="C142" t="inlineStr">
        <is>
          <t>5</t>
        </is>
      </c>
      <c r="D142">
        <f>HYPERLINK("https://www.amazon.co.jp/15-EF0023dx/dp/B087YVDX4L/ref=sr_1_232?__mk_ja_JP=%E3%82%AB%E3%82%BF%E3%82%AB%E3%83%8A&amp;dchild=1&amp;keywords=%E3%83%91%E3%82%BD%E3%82%B3%E3%83%B3&amp;qid=1598694908&amp;sr=8-232", "Go")</f>
        <v/>
      </c>
    </row>
    <row r="143">
      <c r="A143" t="inlineStr">
        <is>
          <t>2020 HP 15.6インチ タッチスクリーン ノートパソコン コンピューター / 第10世代 Intel Quard-Core i7 1065G7 最大3.9GHz/ 802.11ac WiFi/ Silver/ Windows 10 + EST 外付けハードドライブ 24GB DDR4/ 1TB PCIe SSD 15-dy17</t>
        </is>
      </c>
      <c r="B143" t="inlineStr">
        <is>
          <t>￥271,878</t>
        </is>
      </c>
      <c r="C143" t="inlineStr">
        <is>
          <t>4.3</t>
        </is>
      </c>
      <c r="D143">
        <f>HYPERLINK("https://www.amazon.co.jp/HP-%E3%82%BF%E3%83%83%E3%83%81%E3%82%B9%E3%82%AF%E3%83%AA%E3%83%BC%E3%83%B3-Quard-Core-%E6%9C%80%E5%A4%A73-9GHz-%E5%A4%96%E4%BB%98%E3%81%91%E3%83%8F%E3%83%BC%E3%83%89%E3%83%89%E3%83%A9%E3%82%A4%E3%83%96/dp/B084TN38F8/ref=sr_1_233?__mk_ja_JP=%E3%82%AB%E3%82%BF%E3%82%AB%E3%83%8A&amp;dchild=1&amp;keywords=%E3%83%91%E3%82%BD%E3%82%B3%E3%83%B3&amp;qid=1598694908&amp;sr=8-233", "Go")</f>
        <v/>
      </c>
    </row>
    <row r="144">
      <c r="A144" t="inlineStr">
        <is>
          <t>2020 HP Pavilion 15.6インチタッチスクリーンノートパソコン(Intel 2-Core i5 1005G1 最大3.4GHz、8GB DDR4 RAM、128GB SSD、Intel UHD Graphics、HDMI、WiFi、Bluetooth、Webcam、Windows 10 Home)</t>
        </is>
      </c>
      <c r="B144" t="inlineStr">
        <is>
          <t>￥175,565</t>
        </is>
      </c>
      <c r="C144" t="inlineStr">
        <is>
          <t>4.6</t>
        </is>
      </c>
      <c r="D144">
        <f>HYPERLINK("https://www.amazon.co.jp/HP-15-6%E3%82%A4%E3%83%B3%E3%83%81%E3%82%BF%E3%83%83%E3%83%81%E3%82%B9%E3%82%AF%E3%83%AA%E3%83%BC%E3%83%B3%E3%83%8E%E3%83%BC%E3%83%88%E3%83%91%E3%82%BD%E3%82%B3%E3%83%B3-%E6%9C%80%E5%A4%A73-4GHz%E3%80%818GB-RAM%E3%80%81128GB-Graphics%E3%80%81HDMI%E3%80%81WiFi%E3%80%81Bluetooth%E3%80%81Webcam%E3%80%81Windows/dp/B0826QP7X4/ref=sr_1_234?__mk_ja_JP=%E3%82%AB%E3%82%BF%E3%82%AB%E3%83%8A&amp;dchild=1&amp;keywords=%E3%83%91%E3%82%BD%E3%82%B3%E3%83%B3&amp;qid=1598694908&amp;sr=8-234", "Go")</f>
        <v/>
      </c>
    </row>
    <row r="145">
      <c r="A145" t="inlineStr">
        <is>
          <t>HP Envy 13.3インチ FHD タッチスクリーン ホーム&amp;ビジネス ノートパソコン コア i5-8265U, 8GB RAM 256GB SSD Bluetooth 5.0、FP リーダー、USB-C、UHD グラフィックス 620, 4 Core 3.90 GHz、Win 10。</t>
        </is>
      </c>
      <c r="B145" t="inlineStr">
        <is>
          <t>￥117,763</t>
        </is>
      </c>
      <c r="C145" t="inlineStr">
        <is>
          <t>5</t>
        </is>
      </c>
      <c r="D145">
        <f>HYPERLINK("https://www.amazon.co.jp/HP-%E3%82%BF%E3%83%83%E3%83%81%E3%82%B9%E3%82%AF%E3%83%AA%E3%83%BC%E3%83%B3-%E3%83%93%E3%82%B8%E3%83%8D%E3%82%B9%E3%83%8E%E3%83%BC%E3%83%88%E3%83%91%E3%82%BD%E3%82%B3%E3%83%B3-Bluetooth-FP%E3%83%AA%E3%83%BC%E3%83%80%E3%83%BC%E3%80%81USB-C%E3%80%81UHD%E3%82%B0%E3%83%A9%E3%83%95%E3%82%A3%E3%83%83%E3%82%AF%E3%82%B9620%E3%80%814%E3%82%B3%E3%82%A2%E6%9C%80%E5%A4%A73-90GHz%E3%80%81Win/dp/B081SDHVQM/ref=sr_1_235?__mk_ja_JP=%E3%82%AB%E3%82%BF%E3%82%AB%E3%83%8A&amp;dchild=1&amp;keywords=%E3%83%91%E3%82%BD%E3%82%B3%E3%83%B3&amp;qid=1598694908&amp;sr=8-235", "Go")</f>
        <v/>
      </c>
    </row>
    <row r="146">
      <c r="A146" t="inlineStr">
        <is>
          <t>HP ハイパフォーマンス 2-in-1 コンバーチブルノートパソコン、15.6インチ FHD タッチスクリーンIPSディスプレイ、最新のインテルクアッドコアプロセッサー、24GB RAMメモリ、1TB HDD、Bluetooth、802.11AC、Windows 10。</t>
        </is>
      </c>
      <c r="B146" t="inlineStr">
        <is>
          <t>￥119,774</t>
        </is>
      </c>
      <c r="C146" t="inlineStr">
        <is>
          <t>4.8</t>
        </is>
      </c>
      <c r="D146">
        <f>HYPERLINK("https://www.amazon.co.jp/HP-%E3%82%B3%E3%83%B3%E3%83%90%E3%83%BC%E3%83%81%E3%83%96%E3%83%AB%E3%83%8E%E3%83%BC%E3%83%88%E3%83%91%E3%82%BD%E3%82%B3%E3%83%B3%E3%80%8115-6%E3%82%A4%E3%83%B3%E3%83%81-%E3%82%BF%E3%83%83%E3%83%81%E3%82%B9%E3%82%AF%E3%83%AA%E3%83%BC%E3%83%B3IPS%E3%83%87%E3%82%A3%E3%82%B9%E3%83%97%E3%83%AC%E3%82%A4%E3%80%81%E6%9C%80%E6%96%B0%E3%81%AE%E3%82%A4%E3%83%B3%E3%83%86%E3%83%AB%E3%82%AF%E3%82%A2%E3%83%83%E3%83%89%E3%82%B3%E3%82%A2%E3%83%97%E3%83%AD%E3%82%BB%E3%83%83%E3%82%B5%E3%83%BC%E3%80%8124GB-RAM%E3%83%A1%E3%83%A2%E3%83%AA%E3%80%811TB-HDD%E3%80%81Bluetooth%E3%80%81802-11AC%E3%80%81Windows/dp/B081DCNHBY/ref=sr_1_236?__mk_ja_JP=%E3%82%AB%E3%82%BF%E3%82%AB%E3%83%8A&amp;dchild=1&amp;keywords=%E3%83%91%E3%82%BD%E3%82%B3%E3%83%B3&amp;qid=1598694908&amp;sr=8-236", "Go")</f>
        <v/>
      </c>
    </row>
    <row r="147">
      <c r="A147" t="inlineStr">
        <is>
          <t>Acer ノートパソコン C720 Chromebook クロームブック (Intel Celeron 1.4GHz/2GB/SSD16GB/11.6inch/Chrome OS/Granite Gray) 並行輸入品</t>
        </is>
      </c>
      <c r="B147" t="inlineStr">
        <is>
          <t>￥59,200</t>
        </is>
      </c>
      <c r="C147" t="inlineStr">
        <is>
          <t>4.2</t>
        </is>
      </c>
      <c r="D147">
        <f>HYPERLINK("https://www.amazon.co.jp/%E3%83%8E%E3%83%BC%E3%83%88%E3%83%91%E3%82%BD%E3%82%B3%E3%83%B3-Chromebook-%E3%82%AF%E3%83%AD%E3%83%BC%E3%83%A0%E3%83%96%E3%83%83%E3%82%AF-Celeron-11-6inch/dp/B00FNPD1VW/ref=sr_1_243?__mk_ja_JP=%E3%82%AB%E3%82%BF%E3%82%AB%E3%83%8A&amp;dchild=1&amp;keywords=%E3%83%91%E3%82%BD%E3%82%B3%E3%83%B3&amp;qid=1598694908&amp;sr=8-243", "Go")</f>
        <v/>
      </c>
    </row>
    <row r="148">
      <c r="A148" t="inlineStr">
        <is>
          <t>ASUS ノートパソコン VivoBook S15 コバルトブルー (Core i5-10210U/8GB・HDD 1TB・SSD 512GB/15.6インチ/Office 搭載)【日本正規代理店品】S531FA-BQ227TS/A</t>
        </is>
      </c>
      <c r="B148" t="inlineStr">
        <is>
          <t>￥134,820</t>
        </is>
      </c>
      <c r="C148" t="inlineStr">
        <is>
          <t>4.3</t>
        </is>
      </c>
      <c r="D148">
        <f>HYPERLINK("https://www.amazon.co.jp/%E3%83%8E%E3%83%BC%E3%83%88%E3%83%91%E3%82%BD%E3%82%B3%E3%83%B3-VivoBook-%E3%82%B3%E3%83%90%E3%83%AB%E3%83%88%E3%83%96%E3%83%AB%E3%83%BC-i5-10210U-%E3%80%90%E6%97%A5%E6%9C%AC%E6%AD%A3%E8%A6%8F%E4%BB%A3%E7%90%86%E5%BA%97%E5%93%81%E3%80%91S531FA-BQ227TS/dp/B082KTJFXN/ref=sr_1_245?__mk_ja_JP=%E3%82%AB%E3%82%BF%E3%82%AB%E3%83%8A&amp;dchild=1&amp;keywords=%E3%83%91%E3%82%BD%E3%82%B3%E3%83%B3&amp;qid=1598694908&amp;sr=8-245", "Go")</f>
        <v/>
      </c>
    </row>
    <row r="149">
      <c r="A149" t="inlineStr">
        <is>
          <t>DELL Latitude E6440 14インチノートパソコン、Core i7-4600M 2.9GHz、8GB RAM、256GB SSD、DVDRW、Windows 10 Pro 64ビット（更新）</t>
        </is>
      </c>
      <c r="B149" t="inlineStr">
        <is>
          <t>￥71,970</t>
        </is>
      </c>
      <c r="C149" t="inlineStr">
        <is>
          <t>4.4</t>
        </is>
      </c>
      <c r="D149">
        <f>HYPERLINK("https://www.amazon.co.jp/Latitude-E6440-14%E3%82%A4%E3%83%B3%E3%83%81%E3%83%8E%E3%83%BC%E3%83%88%E3%83%91%E3%82%BD%E3%82%B3%E3%83%B3%E3%80%81Core-2-9GHz%E3%80%818GB-SSD%E3%80%81DVDRW%E3%80%81Windows/dp/B07GCRY8NC/ref=sr_1_246?__mk_ja_JP=%E3%82%AB%E3%82%BF%E3%82%AB%E3%83%8A&amp;dchild=1&amp;keywords=%E3%83%91%E3%82%BD%E3%82%B3%E3%83%B3&amp;qid=1598694908&amp;sr=8-246", "Go")</f>
        <v/>
      </c>
    </row>
    <row r="150">
      <c r="A150" t="inlineStr">
        <is>
          <t>2019 HP 17.3インチ HD+ フラッグシップ ホーム&amp;ビジネスノートパソコン、Intel Quad Core i58265U プロセッサー 最大3.9GHz、8GB RAM、256GB SSD、DVD-RW、WiFi、HDMI、GbE LAN、Bluetooth、Windows 10、ブラック</t>
        </is>
      </c>
      <c r="B150" t="inlineStr">
        <is>
          <t>￥98,151</t>
        </is>
      </c>
      <c r="C150" t="inlineStr">
        <is>
          <t>4.3</t>
        </is>
      </c>
      <c r="D150">
        <f>HYPERLINK("https://www.amazon.co.jp/HP-%E3%83%93%E3%82%B8%E3%83%8D%E3%82%B9%E3%83%8E%E3%83%BC%E3%83%88%E3%83%91%E3%82%BD%E3%82%B3%E3%83%B3%E3%80%81Intel-%E6%9C%80%E5%A4%A73-9GHz%E3%80%818GB-SSD%E3%80%81DVD-RW%E3%80%81WiFi%E3%80%81HDMI%E3%80%81GbE-LAN%E3%80%81Bluetooth%E3%80%81Windows/dp/B07VPGC74L/ref=sr_1_248?__mk_ja_JP=%E3%82%AB%E3%82%BF%E3%82%AB%E3%83%8A&amp;dchild=1&amp;keywords=%E3%83%91%E3%82%BD%E3%82%B3%E3%83%B3&amp;qid=1598694908&amp;sr=8-248", "Go")</f>
        <v/>
      </c>
    </row>
    <row r="151">
      <c r="A151" t="inlineStr">
        <is>
          <t>ASUS ゲーミングノートパソコン ROG Strix G (Core i5-9300H/GTX 1650/8GB・SSD 512GB)【日本正規代理店品】 ブラック G531GT-I5G1650F</t>
        </is>
      </c>
      <c r="B151" t="inlineStr">
        <is>
          <t>￥107,800</t>
        </is>
      </c>
      <c r="C151" t="inlineStr">
        <is>
          <t>4.4</t>
        </is>
      </c>
      <c r="D151">
        <f>HYPERLINK("https://www.amazon.co.jp/%E3%82%B2%E3%83%BC%E3%83%9F%E3%83%B3%E3%82%B0%E3%83%8E%E3%83%BC%E3%83%88%E3%83%91%E3%82%BD%E3%82%B3%E3%83%B3-i5-9300H-8GB%E3%83%BBSSD-%E3%80%90%E6%97%A5%E6%9C%AC%E6%AD%A3%E8%A6%8F%E4%BB%A3%E7%90%86%E5%BA%97%E5%93%81%E3%80%91-G531GT-I5G1650F/dp/B07T1CJ7TX/ref=sr_1_249?__mk_ja_JP=%E3%82%AB%E3%82%BF%E3%82%AB%E3%83%8A&amp;dchild=1&amp;keywords=%E3%83%91%E3%82%BD%E3%82%B3%E3%83%B3&amp;qid=1598694908&amp;sr=8-249", "Go")</f>
        <v/>
      </c>
    </row>
    <row r="152">
      <c r="A152" t="inlineStr">
        <is>
          <t>Lenovo 130S-11IGM 11.6インチ HD ノートパソコン、Intel Celeron N4000、4GB RAM、64GB eMMC、1年間Office 365、Windows 10インチSモデル - グレー</t>
        </is>
      </c>
      <c r="B152" t="inlineStr">
        <is>
          <t>￥41,800</t>
        </is>
      </c>
      <c r="C152" t="inlineStr">
        <is>
          <t>4.2</t>
        </is>
      </c>
      <c r="D152">
        <f>HYPERLINK("https://www.amazon.co.jp/Lenovo-130S-11IGM-%E3%83%8E%E3%83%BC%E3%83%88%E3%83%91%E3%82%BD%E3%82%B3%E3%83%B3%E3%80%81Intel-eMMC%E3%80%811%E5%B9%B4%E9%96%93Office-365%E3%80%81Windows/dp/B07RHMBGCF/ref=sr_1_250?__mk_ja_JP=%E3%82%AB%E3%82%BF%E3%82%AB%E3%83%8A&amp;dchild=1&amp;keywords=%E3%83%91%E3%82%BD%E3%82%B3%E3%83%B3&amp;qid=1598694908&amp;sr=8-250", "Go")</f>
        <v/>
      </c>
    </row>
    <row r="153">
      <c r="A153" t="inlineStr">
        <is>
          <t>インテルCore i7 5500U【Microsoft Office 2019搭載】【Win 10搭載】2.4GHz(4コア)/メモリー:8GB/高速SSD/IPS広視野角15.6型フルHD液晶/Webカメラ/10キー/USB 3.0/miniHDMI/無線機能/Bluetooth/超軽量大容量バッテリー搭載/ノートパソコン学生向け、ゲーミングノート (SSD：512GB)</t>
        </is>
      </c>
      <c r="B153" t="inlineStr">
        <is>
          <t>￥75,800</t>
        </is>
      </c>
      <c r="C153" t="inlineStr">
        <is>
          <t>4.3</t>
        </is>
      </c>
      <c r="D153">
        <f>HYPERLINK("https://www.amazon.co.jp/%E3%82%A4%E3%83%B3%E3%83%86%E3%83%ABCore-5500U%E3%80%90Microsoft-Office-2019%E6%90%AD%E8%BC%89%E3%80%91%E3%80%90Win-10%E6%90%AD%E8%BC%89%E3%80%912-4GHz/dp/B08CSV3VYB/ref=sr_1_251_sspa?__mk_ja_JP=%E3%82%AB%E3%82%BF%E3%82%AB%E3%83%8A&amp;dchild=1&amp;keywords=%E3%83%91%E3%82%BD%E3%82%B3%E3%83%B3&amp;qid=1598694908&amp;sr=8-251-spons&amp;psc=1&amp;spLa=ZW5jcnlwdGVkUXVhbGlmaWVyPUEyN05KMzQ2TzFBUlRYJmVuY3J5cHRlZElkPUEwNTcyMDY5MzJDTzU0S0VNN0dZRSZlbmNyeXB0ZWRBZElkPUExMU1BTTg3M0dPTVpXJndpZGdldE5hbWU9c3BfYnRmJmFjdGlvbj1jbGlja1JlZGlyZWN0JmRvTm90TG9nQ2xpY2s9dHJ1ZQ==", "Go")</f>
        <v/>
      </c>
    </row>
    <row r="154">
      <c r="A154" t="inlineStr">
        <is>
          <t>Intel CPU採用【Microsoft Office 2019搭載】【Win 10搭載】日本語キーボード　Intel　Celeron J4105 1.6GHz(4コア)/メモリー:8GB/高速SSD/IPS広視野角15.6型フルHD液晶/Webカメラ/10キー/USB 3.0/miniHDMI/無線機能/Bluetooth/超軽量大容量バッテリー搭載/ノートパソコン (SSD:128GB)</t>
        </is>
      </c>
      <c r="B154" t="inlineStr">
        <is>
          <t>￥42,800</t>
        </is>
      </c>
      <c r="C154" t="inlineStr">
        <is>
          <t>4.6</t>
        </is>
      </c>
      <c r="D154">
        <f>HYPERLINK("https://www.amazon.co.jp/CPU%E6%8E%A1%E7%94%A8%E3%80%90Microsoft-Office-2019%E6%90%AD%E8%BC%89%E3%80%91%E3%80%90Win-10%E6%90%AD%E8%BC%89%E3%80%91%E6%97%A5%E6%9C%AC%E8%AA%9E%E3%82%AD%E3%83%BC%E3%83%9C%E3%83%BC%E3%83%89-Intel-Celeron-1-6GHz/dp/B08DKCB8LR/ref=sr_1_241_sspa?__mk_ja_JP=%E3%82%AB%E3%82%BF%E3%82%AB%E3%83%8A&amp;dchild=1&amp;keywords=%E3%83%91%E3%82%BD%E3%82%B3%E3%83%B3&amp;qid=1598695077&amp;sr=8-241-spons&amp;psc=1&amp;spLa=ZW5jcnlwdGVkUXVhbGlmaWVyPUExQlhGTTNCVDNBN1hEJmVuY3J5cHRlZElkPUEwOTg3MDk1MUg4TEhWRjRaRlRXWiZlbmNyeXB0ZWRBZElkPUFaMFdGQzhPMUVUTlEmd2lkZ2V0TmFtZT1zcF9hdGZfbmV4dCZhY3Rpb249Y2xpY2tSZWRpcmVjdCZkb05vdExvZ0NsaWNrPXRydWU=", "Go")</f>
        <v/>
      </c>
    </row>
    <row r="155">
      <c r="A155" t="inlineStr">
        <is>
          <t>ノートパソコン13.3インチ、TECLAST F6PLUS パソコン、360度回転タッチスクリーン、RAM8GB/256GB SSD、超薄軽量ノートPC、Windows 10、1920×1080 IPS ディスプレイ、WiFi+BT 4.2+Type-C+Micro HDMI+Micro SD拡張</t>
        </is>
      </c>
      <c r="B155" t="inlineStr">
        <is>
          <t>￥43,900</t>
        </is>
      </c>
      <c r="C155" t="inlineStr">
        <is>
          <t>4.7</t>
        </is>
      </c>
      <c r="D155">
        <f>HYPERLINK("https://www.amazon.co.jp/TECLAST-F6PLUS-%E3%83%91%E3%82%BD%E3%82%B3%E3%83%B3%E3%80%81360%E5%BA%A6%E5%9B%9E%E8%BB%A2%E3%82%BF%E3%83%83%E3%83%81%E3%82%B9%E3%82%AF%E3%83%AA%E3%83%BC%E3%83%B3%E3%80%81%E8%B6%85%E8%96%84%E8%BB%BD%E9%87%8F13-3%E3%82%A4%E3%83%B3%E3%83%81%E3%83%8E%E3%83%BC%E3%83%88PC%E3%80%81RAM8GB-SSD%E3%80%81Windows-10%E3%80%811920%C3%971080/dp/B082XSBBXB/ref=sr_1_242_sspa?__mk_ja_JP=%E3%82%AB%E3%82%BF%E3%82%AB%E3%83%8A&amp;dchild=1&amp;keywords=%E3%83%91%E3%82%BD%E3%82%B3%E3%83%B3&amp;qid=1598695077&amp;sr=8-242-spons&amp;psc=1&amp;spLa=ZW5jcnlwdGVkUXVhbGlmaWVyPUExQlhGTTNCVDNBN1hEJmVuY3J5cHRlZElkPUEwOTg3MDk1MUg4TEhWRjRaRlRXWiZlbmNyeXB0ZWRBZElkPUE4NUVDTFI4QjVHTjUmd2lkZ2V0TmFtZT1zcF9hdGZfbmV4dCZhY3Rpb249Y2xpY2tSZWRpcmVjdCZkb05vdExvZ0NsaWNrPXRydWU=", "Go")</f>
        <v/>
      </c>
    </row>
    <row r="156">
      <c r="A156" t="inlineStr">
        <is>
          <t>Acer ノートパソコン C720 Chromebook クロームブック (Intel Celeron 1.4GHz/2GB/SSD32GB/11.6inch/Chrome OS/Granite Gray) 並行輸入品</t>
        </is>
      </c>
      <c r="B156" t="inlineStr">
        <is>
          <t>￥129,105</t>
        </is>
      </c>
      <c r="C156" t="inlineStr">
        <is>
          <t>4.2</t>
        </is>
      </c>
      <c r="D156">
        <f>HYPERLINK("https://www.amazon.co.jp/%E3%83%8E%E3%83%BC%E3%83%88%E3%83%91%E3%82%BD%E3%82%B3%E3%83%B3-Chromebook-%E3%82%AF%E3%83%AD%E3%83%BC%E3%83%A0%E3%83%96%E3%83%83%E3%82%AF-Celeron-11-6inch/dp/B00GZ1GV3I/ref=sr_1_245?__mk_ja_JP=%E3%82%AB%E3%82%BF%E3%82%AB%E3%83%8A&amp;dchild=1&amp;keywords=%E3%83%91%E3%82%BD%E3%82%B3%E3%83%B3&amp;qid=1598695077&amp;sr=8-245", "Go")</f>
        <v/>
      </c>
    </row>
    <row r="157">
      <c r="A157" t="inlineStr">
        <is>
          <t>Google ノートパソコン HP Chromebook x360 14 Core i5 14インチ フルHD IPSタッチディスプレイ 日本語キーボード（型番：8EC15PA-AAAB）</t>
        </is>
      </c>
      <c r="B157" t="inlineStr">
        <is>
          <t>￥72,824</t>
        </is>
      </c>
      <c r="C157" t="inlineStr">
        <is>
          <t>4.1</t>
        </is>
      </c>
      <c r="D157">
        <f>HYPERLINK("https://www.amazon.co.jp/HP-Chromebook-%E3%83%95%E3%83%ABHD%E3%83%96%E3%83%A9%E3%82%A4%E3%83%88%E3%83%93%E3%83%A5%E3%83%BC%E3%83%BBIPS%E3%82%BF%E3%83%83%E3%83%81%E3%83%87%E3%82%A3%E3%82%B9%E3%83%97%E3%83%AC%E3%82%A4-%E3%82%B3%E3%83%B3%E3%83%90%E3%83%BC%E3%83%81%E3%83%96%E3%83%AB%E3%82%BF%E3%82%A4%E3%83%97-%EF%BC%88%E5%9E%8B%E7%95%AA%EF%BC%9A8EC15PA-AAAB%EF%BC%89/dp/B07YLJN4NS/ref=sr_1_247?__mk_ja_JP=%E3%82%AB%E3%82%BF%E3%82%AB%E3%83%8A&amp;dchild=1&amp;keywords=%E3%83%91%E3%82%BD%E3%82%B3%E3%83%B3&amp;qid=1598695077&amp;sr=8-247", "Go")</f>
        <v/>
      </c>
    </row>
    <row r="158">
      <c r="A158" t="inlineStr">
        <is>
          <t>Acer Aspire 1 15.6インチノートパソコン Intel Celeron N4000 32GB、Ram 64GB Flash Win10HS（更新済み）</t>
        </is>
      </c>
      <c r="B158" t="inlineStr">
        <is>
          <t>￥45,455</t>
        </is>
      </c>
      <c r="C158" t="inlineStr">
        <is>
          <t>4.3</t>
        </is>
      </c>
      <c r="D158">
        <f>HYPERLINK("https://www.amazon.co.jp/Acer-15-6%E3%82%A4%E3%83%B3%E3%83%81%E3%83%8E%E3%83%BC%E3%83%88%E3%83%91%E3%82%BD%E3%82%B3%E3%83%B3-Celeron-32GB%E3%80%81Ram-Win10HS%EF%BC%88%E6%9B%B4%E6%96%B0%E6%B8%88%E3%81%BF%EF%BC%89/dp/B082T4BVWS/ref=sr_1_249?__mk_ja_JP=%E3%82%AB%E3%82%BF%E3%82%AB%E3%83%8A&amp;dchild=1&amp;keywords=%E3%83%91%E3%82%BD%E3%82%B3%E3%83%B3&amp;qid=1598695077&amp;sr=8-249", "Go")</f>
        <v/>
      </c>
    </row>
    <row r="159">
      <c r="A159" t="inlineStr">
        <is>
          <t>【Amazon.co.jp 限定】Google Chromebook Lenovo ノートパソコン Ideapad Duet 10.1インチ 日本語キーボード WUXGA MediaTek Helio P60T 4GBメモリ 限定スペック 64GB eMMC モデル</t>
        </is>
      </c>
      <c r="B159" t="inlineStr">
        <is>
          <t>￥39,800</t>
        </is>
      </c>
      <c r="C159" t="inlineStr">
        <is>
          <t>4.2</t>
        </is>
      </c>
      <c r="D159">
        <f>HYPERLINK("https://www.amazon.co.jp/%E3%80%90Amazon-co-jp-%E9%99%90%E5%AE%9A%E3%80%91Google-Chromebook-Lenovo-%E6%97%A5%E6%9C%AC%E8%AA%9E%E3%82%AD%E3%83%BC%E3%83%9C%E3%83%BC%E3%83%89/dp/B0895WXXKL/ref=sr_1_251?__mk_ja_JP=%E3%82%AB%E3%82%BF%E3%82%AB%E3%83%8A&amp;dchild=1&amp;keywords=%E3%83%91%E3%82%BD%E3%82%B3%E3%83%B3&amp;qid=1598695077&amp;sr=8-251", "Go")</f>
        <v/>
      </c>
    </row>
    <row r="160">
      <c r="A160" t="inlineStr">
        <is>
          <t>ワイヤレスWiFi USBドングルスティックアダプタrt5370 150 Mbps For Mag 254 250 255 270 275 IPTVセットトップボックス、Jynxbox LINKBOX、ラズベリーPi、PC、ノートパソコンのデスクトップ、win7、win8、Mac OS、Linux</t>
        </is>
      </c>
      <c r="B160" t="inlineStr">
        <is>
          <t>￥3,490</t>
        </is>
      </c>
      <c r="C160" t="inlineStr">
        <is>
          <t>4.2</t>
        </is>
      </c>
      <c r="D160">
        <f>HYPERLINK("https://www.amazon.co.jp/%E3%83%AF%E3%82%A4%E3%83%A4%E3%83%AC%E3%82%B9WiFi-USB%E3%83%89%E3%83%B3%E3%82%B0%E3%83%AB%E3%82%B9%E3%83%86%E3%82%A3%E3%83%83%E3%82%AF%E3%82%A2%E3%83%80%E3%83%97%E3%82%BFrt5370-150-Mbps-254-250-255-270-275-IPTV%E3%82%BB%E3%83%83%E3%83%88%E3%83%88%E3%83%83%E3%83%97%E3%83%9C%E3%83%83%E3%82%AF%E3%82%B9%E3%80%81Jynxbox-LINKBOX%E3%80%81%E3%83%A9%E3%82%BA%E3%83%99%E3%83%AA%E3%83%BCPi%E3%80%81PC%E3%80%81%E3%83%8E%E3%83%BC%E3%83%88%E3%83%91%E3%82%BD%E3%82%B3%E3%83%B3%E3%81%AE%E3%83%87%E3%82%B9%E3%82%AF%E3%83%88%E3%83%83%E3%83%97%E3%80%81win7%E3%80%81win8%E3%80%81Mac-OS%E3%80%81Linux/dp/B01KWQAQ00/ref=sr_1_252?__mk_ja_JP=%E3%82%AB%E3%82%BF%E3%82%AB%E3%83%8A&amp;dchild=1&amp;keywords=%E3%83%91%E3%82%BD%E3%82%B3%E3%83%B3&amp;qid=1598695077&amp;sr=8-252", "Go")</f>
        <v/>
      </c>
    </row>
    <row r="161">
      <c r="A161" t="inlineStr">
        <is>
          <t>【Microsoft Office 2019搭載】【Win 10搭載】富士通 S904/H/第四世代Core i5-4300U 1.9GHz/新品メモリー:8GB/新品SSD:240GB/Webカメラ/HDMI/Bluetooth/USB 3.0/13.3インチWQHD液晶（2560×1440ドットト）/無線LAN搭載/中古ノートパソコン (SSD:240GB)</t>
        </is>
      </c>
      <c r="B161" t="inlineStr">
        <is>
          <t>￥29,800</t>
        </is>
      </c>
      <c r="C161" t="inlineStr">
        <is>
          <t>4.3</t>
        </is>
      </c>
      <c r="D161">
        <f>HYPERLINK("https://www.amazon.co.jp/%E3%80%90Microsoft-2019%E6%90%AD%E8%BC%89%E3%80%91%E3%80%90Win-10%E6%90%AD%E8%BC%89%E3%80%91%E5%AF%8C%E5%A3%AB%E9%80%9A-%E7%AC%AC%E5%9B%9B%E4%B8%96%E4%BB%A3Core-i5-4300U/dp/B07V5YGHT7/ref=sr_1_255?__mk_ja_JP=%E3%82%AB%E3%82%BF%E3%82%AB%E3%83%8A&amp;dchild=1&amp;keywords=%E3%83%91%E3%82%BD%E3%82%B3%E3%83%B3&amp;qid=1598695077&amp;sr=8-255", "Go")</f>
        <v/>
      </c>
    </row>
    <row r="162">
      <c r="A162" t="inlineStr">
        <is>
          <t>デル インスパイロン ノートパソコン Dell Inspiron 15 15.6-Inch Laptop (1.90GHz Intel Pentium 2127U 4GB DDR3, 500GB HDD) 【並行輸入品】</t>
        </is>
      </c>
      <c r="B162" t="inlineStr">
        <is>
          <t>￥96,550</t>
        </is>
      </c>
      <c r="C162" t="inlineStr">
        <is>
          <t>4.2</t>
        </is>
      </c>
      <c r="D162">
        <f>HYPERLINK("https://www.amazon.co.jp/%E3%82%A4%E3%83%B3%E3%82%B9%E3%83%91%E3%82%A4%E3%83%AD%E3%83%B3-%E3%83%8E%E3%83%BC%E3%83%88%E3%83%91%E3%82%BD%E3%82%B3%E3%83%B3-Dell-Inspiron-15-6-Inch/dp/B00F4MEK6E/ref=sr_1_256?__mk_ja_JP=%E3%82%AB%E3%82%BF%E3%82%AB%E3%83%8A&amp;dchild=1&amp;keywords=%E3%83%91%E3%82%BD%E3%82%B3%E3%83%B3&amp;qid=1598695077&amp;sr=8-256", "Go")</f>
        <v/>
      </c>
    </row>
    <row r="163">
      <c r="A163" t="inlineStr">
        <is>
          <t>NINGMEI ゲーミング PC デスクトップ パソコン 一年保証【Ryzen5 2600 / GTX1050Ti / メモリ16GB / SSD256GB / HDD2TB / Windows10 Home】</t>
        </is>
      </c>
      <c r="B163" t="inlineStr">
        <is>
          <t>￥95,000</t>
        </is>
      </c>
      <c r="C163" t="inlineStr">
        <is>
          <t>4.6</t>
        </is>
      </c>
      <c r="D163">
        <f>HYPERLINK("https://www.amazon.co.jp/NINGMEI-%E4%B8%80%E5%B9%B4%E4%BF%9D%E8%A8%BC%E3%80%90Ryzen5-GTX1050Ti-SSD256GB-Windows10/dp/B087NN1WDC/ref=sr_1_257_sspa?__mk_ja_JP=%E3%82%AB%E3%82%BF%E3%82%AB%E3%83%8A&amp;dchild=1&amp;keywords=%E3%83%91%E3%82%BD%E3%82%B3%E3%83%B3&amp;qid=1598695077&amp;sr=8-257-spons&amp;psc=1&amp;spLa=ZW5jcnlwdGVkUXVhbGlmaWVyPUExQlhGTTNCVDNBN1hEJmVuY3J5cHRlZElkPUEwOTg3MDk1MUg4TEhWRjRaRlRXWiZlbmNyeXB0ZWRBZElkPUExTURURlFYTE9RSjBRJndpZGdldE5hbWU9c3BfbXRmJmFjdGlvbj1jbGlja1JlZGlyZWN0JmRvTm90TG9nQ2xpY2s9dHJ1ZQ==", "Go")</f>
        <v/>
      </c>
    </row>
    <row r="164">
      <c r="A164" t="inlineStr">
        <is>
          <t>Lenovo ノートパソコン Ideapad S540(14.0型FHD Core i5 8GB 512GB Microsoft Office搭載) ミネラルグレー</t>
        </is>
      </c>
      <c r="B164" t="inlineStr">
        <is>
          <t>￥95,542</t>
        </is>
      </c>
      <c r="C164" t="inlineStr">
        <is>
          <t>4.7</t>
        </is>
      </c>
      <c r="D164">
        <f>HYPERLINK("https://www.amazon.co.jp/Lenovo-S540-14-0%E5%9E%8BFHD-Microsoft-Office%E6%90%AD%E8%BC%89/dp/B084TJHXXR/ref=sr_1_260?__mk_ja_JP=%E3%82%AB%E3%82%BF%E3%82%AB%E3%83%8A&amp;dchild=1&amp;keywords=%E3%83%91%E3%82%BD%E3%82%B3%E3%83%B3&amp;qid=1598695077&amp;sr=8-260", "Go")</f>
        <v/>
      </c>
    </row>
    <row r="165">
      <c r="A165" t="inlineStr">
        <is>
          <t>HP Spectre x360 15t Touch AMOLED 第10世代 Intel i7-10510U ペン付き 3年間 インターネットセキュリティ Windows 10 プロフェッショナル HPワールドワイド 保証 2-in-1 ノートパソコン PC (16GB 1TB SSD ダークアッシュ)</t>
        </is>
      </c>
      <c r="B165" t="inlineStr">
        <is>
          <t>￥308,908</t>
        </is>
      </c>
      <c r="C165" t="inlineStr">
        <is>
          <t>4.7</t>
        </is>
      </c>
      <c r="D165">
        <f>HYPERLINK("https://www.amazon.co.jp/HP-Spectre-15t-%E3%82%A4%E3%83%B3%E3%82%BF%E3%83%BC%E3%83%8D%E3%83%83%E3%83%88%E3%82%BB%E3%82%AD%E3%83%A5%E3%83%AA%E3%83%86%E3%82%A3-1TB/dp/B081GHFXVL/ref=sr_1_261?__mk_ja_JP=%E3%82%AB%E3%82%BF%E3%82%AB%E3%83%8A&amp;dchild=1&amp;keywords=%E3%83%91%E3%82%BD%E3%82%B3%E3%83%B3&amp;qid=1598695077&amp;sr=8-261", "Go")</f>
        <v/>
      </c>
    </row>
    <row r="166">
      <c r="A166" t="inlineStr">
        <is>
          <t>Lenovo Yoga 720 2-in-1 15.6インチ 4K Ultra HD タッチスクリーン ゲーミングノートパソコン | Intel i7-7700HQ クアッドコア | NVIDIA GTX 1050 | 16GB RAM | 512GB SSD | 指紋リーダー | Thunderbolt ポート | Windows 10</t>
        </is>
      </c>
      <c r="B166" t="inlineStr">
        <is>
          <t>￥34,918 (￥20,785/kg)</t>
        </is>
      </c>
      <c r="C166" t="inlineStr">
        <is>
          <t>4.7</t>
        </is>
      </c>
      <c r="D166">
        <f>HYPERLINK("https://www.amazon.co.jp/Lenovo-%E3%82%BF%E3%83%83%E3%83%81%E3%82%B9%E3%82%AF%E3%83%AA%E3%83%BC%E3%83%B3-%E3%82%B2%E3%83%BC%E3%83%9F%E3%83%B3%E3%82%B0%E3%83%8E%E3%83%BC%E3%83%88%E3%83%91%E3%82%BD%E3%82%B3%E3%83%B3-i7-7700HQ-Thunderbolt/dp/B07C8D5QPS/ref=sr_1_262?__mk_ja_JP=%E3%82%AB%E3%82%BF%E3%82%AB%E3%83%8A&amp;dchild=1&amp;keywords=%E3%83%91%E3%82%BD%E3%82%B3%E3%83%B3&amp;qid=1598695077&amp;sr=8-262", "Go")</f>
        <v/>
      </c>
    </row>
    <row r="167">
      <c r="A167" t="inlineStr">
        <is>
          <t>HP 14インチワイドスクリーンLEDノートパソコン、AMD Athlon 3050U 2.3ギガヘルツ、8GBメモリ、512GB SSD, Wi-Fi、Bluetooth、Webカメラ、Windows 10 Home in Sモード、ジェットブラック、Ptech 4ポートUSB 2.0ハブ付き 16GB RAM | 256GB SSD</t>
        </is>
      </c>
      <c r="B167" t="inlineStr">
        <is>
          <t>￥115,502</t>
        </is>
      </c>
      <c r="C167" t="inlineStr">
        <is>
          <t>4.6</t>
        </is>
      </c>
      <c r="D167">
        <f>HYPERLINK("https://www.amazon.co.jp/HP-14%E3%82%A4%E3%83%B3%E3%83%81%E3%83%AF%E3%82%A4%E3%83%89%E3%82%B9%E3%82%AF%E3%83%AA%E3%83%BC%E3%83%B3LED%E3%83%8E%E3%83%BC%E3%83%88%E3%83%91%E3%82%BD%E3%82%B3%E3%83%B3%E3%80%81AMD-2-3%E3%82%AE%E3%82%AC%E3%83%98%E3%83%AB%E3%83%84%E3%80%818GB%E3%83%A1%E3%83%A2%E3%83%AA%E3%80%81512GB-Wi-Fi%E3%80%81Bluetooth%E3%80%81Web%E3%82%AB%E3%83%A1%E3%83%A9%E3%80%81Windows-S%E3%83%A2%E3%83%BC%E3%83%89%E3%80%81%E3%82%B8%E3%82%A7%E3%83%83%E3%83%88%E3%83%96%E3%83%A9%E3%83%83%E3%82%AF%E3%80%81Ptech/dp/B0881S1X6D/ref=sr_1_265?__mk_ja_JP=%E3%82%AB%E3%82%BF%E3%82%AB%E3%83%8A&amp;dchild=1&amp;keywords=%E3%83%91%E3%82%BD%E3%82%B3%E3%83%B3&amp;qid=1598695077&amp;sr=8-265", "Go")</f>
        <v/>
      </c>
    </row>
    <row r="168">
      <c r="A168" t="inlineStr">
        <is>
          <t>HP Business ProBook x360 11 G3 EE 11.6インチ タッチスクリーン 2-in-1 ノートパソコン PC、Intel Quad Core Celeron N4100 最大2.4GHz、4GB RAM SDRAM 128GB SSD、USB Type C、HDMI、Webcam、Bluetooth、Windows 10 Pro。</t>
        </is>
      </c>
      <c r="B168" t="inlineStr">
        <is>
          <t>￥69,017</t>
        </is>
      </c>
      <c r="C168" t="inlineStr">
        <is>
          <t>4.3</t>
        </is>
      </c>
      <c r="D168">
        <f>HYPERLINK("https://www.amazon.co.jp/HP-Business-%E3%82%BF%E3%83%83%E3%83%81%E3%82%B9%E3%82%AF%E3%83%AA%E3%83%BC%E3%83%B3-%E6%9C%80%E5%A4%A72-4GHz%E3%80%814GB-C%E3%80%81HDMI%E3%80%81Webcam%E3%80%81Bluetooth%E3%80%81Windows/dp/B0833GNQN9/ref=sr_1_267?__mk_ja_JP=%E3%82%AB%E3%82%BF%E3%82%AB%E3%83%8A&amp;dchild=1&amp;keywords=%E3%83%91%E3%82%BD%E3%82%B3%E3%83%B3&amp;qid=1598695077&amp;sr=8-267", "Go")</f>
        <v/>
      </c>
    </row>
    <row r="169">
      <c r="A169" t="inlineStr">
        <is>
          <t>HP ノートパソコン HP 14s-dk0000 14.0インチワイド フルHD ブライトビュー IPSディスプレイ AMD A4 4GB 128GB SSD Windows10 WPS Office付き（型番：7XH09PA-AABU）</t>
        </is>
      </c>
      <c r="B169" t="inlineStr">
        <is>
          <t>￥35,500</t>
        </is>
      </c>
      <c r="C169" t="inlineStr">
        <is>
          <t>4.2</t>
        </is>
      </c>
      <c r="D169">
        <f>HYPERLINK("https://www.amazon.co.jp/HP-14s-dk0000-14-0%E3%82%A4%E3%83%B3%E3%83%81%E3%83%AF%E3%82%A4%E3%83%89-IPS%E3%83%87%E3%82%A3%E3%82%B9%E3%83%97%E3%83%AC%E3%82%A4-Office%E4%BB%98%E3%81%8D%EF%BC%88%E5%9E%8B%E7%95%AA%EF%BC%9A7XH09PA-AABU%EF%BC%89/dp/B082G5R2WS/ref=sr_1_269?__mk_ja_JP=%E3%82%AB%E3%82%BF%E3%82%AB%E3%83%8A&amp;dchild=1&amp;keywords=%E3%83%91%E3%82%BD%E3%82%B3%E3%83%B3&amp;qid=1598695077&amp;sr=8-269", "Go")</f>
        <v/>
      </c>
    </row>
    <row r="170">
      <c r="A170" t="inlineStr">
        <is>
          <t>HP 14 プレミアム 薄型＆ライト タッチスクリーン ノートパソコン コンピュータ PC 14インチ HD マイクロエッジディスプレイ AMD Ryzen 3 3200U /Radeon Vega 3, 8GB RAM 128GB SSD USBタイプ C HDMI RJ-45 WiFi Webcam Win 10-アクセサリバンドル</t>
        </is>
      </c>
      <c r="B170" t="inlineStr">
        <is>
          <t>￥83,517</t>
        </is>
      </c>
      <c r="C170" t="inlineStr">
        <is>
          <t>4.3</t>
        </is>
      </c>
      <c r="D170">
        <f>HYPERLINK("https://www.amazon.co.jp/HP-%E3%82%BF%E3%83%83%E3%83%81%E3%82%B9%E3%82%AF%E3%83%AA%E3%83%BC%E3%83%B3-%E3%83%8E%E3%83%BC%E3%83%88%E3%83%91%E3%82%BD%E3%82%B3%E3%83%B3-%E3%83%9E%E3%82%A4%E3%82%AF%E3%83%AD%E3%82%A8%E3%83%83%E3%82%B8%E3%83%87%E3%82%A3%E3%82%B9%E3%83%97%E3%83%AC%E3%82%A4-10-%E3%82%A2%E3%82%AF%E3%82%BB%E3%82%B5%E3%83%AA%E3%83%90%E3%83%B3%E3%83%89%E3%83%AB/dp/B081LBX5X5/ref=sr_1_270?__mk_ja_JP=%E3%82%AB%E3%82%BF%E3%82%AB%E3%83%8A&amp;dchild=1&amp;keywords=%E3%83%91%E3%82%BD%E3%82%B3%E3%83%B3&amp;qid=1598695077&amp;sr=8-270", "Go")</f>
        <v/>
      </c>
    </row>
    <row r="171">
      <c r="A171" t="inlineStr">
        <is>
          <t>Dell 第七世代インテルCore i5の、GTX 1060枚の6ギガバイトグラフィックス、8ギガバイトのメモリ、128ギガバイトSSD + 1TB HDD、15.6" 、マットブラック - i7577-5241BLK-PUSのInspironは表示ゲーミングノートパソコンをLED</t>
        </is>
      </c>
      <c r="B171" t="inlineStr">
        <is>
          <t>￥133,903</t>
        </is>
      </c>
      <c r="C171" t="inlineStr">
        <is>
          <t>4.2</t>
        </is>
      </c>
      <c r="D171">
        <f>HYPERLINK("https://www.amazon.co.jp/Dell-%E7%AC%AC%E4%B8%83%E4%B8%96%E4%BB%A3%E3%82%A4%E3%83%B3%E3%83%86%E3%83%ABCore-1060%E6%9E%9A%E3%81%AE6%E3%82%AE%E3%82%AC%E3%83%90%E3%82%A4%E3%83%88%E3%82%B0%E3%83%A9%E3%83%95%E3%82%A3%E3%83%83%E3%82%AF%E3%82%B9%E3%80%818%E3%82%AE%E3%82%AC%E3%83%90%E3%82%A4%E3%83%88%E3%81%AE%E3%83%A1%E3%83%A2%E3%83%AA%E3%80%81128%E3%82%AE%E3%82%AC%E3%83%90%E3%82%A4%E3%83%88SSD-HDD%E3%80%8115-6-i7577-5241BLK-PUS%E3%81%AEInspiron%E3%81%AF%E8%A1%A8%E7%A4%BA%E3%82%B2%E3%83%BC%E3%83%9F%E3%83%B3%E3%82%B0%E3%83%8E%E3%83%BC%E3%83%88%E3%83%91%E3%82%BD%E3%82%B3%E3%83%B3%E3%82%92LED/dp/B0764HW117/ref=sr_1_271?__mk_ja_JP=%E3%82%AB%E3%82%BF%E3%82%AB%E3%83%8A&amp;dchild=1&amp;keywords=%E3%83%91%E3%82%BD%E3%82%B3%E3%83%B3&amp;qid=1598695077&amp;sr=8-271", "Go")</f>
        <v/>
      </c>
    </row>
    <row r="172">
      <c r="A172" t="inlineStr">
        <is>
          <t>Lenovo（レノボ） 15.6型 ノートパソコン Lenovo Ideapad 330S プラチナグレー（Core i5/メモリ 8GB/SSD 256GB）※web限定品 81F500K2JP</t>
        </is>
      </c>
      <c r="B172" t="inlineStr">
        <is>
          <t>￥89,800</t>
        </is>
      </c>
      <c r="C172" t="inlineStr">
        <is>
          <t>4.4</t>
        </is>
      </c>
      <c r="D172">
        <f>HYPERLINK("https://www.amazon.co.jp/%E3%83%8E%E3%83%BC%E3%83%88%E3%83%91%E3%82%BD%E3%82%B3%E3%83%B3-Lenovo-%E3%83%97%E3%83%A9%E3%83%81%E3%83%8A%E3%82%B0%E3%83%AC%E3%83%BC%EF%BC%88Core-256GB%EF%BC%89%E2%80%BBweb%E9%99%90%E5%AE%9A%E5%93%81-81F500K2JP/dp/B07GVD8F69/ref=sr_1_275?__mk_ja_JP=%E3%82%AB%E3%82%BF%E3%82%AB%E3%83%8A&amp;dchild=1&amp;keywords=%E3%83%91%E3%82%BD%E3%82%B3%E3%83%B3&amp;qid=1598695077&amp;sr=8-275", "Go")</f>
        <v/>
      </c>
    </row>
    <row r="173">
      <c r="A173" t="inlineStr">
        <is>
          <t>エイスース 11.6型ノートパソコン ASUS E203MA パールホワイト E203MA-4000W</t>
        </is>
      </c>
      <c r="B173" t="inlineStr">
        <is>
          <t>￥48,000</t>
        </is>
      </c>
      <c r="C173" t="inlineStr">
        <is>
          <t>4.5</t>
        </is>
      </c>
      <c r="D173">
        <f>HYPERLINK("https://www.amazon.co.jp/%E3%82%A8%E3%82%A4%E3%82%B9%E3%83%BC%E3%82%B9-11-6%E5%9E%8B%E3%83%8E%E3%83%BC%E3%83%88%E3%83%91%E3%82%BD%E3%82%B3%E3%83%B3-E203MA-%E3%83%91%E3%83%BC%E3%83%AB%E3%83%9B%E3%83%AF%E3%82%A4%E3%83%88-E203MA-4000W/dp/B07DW4TG5K/ref=sr_1_277?__mk_ja_JP=%E3%82%AB%E3%82%BF%E3%82%AB%E3%83%8A&amp;dchild=1&amp;keywords=%E3%83%91%E3%82%BD%E3%82%B3%E3%83%B3&amp;qid=1598695077&amp;sr=8-277", "Go")</f>
        <v/>
      </c>
    </row>
    <row r="174">
      <c r="A174" t="inlineStr">
        <is>
          <t>2020 プレミアム Lenovo Ideapad S145 ノートパソコンコンピュータ、15.6インチ HD アンチグレアディスプレイ、Intel Celeron 4205U 1.8GHz、WiFi BT 4.1 Dolby Audio HDMI Win 10 + Delca 16GB Micro SDカード 8GB DDR4 I 128GB SSD グレー</t>
        </is>
      </c>
      <c r="B174" t="inlineStr">
        <is>
          <t>￥114,547</t>
        </is>
      </c>
      <c r="C174" t="inlineStr">
        <is>
          <t>4.4</t>
        </is>
      </c>
      <c r="D174">
        <f>HYPERLINK("https://www.amazon.co.jp/Lenovo-Ideapad-S145-%E3%83%8E%E3%83%BC%E3%83%88%E3%83%91%E3%82%BD%E3%82%B3%E3%83%B3%E3%82%B3%E3%83%B3%E3%83%94%E3%83%A5%E3%83%BC%E3%82%BF%E3%80%8115-6%E3%82%A4%E3%83%B3%E3%83%81-%E3%82%A2%E3%83%B3%E3%83%81%E3%82%B0%E3%83%AC%E3%82%A2%E3%83%87%E3%82%A3%E3%82%B9%E3%83%97%E3%83%AC%E3%82%A4%E3%80%81Intel/dp/B0851FP4H2/ref=sr_1_278?__mk_ja_JP=%E3%82%AB%E3%82%BF%E3%82%AB%E3%83%8A&amp;dchild=1&amp;keywords=%E3%83%91%E3%82%BD%E3%82%B3%E3%83%B3&amp;qid=1598695077&amp;sr=8-278", "Go")</f>
        <v/>
      </c>
    </row>
    <row r="175">
      <c r="A175" t="inlineStr">
        <is>
          <t>HP 17.3インチ HD+ SVA BrightView WLEDバックライトタッチスクリーンノートパソコン、Intel Quad-Core i58265U 最大3.9GHz、8GB DDR4、256GB NVMe SSD、光学ドライブ、Bluetooth、Wi-Fi、HDオーディオ、HDウェブカメラ、淡いローズゴールド</t>
        </is>
      </c>
      <c r="B175" t="inlineStr">
        <is>
          <t>￥167,679</t>
        </is>
      </c>
      <c r="C175" t="inlineStr">
        <is>
          <t>4.5</t>
        </is>
      </c>
      <c r="D175">
        <f>HYPERLINK("https://www.amazon.co.jp/HP-BrightView-WLED%E3%83%90%E3%83%83%E3%82%AF%E3%83%A9%E3%82%A4%E3%83%88%E3%82%BF%E3%83%83%E3%83%81%E3%82%B9%E3%82%AF%E3%83%AA%E3%83%BC%E3%83%B3%E3%83%8E%E3%83%BC%E3%83%88%E3%83%91%E3%82%BD%E3%82%B3%E3%83%B3%E3%80%81Intel-%E6%9C%80%E5%A4%A73-9GHz%E3%80%818GB-SSD%E3%80%81%E5%85%89%E5%AD%A6%E3%83%89%E3%83%A9%E3%82%A4%E3%83%96%E3%80%81Bluetooth%E3%80%81Wi-Fi%E3%80%81HD%E3%82%AA%E3%83%BC%E3%83%87%E3%82%A3%E3%82%AA%E3%80%81HD%E3%82%A6%E3%82%A7%E3%83%96%E3%82%AB%E3%83%A1%E3%83%A9%E3%80%81%E6%B7%A1%E3%81%84%E3%83%AD%E3%83%BC%E3%82%BA%E3%82%B4%E3%83%BC%E3%83%AB%E3%83%89/dp/B084CXDQ7W/ref=sr_1_279?__mk_ja_JP=%E3%82%AB%E3%82%BF%E3%82%AB%E3%83%8A&amp;dchild=1&amp;keywords=%E3%83%91%E3%82%BD%E3%82%B3%E3%83%B3&amp;qid=1598695077&amp;sr=8-279", "Go")</f>
        <v/>
      </c>
    </row>
    <row r="176">
      <c r="A176" t="inlineStr">
        <is>
          <t>14 2 in 1 コンバーチブルノートパソコン:14インチ FHDタッチスクリーン、AMD Ryzen 7 3700Uプロセッサー、8GB RAM、512GB SSD、WiFi、Bluetooth、ウェブカメラ、HDMI、バックライトキーボード、フリンガープリントリーダー、Win 10。 Flex 14-AMD Ryzen 7</t>
        </is>
      </c>
      <c r="B176" t="inlineStr">
        <is>
          <t>￥39,990</t>
        </is>
      </c>
      <c r="C176" t="inlineStr">
        <is>
          <t>4.3</t>
        </is>
      </c>
      <c r="D176">
        <f>HYPERLINK("https://www.amazon.co.jp/%E3%82%B3%E3%83%B3%E3%83%90%E3%83%BC%E3%83%81%E3%83%96%E3%83%AB%E3%83%8E%E3%83%BC%E3%83%88%E3%83%91%E3%82%BD%E3%82%B3%E3%83%B3-FHD%E3%82%BF%E3%83%83%E3%83%81%E3%82%B9%E3%82%AF%E3%83%AA%E3%83%BC%E3%83%B3%E3%80%81AMD-3700U%E3%83%97%E3%83%AD%E3%82%BB%E3%83%83%E3%82%B5%E3%83%BC%E3%80%818GB-RAM%E3%80%81512GB-SSD%E3%80%81WiFi%E3%80%81Bluetooth%E3%80%81%E3%82%A6%E3%82%A7%E3%83%96%E3%82%AB%E3%83%A1%E3%83%A9%E3%80%81HDMI%E3%80%81%E3%83%90%E3%83%83%E3%82%AF%E3%83%A9%E3%82%A4%E3%83%88%E3%82%AD%E3%83%BC%E3%83%9C%E3%83%BC%E3%83%89%E3%80%81%E3%83%95%E3%83%AA%E3%83%B3%E3%82%AC%E3%83%BC%E3%83%97%E3%83%AA%E3%83%B3%E3%83%88%E3%83%AA%E3%83%BC%E3%83%80%E3%83%BC%E3%80%81Win/dp/B07XFJ4RH2/ref=sr_1_280?__mk_ja_JP=%E3%82%AB%E3%82%BF%E3%82%AB%E3%83%8A&amp;dchild=1&amp;keywords=%E3%83%91%E3%82%BD%E3%82%B3%E3%83%B3&amp;qid=1598695077&amp;sr=8-280", "Go")</f>
        <v/>
      </c>
    </row>
    <row r="177">
      <c r="A177" t="inlineStr">
        <is>
          <t>Lenovo IdeaPad 3 14インチ ノートパソコン、14.0インチ、Abyss。 14.0" 81W0003QUS</t>
        </is>
      </c>
      <c r="B177" t="inlineStr">
        <is>
          <t>￥92,478</t>
        </is>
      </c>
      <c r="C177" t="inlineStr">
        <is>
          <t>4.2</t>
        </is>
      </c>
      <c r="D177">
        <f>HYPERLINK("https://www.amazon.co.jp/Lenovo-IdeaPad-14%E3%82%A4%E3%83%B3%E3%83%81-%E3%83%8E%E3%83%BC%E3%83%88%E3%83%91%E3%82%BD%E3%82%B3%E3%83%B3%E3%80%8114-0%E3%82%A4%E3%83%B3%E3%83%81%E3%80%81Abyss%E3%80%82-81W0003QUS/dp/B0862269YP/ref=sr_1_281?__mk_ja_JP=%E3%82%AB%E3%82%BF%E3%82%AB%E3%83%8A&amp;dchild=1&amp;keywords=%E3%83%91%E3%82%BD%E3%82%B3%E3%83%B3&amp;qid=1598695077&amp;sr=8-281", "Go")</f>
        <v/>
      </c>
    </row>
    <row r="178">
      <c r="A178" t="inlineStr">
        <is>
          <t>Chromebook クロームブック ASUS ノートパソコン 10.1型WXGA液晶 日本語キーボード C101PA シルバー グーグル Google</t>
        </is>
      </c>
      <c r="B178" t="inlineStr">
        <is>
          <t>￥31,500から1個のオプション</t>
        </is>
      </c>
      <c r="C178" t="inlineStr">
        <is>
          <t>4.2</t>
        </is>
      </c>
      <c r="D178">
        <f>HYPERLINK("https://www.amazon.co.jp/Chromebook-10-1%E5%9E%8B%E3%83%8E%E3%83%BC%E3%83%88PC%E3%80%90%E6%97%A5%E6%9C%AC%E6%AD%A3%E8%A6%8F%E4%BB%A3%E7%90%86%E5%BA%97%E5%93%81%E3%80%91CP1-Hexa-core-eMMC16GB-C101PA-OP1/dp/B078JDWJQR/ref=sr_1_282?__mk_ja_JP=%E3%82%AB%E3%82%BF%E3%82%AB%E3%83%8A&amp;dchild=1&amp;keywords=%E3%83%91%E3%82%BD%E3%82%B3%E3%83%B3&amp;qid=1598695077&amp;sr=8-282", "Go")</f>
        <v/>
      </c>
    </row>
    <row r="179">
      <c r="A179" t="inlineStr">
        <is>
          <t>Jumperノートパソコン13.3インチ 6GB 64GB Windows 10超薄型ノートPC / サポート128GB MicroSDの1TB SSD拡張 /Celeron / USB3.0 / デュアルバンドWIFI</t>
        </is>
      </c>
      <c r="B179" t="inlineStr">
        <is>
          <t>￥22,762</t>
        </is>
      </c>
      <c r="C179" t="inlineStr">
        <is>
          <t>4.2</t>
        </is>
      </c>
      <c r="D179">
        <f>HYPERLINK("https://www.amazon.co.jp/Jumper%E3%83%8E%E3%83%BC%E3%83%88%E3%83%91%E3%82%BD%E3%82%B3%E3%83%B313-3%E3%82%A4%E3%83%B3%E3%83%81-10%E8%B6%85%E8%96%84%E5%9E%8B%E3%83%8E%E3%83%BC%E3%83%88PC-%E3%82%B5%E3%83%9D%E3%83%BC%E3%83%88128GB-MicroSD%E3%81%AE1TB-%E3%83%87%E3%83%A5%E3%82%A2%E3%83%AB%E3%83%90%E3%83%B3%E3%83%89WIFI/dp/B085H9TT5C/ref=sr_1_284?__mk_ja_JP=%E3%82%AB%E3%82%BF%E3%82%AB%E3%83%8A&amp;dchild=1&amp;keywords=%E3%83%91%E3%82%BD%E3%82%B3%E3%83%B3&amp;qid=1598695077&amp;sr=8-284", "Go")</f>
        <v/>
      </c>
    </row>
    <row r="180">
      <c r="A180" t="inlineStr">
        <is>
          <t>HP 14インチ HD WLED バックライト付きハイパフォーマンスビジネスノートパソコン、AMD Athlon Silver 3050U 3.2GHz 4GB DDR4, 128GB SSD Wireless-AC HDMI、Bluetooth、Webカメラ、SDカードリーダー、Windows 10 S</t>
        </is>
      </c>
      <c r="B180" t="inlineStr">
        <is>
          <t>￥53,500</t>
        </is>
      </c>
      <c r="C180" t="inlineStr">
        <is>
          <t>4.3</t>
        </is>
      </c>
      <c r="D180">
        <f>HYPERLINK("https://www.amazon.co.jp/HP-%E3%83%90%E3%83%83%E3%82%AF%E3%83%A9%E3%82%A4%E3%83%88%E4%BB%98%E3%81%8D%E3%83%8F%E3%82%A4%E3%83%91%E3%83%95%E3%82%A9%E3%83%BC%E3%83%9E%E3%83%B3%E3%82%B9%E3%83%93%E3%82%B8%E3%83%8D%E3%82%B9%E3%83%8E%E3%83%BC%E3%83%88%E3%83%91%E3%82%BD%E3%82%B3%E3%83%B3%E3%80%81AMD-Athlon-Wireless-AC-HDMI%E3%80%81Bluetooth%E3%80%81Web%E3%82%AB%E3%83%A1%E3%83%A9%E3%80%81SD%E3%82%AB%E3%83%BC%E3%83%89%E3%83%AA%E3%83%BC%E3%83%80%E3%83%BC%E3%80%81Windows/dp/B087N5LKNL/ref=sr_1_285?__mk_ja_JP=%E3%82%AB%E3%82%BF%E3%82%AB%E3%83%8A&amp;dchild=1&amp;keywords=%E3%83%91%E3%82%BD%E3%82%B3%E3%83%B3&amp;qid=1598695077&amp;sr=8-285", "Go")</f>
        <v/>
      </c>
    </row>
    <row r="181">
      <c r="A181" t="inlineStr">
        <is>
          <t>HP ノートパソコン インテルCeleron 4GBメモリ 64GB eMMC Windows10 Sモード HP Stream 11-ak0000（型番：1W4Z1PA-AAAA）</t>
        </is>
      </c>
      <c r="B181" t="inlineStr">
        <is>
          <t>￥29,500</t>
        </is>
      </c>
      <c r="C181" t="inlineStr">
        <is>
          <t>4.2</t>
        </is>
      </c>
      <c r="D181">
        <f>HYPERLINK("https://www.amazon.co.jp/HP-%E3%83%8E%E3%83%BC%E3%83%88%E3%83%91%E3%82%BD%E3%82%B3%E3%83%B3-%E3%82%A4%E3%83%B3%E3%83%86%E3%83%ABCeleron-Windows10-11-ak0000%EF%BC%88%E5%9E%8B%E7%95%AA%EF%BC%9A1W4Z1PA-AAAA%EF%BC%89/dp/B08FC4WZXM/ref=sr_1_286?__mk_ja_JP=%E3%82%AB%E3%82%BF%E3%82%AB%E3%83%8A&amp;dchild=1&amp;keywords=%E3%83%91%E3%82%BD%E3%82%B3%E3%83%B3&amp;qid=1598695077&amp;sr=8-286", "Go")</f>
        <v/>
      </c>
    </row>
    <row r="182">
      <c r="A182" t="inlineStr">
        <is>
          <t>ASUS ノートパソコン VivoBook S (Core i5-8265U/8GB・SSD 256GB/13.3インチ/ゴールドメタル)【日本正規代理店品】S330FA-8265</t>
        </is>
      </c>
      <c r="B182" t="inlineStr">
        <is>
          <t>￥124,550</t>
        </is>
      </c>
      <c r="C182" t="inlineStr">
        <is>
          <t>4.3</t>
        </is>
      </c>
      <c r="D182">
        <f>HYPERLINK("https://www.amazon.co.jp/%E3%83%8E%E3%83%BC%E3%83%88%E3%83%91%E3%82%BD%E3%82%B3%E3%83%B3-VivoBook-i5-8265U-8GB%E3%83%BBSSD-%E3%80%90%E6%97%A5%E6%9C%AC%E6%AD%A3%E8%A6%8F%E4%BB%A3%E7%90%86%E5%BA%97%E5%93%81%E3%80%91S330FA-8265/dp/B07WZS1RRM/ref=sr_1_289?__mk_ja_JP=%E3%82%AB%E3%82%BF%E3%82%AB%E3%83%8A&amp;dchild=1&amp;keywords=%E3%83%91%E3%82%BD%E3%82%B3%E3%83%B3&amp;qid=1598695077&amp;sr=8-289", "Go")</f>
        <v/>
      </c>
    </row>
    <row r="183">
      <c r="A183" t="inlineStr">
        <is>
          <t>HP 14インチ HD AMD Ryzen 3 3.5GHz 4GB 128GB SSD Radeon Vega 3 Webcam Windows 10 ノートパソコン</t>
        </is>
      </c>
      <c r="B183" t="inlineStr">
        <is>
          <t>￥67,146</t>
        </is>
      </c>
      <c r="C183" t="inlineStr">
        <is>
          <t>4.2</t>
        </is>
      </c>
      <c r="D183">
        <f>HYPERLINK("https://www.amazon.co.jp/HP-3-5GHz-Radeon-Windows-%E3%83%8E%E3%83%BC%E3%83%88%E3%83%91%E3%82%BD%E3%82%B3%E3%83%B3/dp/B07SZ9H38Q/ref=sr_1_291?__mk_ja_JP=%E3%82%AB%E3%82%BF%E3%82%AB%E3%83%8A&amp;dchild=1&amp;keywords=%E3%83%91%E3%82%BD%E3%82%B3%E3%83%B3&amp;qid=1598695077&amp;sr=8-291", "Go")</f>
        <v/>
      </c>
    </row>
    <row r="184">
      <c r="A184" t="inlineStr">
        <is>
          <t>【Microsoft Office 2019搭載】【Win 10搭載】富士通 A574/第四世代Core i5-4300M 2.6GHz/新品メモリー:8GB/HDD:500GB/新品外付けDVDスーパーマルチ/USB 3.0/HDMI/大画面15インチ/無線LAN搭載/Zeroセキュリティーソフト（永久版）付属/中古ノートパソコン (HDD:500GB)</t>
        </is>
      </c>
      <c r="B184" t="inlineStr">
        <is>
          <t>￥26,800</t>
        </is>
      </c>
      <c r="C184" t="inlineStr">
        <is>
          <t>4.5</t>
        </is>
      </c>
      <c r="D184">
        <f>HYPERLINK("https://www.amazon.co.jp/%E3%80%90Microsoft-2019%E6%90%AD%E8%BC%89%E3%80%91%E3%80%90Win-10%E6%90%AD%E8%BC%89%E3%80%91%E5%AF%8C%E5%A3%AB%E9%80%9A-%E7%AC%AC%E5%9B%9B%E4%B8%96%E4%BB%A3Core-i5-4300M/dp/B085VYH8KL/ref=sr_1_293?__mk_ja_JP=%E3%82%AB%E3%82%BF%E3%82%AB%E3%83%8A&amp;dchild=1&amp;keywords=%E3%83%91%E3%82%BD%E3%82%B3%E3%83%B3&amp;qid=1598695077&amp;sr=8-293", "Go")</f>
        <v/>
      </c>
    </row>
    <row r="185">
      <c r="A185" t="inlineStr">
        <is>
          <t>マイクロソフトSurface Laptop[サーフェス ラップトップ ノートパソコン] OfficeH&amp;Bあり 13.5型?Core i5/256GB/8GB バーガンディ DAG-00078</t>
        </is>
      </c>
      <c r="B185" t="inlineStr">
        <is>
          <t>￥69,710</t>
        </is>
      </c>
      <c r="C185" t="inlineStr">
        <is>
          <t>4.8</t>
        </is>
      </c>
      <c r="D185">
        <f>HYPERLINK("https://www.amazon.co.jp/%E3%83%9E%E3%82%A4%E3%82%AF%E3%83%AD%E3%82%BD%E3%83%95%E3%83%88Surface-Laptop-%E3%83%8E%E3%83%BC%E3%83%88%E3%83%91%E3%82%BD%E3%82%B3%E3%83%B3-OfficeH-DAG-00078/dp/B074TCCJ3M/ref=sr_1_295?__mk_ja_JP=%E3%82%AB%E3%82%BF%E3%82%AB%E3%83%8A&amp;dchild=1&amp;keywords=%E3%83%91%E3%82%BD%E3%82%B3%E3%83%B3&amp;qid=1598695077&amp;sr=8-295", "Go")</f>
        <v/>
      </c>
    </row>
    <row r="186">
      <c r="A186" t="inlineStr">
        <is>
          <t>2020 HP Envy x360 2-in-1 タッチスクリーンノートパソコン: Ryzen 5 4500U 6コア 最大4.00 GHz、512GB SSD、15.6インチ IPS フルHD、8GB RAM、バックライトキーボード、Windows 10</t>
        </is>
      </c>
      <c r="B186" t="inlineStr">
        <is>
          <t>￥130,459</t>
        </is>
      </c>
      <c r="C186" t="inlineStr">
        <is>
          <t>4.8</t>
        </is>
      </c>
      <c r="D186">
        <f>HYPERLINK("https://www.amazon.co.jp/2020-HP-Envy-%E3%82%BF%E3%83%83%E3%83%81%E3%82%B9%E3%82%AF%E3%83%AA%E3%83%BC%E3%83%B3%E3%83%8E%E3%83%BC%E3%83%88%E3%83%91%E3%82%BD%E3%82%B3%E3%83%B3-RAM%E3%80%81%E3%83%90%E3%83%83%E3%82%AF%E3%83%A9%E3%82%A4%E3%83%88%E3%82%AD%E3%83%BC%E3%83%9C%E3%83%BC%E3%83%89%E3%80%81Windows/dp/B08C35BQHS/ref=sr_1_297?__mk_ja_JP=%E3%82%AB%E3%82%BF%E3%82%AB%E3%83%8A&amp;dchild=1&amp;keywords=%E3%83%91%E3%82%BD%E3%82%B3%E3%83%B3&amp;qid=1598695077&amp;sr=8-297", "Go")</f>
        <v/>
      </c>
    </row>
    <row r="187">
      <c r="A187" t="inlineStr">
        <is>
          <t>Asus Chromebook C425 クラムシェルノートパソコン、14インチ FHD 4-Way NanoEdge、Intel Core m3-8100Yプロセッサー、4GB RAM、128GB eMMCストレージ、バックライトKB、シルバー、クロームOS、C425TA-WH348</t>
        </is>
      </c>
      <c r="B187" t="inlineStr">
        <is>
          <t>￥119,952</t>
        </is>
      </c>
      <c r="C187" t="inlineStr">
        <is>
          <t>4.4</t>
        </is>
      </c>
      <c r="D187">
        <f>HYPERLINK("https://www.amazon.co.jp/Chromebook-%E3%82%AF%E3%83%A9%E3%83%A0%E3%82%B7%E3%82%A7%E3%83%AB%E3%83%8E%E3%83%BC%E3%83%88%E3%83%91%E3%82%BD%E3%82%B3%E3%83%B3%E3%80%8114%E3%82%A4%E3%83%B3%E3%83%81-NanoEdge%E3%80%81Intel-m3-8100Y%E3%83%97%E3%83%AD%E3%82%BB%E3%83%83%E3%82%B5%E3%83%BC%E3%80%814GB-eMMC%E3%82%B9%E3%83%88%E3%83%AC%E3%83%BC%E3%82%B8%E3%80%81%E3%83%90%E3%83%83%E3%82%AF%E3%83%A9%E3%82%A4%E3%83%88KB%E3%80%81%E3%82%B7%E3%83%AB%E3%83%90%E3%83%BC%E3%80%81%E3%82%AF%E3%83%AD%E3%83%BC%E3%83%A0OS%E3%80%81C425TA-WH348/dp/B083ZRSWHG/ref=sr_1_298?__mk_ja_JP=%E3%82%AB%E3%82%BF%E3%82%AB%E3%83%8A&amp;dchild=1&amp;keywords=%E3%83%91%E3%82%BD%E3%82%B3%E3%83%B3&amp;qid=1598695077&amp;sr=8-298", "Go")</f>
        <v/>
      </c>
    </row>
    <row r="188">
      <c r="A188" t="inlineStr">
        <is>
          <t>mouse デスクトップパソコン LM-FC08SHZJ/Celeron G4930/8GB/256GB/Win10</t>
        </is>
      </c>
      <c r="B188" t="inlineStr">
        <is>
          <t>￥61,140</t>
        </is>
      </c>
      <c r="C188" t="inlineStr">
        <is>
          <t>4.3</t>
        </is>
      </c>
      <c r="D188">
        <f>HYPERLINK("https://www.amazon.co.jp/mouse-%E3%83%87%E3%82%B9%E3%82%AF%E3%83%88%E3%83%83%E3%83%97%E3%83%91%E3%82%BD%E3%82%B3%E3%83%B3-LM-FC08SHZJ-Celeron-G4930/dp/B085HZ6BQ5/ref=sr_1_290_sspa?__mk_ja_JP=%E3%82%AB%E3%82%BF%E3%82%AB%E3%83%8A&amp;dchild=1&amp;keywords=%E3%83%91%E3%82%BD%E3%82%B3%E3%83%B3&amp;qid=1598695256&amp;sr=8-290-spons&amp;psc=1&amp;spLa=ZW5jcnlwdGVkUXVhbGlmaWVyPUExNU02UDlaV0ZYV1pMJmVuY3J5cHRlZElkPUEwMDM2NDM5MUtVRDZLQUlIWVVKMyZlbmNyeXB0ZWRBZElkPUEyWFJGT1pLMEFaVEhJJndpZGdldE5hbWU9c3BfYXRmX25leHQmYWN0aW9uPWNsaWNrUmVkaXJlY3QmZG9Ob3RMb2dDbGljaz10cnVl", "Go")</f>
        <v/>
      </c>
    </row>
    <row r="189">
      <c r="A189" t="inlineStr">
        <is>
          <t>ASUS オフィス付きノートパソコン X545FA( i7-10510U / 8GB・SSD 512GB / 15.6インチ / DVDスーパーマルチドライブ / FHD(1920 × 1080) / Microsoft Office H&amp;B 2019 /スレートグレー)【日本正規代理店品】【あんしん保証】X545FA-BQ075TS</t>
        </is>
      </c>
      <c r="B189" t="inlineStr">
        <is>
          <t>￥107,800</t>
        </is>
      </c>
      <c r="C189" t="inlineStr">
        <is>
          <t>4</t>
        </is>
      </c>
      <c r="D189">
        <f>HYPERLINK("https://www.amazon.co.jp/%E3%82%AA%E3%83%95%E3%82%A3%E3%82%B9%E4%BB%98%E3%81%8D%E3%83%8E%E3%83%BC%E3%83%88%E3%83%91%E3%82%BD%E3%82%B3%E3%83%B3-i7-10510U-DVD%E3%82%B9%E3%83%BC%E3%83%91%E3%83%BC%E3%83%9E%E3%83%AB%E3%83%81%E3%83%89%E3%83%A9%E3%82%A4%E3%83%96-Microsoft-%E3%80%90%E6%97%A5%E6%9C%AC%E6%AD%A3%E8%A6%8F%E4%BB%A3%E7%90%86%E5%BA%97%E5%93%81%E3%80%91%E3%80%90%E3%81%82%E3%82%93%E3%81%97%E3%82%93%E4%BF%9D%E8%A8%BC%E3%80%91X545FA-BQ075TS/dp/B086HGV4VW/ref=sr_1_291_sspa?__mk_ja_JP=%E3%82%AB%E3%82%BF%E3%82%AB%E3%83%8A&amp;dchild=1&amp;keywords=%E3%83%91%E3%82%BD%E3%82%B3%E3%83%B3&amp;qid=1598695256&amp;sr=8-291-spons&amp;psc=1&amp;spLa=ZW5jcnlwdGVkUXVhbGlmaWVyPUExNU02UDlaV0ZYV1pMJmVuY3J5cHRlZElkPUEwMDM2NDM5MUtVRDZLQUlIWVVKMyZlbmNyeXB0ZWRBZElkPUEyNE1SN0QwTUtBNVc3JndpZGdldE5hbWU9c3BfYXRmX25leHQmYWN0aW9uPWNsaWNrUmVkaXJlY3QmZG9Ob3RMb2dDbGljaz10cnVl", "Go")</f>
        <v/>
      </c>
    </row>
    <row r="190">
      <c r="A190" t="inlineStr">
        <is>
          <t>マイクロソフトSurface Laptop[サーフェス ラップトップ ノートパソコン] OfficeH&amp;Bあり 13.5型?Core i5/256GB/8GB バーガンディ DAG-00078</t>
        </is>
      </c>
      <c r="B190" t="inlineStr">
        <is>
          <t>￥69,710</t>
        </is>
      </c>
      <c r="C190" t="inlineStr">
        <is>
          <t>4.8</t>
        </is>
      </c>
      <c r="D190">
        <f>HYPERLINK("https://www.amazon.co.jp/%E3%83%9E%E3%82%A4%E3%82%AF%E3%83%AD%E3%82%BD%E3%83%95%E3%83%88Surface-Laptop-%E3%83%8E%E3%83%BC%E3%83%88%E3%83%91%E3%82%BD%E3%82%B3%E3%83%B3-OfficeH-DAG-00078/dp/B074TCCJ3M/ref=sr_1_293?__mk_ja_JP=%E3%82%AB%E3%82%BF%E3%82%AB%E3%83%8A&amp;dchild=1&amp;keywords=%E3%83%91%E3%82%BD%E3%82%B3%E3%83%B3&amp;qid=1598695256&amp;sr=8-293", "Go")</f>
        <v/>
      </c>
    </row>
    <row r="191">
      <c r="A191" t="inlineStr">
        <is>
          <t>2020 最新 ASUS TUF ゲーミング ノートパソコン 15.6インチ フルHD ディスプレイ AMD クアッドコア Ryzen 5 3550H (Beats i7-7700HQ) 8GB DDR4 256GB PCIe SSD 4GB GTX 1650 RGB バックライト ウェブカメラ Win 10 + iCarp ワイヤレスマウス 8GB RAM I 512GB PCIe SSD</t>
        </is>
      </c>
      <c r="B191" t="inlineStr">
        <is>
          <t>￥149,805</t>
        </is>
      </c>
      <c r="C191" t="inlineStr">
        <is>
          <t>4.8</t>
        </is>
      </c>
      <c r="D191">
        <f>HYPERLINK("https://www.amazon.co.jp/ASUS-TUF-Gaming-Laptop/dp/B08DNWJG48/ref=sr_1_295?__mk_ja_JP=%E3%82%AB%E3%82%BF%E3%82%AB%E3%83%8A&amp;dchild=1&amp;keywords=%E3%83%91%E3%82%BD%E3%82%B3%E3%83%B3&amp;qid=1598695256&amp;sr=8-295", "Go")</f>
        <v/>
      </c>
    </row>
    <row r="192">
      <c r="A192" t="inlineStr">
        <is>
          <t>2020 HP Envy x360 2-in-1 タッチスクリーンノートパソコン: Ryzen 5 4500U 6コア 最大4.00 GHz、512GB SSD、15.6インチ IPS フルHD、8GB RAM、バックライトキーボード、Windows 10</t>
        </is>
      </c>
      <c r="B192" t="inlineStr">
        <is>
          <t>￥130,459</t>
        </is>
      </c>
      <c r="C192" t="inlineStr">
        <is>
          <t>4.8</t>
        </is>
      </c>
      <c r="D192">
        <f>HYPERLINK("https://www.amazon.co.jp/2020-HP-Envy-%E3%82%BF%E3%83%83%E3%83%81%E3%82%B9%E3%82%AF%E3%83%AA%E3%83%BC%E3%83%B3%E3%83%8E%E3%83%BC%E3%83%88%E3%83%91%E3%82%BD%E3%82%B3%E3%83%B3-RAM%E3%80%81%E3%83%90%E3%83%83%E3%82%AF%E3%83%A9%E3%82%A4%E3%83%88%E3%82%AD%E3%83%BC%E3%83%9C%E3%83%BC%E3%83%89%E3%80%81Windows/dp/B08C35BQHS/ref=sr_1_296?__mk_ja_JP=%E3%82%AB%E3%82%BF%E3%82%AB%E3%83%8A&amp;dchild=1&amp;keywords=%E3%83%91%E3%82%BD%E3%82%B3%E3%83%B3&amp;qid=1598695256&amp;sr=8-296", "Go")</f>
        <v/>
      </c>
    </row>
    <row r="193">
      <c r="A193" t="inlineStr">
        <is>
          <t>2019 Dell Inspiron 15 15.6インチ HD LEDバックライトタッチスクリーンノートパソコン、Intel Core i58265U プロセッサー 最大3.90GHz、16GB RAM、512GB ソリッドステートドライブ、HDMI、ワイヤレス-AC、Bluetooth、Windows 10、ブラック</t>
        </is>
      </c>
      <c r="B193" t="inlineStr">
        <is>
          <t>￥174,993</t>
        </is>
      </c>
      <c r="C193" t="inlineStr">
        <is>
          <t>4.8</t>
        </is>
      </c>
      <c r="D193">
        <f>HYPERLINK("https://www.amazon.co.jp/Dell-LED%E3%83%90%E3%83%83%E3%82%AF%E3%83%A9%E3%82%A4%E3%83%88%E3%82%BF%E3%83%83%E3%83%81%E3%82%B9%E3%82%AF%E3%83%AA%E3%83%BC%E3%83%B3%E3%83%8E%E3%83%BC%E3%83%88%E3%83%91%E3%82%BD%E3%82%B3%E3%83%B3%E3%80%81Intel-%E6%9C%80%E5%A4%A73-90GHz%E3%80%8116GB-RAM%E3%80%81512GB-%E3%82%BD%E3%83%AA%E3%83%83%E3%83%89%E3%82%B9%E3%83%86%E3%83%BC%E3%83%88%E3%83%89%E3%83%A9%E3%82%A4%E3%83%96%E3%80%81HDMI%E3%80%81%E3%83%AF%E3%82%A4%E3%83%A4%E3%83%AC%E3%82%B9-AC%E3%80%81Bluetooth%E3%80%81Windows/dp/B081FGHNBL/ref=sr_1_297?__mk_ja_JP=%E3%82%AB%E3%82%BF%E3%82%AB%E3%83%8A&amp;dchild=1&amp;keywords=%E3%83%91%E3%82%BD%E3%82%B3%E3%83%B3&amp;qid=1598695256&amp;sr=8-297", "Go")</f>
        <v/>
      </c>
    </row>
    <row r="194">
      <c r="A194" t="inlineStr">
        <is>
          <t>Jumper EZbook X7 超軽量 薄型 PC ノートパソコン 超高速Celeron N3450 【強化版】 13.3インチ メモリ8GB 【256GB SSD】 Windows 10 / WIFI/ USB3.0/HDMI/Bluetooth 高解像度1920x1080</t>
        </is>
      </c>
      <c r="B194" t="inlineStr">
        <is>
          <t>￥36,550</t>
        </is>
      </c>
      <c r="C194" t="inlineStr">
        <is>
          <t>4.6</t>
        </is>
      </c>
      <c r="D194">
        <f>HYPERLINK("https://www.amazon.co.jp/EZbook-X7-%E8%B6%85%E9%AB%98%E9%80%9FCeleron-Bluetooth-%E9%AB%98%E8%A7%A3%E5%83%8F%E5%BA%A61920x1080/dp/B083YX4FDK/ref=sr_1_298?__mk_ja_JP=%E3%82%AB%E3%82%BF%E3%82%AB%E3%83%8A&amp;dchild=1&amp;keywords=%E3%83%91%E3%82%BD%E3%82%B3%E3%83%B3&amp;qid=1598695256&amp;sr=8-298", "Go")</f>
        <v/>
      </c>
    </row>
    <row r="195">
      <c r="A195" t="inlineStr">
        <is>
          <t>【Microsoft Office 2016搭載】【Win 10搭載】TOSHIBA R632/第三世代Core™ i5-3317U 1.7GHz/メモリー:4GB/新品SSD:256GB/HDMI/USB 3.0/13.3型TFTカラー LED液晶/無線LAN/パワースリムモバイルPC/訳あり中古ノートパソコン (SSD:256)</t>
        </is>
      </c>
      <c r="B195" t="inlineStr">
        <is>
          <t>￥16,800から1個のオプション</t>
        </is>
      </c>
      <c r="C195" t="inlineStr">
        <is>
          <t>4.6</t>
        </is>
      </c>
      <c r="D195">
        <f>HYPERLINK("https://www.amazon.co.jp/%E3%80%90Microsoft-2016%E6%90%AD%E8%BC%89%E3%80%91%E3%80%90Win-10%E6%90%AD%E8%BC%89%E3%80%91TOSHIBA-%E7%AC%AC%E4%B8%89%E4%B8%96%E4%BB%A3Core%E2%84%A2-i5-3317U/dp/B07TK9XVLD/ref=sr_1_299?__mk_ja_JP=%E3%82%AB%E3%82%BF%E3%82%AB%E3%83%8A&amp;dchild=1&amp;keywords=%E3%83%91%E3%82%BD%E3%82%B3%E3%83%B3&amp;qid=1598695256&amp;sr=8-299", "Go")</f>
        <v/>
      </c>
    </row>
    <row r="196">
      <c r="A196" t="inlineStr">
        <is>
          <t>マイクロソフト Surface Laptop 2 [サーフェス ラップトップ 2 ノートパソコン]Office Home and Business 2019 / Windows 10 Home / 13.5 インチ Core i5/ 256GB/8GB ブラック LQN-00055</t>
        </is>
      </c>
      <c r="B196" t="inlineStr">
        <is>
          <t>￥131,000</t>
        </is>
      </c>
      <c r="C196" t="inlineStr">
        <is>
          <t>4.3</t>
        </is>
      </c>
      <c r="D196">
        <f>HYPERLINK("https://www.amazon.co.jp/%E3%83%9E%E3%82%A4%E3%82%AF%E3%83%AD%E3%82%BD%E3%83%95%E3%83%88-Surface-%E3%83%8E%E3%83%BC%E3%83%88%E3%83%91%E3%82%BD%E3%82%B3%E3%83%B3-Business-LQN-00055/dp/B07MJJZ9X9/ref=sr_1_300?__mk_ja_JP=%E3%82%AB%E3%82%BF%E3%82%AB%E3%83%8A&amp;dchild=1&amp;keywords=%E3%83%91%E3%82%BD%E3%82%B3%E3%83%B3&amp;qid=1598695256&amp;sr=8-300", "Go")</f>
        <v/>
      </c>
    </row>
    <row r="197">
      <c r="A197" t="inlineStr">
        <is>
          <t>最新の2020 HP Pavilion ゲーミングノートパソコン 15.6インチ FHD 1080p Core i5 9300H NVIDIA GTX 1050 3GB 8GB RAM 256GB SSD Windows 10</t>
        </is>
      </c>
      <c r="B197" t="inlineStr">
        <is>
          <t>￥119,023</t>
        </is>
      </c>
      <c r="C197" t="inlineStr">
        <is>
          <t>4.3</t>
        </is>
      </c>
      <c r="D197">
        <f>HYPERLINK("https://www.amazon.co.jp/6WC39UA/dp/B07TMHXCRJ/ref=sr_1_302?__mk_ja_JP=%E3%82%AB%E3%82%BF%E3%82%AB%E3%83%8A&amp;dchild=1&amp;keywords=%E3%83%91%E3%82%BD%E3%82%B3%E3%83%B3&amp;qid=1598695256&amp;sr=8-302", "Go")</f>
        <v/>
      </c>
    </row>
    <row r="198">
      <c r="A198" t="inlineStr">
        <is>
          <t>【Microsoft Office 2019搭載】【Win 10搭載】TOSHIBA B554/第四世代Core i3-4000M 2.4GHz/メモリー:4GB/HDD:320GB/15.6型HD TFTカラー LED液晶/USB 3.0/無線LAN搭載/中古ノートパソコン (HDD:320GB)</t>
        </is>
      </c>
      <c r="B198" t="inlineStr">
        <is>
          <t>￥12,500</t>
        </is>
      </c>
      <c r="C198" t="inlineStr">
        <is>
          <t>4.2</t>
        </is>
      </c>
      <c r="D198">
        <f>HYPERLINK("https://www.amazon.co.jp/%E3%80%90Microsoft-2019%E6%90%AD%E8%BC%89%E3%80%91%E3%80%90Win-10%E6%90%AD%E8%BC%89%E3%80%91TOSHIBA-%E7%AC%AC%E5%9B%9B%E4%B8%96%E4%BB%A3Core-i3-4000M/dp/B07W46XZW4/ref=sr_1_303?__mk_ja_JP=%E3%82%AB%E3%82%BF%E3%82%AB%E3%83%8A&amp;dchild=1&amp;keywords=%E3%83%91%E3%82%BD%E3%82%B3%E3%83%B3&amp;qid=1598695256&amp;sr=8-303", "Go")</f>
        <v/>
      </c>
    </row>
    <row r="199">
      <c r="A199" t="inlineStr">
        <is>
          <t>HP ノートパソコン HP Spectre x360 13 インテルCore i7 Optaneメモリー搭載 16GB/512GB SSD 13.3インチ フルHD タッチパネルディスプレイ のぞき見防止フィルター アクティブペン標準添付 WPS Office付き アッシュブラック（型番：1A937PA-AAAA）</t>
        </is>
      </c>
      <c r="B199" t="inlineStr">
        <is>
          <t>￥167,500</t>
        </is>
      </c>
      <c r="C199" t="inlineStr">
        <is>
          <t>4.2</t>
        </is>
      </c>
      <c r="D199">
        <f>HYPERLINK("https://www.amazon.co.jp/Optane%E3%83%A1%E3%83%A2%E3%83%AA%E3%83%BC%E6%90%AD%E8%BC%89-%E3%82%BF%E3%83%83%E3%83%81%E3%83%91%E3%83%8D%E3%83%AB%E3%83%87%E3%82%A3%E3%82%B9%E3%83%97%E3%83%AC%E3%82%A4-%E3%81%AE%E3%81%9E%E3%81%8D%E8%A6%8B%E9%98%B2%E6%AD%A2%E3%83%95%E3%82%A3%E3%83%AB%E3%82%BF%E3%83%BC-%E3%82%A2%E3%82%AF%E3%83%86%E3%82%A3%E3%83%96%E3%83%9A%E3%83%B3%E6%A8%99%E6%BA%96%E6%B7%BB%E4%BB%98-%E3%82%A2%E3%83%83%E3%82%B7%E3%83%A5%E3%83%96%E3%83%A9%E3%83%83%E3%82%AF%EF%BC%88%E5%9E%8B%E7%95%AA%EF%BC%9A1A937PA-AAAA%EF%BC%89/dp/B0891S11PG/ref=sr_1_304?__mk_ja_JP=%E3%82%AB%E3%82%BF%E3%82%AB%E3%83%8A&amp;dchild=1&amp;keywords=%E3%83%91%E3%82%BD%E3%82%B3%E3%83%B3&amp;qid=1598695256&amp;sr=8-304", "Go")</f>
        <v/>
      </c>
    </row>
    <row r="200">
      <c r="A200" t="inlineStr">
        <is>
          <t>【MS Office Personal・SSD搭載】HP 15-db0000 Windows10 Home 64bit AMD A4-9125 デュアルコアAPU 4GB SSD 256GB DVDライター 高速無線LANac Bluetooth webカメラ 10キー付日本語キーボード 15.6型フルHD液晶ノートパソコン Microsoft Office Personal搭載</t>
        </is>
      </c>
      <c r="B200" t="inlineStr">
        <is>
          <t>￥63,980</t>
        </is>
      </c>
      <c r="C200" t="inlineStr">
        <is>
          <t>4</t>
        </is>
      </c>
      <c r="D200">
        <f>HYPERLINK("https://www.amazon.co.jp/Personal%E3%83%BBSSD%E6%90%AD%E8%BC%89%E3%80%91HP-15-db0000-10%E3%82%AD%E3%83%BC%E4%BB%98%E6%97%A5%E6%9C%AC%E8%AA%9E%E3%82%AD%E3%83%BC%E3%83%9C%E3%83%BC%E3%83%89-15-6%E5%9E%8B%E3%83%95%E3%83%ABHD%E6%B6%B2%E6%99%B6%E3%83%8E%E3%83%BC%E3%83%88%E3%83%91%E3%82%BD%E3%82%B3%E3%83%B3-Personal%E6%90%AD%E8%BC%89/dp/B085XPRM5L/ref=sr_1_307_sspa?__mk_ja_JP=%E3%82%AB%E3%82%BF%E3%82%AB%E3%83%8A&amp;dchild=1&amp;keywords=%E3%83%91%E3%82%BD%E3%82%B3%E3%83%B3&amp;qid=1598695256&amp;sr=8-307-spons&amp;psc=1&amp;spLa=ZW5jcnlwdGVkUXVhbGlmaWVyPUExNU02UDlaV0ZYV1pMJmVuY3J5cHRlZElkPUEwMDM2NDM5MUtVRDZLQUlIWVVKMyZlbmNyeXB0ZWRBZElkPUEyRTVXNUJHRkNTT0I0JndpZGdldE5hbWU9c3BfbXRmJmFjdGlvbj1jbGlja1JlZGlyZWN0JmRvTm90TG9nQ2xpY2s9dHJ1ZQ==", "Go")</f>
        <v/>
      </c>
    </row>
    <row r="201">
      <c r="A201" t="inlineStr">
        <is>
          <t>【Radeon Vega8搭載】HP 15-db0000 Windows10 Home 64bit AMD Ryzen5 クアッドコアAPU 8GB SSD 256GB DVDライター 高速無線LANac Bluetooth webカメラ 日本語キーボード デュアルスピーカー SDカードスロット AMD Radeon Vega8グラフィックス搭載 15.6型フルHD液晶ノートパソコン (Office なし)</t>
        </is>
      </c>
      <c r="B201" t="inlineStr">
        <is>
          <t>￥60,600</t>
        </is>
      </c>
      <c r="C201" t="inlineStr">
        <is>
          <t>4.2</t>
        </is>
      </c>
      <c r="D201">
        <f>HYPERLINK("https://www.amazon.co.jp/15-db0000-Windows10-Wireless-Bluetooth-Japanese/dp/B07KZR57P1/ref=sr_1_310?__mk_ja_JP=%E3%82%AB%E3%82%BF%E3%82%AB%E3%83%8A&amp;dchild=1&amp;keywords=%E3%83%91%E3%82%BD%E3%82%B3%E3%83%B3&amp;qid=1598695256&amp;sr=8-310", "Go")</f>
        <v/>
      </c>
    </row>
    <row r="202">
      <c r="A202" t="inlineStr">
        <is>
          <t>SpiShutter スリム - 磁気ウェブカメラカバー MacBook Air Pro ノートパソコン用 Retinaディスプレイ ゴールド SPSH-MB-V5</t>
        </is>
      </c>
      <c r="B202" t="inlineStr">
        <is>
          <t>￥27,858</t>
        </is>
      </c>
      <c r="C202" t="inlineStr">
        <is>
          <t>4.3</t>
        </is>
      </c>
      <c r="D202">
        <f>HYPERLINK("https://www.amazon.co.jp/spishutter%E3%82%B9%E3%83%AA%E3%83%A0-%E2%80%93-Magnetic-Web%E3%82%AB%E3%83%A1%E3%83%A9Shield-MacBook%E3%83%8E%E3%83%BC%E3%83%88%E3%83%91%E3%82%BD%E3%82%B3%E3%83%B3-SPSH-MB-V5/dp/B06XFLLMNB/ref=sr_1_311?__mk_ja_JP=%E3%82%AB%E3%82%BF%E3%82%AB%E3%83%8A&amp;dchild=1&amp;keywords=%E3%83%91%E3%82%BD%E3%82%B3%E3%83%B3&amp;qid=1598695256&amp;sr=8-311", "Go")</f>
        <v/>
      </c>
    </row>
    <row r="203">
      <c r="A203" t="inlineStr">
        <is>
          <t>【Microsoft Office 2016搭載】【Win 10搭載】Panasonic CF-NX4/第五世代Core i3-5010U 2.1GHz/新品メモリー:8GB/新品SSD:240GB/12インチワイド液晶/無線搭載/Bluetooth/HDMI/USB3.0/中古ノートパソコン (SSD:240GB)</t>
        </is>
      </c>
      <c r="B203" t="inlineStr">
        <is>
          <t>￥26,799</t>
        </is>
      </c>
      <c r="C203" t="inlineStr">
        <is>
          <t>4.2</t>
        </is>
      </c>
      <c r="D203">
        <f>HYPERLINK("https://www.amazon.co.jp/%E3%80%90Microsoft-2016%E6%90%AD%E8%BC%89%E3%80%91%E3%80%90Win-10%E6%90%AD%E8%BC%89%E3%80%91Panasonic-CF-NX4-%E7%AC%AC%E4%BA%94%E4%B8%96%E4%BB%A3Core/dp/B07TCGTJ1Z/ref=sr_1_312?__mk_ja_JP=%E3%82%AB%E3%82%BF%E3%82%AB%E3%83%8A&amp;dchild=1&amp;keywords=%E3%83%91%E3%82%BD%E3%82%B3%E3%83%B3&amp;qid=1598695256&amp;sr=8-312", "Go")</f>
        <v/>
      </c>
    </row>
    <row r="204">
      <c r="A204" t="inlineStr">
        <is>
          <t>マイクロソフト Surface Laptop 2 [サーフェス ラップトップ 2 ノートパソコン]Office Home and Business 2019 / Windows 10 Home / 13.5 インチ Core i5/ 256GB/8GB コバルトブルー LQN-00062</t>
        </is>
      </c>
      <c r="B204" t="inlineStr">
        <is>
          <t>￥141,000</t>
        </is>
      </c>
      <c r="C204" t="inlineStr">
        <is>
          <t>4.4</t>
        </is>
      </c>
      <c r="D204">
        <f>HYPERLINK("https://www.amazon.co.jp/%E3%83%9E%E3%82%A4%E3%82%AF%E3%83%AD%E3%82%BD%E3%83%95%E3%83%88-Surface-%E3%83%8E%E3%83%BC%E3%83%88%E3%83%91%E3%82%BD%E3%82%B3%E3%83%B3-Business-LQN-00062/dp/B07MFXT43D/ref=sr_1_316?__mk_ja_JP=%E3%82%AB%E3%82%BF%E3%82%AB%E3%83%8A&amp;dchild=1&amp;keywords=%E3%83%91%E3%82%BD%E3%82%B3%E3%83%B3&amp;qid=1598695256&amp;sr=8-316", "Go")</f>
        <v/>
      </c>
    </row>
    <row r="205">
      <c r="A205" t="inlineStr">
        <is>
          <t>2020 HP 14 14.0インチノートパソコン/ AMD Athlon Silver 3050U 最大(Beats i3-7130u)/ 802.11AC WiFi/ Bluetooth 4.2/ Type-C/ HDMI/ Black/ Windows 10 Home S。 4GB DDR4 RAM, 128GB SSD 14-dq</t>
        </is>
      </c>
      <c r="B205" t="inlineStr">
        <is>
          <t>￥70,225</t>
        </is>
      </c>
      <c r="C205" t="inlineStr">
        <is>
          <t>4.7</t>
        </is>
      </c>
      <c r="D205">
        <f>HYPERLINK("https://www.amazon.co.jp/HP-Quad-Core-i7-7500u-%E5%A4%96%E4%BB%98%E3%81%91%E3%83%8F%E3%83%BC%E3%83%89%E3%83%89%E3%83%A9%E3%82%A4%E3%83%96%E3%83%90%E3%83%B3%E3%83%89%E3%83%AB-14-dq/dp/B082Q2M9FK/ref=sr_1_319?__mk_ja_JP=%E3%82%AB%E3%82%BF%E3%82%AB%E3%83%8A&amp;dchild=1&amp;keywords=%E3%83%91%E3%82%BD%E3%82%B3%E3%83%B3&amp;qid=1598695256&amp;sr=8-319", "Go")</f>
        <v/>
      </c>
    </row>
    <row r="206">
      <c r="A206" t="inlineStr">
        <is>
          <t>【Win 10搭載】JP Flyer ノートパソコン 15.6インチ 【インテル Celeron J3455】【8GB メモリ】【512GB SSD】1.5GHz(4コア) IPS 1920x1080 狭額ベゼル Webカメラ/USB 3.0/USB2.0/HDMI/LAN/SDカードスロット/イヤホンポート/2.4G+5G wifi/BT</t>
        </is>
      </c>
      <c r="B206" t="inlineStr">
        <is>
          <t>￥49,800</t>
        </is>
      </c>
      <c r="C206" t="inlineStr">
        <is>
          <t>5</t>
        </is>
      </c>
      <c r="D206">
        <f>HYPERLINK("https://www.amazon.co.jp/Flyer-J3455%E3%80%91%E3%80%908GB-%E3%83%A1%E3%83%A2%E3%83%AA%E3%80%91%E3%80%90512GB-SSD%E3%80%911-5GHz-1920x1080/dp/B088WTZG9G/ref=sr_1_321_sspa?__mk_ja_JP=%E3%82%AB%E3%82%BF%E3%82%AB%E3%83%8A&amp;dchild=1&amp;keywords=%E3%83%91%E3%82%BD%E3%82%B3%E3%83%B3&amp;qid=1598695256&amp;sr=8-321-spons&amp;psc=1&amp;spLa=ZW5jcnlwdGVkUXVhbGlmaWVyPUExNU02UDlaV0ZYV1pMJmVuY3J5cHRlZElkPUEwMDM2NDM5MUtVRDZLQUlIWVVKMyZlbmNyeXB0ZWRBZElkPUFHOFI0NkpNVlRLOVkmd2lkZ2V0TmFtZT1zcF9tdGYmYWN0aW9uPWNsaWNrUmVkaXJlY3QmZG9Ob3RMb2dDbGljaz10cnVl", "Go")</f>
        <v/>
      </c>
    </row>
    <row r="207">
      <c r="A207" t="inlineStr">
        <is>
          <t>2020 最新のHP 14インチプレミアム FHD IPSノートパソコン、第10世代 i5-1035G4 (Beat i7-7500)、8GB RAM、128GB SSD, HDMI, WiFi、Bluetooth、Windows 10 W/Ghost Manta ゲーム用マウス</t>
        </is>
      </c>
      <c r="B207" t="inlineStr">
        <is>
          <t>￥96,569</t>
        </is>
      </c>
      <c r="C207" t="inlineStr">
        <is>
          <t>4.3</t>
        </is>
      </c>
      <c r="D207">
        <f>HYPERLINK("https://www.amazon.co.jp/HP-%E3%83%8E%E3%83%BC%E3%83%88%E3%83%91%E3%82%BD%E3%82%B3%E3%83%B3%E3%80%81%E7%AC%AC10%E4%B8%96%E4%BB%A3-i5-1035G4-SSD%E3%80%81HDMI%E3%80%81WiFi%E3%80%81Bluetooth%E3%80%81Windows-Manta%E3%82%B2%E3%83%BC%E3%83%9F%E3%83%B3%E3%82%B0%E3%83%9E%E3%82%A6%E3%82%B9/dp/B0822CBV6Y/ref=sr_1_324?__mk_ja_JP=%E3%82%AB%E3%82%BF%E3%82%AB%E3%83%8A&amp;dchild=1&amp;keywords=%E3%83%91%E3%82%BD%E3%82%B3%E3%83%B3&amp;qid=1598695256&amp;sr=8-324", "Go")</f>
        <v/>
      </c>
    </row>
    <row r="208">
      <c r="A208" t="inlineStr">
        <is>
          <t>中古パソコン Windows10 ノート 一年保証 HP ProBook 6570b Core i3 第3世代 4GB 320GB DVD 無線LAN テンキー Pro64bit</t>
        </is>
      </c>
      <c r="B208" t="inlineStr">
        <is>
          <t>￥26,340</t>
        </is>
      </c>
      <c r="C208" t="inlineStr">
        <is>
          <t>4.5</t>
        </is>
      </c>
      <c r="D208">
        <f>HYPERLINK("https://www.amazon.co.jp/%E4%B8%AD%E5%8F%A4%E3%83%91%E3%82%BD%E3%82%B3%E3%83%B3-Windows10-ProBook-6570b-Pro64bit/dp/B07G6XRH13/ref=sr_1_328?__mk_ja_JP=%E3%82%AB%E3%82%BF%E3%82%AB%E3%83%8A&amp;dchild=1&amp;keywords=%E3%83%91%E3%82%BD%E3%82%B3%E3%83%B3&amp;qid=1598695256&amp;sr=8-328", "Go")</f>
        <v/>
      </c>
    </row>
    <row r="209">
      <c r="A209" t="inlineStr">
        <is>
          <t>マイクロソフト Surface Pro 7 タイプカバー同梱［Surface Pro7 ノートパソコン］ / 12.3インチ /第10世代 Core-i3 / 4GB / 128GB / プラチナ （ブラックタイプカバー同梱） QWT-00006</t>
        </is>
      </c>
      <c r="B209" t="inlineStr">
        <is>
          <t>￥108,800</t>
        </is>
      </c>
      <c r="C209" t="inlineStr">
        <is>
          <t>4.2</t>
        </is>
      </c>
      <c r="D209">
        <f>HYPERLINK("https://www.amazon.co.jp/%E3%83%9E%E3%82%A4%E3%82%AF%E3%83%AD%E3%82%BD%E3%83%95%E3%83%88-%E3%82%BF%E3%82%A4%E3%83%97%E3%82%AB%E3%83%90%E3%83%BC%E5%90%8C%E6%A2%B1%EF%BC%BBSurface-%E3%83%8E%E3%83%BC%E3%83%88%E3%83%91%E3%82%BD%E3%82%B3%E3%83%B3%EF%BC%BD-%EF%BC%88%E3%83%96%E3%83%A9%E3%83%83%E3%82%AF%E3%82%BF%E3%82%A4%E3%83%97%E3%82%AB%E3%83%90%E3%83%BC%E5%90%8C%E6%A2%B1%EF%BC%89-QWT-00006/dp/B08137MFTZ/ref=sr_1_333?__mk_ja_JP=%E3%82%AB%E3%82%BF%E3%82%AB%E3%83%8A&amp;dchild=1&amp;keywords=%E3%83%91%E3%82%BD%E3%82%B3%E3%83%B3&amp;qid=1598695256&amp;sr=8-333", "Go")</f>
        <v/>
      </c>
    </row>
    <row r="210">
      <c r="A210" t="inlineStr">
        <is>
          <t>マイクロソフト Surface Pro 7 タイプカバー同梱［Surface Pro7 ノートパソコン］ / 12.3インチ /第10世代 Core-i5 / 8GB / 128GB / プラチナ （ブラックタイプカバー同梱） QWU-00006</t>
        </is>
      </c>
      <c r="B210" t="inlineStr">
        <is>
          <t>￥186,780</t>
        </is>
      </c>
      <c r="C210" t="inlineStr">
        <is>
          <t>4.2</t>
        </is>
      </c>
      <c r="D210">
        <f>HYPERLINK("https://www.amazon.co.jp/%E3%83%9E%E3%82%A4%E3%82%AF%E3%83%AD%E3%82%BD%E3%83%95%E3%83%88-%E3%82%BF%E3%82%A4%E3%83%97%E3%82%AB%E3%83%90%E3%83%BC%E5%90%8C%E6%A2%B1%EF%BC%BBSurface-%E3%83%8E%E3%83%BC%E3%83%88%E3%83%91%E3%82%BD%E3%82%B3%E3%83%B3%EF%BC%BD-%EF%BC%88%E3%83%96%E3%83%A9%E3%83%83%E3%82%AF%E3%82%BF%E3%82%A4%E3%83%97%E3%82%AB%E3%83%90%E3%83%BC%E5%90%8C%E6%A2%B1%EF%BC%89-QWU-00006/dp/B083Z9C7D9/ref=sr_1_334?__mk_ja_JP=%E3%82%AB%E3%82%BF%E3%82%AB%E3%83%8A&amp;dchild=1&amp;keywords=%E3%83%91%E3%82%BD%E3%82%B3%E3%83%B3&amp;qid=1598695256&amp;sr=8-334", "Go")</f>
        <v/>
      </c>
    </row>
    <row r="211">
      <c r="A211" t="inlineStr">
        <is>
          <t>Lenovo G510 59395253 Corei5 SSHD(8GB)搭載 Windows8 64bit 15.6型液晶ノートパソコン</t>
        </is>
      </c>
      <c r="B211" t="inlineStr">
        <is>
          <t>￥41,050</t>
        </is>
      </c>
      <c r="C211" t="inlineStr">
        <is>
          <t>4.4</t>
        </is>
      </c>
      <c r="D211">
        <f>HYPERLINK("https://www.amazon.co.jp/Lenovo-59395253-Corei5-Windows8-15-6%E5%9E%8B%E6%B6%B2%E6%99%B6%E3%83%8E%E3%83%BC%E3%83%88%E3%83%91%E3%82%BD%E3%82%B3%E3%83%B3/dp/B00IM681NW/ref=sr_1_339?__mk_ja_JP=%E3%82%AB%E3%82%BF%E3%82%AB%E3%83%8A&amp;dchild=1&amp;keywords=%E3%83%91%E3%82%BD%E3%82%B3%E3%83%B3&amp;qid=1598695256&amp;sr=8-339", "Go")</f>
        <v/>
      </c>
    </row>
    <row r="212">
      <c r="A212" t="inlineStr">
        <is>
          <t>MUSHKINは、 Essentialsの8ギガバイトを強化（ 2× 4 GB） 204ピンDDR3 SO-DIMM DDR3 1066 （ PC3 8500 ）デュアルチャネルキットノートパソコンのメモリモデル996644</t>
        </is>
      </c>
      <c r="B212" t="inlineStr">
        <is>
          <t>￥7,147</t>
        </is>
      </c>
      <c r="C212" t="inlineStr">
        <is>
          <t>4.4</t>
        </is>
      </c>
      <c r="D212">
        <f>HYPERLINK("https://www.amazon.co.jp/MUSHKIN%E3%81%AF%E3%80%81-Essentials%E3%81%AE8%E3%82%AE%E3%82%AC%E3%83%90%E3%82%A4%E3%83%88%E3%82%92%E5%BC%B7%E5%8C%96%EF%BC%88-204%E3%83%94%E3%83%B3DDR3-SO-DIMM-%EF%BC%89%E3%83%87%E3%83%A5%E3%82%A2%E3%83%AB%E3%83%81%E3%83%A3%E3%83%8D%E3%83%AB%E3%82%AD%E3%83%83%E3%83%88%E3%83%8E%E3%83%BC%E3%83%88%E3%83%91%E3%82%BD%E3%82%B3%E3%83%B3%E3%81%AE%E3%83%A1%E3%83%A2%E3%83%AA%E3%83%A2%E3%83%87%E3%83%AB996644/dp/B003TSTDO4/ref=sr_1_342?__mk_ja_JP=%E3%82%AB%E3%82%BF%E3%82%AB%E3%83%8A&amp;dchild=1&amp;keywords=%E3%83%91%E3%82%BD%E3%82%B3%E3%83%B3&amp;qid=1598695256&amp;sr=8-342", "Go")</f>
        <v/>
      </c>
    </row>
    <row r="213">
      <c r="A213" t="inlineStr">
        <is>
          <t>ALLDOCUBE KnoteX Pro タブレットPC 13.3インチ 2in1ノートパソコン Celeron N4100プロセッサー 8GB メモリー+128GB SSD Windows10 Home(64ビット)内蔵 高速無線LAN/USB Type-C端子/Bluetooth 4.0搭載 ラップトップ</t>
        </is>
      </c>
      <c r="B213" t="inlineStr">
        <is>
          <t>￥39,999</t>
        </is>
      </c>
      <c r="C213" t="inlineStr">
        <is>
          <t>5</t>
        </is>
      </c>
      <c r="D213">
        <f>HYPERLINK("https://www.amazon.co.jp/ALLDOCUBE-2in1%E3%83%8E%E3%83%BC%E3%83%88%E3%83%91%E3%82%BD%E3%82%B3%E3%83%B3-N4100%E3%83%97%E3%83%AD%E3%82%BB%E3%83%83%E3%82%B5%E3%83%BC-Windows10-Bluetooth/dp/B08CKFQVSP/ref=sr_1_345?__mk_ja_JP=%E3%82%AB%E3%82%BF%E3%82%AB%E3%83%8A&amp;dchild=1&amp;keywords=%E3%83%91%E3%82%BD%E3%82%B3%E3%83%B3&amp;qid=1598695256&amp;sr=8-345", "Go")</f>
        <v/>
      </c>
    </row>
    <row r="214">
      <c r="A214" t="inlineStr">
        <is>
          <t>【公式】 富士通 デスクトップパソコン FMV ESPRIMO DHシリーズ WD2/D2 (Windows 10 Home/モニターなし/Core i7/16GBメモリ/約3TB HDD/スーパーマルチドライブ/Officeなし/サテンブラック/無線LAN対応)AZ_WD2D2_Z138/富士通WEB MART専用モデル</t>
        </is>
      </c>
      <c r="B214" t="inlineStr">
        <is>
          <t>￥127,800</t>
        </is>
      </c>
      <c r="C214" t="inlineStr">
        <is>
          <t>4.5</t>
        </is>
      </c>
      <c r="D214">
        <f>HYPERLINK("https://www.amazon.co.jp/%E5%AF%8C%E5%A3%AB%E9%80%9A-%E3%83%87%E3%82%B9%E3%82%AF%E3%83%88%E3%83%83%E3%83%97%E3%83%91%E3%82%BD%E3%82%B3%E3%83%B3-%E3%82%B9%E3%83%BC%E3%83%91%E3%83%BC%E3%83%9E%E3%83%AB%E3%83%81%E3%83%89%E3%83%A9%E3%82%A4%E3%83%96-AZ_WD2D2_Z138-MART%E5%B0%82%E7%94%A8%E3%83%A2%E3%83%87%E3%83%AB/dp/B07V6CZD3F/ref=sr_1_337_sspa?__mk_ja_JP=%E3%82%AB%E3%82%BF%E3%82%AB%E3%83%8A&amp;dchild=1&amp;keywords=%E3%83%91%E3%82%BD%E3%82%B3%E3%83%B3&amp;qid=1598695389&amp;sr=8-337-spons&amp;psc=1&amp;spLa=ZW5jcnlwdGVkUXVhbGlmaWVyPUEyOVJSNk44QThVWjMyJmVuY3J5cHRlZElkPUEwMDMzMzUwMjhHOVVUODVROFFEOCZlbmNyeXB0ZWRBZElkPUExTkJMMlkxMURSSTlQJndpZGdldE5hbWU9c3BfYXRmX25leHQmYWN0aW9uPWNsaWNrUmVkaXJlY3QmZG9Ob3RMb2dDbGljaz10cnVl", "Go")</f>
        <v/>
      </c>
    </row>
    <row r="215">
      <c r="A215" t="inlineStr">
        <is>
          <t>【Microsoft Office 2019搭載】【Win 10搭載】wajun Pro-X1/Gemini Lake世代Celeron N4100 1.1GHz(4コア)/DDR4メモリー:8GB/大手メーカーSSD:120GB/USB 3.0/Type-C/HDMI（端子2個）2画面同時出力可能/無線機能/Bluetooth/リカバリーUSBメモリー付属/超省スペースミニ/デスクトップパソコン (SSD:120GB)</t>
        </is>
      </c>
      <c r="B215" t="inlineStr">
        <is>
          <t>￥26,820</t>
        </is>
      </c>
      <c r="C215" t="inlineStr">
        <is>
          <t>4.3</t>
        </is>
      </c>
      <c r="D215">
        <f>HYPERLINK("https://www.amazon.co.jp/%E3%80%90Microsoft-2019%E6%90%AD%E8%BC%89%E3%80%91%E3%80%90Win-10%E6%90%AD%E8%BC%89%E3%80%91wajun-Pro-X1-Lake%E4%B8%96%E4%BB%A3Celeron/dp/B084JPHP6V/ref=sr_1_339_sspa?__mk_ja_JP=%E3%82%AB%E3%82%BF%E3%82%AB%E3%83%8A&amp;dchild=1&amp;keywords=%E3%83%91%E3%82%BD%E3%82%B3%E3%83%B3&amp;qid=1598695389&amp;sr=8-339-spons&amp;psc=1&amp;spLa=ZW5jcnlwdGVkUXVhbGlmaWVyPUEyOVJSNk44QThVWjMyJmVuY3J5cHRlZElkPUEwMDMzMzUwMjhHOVVUODVROFFEOCZlbmNyeXB0ZWRBZElkPUExRkNTT0Y2UlBDT1JRJndpZGdldE5hbWU9c3BfYXRmX25leHQmYWN0aW9uPWNsaWNrUmVkaXJlY3QmZG9Ob3RMb2dDbGljaz10cnVl", "Go")</f>
        <v/>
      </c>
    </row>
    <row r="216">
      <c r="A216" t="inlineStr">
        <is>
          <t>【公式】 富士通 デスクトップパソコン FMV ESPRIMO FHシリーズ WF1/D3 (Windows 10 Home/23.8型ワイド液晶/Core i7/16GBメモリ/約256GB SSD + 約1TB HDD/Blu-ray Discドライブ/Office Home and Business 2019/ブラック/TV機能付き)AZ_WF1D3_Z275/富士通WEB MART専用モデル</t>
        </is>
      </c>
      <c r="B216" t="inlineStr">
        <is>
          <t>￥174,800</t>
        </is>
      </c>
      <c r="C216" t="inlineStr">
        <is>
          <t>4.1</t>
        </is>
      </c>
      <c r="D216">
        <f>HYPERLINK("https://www.amazon.co.jp/%E5%AF%8C%E5%A3%AB%E9%80%9A-%E3%83%87%E3%82%B9%E3%82%AF%E3%83%88%E3%83%83%E3%83%97%E3%83%91%E3%82%BD%E3%82%B3%E3%83%B3-23-8%E5%9E%8B%E3%83%AF%E3%82%A4%E3%83%89%E6%B6%B2%E6%99%B6-AZ_WF1D3_Z275-MART%E5%B0%82%E7%94%A8%E3%83%A2%E3%83%87%E3%83%AB/dp/B07Z4KZMR9/ref=sr_1_340_sspa?__mk_ja_JP=%E3%82%AB%E3%82%BF%E3%82%AB%E3%83%8A&amp;dchild=1&amp;keywords=%E3%83%91%E3%82%BD%E3%82%B3%E3%83%B3&amp;qid=1598695389&amp;sr=8-340-spons&amp;psc=1&amp;spLa=ZW5jcnlwdGVkUXVhbGlmaWVyPUEyOVJSNk44QThVWjMyJmVuY3J5cHRlZElkPUEwMDMzMzUwMjhHOVVUODVROFFEOCZlbmNyeXB0ZWRBZElkPUFPVDQ3VEIzRUJJN1Qmd2lkZ2V0TmFtZT1zcF9hdGZfbmV4dCZhY3Rpb249Y2xpY2tSZWRpcmVjdCZkb05vdExvZ0NsaWNrPXRydWU=", "Go")</f>
        <v/>
      </c>
    </row>
    <row r="217">
      <c r="A217" t="inlineStr">
        <is>
          <t>ASUS ノートパソコン VivoBook Pro【日本正規代理店品】超狭額ベゼル/15.6型/1TB+256GB SSD/Core i5/8GB/GTX1050搭載/N580VD-FY815T</t>
        </is>
      </c>
      <c r="B217" t="inlineStr">
        <is>
          <t>￥119,330</t>
        </is>
      </c>
      <c r="C217" t="inlineStr">
        <is>
          <t>5</t>
        </is>
      </c>
      <c r="D217">
        <f>HYPERLINK("https://www.amazon.co.jp/%E3%83%8E%E3%83%BC%E3%83%88%E3%83%91%E3%82%BD%E3%82%B3%E3%83%B3-VivoBook-Pro%E3%80%90%E6%97%A5%E6%9C%AC%E6%AD%A3%E8%A6%8F%E4%BB%A3%E7%90%86%E5%BA%97%E5%93%81%E3%80%91%E8%B6%85%E7%8B%AD%E9%A1%8D%E3%83%99%E3%82%BC%E3%83%AB-GTX1050%E6%90%AD%E8%BC%89-N580VD-FY815T/dp/B07F93656R/ref=sr_1_341?__mk_ja_JP=%E3%82%AB%E3%82%BF%E3%82%AB%E3%83%8A&amp;dchild=1&amp;keywords=%E3%83%91%E3%82%BD%E3%82%B3%E3%83%B3&amp;qid=1598695389&amp;sr=8-341", "Go")</f>
        <v/>
      </c>
    </row>
    <row r="218">
      <c r="A218" t="inlineStr">
        <is>
          <t>Dell ゲーミングノートパソコン ALIENWARE 15 m15 Core i7 GTX 1660Ti シルバーホワイト 20Q21L/Win10Pro/15.6FHD/16GB/512GB SSD</t>
        </is>
      </c>
      <c r="B218" t="inlineStr">
        <is>
          <t>￥263,800</t>
        </is>
      </c>
      <c r="C218" t="inlineStr">
        <is>
          <t>5</t>
        </is>
      </c>
      <c r="D218">
        <f>HYPERLINK("https://www.amazon.co.jp/Dell-%E3%82%B2%E3%83%BC%E3%83%9F%E3%83%B3%E3%82%B0%E3%83%8E%E3%83%BC%E3%83%88%E3%83%91%E3%82%BD%E3%82%B3%E3%83%B3-ALIENWARE-20Q21L-GTX1660Ti/dp/B07X5WN8XB/ref=sr_1_342?__mk_ja_JP=%E3%82%AB%E3%82%BF%E3%82%AB%E3%83%8A&amp;dchild=1&amp;keywords=%E3%83%91%E3%82%BD%E3%82%B3%E3%83%B3&amp;qid=1598695389&amp;sr=8-342", "Go")</f>
        <v/>
      </c>
    </row>
    <row r="219">
      <c r="A219" t="inlineStr">
        <is>
          <t>ELUK OMEN 15t NVIDIA RTX レッド レジェンド ゲーミング ノートパソコン (Intel i7-10750H CPU 8GB GDDR6 2070 VR 対応 15.6インチ 144Hz フルHD IPS Thunderbolt 3 Windows 10 Home PCIe SSD &amp; DDR4 RAM) ゲーマー PC i7-10750H 2070 | 1TB SSD 1TB HDD + 32GB RAM HP OMEN 15t</t>
        </is>
      </c>
      <c r="B219" t="inlineStr">
        <is>
          <t>￥427,937</t>
        </is>
      </c>
      <c r="C219" t="inlineStr">
        <is>
          <t>5</t>
        </is>
      </c>
      <c r="D219">
        <f>HYPERLINK("https://www.amazon.co.jp/OMEN-15t-%E3%83%8E%E3%83%BC%E3%83%88%E3%83%91%E3%82%BD%E3%82%B3%E3%83%B3-i7-10750H-Thunderbolt/dp/B08CDPLR6Q/ref=sr_1_344?__mk_ja_JP=%E3%82%AB%E3%82%BF%E3%82%AB%E3%83%8A&amp;dchild=1&amp;keywords=%E3%83%91%E3%82%BD%E3%82%B3%E3%83%B3&amp;qid=1598695389&amp;sr=8-344", "Go")</f>
        <v/>
      </c>
    </row>
    <row r="220">
      <c r="A220" t="inlineStr">
        <is>
          <t>HP Chromebook 14インチ ノートパソコン コンピューター 学生 オンラインクラス/リモートワーク用 AMD A4 4GB RAM 32GB eMMC、WiFi、Bluetooth、Chrome OS + CUEアクセサリー</t>
        </is>
      </c>
      <c r="B220" t="inlineStr">
        <is>
          <t>￥106,770</t>
        </is>
      </c>
      <c r="C220" t="inlineStr">
        <is>
          <t>4.8</t>
        </is>
      </c>
      <c r="D220">
        <f>HYPERLINK("https://www.amazon.co.jp/HP-Chromebook-%E3%82%AA%E3%83%B3%E3%83%A9%E3%82%A4%E3%83%B3%E3%82%AF%E3%83%A9%E3%82%B9-eMMC%E3%80%81WiFi%E3%80%81Bluetooth%E3%80%81Chrome-CUE%E3%82%A2%E3%82%AF%E3%82%BB%E3%82%B5%E3%83%AA%E3%83%BC/dp/B087TVLHFP/ref=sr_1_346?__mk_ja_JP=%E3%82%AB%E3%82%BF%E3%82%AB%E3%83%8A&amp;dchild=1&amp;keywords=%E3%83%91%E3%82%BD%E3%82%B3%E3%83%B3&amp;qid=1598695389&amp;sr=8-346", "Go")</f>
        <v/>
      </c>
    </row>
    <row r="221">
      <c r="A221" t="inlineStr">
        <is>
          <t>HP Chromebook X360 11.6インチ タッチスクリーン HD ノートパソコン PC、Intel Celeron N3350 (最大2.4GHz)、4GB DDR4、32GB eMMC、WiFi、Webcam、Bluetooth、USB 3.1、HESVAP付きChrome OS 3in1 アクセサリー</t>
        </is>
      </c>
      <c r="B221" t="inlineStr">
        <is>
          <t>￥39,990</t>
        </is>
      </c>
      <c r="C221" t="inlineStr">
        <is>
          <t>5</t>
        </is>
      </c>
      <c r="D221">
        <f>HYPERLINK("https://www.amazon.co.jp/HP-Chromebook-DDR4%E3%80%8132GB-eMMC%E3%80%81WiFi%E3%80%81Webcam%E3%80%81Bluetooth%E3%80%81USB-3-1%E3%80%81HESVAP%E4%BB%98%E3%81%8DChrome/dp/B086Y8T8KW/ref=sr_1_348?__mk_ja_JP=%E3%82%AB%E3%82%BF%E3%82%AB%E3%83%8A&amp;dchild=1&amp;keywords=%E3%83%91%E3%82%BD%E3%82%B3%E3%83%B3&amp;qid=1598695389&amp;sr=8-348", "Go")</f>
        <v/>
      </c>
    </row>
    <row r="222">
      <c r="A222" t="inlineStr">
        <is>
          <t>HP 14.0インチ HD タッチスクリーン ノートパソコン PC AMD Ryzen 3 3200U 2.6GHz プロセッサー 8GB DDR4 RAM, 256 GB PCIe NVMe M.2 SSD, ステレオスピーカー, AMD Radeon Vega 3 Graphics, Bluetooth, HDMI, WiFi, Windows 10</t>
        </is>
      </c>
      <c r="B222" t="inlineStr">
        <is>
          <t>￥92,754</t>
        </is>
      </c>
      <c r="C222" t="inlineStr">
        <is>
          <t>5</t>
        </is>
      </c>
      <c r="D222">
        <f>HYPERLINK("https://www.amazon.co.jp/HP-AMD-Ryzen-3200U-%E3%82%B9%E3%83%86%E3%83%AC%E3%82%AA%E3%82%B9%E3%83%94%E3%83%BC%E3%82%AB%E3%83%BC/dp/B086M8B33R/ref=sr_1_349?__mk_ja_JP=%E3%82%AB%E3%82%BF%E3%82%AB%E3%83%8A&amp;dchild=1&amp;keywords=%E3%83%91%E3%82%BD%E3%82%B3%E3%83%B3&amp;qid=1598695389&amp;sr=8-349", "Go")</f>
        <v/>
      </c>
    </row>
    <row r="223">
      <c r="A223" t="inlineStr">
        <is>
          <t>2019 HP 17.3インチ HD+ プレミアム ノートパソコン インテル® Intel Core i7-8565U, 8GB、256GB SSD、光学ドライブ、バックライトキーボード、WiFi、HDMI、Bluetooth、2年間のHPケアパック、偶発的なダメージ保護、Windows 10</t>
        </is>
      </c>
      <c r="B223" t="inlineStr">
        <is>
          <t>￥141,176</t>
        </is>
      </c>
      <c r="C223" t="inlineStr">
        <is>
          <t>5</t>
        </is>
      </c>
      <c r="D223">
        <f>HYPERLINK("https://www.amazon.co.jp/HP-17-3%E3%82%A4%E3%83%B3%E3%83%81-i7-8565U-8GB%E3%80%81256GB-SSD%E3%80%81%E5%85%89%E5%AD%A6%E3%83%89%E3%83%A9%E3%82%A4%E3%83%96%E3%80%81%E3%83%90%E3%83%83%E3%82%AF%E3%83%A9%E3%82%A4%E3%83%88%E3%82%AD%E3%83%BC%E3%83%9C%E3%83%BC%E3%83%89%E3%80%81WiFi%E3%80%81HDMI%E3%80%81Bluetooth%E3%80%812%E5%B9%B4%E9%96%93%E3%81%AEHP%E3%82%B1%E3%82%A2%E3%83%91%E3%83%83%E3%82%AF%E3%80%81%E5%81%B6%E7%99%BA%E7%9A%84%E3%81%AA%E3%83%80%E3%83%A1%E3%83%BC%E3%82%B8%E4%BF%9D%E8%AD%B7%E3%80%81Windows/dp/B084LF7HMZ/ref=sr_1_350?__mk_ja_JP=%E3%82%AB%E3%82%BF%E3%82%AB%E3%83%8A&amp;dchild=1&amp;keywords=%E3%83%91%E3%82%BD%E3%82%B3%E3%83%B3&amp;qid=1598695389&amp;sr=8-350", "Go")</f>
        <v/>
      </c>
    </row>
    <row r="224">
      <c r="A224" t="inlineStr">
        <is>
          <t>HP Pavilion X360 2-IN-1 11.6インチ HD タッチスクリーン WLEDバックライト付きノートパソコン、Intel Pentium N5000 最大2.7GHz、4GB DDR4、128GB SSD、Bluetooth、ワイヤレス-AC、HDMI、ウェブカメラ、USB 3.1-C、メディアカードリーダー、Windows 10。</t>
        </is>
      </c>
      <c r="B224" t="inlineStr">
        <is>
          <t>￥92,828</t>
        </is>
      </c>
      <c r="C224" t="inlineStr">
        <is>
          <t>5</t>
        </is>
      </c>
      <c r="D224">
        <f>HYPERLINK("https://www.amazon.co.jp/X360/dp/B081WJPMK7/ref=sr_1_351?__mk_ja_JP=%E3%82%AB%E3%82%BF%E3%82%AB%E3%83%8A&amp;dchild=1&amp;keywords=%E3%83%91%E3%82%BD%E3%82%B3%E3%83%B3&amp;qid=1598695389&amp;sr=8-351", "Go")</f>
        <v/>
      </c>
    </row>
    <row r="225">
      <c r="A225" t="inlineStr">
        <is>
          <t>HP Spectre x360 15t Touch AMOLED 10th Gen Intel i7-10510U、ペン、3年間インターネットセキュリティ、Windows 10 PRO、HP世界保証、2イン1 ノートパソコン PC (16GB、1TB SSD、Poseidon Blue)</t>
        </is>
      </c>
      <c r="B225" t="inlineStr">
        <is>
          <t>￥379,725</t>
        </is>
      </c>
      <c r="C225" t="inlineStr">
        <is>
          <t>5</t>
        </is>
      </c>
      <c r="D225">
        <f>HYPERLINK("https://www.amazon.co.jp/Spectre-15t-10th-i7-10510U%E3%80%81%E3%83%9A%E3%83%B3%E3%80%813%E5%B9%B4%E9%96%93%E3%82%A4%E3%83%B3%E3%82%BF%E3%83%BC%E3%83%8D%E3%83%83%E3%83%88%E3%82%BB%E3%82%AD%E3%83%A5%E3%83%AA%E3%83%86%E3%82%A3%E3%80%81Windows-PRO%E3%80%81HP%E4%B8%96%E7%95%8C%E4%BF%9D%E8%A8%BC%E3%80%812%E3%82%A4%E3%83%B31/dp/B0819QNV4C/ref=sr_1_352?__mk_ja_JP=%E3%82%AB%E3%82%BF%E3%82%AB%E3%83%8A&amp;dchild=1&amp;keywords=%E3%83%91%E3%82%BD%E3%82%B3%E3%83%B3&amp;qid=1598695389&amp;sr=8-352", "Go")</f>
        <v/>
      </c>
    </row>
    <row r="226">
      <c r="A226" t="inlineStr">
        <is>
          <t>ALLDOCUBE KnoteX Pro タブレットPC 13.3インチ 2in1ノートパソコン Celeron N4100プロセッサー 8GB メモリー+128GB SSD Windows10 Home(64ビット)内蔵 高速無線LAN/USB Type-C端子/Bluetooth 4.0搭載 ラップトップ</t>
        </is>
      </c>
      <c r="B226" t="inlineStr">
        <is>
          <t>￥39,999</t>
        </is>
      </c>
      <c r="C226" t="inlineStr">
        <is>
          <t>5</t>
        </is>
      </c>
      <c r="D226">
        <f>HYPERLINK("https://www.amazon.co.jp/ALLDOCUBE-2in1%E3%83%8E%E3%83%BC%E3%83%88%E3%83%91%E3%82%BD%E3%82%B3%E3%83%B3-N4100%E3%83%97%E3%83%AD%E3%82%BB%E3%83%83%E3%82%B5%E3%83%BC-Windows10-Bluetooth/dp/B08CKFQVSP/ref=sr_1_354_sspa?__mk_ja_JP=%E3%82%AB%E3%82%BF%E3%82%AB%E3%83%8A&amp;dchild=1&amp;keywords=%E3%83%91%E3%82%BD%E3%82%B3%E3%83%B3&amp;qid=1598695389&amp;sr=8-354-spons&amp;psc=1&amp;spLa=ZW5jcnlwdGVkUXVhbGlmaWVyPUEyOVJSNk44QThVWjMyJmVuY3J5cHRlZElkPUEwMDMzMzUwMjhHOVVUODVROFFEOCZlbmNyeXB0ZWRBZElkPUExTllFRFVINU85MFg0JndpZGdldE5hbWU9c3BfbXRmJmFjdGlvbj1jbGlja1JlZGlyZWN0JmRvTm90TG9nQ2xpY2s9dHJ1ZQ==", "Go")</f>
        <v/>
      </c>
    </row>
    <row r="227">
      <c r="A227" t="inlineStr">
        <is>
          <t>【Win 10搭載】JP Flyer ノートパソコン 15.6インチ 【インテル Celeron J3455】【8GB メモリ】【256GB SSD】1.5GHz(4コア) IPS 1920x1080 狭額ベゼル Webカメラ/USB 3.0/USB2.0/HDMI/LAN/SDカードスロット/イヤホンポート/2.4G+5G wifi/BT</t>
        </is>
      </c>
      <c r="B227" t="inlineStr">
        <is>
          <t>￥44,800</t>
        </is>
      </c>
      <c r="C227" t="inlineStr">
        <is>
          <t>5</t>
        </is>
      </c>
      <c r="D227">
        <f>HYPERLINK("https://www.amazon.co.jp/Flyer-J3455%E3%80%91%E3%80%908GB-%E3%83%A1%E3%83%A2%E3%83%AA%E3%80%91%E3%80%90256GB-SSD%E3%80%911-5GHz-1920x1080/dp/B088WFPFVD/ref=sr_1_355_sspa?__mk_ja_JP=%E3%82%AB%E3%82%BF%E3%82%AB%E3%83%8A&amp;dchild=1&amp;keywords=%E3%83%91%E3%82%BD%E3%82%B3%E3%83%B3&amp;qid=1598695389&amp;sr=8-355-spons&amp;psc=1&amp;spLa=ZW5jcnlwdGVkUXVhbGlmaWVyPUEyOVJSNk44QThVWjMyJmVuY3J5cHRlZElkPUEwMDMzMzUwMjhHOVVUODVROFFEOCZlbmNyeXB0ZWRBZElkPUExUkdKSEJIMkRZQlFQJndpZGdldE5hbWU9c3BfbXRmJmFjdGlvbj1jbGlja1JlZGlyZWN0JmRvTm90TG9nQ2xpY2s9dHJ1ZQ==", "Go")</f>
        <v/>
      </c>
    </row>
    <row r="228">
      <c r="A228" t="inlineStr">
        <is>
          <t>2019 Lenovo Thinkpad T480 14インチ フルHD FHD(1920x1080) ビジネスノートパソコン (Intel 第8世代クアッドコア i58250U、8GB DDR4 RAM、256GB PCIe M.2 SSD) バックライト、Thunderbolt 3 Type-C、WiFi、Windows 10 Pro – ブラック</t>
        </is>
      </c>
      <c r="B228" t="inlineStr">
        <is>
          <t>￥60,410</t>
        </is>
      </c>
      <c r="C228" t="inlineStr">
        <is>
          <t>5</t>
        </is>
      </c>
      <c r="D228">
        <f>HYPERLINK("https://www.amazon.co.jp/ThinkPad-T480-Business-Laptop/dp/B07WJLNBYV/ref=sr_1_357?__mk_ja_JP=%E3%82%AB%E3%82%BF%E3%82%AB%E3%83%8A&amp;dchild=1&amp;keywords=%E3%83%91%E3%82%BD%E3%82%B3%E3%83%B3&amp;qid=1598695389&amp;sr=8-357", "Go")</f>
        <v/>
      </c>
    </row>
    <row r="229">
      <c r="A229" t="inlineStr">
        <is>
          <t>Acerゲーミングノートパソコン Nitro5 AN515-55-A58U5A Corei5-10300H 8GB SSD256GB GeForceGTX1650 15.6型 Windows 10 Home</t>
        </is>
      </c>
      <c r="B229" t="inlineStr">
        <is>
          <t>￥99,801</t>
        </is>
      </c>
      <c r="C229" t="inlineStr">
        <is>
          <t>4.2</t>
        </is>
      </c>
      <c r="D229">
        <f>HYPERLINK("https://www.amazon.co.jp/AN515-55-A58U5A-Corei5-10300H-SSD256GB-GeForceGTX1650-Windows/dp/B08CTWCNLG/ref=sr_1_362?__mk_ja_JP=%E3%82%AB%E3%82%BF%E3%82%AB%E3%83%8A&amp;dchild=1&amp;keywords=%E3%83%91%E3%82%BD%E3%82%B3%E3%83%B3&amp;qid=1598695389&amp;sr=8-362", "Go")</f>
        <v/>
      </c>
    </row>
    <row r="230">
      <c r="A230" t="inlineStr">
        <is>
          <t>【限定モデル 2018 年 6 月発売！】マイクロソフト Surface Pro [サーフェス プロ ノートパソコン] Office H&amp;B搭載 12.3型 Core m3/128GB/4GB タイプカバー同梱 KLG-00022</t>
        </is>
      </c>
      <c r="B230" t="inlineStr">
        <is>
          <t>￥113,060</t>
        </is>
      </c>
      <c r="C230" t="inlineStr">
        <is>
          <t>4.6</t>
        </is>
      </c>
      <c r="D230">
        <f>HYPERLINK("https://www.amazon.co.jp/%E6%9C%88%E7%99%BA%E5%A3%B2%EF%BC%81%E3%80%91%E3%83%9E%E3%82%A4%E3%82%AF%E3%83%AD%E3%82%BD%E3%83%95%E3%83%88-Surface-%E3%83%8E%E3%83%BC%E3%83%88%E3%83%91%E3%82%BD%E3%82%B3%E3%83%B3%EF%BC%BD-%E3%82%BF%E3%82%A4%E3%83%97%E3%82%AB%E3%83%90%E3%83%BC%E5%90%8C%E6%A2%B1-KLG-00022/dp/B07D2D11P3/ref=sr_1_363?__mk_ja_JP=%E3%82%AB%E3%82%BF%E3%82%AB%E3%83%8A&amp;dchild=1&amp;keywords=%E3%83%91%E3%82%BD%E3%82%B3%E3%83%B3&amp;qid=1598695389&amp;sr=8-363", "Go")</f>
        <v/>
      </c>
    </row>
    <row r="231">
      <c r="A231" t="inlineStr">
        <is>
          <t>【MS Office Home&amp;Business付き】Dell ノートパソコン Inspiron 14 5485 Ryzen 5 Office シルバー 20Q41HBS/Win10/14.0FHD/8GB/256GB SSD</t>
        </is>
      </c>
      <c r="B231" t="inlineStr">
        <is>
          <t>￥85,500</t>
        </is>
      </c>
      <c r="C231" t="inlineStr">
        <is>
          <t>4.3</t>
        </is>
      </c>
      <c r="D231">
        <f>HYPERLINK("https://www.amazon.co.jp/Business%E4%BB%98%E3%81%8D%E3%80%91Dell-Inspiron-14-5485-20Q41HBS/dp/B082VG7JXD/ref=sr_1_364?__mk_ja_JP=%E3%82%AB%E3%82%BF%E3%82%AB%E3%83%8A&amp;dchild=1&amp;keywords=%E3%83%91%E3%82%BD%E3%82%B3%E3%83%B3&amp;qid=1598695389&amp;sr=8-364", "Go")</f>
        <v/>
      </c>
    </row>
    <row r="232">
      <c r="A232" t="inlineStr">
        <is>
          <t>ASUS ImagineBook 14インチ FHD LEDバックライトノートパソコン、Intel Core M3-8100Y 最大3.4GHz、4GB RAM、128GB SSD、Webcam、802.11 ac、Bluetooth、USB 3.1 Type C、HDMI、Windows 10 Home in Sモード、テクスチャードホワイト</t>
        </is>
      </c>
      <c r="B232" t="inlineStr">
        <is>
          <t>￥80,791</t>
        </is>
      </c>
      <c r="C232" t="inlineStr">
        <is>
          <t>4.4</t>
        </is>
      </c>
      <c r="D232">
        <f>HYPERLINK("https://www.amazon.co.jp/ImagineBook-LED%E3%83%90%E3%83%83%E3%82%AF%E3%83%A9%E3%82%A4%E3%83%88%E3%83%8E%E3%83%BC%E3%83%88%E3%83%91%E3%82%BD%E3%82%B3%E3%83%B3%E3%80%81Intel-SSD%E3%80%81Webcam%E3%80%81802-11-ac%E3%80%81Bluetooth%E3%80%81USB-S%E3%83%A2%E3%83%BC%E3%83%89%E3%80%81%E3%83%86%E3%82%AF%E3%82%B9%E3%83%81%E3%83%A3%E3%83%BC%E3%83%89%E3%83%9B%E3%83%AF%E3%82%A4%E3%83%88/dp/B07ZX5DKYN/ref=sr_1_366?__mk_ja_JP=%E3%82%AB%E3%82%BF%E3%82%AB%E3%83%8A&amp;dchild=1&amp;keywords=%E3%83%91%E3%82%BD%E3%82%B3%E3%83%B3&amp;qid=1598695389&amp;sr=8-366", "Go")</f>
        <v/>
      </c>
    </row>
    <row r="233">
      <c r="A233" t="inlineStr">
        <is>
          <t>MSI GE75レイダー-286 17.3" ゲーミングノートパソコン、144Hzのディスプレイ、薄型ベゼル、インテルCore i7-9750H、NVIDIAのGeForce RTX2070、16ギガバイト、512ギガバイトのNVMe SSD、17から30.99"</t>
        </is>
      </c>
      <c r="B233" t="inlineStr">
        <is>
          <t>￥524,211</t>
        </is>
      </c>
      <c r="C233" t="inlineStr">
        <is>
          <t>4.2</t>
        </is>
      </c>
      <c r="D233">
        <f>HYPERLINK("https://www.amazon.co.jp/MSI-%E3%82%B2%E3%83%BC%E3%83%9F%E3%83%B3%E3%82%B0%E3%83%8E%E3%83%BC%E3%83%88%E3%83%91%E3%82%BD%E3%82%B3%E3%83%B3%E3%80%81144Hz%E3%81%AE%E3%83%87%E3%82%A3%E3%82%B9%E3%83%97%E3%83%AC%E3%82%A4%E3%80%81%E8%96%84%E5%9E%8B%E3%83%99%E3%82%BC%E3%83%AB%E3%80%81%E3%82%A4%E3%83%B3%E3%83%86%E3%83%ABCore-i7-9750H%E3%80%81NVIDIA%E3%81%AEGeForce-RTX2070%E3%80%8116%E3%82%AE%E3%82%AC%E3%83%90%E3%82%A4%E3%83%88%E3%80%81512%E3%82%AE%E3%82%AC%E3%83%90%E3%82%A4%E3%83%88%E3%81%AENVMe-SSD%E3%80%8117%E3%81%8B%E3%82%8930-99/dp/B07QD32SR4/ref=sr_1_367?__mk_ja_JP=%E3%82%AB%E3%82%BF%E3%82%AB%E3%83%8A&amp;dchild=1&amp;keywords=%E3%83%91%E3%82%BD%E3%82%B3%E3%83%B3&amp;qid=1598695389&amp;sr=8-367", "Go")</f>
        <v/>
      </c>
    </row>
    <row r="234">
      <c r="A234" t="inlineStr">
        <is>
          <t>TECLAST F5 2 in 1ノートパソコン，11.6インチノートPC 、薄型軽量小型パソコン、1920*1080 IPS ディスプレイ、360°回転式 タッチスクリーン、8GBメモリ 256GB SSD ROM、オールメタルボディ、Windows 10、Type-C 、Micro USB、Micro HDMI</t>
        </is>
      </c>
      <c r="B234" t="inlineStr">
        <is>
          <t>￥35,900</t>
        </is>
      </c>
      <c r="C234" t="inlineStr">
        <is>
          <t>4</t>
        </is>
      </c>
      <c r="D234">
        <f>HYPERLINK("https://www.amazon.co.jp/Windows10%E6%90%AD%E8%BC%89-1920%C3%971080IPS-Wi-Fi%E3%83%A2%E3%83%87%E3%83%AB-ROM128GB%EF%BC%88SSD%EF%BC%89-%E5%8F%8D%E8%BB%A2%E5%8F%AF%E8%83%BD%E3%81%AA%E3%82%AD%E3%83%BC%E3%83%9C%E3%83%BC%E3%83%89/dp/B07HH44SMB/ref=sr_1_368_sspa?__mk_ja_JP=%E3%82%AB%E3%82%BF%E3%82%AB%E3%83%8A&amp;dchild=1&amp;keywords=%E3%83%91%E3%82%BD%E3%82%B3%E3%83%B3&amp;qid=1598695389&amp;sr=8-368-spons&amp;psc=1&amp;spLa=ZW5jcnlwdGVkUXVhbGlmaWVyPUEyOVJSNk44QThVWjMyJmVuY3J5cHRlZElkPUEwMDMzMzUwMjhHOVVUODVROFFEOCZlbmNyeXB0ZWRBZElkPUEyR09FS01LTEo3NVNHJndpZGdldE5hbWU9c3BfbXRmJmFjdGlvbj1jbGlja1JlZGlyZWN0JmRvTm90TG9nQ2xpY2s9dHJ1ZQ==", "Go")</f>
        <v/>
      </c>
    </row>
    <row r="235">
      <c r="A235" t="inlineStr">
        <is>
          <t>Franktech F145Sノートパソコン, 14.1 FHD(解像度1920x1080) NanoEdgeディスプレイ, Celeron2コア, 1.8GHz, 8GB RAM DDR4, 256GB NVMe SSD, Type C, 指紋認証, 全金属筐体, 7色バックライト付きキーボード, Win 10搭載 (銀)</t>
        </is>
      </c>
      <c r="B235" t="inlineStr">
        <is>
          <t>￥45,860</t>
        </is>
      </c>
      <c r="C235" t="inlineStr">
        <is>
          <t>5</t>
        </is>
      </c>
      <c r="D235">
        <f>HYPERLINK("https://www.amazon.co.jp/F145S%E3%83%8E%E3%83%BC%E3%83%88%E3%83%91%E3%82%BD%E3%82%B3%E3%83%B3-%E8%A7%A3%E5%83%8F%E5%BA%A61920x1080-NanoEdge%E3%83%87%E3%82%A3%E3%82%B9%E3%83%97%E3%83%AC%E3%82%A4-Celeron2%E3%82%B3%E3%82%A2-7%E8%89%B2%E3%83%90%E3%83%83%E3%82%AF%E3%83%A9%E3%82%A4%E3%83%88%E4%BB%98%E3%81%8D%E3%82%AD%E3%83%BC%E3%83%9C%E3%83%BC%E3%83%89/dp/B089GV14SK/ref=sr_1_369_sspa?__mk_ja_JP=%E3%82%AB%E3%82%BF%E3%82%AB%E3%83%8A&amp;dchild=1&amp;keywords=%E3%83%91%E3%82%BD%E3%82%B3%E3%83%B3&amp;qid=1598695389&amp;sr=8-369-spons&amp;psc=1&amp;spLa=ZW5jcnlwdGVkUXVhbGlmaWVyPUEyOVJSNk44QThVWjMyJmVuY3J5cHRlZElkPUEwMDMzMzUwMjhHOVVUODVROFFEOCZlbmNyeXB0ZWRBZElkPUEyVEUxNkdLODVWUjhLJndpZGdldE5hbWU9c3BfbXRmJmFjdGlvbj1jbGlja1JlZGlyZWN0JmRvTm90TG9nQ2xpY2s9dHJ1ZQ==", "Go")</f>
        <v/>
      </c>
    </row>
    <row r="236">
      <c r="A236" t="inlineStr">
        <is>
          <t>HP 東京生産 ノートパソコン インテル Core i5 8GB 256GB SSD Windows10 Pro HP Elite Dragonfly（型番：7WK09AV-AKMV）</t>
        </is>
      </c>
      <c r="B236" t="inlineStr">
        <is>
          <t>￥149,380</t>
        </is>
      </c>
      <c r="C236" t="inlineStr">
        <is>
          <t>4.4</t>
        </is>
      </c>
      <c r="D236">
        <f>HYPERLINK("https://www.amazon.co.jp/HP-%E3%83%8E%E3%83%BC%E3%83%88%E3%83%91%E3%82%BD%E3%82%B3%E3%83%B3-256GB-Windows10-Dragonfly%EF%BC%88%E5%9E%8B%E7%95%AA%EF%BC%9A7WK09AV-AKMV%EF%BC%89/dp/B084VLRBZB/ref=sr_1_373?__mk_ja_JP=%E3%82%AB%E3%82%BF%E3%82%AB%E3%83%8A&amp;dchild=1&amp;keywords=%E3%83%91%E3%82%BD%E3%82%B3%E3%83%B3&amp;qid=1598695389&amp;sr=8-373", "Go")</f>
        <v/>
      </c>
    </row>
    <row r="237">
      <c r="A237" t="inlineStr">
        <is>
          <t>【Blu-ray搭載】【Microsoft Office 2019搭載】【Win 10搭載】NEC VD-G/最上位第三世代Core i5-3340M 2.7GHz/新品メモリー:8GB/新品SSD:512GB/ブルーレイドライブ/10キー付/USB 3.0/HDMI/大画面15インチ/無線LAN搭載/Zeroセキュリティーソフト（永久版）付属/中古ノートパソコン (SSD:512GB)</t>
        </is>
      </c>
      <c r="B237" t="inlineStr">
        <is>
          <t>￥29,800</t>
        </is>
      </c>
      <c r="C237" t="inlineStr">
        <is>
          <t>4.4</t>
        </is>
      </c>
      <c r="D237">
        <f>HYPERLINK("https://www.amazon.co.jp/%E3%80%90Blu-ray%E6%90%AD%E8%BC%89%E3%80%91%E3%80%90Microsoft-2019%E6%90%AD%E8%BC%89%E3%80%91%E3%80%90Win-10%E6%90%AD%E8%BC%89%E3%80%91NEC-%E6%9C%80%E4%B8%8A%E4%BD%8D%E7%AC%AC%E4%B8%89%E4%B8%96%E4%BB%A3Core-i5-3340M/dp/B087M54PRJ/ref=sr_1_374?__mk_ja_JP=%E3%82%AB%E3%82%BF%E3%82%AB%E3%83%8A&amp;dchild=1&amp;keywords=%E3%83%91%E3%82%BD%E3%82%B3%E3%83%B3&amp;qid=1598695389&amp;sr=8-374", "Go")</f>
        <v/>
      </c>
    </row>
    <row r="238">
      <c r="A238" t="inlineStr">
        <is>
          <t>【Microsoft Office 2019搭載】【Win 10搭載】Panasonic CF-NX2/第三世代Core i5-3320M 2.6GHz/新品メモリー:8GB/新品SSD:256GB/12型ワイド液晶/無線搭載/USB3.0/HDMI/外付けHDD:160GB+HDMIケーブル+新品無線マウス三点無料進呈/中古ノートパソコン (SSD:256GB)</t>
        </is>
      </c>
      <c r="B238" t="inlineStr">
        <is>
          <t>￥25,800</t>
        </is>
      </c>
      <c r="C238" t="inlineStr">
        <is>
          <t>4.4</t>
        </is>
      </c>
      <c r="D238">
        <f>HYPERLINK("https://www.amazon.co.jp/%E3%80%90Microsoft-2019%E6%90%AD%E8%BC%89%E3%80%91%E3%80%90Win-10%E6%90%AD%E8%BC%89%E3%80%91Panasonic-CF-NX2-%E7%AC%AC%E4%B8%89%E4%B8%96%E4%BB%A3Core/dp/B07TX8TN3C/ref=sr_1_375?__mk_ja_JP=%E3%82%AB%E3%82%BF%E3%82%AB%E3%83%8A&amp;dchild=1&amp;keywords=%E3%83%91%E3%82%BD%E3%82%B3%E3%83%B3&amp;qid=1598695389&amp;sr=8-375", "Go")</f>
        <v/>
      </c>
    </row>
    <row r="239">
      <c r="A239" t="inlineStr">
        <is>
          <t>One-Netbook OneMix 2S錦鯉限定版＋レッドスタイラスペンセット Windows10搭載 超小型 ノートパソコン タブレットPC 2in1 PC 大幅に性能アップした2代目 7インチUMPC Core m3-8100Y 8GBメモリ 512GBPCIeSSD 360度YOGAモード 2048レベル筆圧ペン レッド</t>
        </is>
      </c>
      <c r="B239" t="inlineStr">
        <is>
          <t>￥115,999</t>
        </is>
      </c>
      <c r="C239" t="inlineStr">
        <is>
          <t>4.4</t>
        </is>
      </c>
      <c r="D239">
        <f>HYPERLINK("https://www.amazon.co.jp/One-Netbook-OneMix-2S%E9%8C%A6%E9%AF%89%E9%99%90%E5%AE%9A%E7%89%88%EF%BC%8B%E3%83%AC%E3%83%83%E3%83%89%E3%82%B9%E3%82%BF%E3%82%A4%E3%83%A9%E3%82%B9%E3%83%9A%E3%83%B3%E3%82%BB%E3%83%83%E3%83%88-%E5%A4%A7%E5%B9%85%E3%81%AB%E6%80%A7%E8%83%BD%E3%82%A2%E3%83%83%E3%83%97%E3%81%97%E3%81%9F2%E4%BB%A3%E7%9B%AE-512GBPCIeSSD/dp/B07MD57D9D/ref=sr_1_376?__mk_ja_JP=%E3%82%AB%E3%82%BF%E3%82%AB%E3%83%8A&amp;dchild=1&amp;keywords=%E3%83%91%E3%82%BD%E3%82%B3%E3%83%B3&amp;qid=1598695389&amp;sr=8-376", "Go")</f>
        <v/>
      </c>
    </row>
    <row r="240">
      <c r="A240" t="inlineStr">
        <is>
          <t>HP EliteBook 840 G3 14インチノートパソコン、Core i5 U 2.4GHz、16GB RAM、500GB SSD、Windows 10 Pro 64bit (更新済み)。</t>
        </is>
      </c>
      <c r="B240" t="inlineStr">
        <is>
          <t>￥64,500 (￥43,000/kg)</t>
        </is>
      </c>
      <c r="C240" t="inlineStr">
        <is>
          <t>4.2</t>
        </is>
      </c>
      <c r="D240">
        <f>HYPERLINK("https://www.amazon.co.jp/NA/dp/B07GCSDP5H/ref=sr_1_377?__mk_ja_JP=%E3%82%AB%E3%82%BF%E3%82%AB%E3%83%8A&amp;dchild=1&amp;keywords=%E3%83%91%E3%82%BD%E3%82%B3%E3%83%B3&amp;qid=1598695389&amp;sr=8-377", "Go")</f>
        <v/>
      </c>
    </row>
    <row r="241">
      <c r="A241" t="inlineStr">
        <is>
          <t>エイスース 13.3型ノートパソコン ASUS ZenBook UX331UN グレーメタル UX331UN-8250G</t>
        </is>
      </c>
      <c r="B241" t="inlineStr">
        <is>
          <t>￥72,500</t>
        </is>
      </c>
      <c r="C241" t="inlineStr">
        <is>
          <t>4.5</t>
        </is>
      </c>
      <c r="D241">
        <f>HYPERLINK("https://www.amazon.co.jp/13-3%E5%9E%8B%E3%83%8E%E3%83%BC%E3%83%88%E3%83%91%E3%82%BD%E3%82%B3%E3%83%B3-ZenBook-UX331UN-%E3%82%B0%E3%83%AC%E3%83%BC%E3%83%A1%E3%82%BF%E3%83%AB-UX331UN-8250G/dp/B07811V9W1/ref=sr_1_378?__mk_ja_JP=%E3%82%AB%E3%82%BF%E3%82%AB%E3%83%8A&amp;dchild=1&amp;keywords=%E3%83%91%E3%82%BD%E3%82%B3%E3%83%B3&amp;qid=1598695389&amp;sr=8-378", "Go")</f>
        <v/>
      </c>
    </row>
    <row r="242">
      <c r="A242" t="inlineStr">
        <is>
          <t>HP Pavilion ノートパソコン 15.6インチ フルHDディスプレイ、AMD Ryzen 5 3500U、AMD Radeon Vega 8 Graphics、8GB S、1TB HDD + 128GB SSD。</t>
        </is>
      </c>
      <c r="B242" t="inlineStr">
        <is>
          <t>￥98,685</t>
        </is>
      </c>
      <c r="C242" t="inlineStr">
        <is>
          <t>4.5</t>
        </is>
      </c>
      <c r="D242">
        <f>HYPERLINK("https://www.amazon.co.jp/HP-Pavilion-%E3%83%95%E3%83%ABHD%E3%83%87%E3%82%A3%E3%82%B9%E3%83%97%E3%83%AC%E3%82%A4%E3%80%81AMD-3500U%E3%80%81AMD-Graphics%E3%80%818GB/dp/B07TKF3DHV/ref=sr_1_380?__mk_ja_JP=%E3%82%AB%E3%82%BF%E3%82%AB%E3%83%8A&amp;dchild=1&amp;keywords=%E3%83%91%E3%82%BD%E3%82%B3%E3%83%B3&amp;qid=1598695389&amp;sr=8-380", "Go")</f>
        <v/>
      </c>
    </row>
    <row r="243">
      <c r="A243" t="inlineStr">
        <is>
          <t>【Microsoft Office 2016搭載】【Win 10搭載】DELL E5530/第三世代Core i5-3230M 2.6GHz/メモリー8GB/新品SSD:240GB/DVDスーパーマルチ/10キー/HDMI/USB 3.0/大画面15インチ/無線搭載/無線マウス/中古ノートパソコン (新品SSD:240GB)</t>
        </is>
      </c>
      <c r="B243" t="inlineStr">
        <is>
          <t>￥27,800</t>
        </is>
      </c>
      <c r="C243" t="inlineStr">
        <is>
          <t>4.2</t>
        </is>
      </c>
      <c r="D243">
        <f>HYPERLINK("https://www.amazon.co.jp/%E3%80%90Microsoft-2016%E6%90%AD%E8%BC%89%E3%80%91%E3%80%90Win-10%E6%90%AD%E8%BC%89%E3%80%91DELL-%E7%AC%AC%E4%B8%89%E4%B8%96%E4%BB%A3Core-i5-3230M/dp/B0787747S7/ref=sr_1_385?__mk_ja_JP=%E3%82%AB%E3%82%BF%E3%82%AB%E3%83%8A&amp;dchild=1&amp;keywords=%E3%83%91%E3%82%BD%E3%82%B3%E3%83%B3&amp;qid=1598695389&amp;sr=8-385", "Go")</f>
        <v/>
      </c>
    </row>
    <row r="244">
      <c r="A244" t="inlineStr">
        <is>
          <t>超軽量 薄型ノートパソコン14インチWindows 10 ノートPC - HAOQIN HaoBook Celeron N3350 6GB DDR3 128GB SSD HD IPS Display 5.0GHz WiFi Bluetooth 4.2 HDMI (ピンク)</t>
        </is>
      </c>
      <c r="B244" t="inlineStr">
        <is>
          <t>￥29,999</t>
        </is>
      </c>
      <c r="C244" t="inlineStr">
        <is>
          <t>4.4</t>
        </is>
      </c>
      <c r="D244">
        <f>HYPERLINK("https://www.amazon.co.jp/%E8%B6%85%E8%BB%BD%E9%87%8F-%E8%96%84%E5%9E%8B%E3%83%8E%E3%83%BC%E3%83%88%E3%83%91%E3%82%BD%E3%82%B3%E3%83%B314%E3%82%A4%E3%83%B3%E3%83%81Windows-10-%E3%83%8E%E3%83%BC%E3%83%88PC-Bluetooth/dp/B088KMZ1VY/ref=sr_1_389?__mk_ja_JP=%E3%82%AB%E3%82%BF%E3%82%AB%E3%83%8A&amp;dchild=1&amp;keywords=%E3%83%91%E3%82%BD%E3%82%B3%E3%83%B3&amp;qid=1598695389&amp;sr=8-389", "Go")</f>
        <v/>
      </c>
    </row>
    <row r="245">
      <c r="A245" t="inlineStr">
        <is>
          <t>HP 15-CE198WM 15.6インチ FHD ゲーミングノートパソコン Windows 10 Intel Core i7-8750H プロセッサー NVIDIA GeForce GTX 1060 グラフィックス 16GB DDR4 SDRAM メモリ 1TB ハードドライブ + 256GB SSD バックライトキーボード</t>
        </is>
      </c>
      <c r="B245" t="inlineStr">
        <is>
          <t>￥182,538</t>
        </is>
      </c>
      <c r="C245" t="inlineStr">
        <is>
          <t>4.4</t>
        </is>
      </c>
      <c r="D245">
        <f>HYPERLINK("https://www.amazon.co.jp/HP-15-CE198WM-%E3%82%B2%E3%83%BC%E3%83%9F%E3%83%B3%E3%82%B0%E3%83%8E%E3%83%BC%E3%83%88%E3%83%91%E3%82%BD%E3%82%B3%E3%83%B3-i7-8750H-%E3%83%90%E3%83%83%E3%82%AF%E3%83%A9%E3%82%A4%E3%83%88%E3%82%AD%E3%83%BC%E3%83%9C%E3%83%BC%E3%83%89/dp/B07FJ8KJF9/ref=sr_1_390?__mk_ja_JP=%E3%82%AB%E3%82%BF%E3%82%AB%E3%83%8A&amp;dchild=1&amp;keywords=%E3%83%91%E3%82%BD%E3%82%B3%E3%83%B3&amp;qid=1598695389&amp;sr=8-390", "Go")</f>
        <v/>
      </c>
    </row>
    <row r="246">
      <c r="A246" t="inlineStr">
        <is>
          <t>【Microsoft Office 2016搭載】【Win 10搭載】Lenovo X240/第四世代Core i5-4210U 1.7GHz/新品メモリ:8GB/新品SSD:480GB/bluetooth/12.1型ワイド液晶/USB 3.0/SDカードスロット/無線LAN搭載/中古ノートパソコン (SSD:480GB)</t>
        </is>
      </c>
      <c r="B246" t="inlineStr">
        <is>
          <t>￥29,800</t>
        </is>
      </c>
      <c r="C246" t="inlineStr">
        <is>
          <t>4.2</t>
        </is>
      </c>
      <c r="D246">
        <f>HYPERLINK("https://www.amazon.co.jp/%E3%80%90Microsoft-2016%E6%90%AD%E8%BC%89%E3%80%91%E3%80%90Win-10%E6%90%AD%E8%BC%89%E3%80%91Lenovo-X240-%E7%AC%AC%E5%9B%9B%E4%B8%96%E4%BB%A3Core/dp/B07PMRT6R1/ref=sr_1_392?__mk_ja_JP=%E3%82%AB%E3%82%BF%E3%82%AB%E3%83%8A&amp;dchild=1&amp;keywords=%E3%83%91%E3%82%BD%E3%82%B3%E3%83%B3&amp;qid=1598695389&amp;sr=8-392", "Go")</f>
        <v/>
      </c>
    </row>
    <row r="247">
      <c r="A247" t="inlineStr">
        <is>
          <t>【Microsoft Office 2016搭載】【Win 10搭載】Panasonic CF-NX2/第三世代Core i5-3320M 2.6GHz/メモリ8GB/HDD 320GB/12インチワイド液晶/無線搭載/HDMI/USB3.0/中古ノートパソコン (ハードディスク：320GB)</t>
        </is>
      </c>
      <c r="B247" t="inlineStr">
        <is>
          <t>￥14,595</t>
        </is>
      </c>
      <c r="C247" t="inlineStr">
        <is>
          <t>4.1</t>
        </is>
      </c>
      <c r="D247">
        <f>HYPERLINK("https://www.amazon.co.jp/%E3%80%90Microsoft-2016%E6%90%AD%E8%BC%89%E3%80%91%E3%80%90Win-10%E6%90%AD%E8%BC%89%E3%80%91Panasonic-12%E3%82%A4%E3%83%B3%E3%83%81%E3%83%AF%E3%82%A4%E3%83%89%E6%B6%B2%E6%99%B6-%E3%83%8F%E3%83%BC%E3%83%89%E3%83%87%E3%82%A3%E3%82%B9%E3%82%AF%EF%BC%9A320GB/dp/B01NH0EUBA/ref=sr_1_394?__mk_ja_JP=%E3%82%AB%E3%82%BF%E3%82%AB%E3%83%8A&amp;dchild=1&amp;keywords=%E3%83%91%E3%82%BD%E3%82%B3%E3%83%B3&amp;qid=1598695389&amp;sr=8-394", "Go")</f>
        <v/>
      </c>
    </row>
    <row r="248">
      <c r="A248" t="inlineStr">
        <is>
          <t>HP ノートパソコン HP 14s-cf2000 14.0インチワイド フルHD ブライトビュー IPSディスプレイ インテル Core i5 8GB 256GB SSD Windows10（型番：3J148PA-AAAA）</t>
        </is>
      </c>
      <c r="B248" t="inlineStr">
        <is>
          <t>￥78,000</t>
        </is>
      </c>
      <c r="C248" t="inlineStr">
        <is>
          <t>4.2</t>
        </is>
      </c>
      <c r="D248">
        <f>HYPERLINK("https://www.amazon.co.jp/HP-14s-cf2000-14-0%E3%82%A4%E3%83%B3%E3%83%81%E3%83%AF%E3%82%A4%E3%83%89-IPS%E3%83%87%E3%82%A3%E3%82%B9%E3%83%97%E3%83%AC%E3%82%A4-Windows10%EF%BC%88%E5%9E%8B%E7%95%AA%EF%BC%9A3J148PA-AAAA%EF%BC%89/dp/B087PRJ2Q7/ref=sr_1_395_sspa?__mk_ja_JP=%E3%82%AB%E3%82%BF%E3%82%AB%E3%83%8A&amp;dchild=1&amp;keywords=%E3%83%91%E3%82%BD%E3%82%B3%E3%83%B3&amp;qid=1598695389&amp;sr=8-395-spons&amp;psc=1&amp;spLa=ZW5jcnlwdGVkUXVhbGlmaWVyPUEyOVJSNk44QThVWjMyJmVuY3J5cHRlZElkPUEwMDMzMzUwMjhHOVVUODVROFFEOCZlbmNyeXB0ZWRBZElkPUFDUVI3M0ZURjZONiZ3aWRnZXROYW1lPXNwX2J0ZiZhY3Rpb249Y2xpY2tSZWRpcmVjdCZkb05vdExvZ0NsaWNrPXRydWU=", "Go")</f>
        <v/>
      </c>
    </row>
    <row r="249">
      <c r="A249" t="inlineStr">
        <is>
          <t>【公式】 富士通 デスクトップパソコン FMV ESPRIMO FHシリーズ WF1/D3 (Windows 10 Home/23.8型ワイド液晶/Core i7/16GBメモリ/約256GB SSD + 約3TB HDD/スーパーマルチドライブ/Office Home and Business 2019/ブラック)AZ_WF1D3_Z277/富士通WEB MART専用モデル</t>
        </is>
      </c>
      <c r="B249" t="inlineStr">
        <is>
          <t>￥179,200</t>
        </is>
      </c>
      <c r="C249" t="inlineStr">
        <is>
          <t>4.2</t>
        </is>
      </c>
      <c r="D249">
        <f>HYPERLINK("https://www.amazon.co.jp/dp/B07Z4NKC9N/ref=sr_1_386_sspa?__mk_ja_JP=%E3%82%AB%E3%82%BF%E3%82%AB%E3%83%8A&amp;dchild=1&amp;keywords=%E3%83%91%E3%82%BD%E3%82%B3%E3%83%B3&amp;qid=1598695541&amp;sr=8-386-spons&amp;psc=1&amp;spLa=ZW5jcnlwdGVkUXVhbGlmaWVyPUEyUEdPRE9EOTdDSFJRJmVuY3J5cHRlZElkPUEwMjU1ODk3MlE3OEpZODU1TTBKMCZlbmNyeXB0ZWRBZElkPUExOTRTOUpSU0xMSlVOJndpZGdldE5hbWU9c3BfYXRmX25leHQmYWN0aW9uPWNsaWNrUmVkaXJlY3QmZG9Ob3RMb2dDbGljaz10cnVl", "Go")</f>
        <v/>
      </c>
    </row>
    <row r="250">
      <c r="A250" t="inlineStr">
        <is>
          <t>【公式】 富士通 デスクトップパソコン FMV ESPRIMO FHシリーズ WF1/D3 (Windows 10 Home/23.8型ワイド液晶/Core i7/16GBメモリ/約256GB SSD + 約1TB HDD/Blu-ray Discドライブ/Office Home and Business 2019/ホワイト/TV機能付き)AZ_WF1D3_Z276/富士通WEB MART専用モデル</t>
        </is>
      </c>
      <c r="B250" t="inlineStr">
        <is>
          <t>￥174,800</t>
        </is>
      </c>
      <c r="C250" t="inlineStr">
        <is>
          <t>4.1</t>
        </is>
      </c>
      <c r="D250">
        <f>HYPERLINK("https://www.amazon.co.jp/%E5%AF%8C%E5%A3%AB%E9%80%9A-%E3%83%87%E3%82%B9%E3%82%AF%E3%83%88%E3%83%83%E3%83%97%E3%83%91%E3%82%BD%E3%82%B3%E3%83%B3-23-8%E5%9E%8B%E3%83%AF%E3%82%A4%E3%83%89%E6%B6%B2%E6%99%B6-AZ_WF1D3_Z276-MART%E5%B0%82%E7%94%A8%E3%83%A2%E3%83%87%E3%83%AB/dp/B07Z4NJJQR/ref=sr_1_387_sspa?__mk_ja_JP=%E3%82%AB%E3%82%BF%E3%82%AB%E3%83%8A&amp;dchild=1&amp;keywords=%E3%83%91%E3%82%BD%E3%82%B3%E3%83%B3&amp;qid=1598695541&amp;sr=8-387-spons&amp;psc=1&amp;spLa=ZW5jcnlwdGVkUXVhbGlmaWVyPUEyUEdPRE9EOTdDSFJRJmVuY3J5cHRlZElkPUEwMjU1ODk3MlE3OEpZODU1TTBKMCZlbmNyeXB0ZWRBZElkPUEyM1ZORFk5UVE0MlI2JndpZGdldE5hbWU9c3BfYXRmX25leHQmYWN0aW9uPWNsaWNrUmVkaXJlY3QmZG9Ob3RMb2dDbGljaz10cnVl", "Go")</f>
        <v/>
      </c>
    </row>
    <row r="251">
      <c r="A251" t="inlineStr">
        <is>
          <t>【Microsoft Office 2019搭載】【Win 10搭載】Panasonic CF-B11/第三世代Core i5-3320M 2.6GHz/新品メモリー:16GB/新品SSD:480GB/DVDドライブ搭載/15インチワイド液晶/無線搭載/HDMI/USB3.0/中古ノートパソコン (SSD:480GB)</t>
        </is>
      </c>
      <c r="B251" t="inlineStr">
        <is>
          <t>￥24,800</t>
        </is>
      </c>
      <c r="C251" t="inlineStr">
        <is>
          <t>4.1</t>
        </is>
      </c>
      <c r="D251">
        <f>HYPERLINK("https://www.amazon.co.jp/%E3%80%90Microsoft-2019%E6%90%AD%E8%BC%89%E3%80%91%E3%80%90Win-10%E6%90%AD%E8%BC%89%E3%80%91Panasonic-CF-B11-%E7%AC%AC%E4%B8%89%E4%B8%96%E4%BB%A3Core/dp/B07X5ZQX5X/ref=sr_1_389?__mk_ja_JP=%E3%82%AB%E3%82%BF%E3%82%AB%E3%83%8A&amp;dchild=1&amp;keywords=%E3%83%91%E3%82%BD%E3%82%B3%E3%83%B3&amp;qid=1598695541&amp;sr=8-389", "Go")</f>
        <v/>
      </c>
    </row>
    <row r="252">
      <c r="A252" t="inlineStr">
        <is>
          <t>【Microsoft Office 2019搭載】【Win 10搭載】富士通 S904/H/第四世代Core i5-4300U 1.9GHz/新品メモリー:8GB/新品SSD:480GB/Webカメラ/HDMI/Bluetooth/USB 3.0/13.3インチWQHD液晶（2560×1440ドットト）/無線LAN搭載/中古ノートパソコン (SSD:480GB)</t>
        </is>
      </c>
      <c r="B252" t="inlineStr">
        <is>
          <t>￥32,500</t>
        </is>
      </c>
      <c r="C252" t="inlineStr">
        <is>
          <t>4.2</t>
        </is>
      </c>
      <c r="D252">
        <f>HYPERLINK("https://www.amazon.co.jp/%E3%80%90Microsoft-2019%E6%90%AD%E8%BC%89%E3%80%91%E3%80%90Win-10%E6%90%AD%E8%BC%89%E3%80%91%E5%AF%8C%E5%A3%AB%E9%80%9A-%E7%AC%AC%E5%9B%9B%E4%B8%96%E4%BB%A3Core-i5-4300U/dp/B07V72G1BT/ref=sr_1_391?__mk_ja_JP=%E3%82%AB%E3%82%BF%E3%82%AB%E3%83%8A&amp;dchild=1&amp;keywords=%E3%83%91%E3%82%BD%E3%82%B3%E3%83%B3&amp;qid=1598695541&amp;sr=8-391", "Go")</f>
        <v/>
      </c>
    </row>
    <row r="253">
      <c r="A253" t="inlineStr">
        <is>
          <t>【MS Office Home&amp;Business付き】Dell ノートパソコン Inspiron 14 5490 Core i5 Office シルバー 20Q31SHB/Win10/14.0FHD/8GB/256GB SSD</t>
        </is>
      </c>
      <c r="B253" t="inlineStr">
        <is>
          <t>￥90,484</t>
        </is>
      </c>
      <c r="C253" t="inlineStr">
        <is>
          <t>4.1</t>
        </is>
      </c>
      <c r="D253">
        <f>HYPERLINK("https://www.amazon.co.jp/Dell-Inspiron-14-5490-20Q31SHB/dp/B07XC1HGST/ref=sr_1_393?__mk_ja_JP=%E3%82%AB%E3%82%BF%E3%82%AB%E3%83%8A&amp;dchild=1&amp;keywords=%E3%83%91%E3%82%BD%E3%82%B3%E3%83%B3&amp;qid=1598695541&amp;sr=8-393", "Go")</f>
        <v/>
      </c>
    </row>
    <row r="254">
      <c r="A254" t="inlineStr">
        <is>
          <t>マイクロソフト Surface Pro [サーフェス プロ ノートパソコン] Office H&amp;B搭載 12.3型 Core i7/1TB/16GB FKK-00031</t>
        </is>
      </c>
      <c r="B254" t="inlineStr">
        <is>
          <t>￥98,800</t>
        </is>
      </c>
      <c r="C254" t="inlineStr">
        <is>
          <t>4.7</t>
        </is>
      </c>
      <c r="D254">
        <f>HYPERLINK("https://www.amazon.co.jp/%E3%83%9E%E3%82%A4%E3%82%AF%E3%83%AD%E3%82%BD%E3%83%95%E3%83%88-Surface-16GB-%E3%82%B7%E3%83%AB%E3%83%90%E3%83%BC-FKK-00031/dp/B079QPBB6J/ref=sr_1_396?__mk_ja_JP=%E3%82%AB%E3%82%BF%E3%82%AB%E3%83%8A&amp;dchild=1&amp;keywords=%E3%83%91%E3%82%BD%E3%82%B3%E3%83%B3&amp;qid=1598695541&amp;sr=8-396", "Go")</f>
        <v/>
      </c>
    </row>
    <row r="255">
      <c r="A255" t="inlineStr">
        <is>
          <t>MSI ゲーミングPC ノートパソコン GL62M-7RDX-1080JP 15.6インチ</t>
        </is>
      </c>
      <c r="B255" t="inlineStr">
        <is>
          <t>￥143,750</t>
        </is>
      </c>
      <c r="C255" t="inlineStr">
        <is>
          <t>4.7</t>
        </is>
      </c>
      <c r="D255">
        <f>HYPERLINK("https://www.amazon.co.jp/MSI-%E3%82%B2%E3%83%BC%E3%83%9F%E3%83%B3%E3%82%B0PC-%E3%83%8E%E3%83%BC%E3%83%88%E3%83%91%E3%82%BD%E3%82%B3%E3%83%B3-GL62M-7RDX-1080JP-15-6%E3%82%A4%E3%83%B3%E3%83%81/dp/B071RCBG47/ref=sr_1_397?__mk_ja_JP=%E3%82%AB%E3%82%BF%E3%82%AB%E3%83%8A&amp;dchild=1&amp;keywords=%E3%83%91%E3%82%BD%E3%82%B3%E3%83%B3&amp;qid=1598695541&amp;sr=8-397", "Go")</f>
        <v/>
      </c>
    </row>
    <row r="256">
      <c r="A256" t="inlineStr">
        <is>
          <t>Lenovo IdeaPad Flex 5 14インチ コンバーチブルノートパソコン、FHD (1920 x 1080) タッチディスプレイ、Intel Core i5-1035G1 プロセッサ、8GB DDR4 オンボードRAM、128GB SSD、Intel UHD Graphics、Win 10、81X1004、グラファイトグレー</t>
        </is>
      </c>
      <c r="B256" t="inlineStr">
        <is>
          <t>￥60,410</t>
        </is>
      </c>
      <c r="C256" t="inlineStr">
        <is>
          <t>4.7</t>
        </is>
      </c>
      <c r="D256">
        <f>HYPERLINK("https://www.amazon.co.jp/Lenovo-%E3%82%B3%E3%83%B3%E3%83%90%E3%83%BC%E3%83%81%E3%83%96%E3%83%AB%E3%83%8E%E3%83%BC%E3%83%88%E3%83%91%E3%82%BD%E3%82%B3%E3%83%B3%E3%80%81FHD-%E3%82%BF%E3%83%83%E3%83%81%E3%83%87%E3%82%A3%E3%82%B9%E3%83%97%E3%83%AC%E3%82%A4%E3%80%81Intel-%E3%82%AA%E3%83%B3%E3%83%9C%E3%83%BC%E3%83%89RAM%E3%80%81128GB-10%E3%80%8181X1004%E3%80%81%E3%82%B0%E3%83%A9%E3%83%95%E3%82%A1%E3%82%A4%E3%83%88%E3%82%B0%E3%83%AC%E3%83%BC/dp/B0872JDR2M/ref=sr_1_398?__mk_ja_JP=%E3%82%AB%E3%82%BF%E3%82%AB%E3%83%8A&amp;dchild=1&amp;keywords=%E3%83%91%E3%82%BD%E3%82%B3%E3%83%B3&amp;qid=1598695541&amp;sr=8-398", "Go")</f>
        <v/>
      </c>
    </row>
    <row r="257">
      <c r="A257" t="inlineStr">
        <is>
          <t>BMAX Y11 11.6 インチ Windows10 ラップトップ 360° 回転タッチ 2-in-1ノートパソコン 1920x1080 FHDスクリーン N4120 8GB RAM 256GB SSD WIFI Bluetooth 5.0 Mirco HDMI 薄型軽量高性能ノートブック</t>
        </is>
      </c>
      <c r="B257" t="inlineStr">
        <is>
          <t>￥42,999</t>
        </is>
      </c>
      <c r="C257" t="inlineStr">
        <is>
          <t>4</t>
        </is>
      </c>
      <c r="D257">
        <f>HYPERLINK("https://www.amazon.co.jp/Y11/dp/B084V2MS19/ref=sr_1_401_sspa?__mk_ja_JP=%E3%82%AB%E3%82%BF%E3%82%AB%E3%83%8A&amp;dchild=1&amp;keywords=%E3%83%91%E3%82%BD%E3%82%B3%E3%83%B3&amp;qid=1598695541&amp;sr=8-401-spons&amp;psc=1&amp;spLa=ZW5jcnlwdGVkUXVhbGlmaWVyPUEyUEdPRE9EOTdDSFJRJmVuY3J5cHRlZElkPUEwMjU1ODk3MlE3OEpZODU1TTBKMCZlbmNyeXB0ZWRBZElkPUExSFlIUUoxSTZPMlBBJndpZGdldE5hbWU9c3BfbXRmJmFjdGlvbj1jbGlja1JlZGlyZWN0JmRvTm90TG9nQ2xpY2s9dHJ1ZQ==", "Go")</f>
        <v/>
      </c>
    </row>
    <row r="258">
      <c r="A258" t="inlineStr">
        <is>
          <t>2020 最新 ASUS TUF ゲーミング ノートパソコン 15.6インチ フルHD ディスプレイ AMD クアッドコア Ryzen 5 3550H (Beats i7-7700HQ) 8GB DDR4 256GB PCIe SSD 4GB GTX 1650 RGB バックライト ウェブカメラ Win 10 + iCarp ワイヤレスマウス 8GB RAM I 512GB PCIe SSD</t>
        </is>
      </c>
      <c r="B258" t="inlineStr">
        <is>
          <t>￥149,805</t>
        </is>
      </c>
      <c r="C258" t="inlineStr">
        <is>
          <t>4.8</t>
        </is>
      </c>
      <c r="D258">
        <f>HYPERLINK("https://www.amazon.co.jp/ASUS-TUF-Gaming-Laptop/dp/B08DNWJG48/ref=sr_1_404?__mk_ja_JP=%E3%82%AB%E3%82%BF%E3%82%AB%E3%83%8A&amp;dchild=1&amp;keywords=%E3%83%91%E3%82%BD%E3%82%B3%E3%83%B3&amp;qid=1598695541&amp;sr=8-404", "Go")</f>
        <v/>
      </c>
    </row>
    <row r="259">
      <c r="A259" t="inlineStr">
        <is>
          <t>2020 ASUS ROG Strix G 15.6インチ FHD LED ゲーミングノートパソコン、Intel Core i5 9750H、8GB RAM、512GB PCIe SSD、バックライトキー、Win10、ブラック、32GB スノーベル USBカード 16GB RAM | 512GB SSD</t>
        </is>
      </c>
      <c r="B259" t="inlineStr">
        <is>
          <t>￥247,522</t>
        </is>
      </c>
      <c r="C259" t="inlineStr">
        <is>
          <t>4.8</t>
        </is>
      </c>
      <c r="D259">
        <f>HYPERLINK("https://www.amazon.co.jp/ASUS-%E3%82%B2%E3%83%BC%E3%83%9F%E3%83%B3%E3%82%B0%E3%83%8E%E3%83%BC%E3%83%88%E3%83%91%E3%82%BD%E3%82%B3%E3%83%B3%E3%80%81Intel-9750H%E3%80%818GB-RAM%E3%80%81512GB-SSD%E3%80%81%E3%83%90%E3%83%83%E3%82%AF%E3%83%A9%E3%82%A4%E3%83%88%E3%82%AD%E3%83%BC%E3%80%81Win10%E3%80%81%E3%83%96%E3%83%A9%E3%83%83%E3%82%AF%E3%80%8132GB/dp/B08DCTVXSL/ref=sr_1_405?__mk_ja_JP=%E3%82%AB%E3%82%BF%E3%82%AB%E3%83%8A&amp;dchild=1&amp;keywords=%E3%83%91%E3%82%BD%E3%82%B3%E3%83%B3&amp;qid=1598695541&amp;sr=8-405", "Go")</f>
        <v/>
      </c>
    </row>
    <row r="260">
      <c r="A260" t="inlineStr">
        <is>
          <t>2020 HP Stream 14インチノートパソコン、AMD A4-9120e 最大2.5GHz、4GB RAM、64GB eMMC, Windows 10 ブラック+ CUE 64GB microSDカードバンドル。 4GB DDR4, 64GB eMMC + 128GB SD HP Stream 14 Inch Laptop</t>
        </is>
      </c>
      <c r="B260" t="inlineStr">
        <is>
          <t>￥73,397から1個のオプション</t>
        </is>
      </c>
      <c r="C260" t="inlineStr">
        <is>
          <t>4.8</t>
        </is>
      </c>
      <c r="D260">
        <f>HYPERLINK("https://www.amazon.co.jp/HP-Stream-14%E3%82%A4%E3%83%B3%E3%83%81%E3%83%8E%E3%83%BC%E3%83%88%E3%83%91%E3%82%BD%E3%82%B3%E3%83%B3%E3%80%81AMD-%E6%9C%80%E5%A4%A72-5GHz%E3%80%814GB-microSD%E3%82%AB%E3%83%BC%E3%83%89%E3%83%90%E3%83%B3%E3%83%89%E3%83%AB%E3%80%82/dp/B088KV4XLN/ref=sr_1_407?__mk_ja_JP=%E3%82%AB%E3%82%BF%E3%82%AB%E3%83%8A&amp;dchild=1&amp;keywords=%E3%83%91%E3%82%BD%E3%82%B3%E3%83%B3&amp;qid=1598695541&amp;sr=8-407", "Go")</f>
        <v/>
      </c>
    </row>
    <row r="261">
      <c r="A261" t="inlineStr">
        <is>
          <t>Chromebook クロームブック ASUS ノートパソコン 12.5型フルHD液晶 日本語キーボード C302CA シルバー グーグル Google</t>
        </is>
      </c>
      <c r="B261" t="inlineStr">
        <is>
          <t>￥44,800</t>
        </is>
      </c>
      <c r="C261" t="inlineStr">
        <is>
          <t>4.2</t>
        </is>
      </c>
      <c r="D261">
        <f>HYPERLINK("https://www.amazon.co.jp/ASUS-C302CA-12-5%E5%9E%8B%E3%83%8E%E3%83%BC%E3%83%88PC%E3%80%90%E6%97%A5%E6%9C%AC%E6%AD%A3%E8%A6%8F%E4%BB%A3%E7%90%86%E5%BA%97%E5%93%81%E3%80%91%E3%82%A4%E3%83%B3%E3%83%86%E3%83%AB-m3-6Y30-C302CA-F6Y30/dp/B078GMZL1J/ref=sr_1_413?__mk_ja_JP=%E3%82%AB%E3%82%BF%E3%82%AB%E3%83%8A&amp;dchild=1&amp;keywords=%E3%83%91%E3%82%BD%E3%82%B3%E3%83%B3&amp;qid=1598695541&amp;sr=8-413", "Go")</f>
        <v/>
      </c>
    </row>
    <row r="262">
      <c r="A262" t="inlineStr">
        <is>
          <t>【Microsoft Office 2019搭載】パソコン初心者向け　学生向け【Win 10搭載】高性能CPUインテルAtom　x5　Z8350　1.5GHz/メモリー:4GB/SSD:64GB/14.1インチ/モバイルサイズ　コンパクトWebカメラ/無線搭載/軽量薄型新品ノートパソコン 新品外付けハードディスク:320GB無料進呈</t>
        </is>
      </c>
      <c r="B262" t="inlineStr">
        <is>
          <t>￥33,800</t>
        </is>
      </c>
      <c r="C262" t="inlineStr">
        <is>
          <t>4.1</t>
        </is>
      </c>
      <c r="D262">
        <f>HYPERLINK("https://www.amazon.co.jp/%E3%80%90Microsoft-Office-2019%E6%90%AD%E8%BC%89%E3%80%91%E3%83%91%E3%82%BD%E3%82%B3%E3%83%B3%E5%88%9D%E5%BF%83%E8%80%85%E5%90%91%E3%81%91-%E5%AD%A6%E7%94%9F%E5%90%91%E3%81%91%E3%80%90Win-10%E6%90%AD%E8%BC%89%E3%80%91%E9%AB%98%E6%80%A7%E8%83%BDCPU%E3%82%A4%E3%83%B3%E3%83%86%E3%83%ABAtom-x5-Z8350-1-5GHz-%E3%83%A2%E3%83%90%E3%82%A4%E3%83%AB%E3%82%B5%E3%82%A4%E3%82%BA-%E3%82%B3%E3%83%B3%E3%83%91%E3%82%AF%E3%83%88Web%E3%82%AB%E3%83%A1%E3%83%A9/dp/B07YTH3ZHS/ref=sr_1_414?__mk_ja_JP=%E3%82%AB%E3%82%BF%E3%82%AB%E3%83%8A&amp;dchild=1&amp;keywords=%E3%83%91%E3%82%BD%E3%82%B3%E3%83%B3&amp;qid=1598695541&amp;sr=8-414", "Go")</f>
        <v/>
      </c>
    </row>
    <row r="263">
      <c r="A263" t="inlineStr">
        <is>
          <t>【Office 2010 Windows 10標準搭載 】 14.1インチ狭額縁FHD IPS J3355静音CPU 8GB RAM/64GB ROM 薄型高性能ノートパソコン6時間長時間駆動 miniHDMI/USB 3.0/Bluetooth/無線LAN内蔵 ノートPC 無線マウス付き (8G+64GB, ローズゴールド)</t>
        </is>
      </c>
      <c r="B263" t="inlineStr">
        <is>
          <t>￥37,566</t>
        </is>
      </c>
      <c r="C263" t="inlineStr">
        <is>
          <t>4.6</t>
        </is>
      </c>
      <c r="D263">
        <f>HYPERLINK("https://www.amazon.co.jp/%E3%80%90Microsfot-14-1%E3%82%A4%E3%83%B3%E3%83%81%E7%8B%AD%E9%A1%8D%E7%B8%81FHD-J3355%E9%9D%99%E9%9F%B3CPU-%E8%96%84%E5%9E%8B%E9%AB%98%E6%80%A7%E8%83%BD%E3%83%8E%E3%83%BC%E3%83%88%E3%83%91%E3%82%BD%E3%82%B3%E3%83%B36%E6%99%82%E9%96%93%E9%95%B7%E6%99%82%E9%96%93%E9%A7%86%E5%8B%95-Bluetooth/dp/B07X8XBF46/ref=sr_1_416_sspa?__mk_ja_JP=%E3%82%AB%E3%82%BF%E3%82%AB%E3%83%8A&amp;dchild=1&amp;keywords=%E3%83%91%E3%82%BD%E3%82%B3%E3%83%B3&amp;qid=1598695541&amp;sr=8-416-spons&amp;psc=1&amp;spLa=ZW5jcnlwdGVkUXVhbGlmaWVyPUEyUEdPRE9EOTdDSFJRJmVuY3J5cHRlZElkPUEwMjU1ODk3MlE3OEpZODU1TTBKMCZlbmNyeXB0ZWRBZElkPUExUVZHWVdZRlZNQVNBJndpZGdldE5hbWU9c3BfbXRmJmFjdGlvbj1jbGlja1JlZGlyZWN0JmRvTm90TG9nQ2xpY2s9dHJ1ZQ==", "Go")</f>
        <v/>
      </c>
    </row>
    <row r="264">
      <c r="A264" t="inlineStr">
        <is>
          <t>Lenovo ノートパソコン IdeaPad S540(14インチFHD Ryzen7 8GBメモリ 512GB )</t>
        </is>
      </c>
      <c r="B264" t="inlineStr">
        <is>
          <t>￥102,800</t>
        </is>
      </c>
      <c r="C264" t="inlineStr">
        <is>
          <t>4.4</t>
        </is>
      </c>
      <c r="D264">
        <f>HYPERLINK("https://www.amazon.co.jp/Lenovo-IdeaPad-S540-Laptop-81NH002UJP/dp/B07TC2ZXSW/ref=sr_1_417_sspa?__mk_ja_JP=%E3%82%AB%E3%82%BF%E3%82%AB%E3%83%8A&amp;dchild=1&amp;keywords=%E3%83%91%E3%82%BD%E3%82%B3%E3%83%B3&amp;qid=1598695541&amp;sr=8-417-spons&amp;psc=1&amp;spLa=ZW5jcnlwdGVkUXVhbGlmaWVyPUEyUEdPRE9EOTdDSFJRJmVuY3J5cHRlZElkPUEwMjU1ODk3MlE3OEpZODU1TTBKMCZlbmNyeXB0ZWRBZElkPUFJRkU3SkpJM1JXOVcmd2lkZ2V0TmFtZT1zcF9tdGYmYWN0aW9uPWNsaWNrUmVkaXJlY3QmZG9Ob3RMb2dDbGljaz10cnVl", "Go")</f>
        <v/>
      </c>
    </row>
    <row r="265">
      <c r="A265" t="inlineStr">
        <is>
          <t>【 8GBメモリ&amp;Office 2010搭載】 狭額縁超薄軽量15.6インチ大画面高性能ノートパソコン 高速J3455 CPU搭載 8Gメモリ256GB 大容量SSD 無線WiFi /有線LANポート/USB 3.0/miniHDMI/無線機能/Bluetooth /Windows10ノートPC 無線マウス付き (8G+256GB SSD)</t>
        </is>
      </c>
      <c r="B265" t="inlineStr">
        <is>
          <t>￥42,699</t>
        </is>
      </c>
      <c r="C265" t="inlineStr">
        <is>
          <t>4.1</t>
        </is>
      </c>
      <c r="D265">
        <f>HYPERLINK("https://www.amazon.co.jp/%E8%B6%85%E8%96%84%E8%BB%BD%E9%87%8F15-6%E3%82%A4%E3%83%B3%E3%83%81%E5%A4%A7%E7%94%BB%E9%9D%A2%E9%AB%98%E6%80%A7%E8%83%BD%E3%83%8E%E3%83%BC%E3%83%88%E3%83%91%E3%82%BD%E3%82%B3%E3%83%B3-8G%E3%83%A1%E3%83%A2%E3%83%AA256GB-%E6%9C%89%E7%B7%9ALAN%E3%83%9D%E3%83%BC%E3%83%88-Bluetooth-Windows10%E3%83%8E%E3%83%BC%E3%83%88PC/dp/B07Y8J449T/ref=sr_1_418_sspa?__mk_ja_JP=%E3%82%AB%E3%82%BF%E3%82%AB%E3%83%8A&amp;dchild=1&amp;keywords=%E3%83%91%E3%82%BD%E3%82%B3%E3%83%B3&amp;qid=1598695541&amp;sr=8-418-spons&amp;psc=1&amp;spLa=ZW5jcnlwdGVkUXVhbGlmaWVyPUEyUEdPRE9EOTdDSFJRJmVuY3J5cHRlZElkPUEwMjU1ODk3MlE3OEpZODU1TTBKMCZlbmNyeXB0ZWRBZElkPUE3TE5VNUVUQkxWVUImd2lkZ2V0TmFtZT1zcF9tdGYmYWN0aW9uPWNsaWNrUmVkaXJlY3QmZG9Ob3RMb2dDbGljaz10cnVl", "Go")</f>
        <v/>
      </c>
    </row>
    <row r="266">
      <c r="A266" t="inlineStr">
        <is>
          <t>2019 Lenovo 130-15AST 15.6インチ ノートパソコン AMD A9シリーズ、4GB DDR4 RAM、128GB SSD、Wi-Fi、HDMI、Bluetooth、Windows 10、ブラック</t>
        </is>
      </c>
      <c r="B266" t="inlineStr">
        <is>
          <t>￥141,261</t>
        </is>
      </c>
      <c r="C266" t="inlineStr">
        <is>
          <t>4.1</t>
        </is>
      </c>
      <c r="D266">
        <f>HYPERLINK("https://www.amazon.co.jp/Lenovo-130-15AST-A9%E3%82%B7%E3%83%AA%E3%83%BC%E3%82%BA%E3%80%814GB-RAM%E3%80%81128GB-SSD%E3%80%81Wi-Fi%E3%80%81HDMI%E3%80%81Bluetooth%E3%80%81Windows/dp/B07PP1R4HF/ref=sr_1_419?__mk_ja_JP=%E3%82%AB%E3%82%BF%E3%82%AB%E3%83%8A&amp;dchild=1&amp;keywords=%E3%83%91%E3%82%BD%E3%82%B3%E3%83%B3&amp;qid=1598695541&amp;sr=8-419", "Go")</f>
        <v/>
      </c>
    </row>
    <row r="267">
      <c r="A267" t="inlineStr">
        <is>
          <t>【公式】 富士通 ノートパソコン FMV LIFEBOOK UHシリーズ WU2/D2 (Windows 10 Home/13.3型ワイド液晶/Core i5/8GBメモリ/約128GB SSD/Office Home and Business 2019/アーバンホワイト)AZ_WU2D2_Z225/富士通WEB MART専用モデル</t>
        </is>
      </c>
      <c r="B267" t="inlineStr">
        <is>
          <t>￥134,000</t>
        </is>
      </c>
      <c r="C267" t="inlineStr">
        <is>
          <t>4.5</t>
        </is>
      </c>
      <c r="D267">
        <f>HYPERLINK("https://www.amazon.co.jp/%E5%AF%8C%E5%A3%AB%E9%80%9A-LIFEBOOK-13-3%E5%9E%8B%E3%83%AF%E3%82%A4%E3%83%89%E6%B6%B2%E6%99%B6-AZ_WU2D2_Z225-MART%E5%B0%82%E7%94%A8%E3%83%A2%E3%83%87%E3%83%AB/dp/B07V6CL8TV/ref=sr_1_422?__mk_ja_JP=%E3%82%AB%E3%82%BF%E3%82%AB%E3%83%8A&amp;dchild=1&amp;keywords=%E3%83%91%E3%82%BD%E3%82%B3%E3%83%B3&amp;qid=1598695541&amp;sr=8-422", "Go")</f>
        <v/>
      </c>
    </row>
    <row r="268">
      <c r="A268" t="inlineStr">
        <is>
          <t>2020 Lenovo Legion 15.6インチ FHD ゲーム用ノートパソコン、144Hz i7-9750H Hexa-Core (Beat i5-7200U) 16GB RAM 256GB SSD NVIDIA GTX 1660Ti 6GB GDDR6。 16GB DDR4 RAM | 256GB SSD + 1TB HDD</t>
        </is>
      </c>
      <c r="B268" t="inlineStr">
        <is>
          <t>￥310,294</t>
        </is>
      </c>
      <c r="C268" t="inlineStr">
        <is>
          <t>4.5</t>
        </is>
      </c>
      <c r="D268">
        <f>HYPERLINK("https://www.amazon.co.jp/Lenovo-%E3%82%B2%E3%83%BC%E3%83%A0%E7%94%A8%E3%83%8E%E3%83%BC%E3%83%88%E3%83%91%E3%82%BD%E3%82%B3%E3%83%B3%E3%80%81144Hz-i7-9750H-Hexa-Core-i5-7200U/dp/B088WCYP3F/ref=sr_1_423?__mk_ja_JP=%E3%82%AB%E3%82%BF%E3%82%AB%E3%83%8A&amp;dchild=1&amp;keywords=%E3%83%91%E3%82%BD%E3%82%B3%E3%83%B3&amp;qid=1598695541&amp;sr=8-423", "Go")</f>
        <v/>
      </c>
    </row>
    <row r="269">
      <c r="A269" t="inlineStr">
        <is>
          <t>Microsoft Office 2016/Windows 10/タッチパネル搭載 Panasonic Let'sNote CF-AX2 /第三世代Core i5 1.90GHz/メモリ 8GB/SSD 256GB/11.6インチ/タッチ/USB3.0/無線LAN/HDMI/WEBカメラ/Bluetooth/中古ノートパソコン</t>
        </is>
      </c>
      <c r="B269" t="inlineStr">
        <is>
          <t>￥29,800</t>
        </is>
      </c>
      <c r="C269" t="inlineStr">
        <is>
          <t>4.4</t>
        </is>
      </c>
      <c r="D269">
        <f>HYPERLINK("https://www.amazon.co.jp/Microsoft-%E3%82%BF%E3%83%83%E3%83%81%E3%83%91%E3%83%8D%E3%83%AB%E6%90%AD%E8%BC%89-Panasonic-Bluetooth-%E4%B8%AD%E5%8F%A4%E3%83%8E%E3%83%BC%E3%83%88%E3%83%91%E3%82%BD%E3%82%B3%E3%83%B3/dp/B07H9RQZ1Q/ref=sr_1_425?__mk_ja_JP=%E3%82%AB%E3%82%BF%E3%82%AB%E3%83%8A&amp;dchild=1&amp;keywords=%E3%83%91%E3%82%BD%E3%82%B3%E3%83%B3&amp;qid=1598695541&amp;sr=8-425", "Go")</f>
        <v/>
      </c>
    </row>
    <row r="270">
      <c r="A270" t="inlineStr">
        <is>
          <t>【Microsoft Office 2016搭載】【Win 10搭載】TOSHIBA B554/第四世代Core i3-4000M 2.4GHz/新品メモリー:8GB/HDD:320GB/15.6型HD TFTカラー LED液晶/USB 3.0/無線LAN搭載/中古ノートパソコン (HDD:320GB)</t>
        </is>
      </c>
      <c r="B270" t="inlineStr">
        <is>
          <t>￥11,000</t>
        </is>
      </c>
      <c r="C270" t="inlineStr">
        <is>
          <t>4.1</t>
        </is>
      </c>
      <c r="D270">
        <f>HYPERLINK("https://www.amazon.co.jp/%E3%80%90Microsoft-2016%E6%90%AD%E8%BC%89%E3%80%91%E3%80%90Win-10%E6%90%AD%E8%BC%89%E3%80%91TOSHIBA-%E7%AC%AC%E5%9B%9B%E4%B8%96%E4%BB%A3Core-i3-4000M/dp/B07T1BXTFX/ref=sr_1_428?__mk_ja_JP=%E3%82%AB%E3%82%BF%E3%82%AB%E3%83%8A&amp;dchild=1&amp;keywords=%E3%83%91%E3%82%BD%E3%82%B3%E3%83%B3&amp;qid=1598695541&amp;sr=8-428", "Go")</f>
        <v/>
      </c>
    </row>
    <row r="271">
      <c r="A271" t="inlineStr">
        <is>
          <t>【Microsoft Office 365 搭載】Jumperノートパソコン13.3インチ 6GB 64GB / Windows 10 / Celeron / USB3.0 / デュアルバンドWIFI , サポート128GB MicroSDの1TB SSD拡張</t>
        </is>
      </c>
      <c r="B271" t="inlineStr">
        <is>
          <t>￥32,999</t>
        </is>
      </c>
      <c r="C271" t="inlineStr">
        <is>
          <t>4.2</t>
        </is>
      </c>
      <c r="D271">
        <f>HYPERLINK("https://www.amazon.co.jp/%E3%80%90Microsoft-%E6%90%AD%E8%BC%89%E3%80%91Jumper%E3%83%8E%E3%83%BC%E3%83%88%E3%83%91%E3%82%BD%E3%82%B3%E3%83%B313-3%E3%82%A4%E3%83%B3%E3%83%81-%E3%83%87%E3%83%A5%E3%82%A2%E3%83%AB%E3%83%90%E3%83%B3%E3%83%89WIFI-%E3%82%B5%E3%83%9D%E3%83%BC%E3%83%88128GB-MicroSD%E3%81%AE1TB/dp/B086VWK63G/ref=sr_1_429?__mk_ja_JP=%E3%82%AB%E3%82%BF%E3%82%AB%E3%83%8A&amp;dchild=1&amp;keywords=%E3%83%91%E3%82%BD%E3%82%B3%E3%83%B3&amp;qid=1598695541&amp;sr=8-429", "Go")</f>
        <v/>
      </c>
    </row>
    <row r="272">
      <c r="A272" t="inlineStr">
        <is>
          <t>Lenovo IdeaPad L340 81LW00DHJP Win10 Ryzen5 SSD搭載 15.6型フルHD液晶ノートパソコン</t>
        </is>
      </c>
      <c r="B272" t="inlineStr">
        <is>
          <t>￥60,800</t>
        </is>
      </c>
      <c r="C272" t="inlineStr">
        <is>
          <t>4.2</t>
        </is>
      </c>
      <c r="D272">
        <f>HYPERLINK("https://www.amazon.co.jp/Lenovo-IdeaPad-81LW00DHJP-Ryzen5-15-6%E5%9E%8B%E3%83%95%E3%83%ABHD%E6%B6%B2%E6%99%B6%E3%83%8E%E3%83%BC%E3%83%88%E3%83%91%E3%82%BD%E3%82%B3%E3%83%B3/dp/B082WVXS67/ref=sr_1_431?__mk_ja_JP=%E3%82%AB%E3%82%BF%E3%82%AB%E3%83%8A&amp;dchild=1&amp;keywords=%E3%83%91%E3%82%BD%E3%82%B3%E3%83%B3&amp;qid=1598695541&amp;sr=8-431", "Go")</f>
        <v/>
      </c>
    </row>
    <row r="273">
      <c r="A273" t="inlineStr">
        <is>
          <t>【Microsoft Office 2019搭載】【Win 10搭載】富士通 A574/第四世代Core i3-4000M 2.4GHz/新品メモリー:4GB/HDD:250GB/DVDドライブ/10キー/Bluetooth/USB 3.0/HDMI/大画面15インチ/無線機能/Zeroセキュリティーソフト（永久版）付属/中古ノートパソコン (HDD:250GB)</t>
        </is>
      </c>
      <c r="B273" t="inlineStr">
        <is>
          <t>￥14,000</t>
        </is>
      </c>
      <c r="C273" t="inlineStr">
        <is>
          <t>4.6</t>
        </is>
      </c>
      <c r="D273">
        <f>HYPERLINK("https://www.amazon.co.jp/%E3%80%90Microsoft-2019%E6%90%AD%E8%BC%89%E3%80%91%E3%80%90Win-10%E6%90%AD%E8%BC%89%E3%80%91%E5%AF%8C%E5%A3%AB%E9%80%9A-%E7%AC%AC%E5%9B%9B%E4%B8%96%E4%BB%A3Core-i3-4000M/dp/B086GXYKKS/ref=sr_1_432?__mk_ja_JP=%E3%82%AB%E3%82%BF%E3%82%AB%E3%83%8A&amp;dchild=1&amp;keywords=%E3%83%91%E3%82%BD%E3%82%B3%E3%83%B3&amp;qid=1598695541&amp;sr=8-432", "Go")</f>
        <v/>
      </c>
    </row>
    <row r="274">
      <c r="A274" t="inlineStr">
        <is>
          <t>富士通 モバイルパソコン FMV LIFEBOOK LH35/C2 アーバンホワイト FMVL35C2W ds-2187935</t>
        </is>
      </c>
      <c r="B274" t="inlineStr">
        <is>
          <t>￥48,130</t>
        </is>
      </c>
      <c r="C274" t="inlineStr">
        <is>
          <t>4.6</t>
        </is>
      </c>
      <c r="D274">
        <f>HYPERLINK("https://www.amazon.co.jp/%E5%AF%8C%E5%A3%AB%E9%80%9A-%E5%B0%8F%E5%AD%A6%E7%94%9F%E5%90%91%E3%81%91%E3%83%91%E3%82%BD%E3%82%B3%E3%83%B3-LIFEBOOK-LH35-FMVL35C2W/dp/B07DVDH7VQ/ref=sr_1_433?__mk_ja_JP=%E3%82%AB%E3%82%BF%E3%82%AB%E3%83%8A&amp;dchild=1&amp;keywords=%E3%83%91%E3%82%BD%E3%82%B3%E3%83%B3&amp;qid=1598695541&amp;sr=8-433", "Go")</f>
        <v/>
      </c>
    </row>
    <row r="275">
      <c r="A275" t="inlineStr">
        <is>
          <t>マイクロソフト Surface Pro [サーフェス プロ ノートパソコン] Office H&amp;B搭載 12.3型 Core i5/128GB/8GB KJR-00014</t>
        </is>
      </c>
      <c r="B275" t="inlineStr">
        <is>
          <t>￥136,800</t>
        </is>
      </c>
      <c r="C275" t="inlineStr">
        <is>
          <t>4.6</t>
        </is>
      </c>
      <c r="D275">
        <f>HYPERLINK("https://www.amazon.co.jp/%E3%83%9E%E3%82%A4%E3%82%AF%E3%83%AD%E3%82%BD%E3%83%95%E3%83%88-Surface-%E3%83%8E%E3%83%BC%E3%83%88%E3%83%91%E3%82%BD%E3%82%B3%E3%83%B3-Office-KJR-00014/dp/B07CKM97G6/ref=sr_1_434?__mk_ja_JP=%E3%82%AB%E3%82%BF%E3%82%AB%E3%83%8A&amp;dchild=1&amp;keywords=%E3%83%91%E3%82%BD%E3%82%B3%E3%83%B3&amp;qid=1598695541&amp;sr=8-434", "Go")</f>
        <v/>
      </c>
    </row>
    <row r="276">
      <c r="A276" t="inlineStr">
        <is>
          <t>HP ノートパソコン HP 15-db0000 15.6インチ フルHDディスプレイ DVDライター搭載 AMD Ryzen 3 8GB 256GB SSD Windows10 WPS Office付き （型番：8LX82PA-AAAE）</t>
        </is>
      </c>
      <c r="B276" t="inlineStr">
        <is>
          <t>￥53,000</t>
        </is>
      </c>
      <c r="C276" t="inlineStr">
        <is>
          <t>4.1</t>
        </is>
      </c>
      <c r="D276">
        <f>HYPERLINK("https://www.amazon.co.jp/dp/B081DTHFYP/ref=sr_1_436?__mk_ja_JP=%E3%82%AB%E3%82%BF%E3%82%AB%E3%83%8A&amp;dchild=1&amp;keywords=%E3%83%91%E3%82%BD%E3%82%B3%E3%83%B3&amp;qid=1598695541&amp;sr=8-436", "Go")</f>
        <v/>
      </c>
    </row>
    <row r="277">
      <c r="A277" t="inlineStr">
        <is>
          <t>デル インスパイロン ノートパソコン Dell Inspiron 15.6-Inch Laptop (Core i5-4210U 1.7GHz/ 8GB RAM/ 1TB HDD/ Windows 8.1) 【並行輸入品】</t>
        </is>
      </c>
      <c r="B277" t="inlineStr">
        <is>
          <t>￥98,450</t>
        </is>
      </c>
      <c r="C277" t="inlineStr">
        <is>
          <t>4.1</t>
        </is>
      </c>
      <c r="D277">
        <f>HYPERLINK("https://www.amazon.co.jp/%E3%82%A4%E3%83%B3%E3%82%B9%E3%83%91%E3%82%A4%E3%83%AD%E3%83%B3-Dell-Inspiron-15-6-Inch-i5-4210U/dp/B00K4PAV0A/ref=sr_1_437?__mk_ja_JP=%E3%82%AB%E3%82%BF%E3%82%AB%E3%83%8A&amp;dchild=1&amp;keywords=%E3%83%91%E3%82%BD%E3%82%B3%E3%83%B3&amp;qid=1598695541&amp;sr=8-437", "Go")</f>
        <v/>
      </c>
    </row>
    <row r="278">
      <c r="A278" t="inlineStr">
        <is>
          <t>【Microsoft Office 2016搭載】【Win 10搭載】軽量薄型Lenovo ThinkPad X260/第6世代Core i5 2.3GHz/大容量メモリー8GB/新品SSD:512GB/12.5インチワイド液晶/無線&amp;Bluetooth搭載/中古ノートパソコン (新品SSD:512GB)</t>
        </is>
      </c>
      <c r="B278" t="inlineStr">
        <is>
          <t>￥45,000</t>
        </is>
      </c>
      <c r="C278" t="inlineStr">
        <is>
          <t>4.3</t>
        </is>
      </c>
      <c r="D278">
        <f>HYPERLINK("https://www.amazon.co.jp/%E3%80%90Microsoft-2016%E6%90%AD%E8%BC%89%E3%80%91%E3%80%90Win-10%E6%90%AD%E8%BC%89%E3%80%91%E8%BB%BD%E9%87%8F%E8%96%84%E5%9E%8BLenovo-X260-%E5%A4%A7%E5%AE%B9%E9%87%8F%E3%83%A1%E3%83%A2%E3%83%AA%E3%83%BC8GB/dp/B0861QGNWF/ref=sr_1_439?__mk_ja_JP=%E3%82%AB%E3%82%BF%E3%82%AB%E3%83%8A&amp;dchild=1&amp;keywords=%E3%83%91%E3%82%BD%E3%82%B3%E3%83%B3&amp;qid=1598695541&amp;sr=8-439", "Go")</f>
        <v/>
      </c>
    </row>
    <row r="279">
      <c r="A279" t="inlineStr">
        <is>
          <t>【Microsoft Office 2016搭載】【Windows10搭載】A4サイズ液晶画面/Core i3 搭載/メモリー4GB/新品SSD120GB/DVDドライブ/無線LAN搭載/中古ノートパソコン(新品SSD120GB)</t>
        </is>
      </c>
      <c r="B279" t="inlineStr">
        <is>
          <t>￥8,884</t>
        </is>
      </c>
      <c r="C279" t="inlineStr">
        <is>
          <t>4.3</t>
        </is>
      </c>
      <c r="D279">
        <f>HYPERLINK("https://www.amazon.co.jp/%E3%80%90Microsoft-2016%E6%90%AD%E8%BC%89%E3%80%91%E3%80%90Windows10%E6%90%AD%E8%BC%89%E3%80%91A4%E3%82%B5%E3%82%A4%E3%82%BA%E6%B6%B2%E6%99%B6%E7%94%BB%E9%9D%A2-%E3%83%A1%E3%83%A2%E3%83%AA%E3%83%BC4GB-%E6%96%B0%E5%93%81SSD120GB-%E4%B8%AD%E5%8F%A4%E3%83%8E%E3%83%BC%E3%83%88%E3%83%91%E3%82%BD%E3%82%B3%E3%83%B3/dp/B07N7WGQSP/ref=sr_1_440?__mk_ja_JP=%E3%82%AB%E3%82%BF%E3%82%AB%E3%83%8A&amp;dchild=1&amp;keywords=%E3%83%91%E3%82%BD%E3%82%B3%E3%83%B3&amp;qid=1598695541&amp;sr=8-440", "Go")</f>
        <v/>
      </c>
    </row>
    <row r="280">
      <c r="A280" t="inlineStr">
        <is>
          <t>Acer ノートパソコン Chromebook CB3-111-H12M /11.6インチ/2GB/16GB eMMC</t>
        </is>
      </c>
      <c r="B280" t="inlineStr">
        <is>
          <t>￥18,500</t>
        </is>
      </c>
      <c r="C280" t="inlineStr">
        <is>
          <t>4.1</t>
        </is>
      </c>
      <c r="D280">
        <f>HYPERLINK("https://www.amazon.co.jp/Acer-%E3%83%8E%E3%83%BC%E3%83%88%E3%83%91%E3%82%BD%E3%82%B3%E3%83%B3-Chromebook-CB3-111-H12M-11-6%E3%82%A4%E3%83%B3%E3%83%81/dp/B00TDJBFYE/ref=sr_1_442?__mk_ja_JP=%E3%82%AB%E3%82%BF%E3%82%AB%E3%83%8A&amp;dchild=1&amp;keywords=%E3%83%91%E3%82%BD%E3%82%B3%E3%83%B3&amp;qid=1598695541&amp;sr=8-442", "Go")</f>
        <v/>
      </c>
    </row>
    <row r="281">
      <c r="A281" t="inlineStr">
        <is>
          <t>4K液晶スクリーン ノートPC 15.6インチ超狭額縁大画面 テンキー付き 1.5kgベゼルレス 薄型軽量高性能ノートパソコン Office2016搭載 高速CPU メモリ8GB 6時間長時間駆動 無線LAN対応 8G USB3.0/Type-C対応 Win10ノートPC 無線マウス付き (128G SSD, シルバー)</t>
        </is>
      </c>
      <c r="B281" t="inlineStr">
        <is>
          <t>￥46,966</t>
        </is>
      </c>
      <c r="C281" t="inlineStr">
        <is>
          <t>4</t>
        </is>
      </c>
      <c r="D281">
        <f>HYPERLINK("https://www.amazon.co.jp/15-6%E3%82%A4%E3%83%B3%E3%83%81%E8%B6%85%E7%8B%AD%E9%A1%8D%E7%B8%81%E5%A4%A7%E7%94%BB%E9%9D%A2-1-5kg%E3%83%99%E3%82%BC%E3%83%AB%E3%83%AC%E3%82%B9-%E8%96%84%E5%9E%8B%E8%BB%BD%E9%87%8F%E9%AB%98%E6%80%A7%E8%83%BD%E3%83%8E%E3%83%BC%E3%83%88%E3%83%91%E3%82%BD%E3%82%B3%E3%83%B3-Office2016%E6%90%AD%E8%BC%89-Win10%E3%83%8E%E3%83%BC%E3%83%88PC/dp/B082GTHXSS/ref=sr_1_443_sspa?__mk_ja_JP=%E3%82%AB%E3%82%BF%E3%82%AB%E3%83%8A&amp;dchild=1&amp;keywords=%E3%83%91%E3%82%BD%E3%82%B3%E3%83%B3&amp;qid=1598695541&amp;sr=8-443-spons&amp;psc=1&amp;spLa=ZW5jcnlwdGVkUXVhbGlmaWVyPUEyUEdPRE9EOTdDSFJRJmVuY3J5cHRlZElkPUEwMjU1ODk3MlE3OEpZODU1TTBKMCZlbmNyeXB0ZWRBZElkPUEzMFZVMkpWRUEwRzJUJndpZGdldE5hbWU9c3BfYnRmJmFjdGlvbj1jbGlja1JlZGlyZWN0JmRvTm90TG9nQ2xpY2s9dHJ1ZQ==", "Go")</f>
        <v/>
      </c>
    </row>
    <row r="282">
      <c r="A282" t="inlineStr">
        <is>
          <t>VETESA 2020年春夏モデルVT-Pro14ノートパソコン 外付けDVD付き/日本語キーボード　14.1インチ　初期設定不要Microsoft Office 2019 / Windows 10 /高性能インテルCPU N3060搭載 / WIFI / USB3.0 / HDMI / WEBカメラ/ SSD128GB / メモリ4GB /日本語説明書/1年間メーカー保証付き　 (SSD：128)</t>
        </is>
      </c>
      <c r="B282" t="inlineStr">
        <is>
          <t>￥33,800</t>
        </is>
      </c>
      <c r="C282" t="inlineStr">
        <is>
          <t>4.1</t>
        </is>
      </c>
      <c r="D282">
        <f>HYPERLINK("https://www.amazon.co.jp/VETESA-2020%E5%B9%B4%E6%98%A5%E5%A4%8F%E3%83%A2%E3%83%87%E3%83%ABVT-Pro14%E3%83%8E%E3%83%BC%E3%83%88%E3%83%91%E3%82%BD%E3%82%B3%E3%83%B3-%E6%97%A5%E6%9C%AC%E8%AA%9E%E3%82%AD%E3%83%BC%E3%83%9C%E3%83%BC%E3%83%89-14-1%E3%82%A4%E3%83%B3%E3%83%81-%E5%88%9D%E6%9C%9F%E8%A8%AD%E5%AE%9A%E4%B8%8D%E8%A6%81Microsoft-%E9%AB%98%E6%80%A7%E8%83%BD%E3%82%A4%E3%83%B3%E3%83%86%E3%83%ABCPU-1%E5%B9%B4%E9%96%93%E3%83%A1%E3%83%BC%E3%82%AB%E3%83%BC%E4%BF%9D%E8%A8%BC%E4%BB%98%E3%81%8D/dp/B089R299QQ/ref=sr_1_444_sspa?__mk_ja_JP=%E3%82%AB%E3%82%BF%E3%82%AB%E3%83%8A&amp;dchild=1&amp;keywords=%E3%83%91%E3%82%BD%E3%82%B3%E3%83%B3&amp;qid=1598695541&amp;sr=8-444-spons&amp;psc=1&amp;spLa=ZW5jcnlwdGVkUXVhbGlmaWVyPUEyUEdPRE9EOTdDSFJRJmVuY3J5cHRlZElkPUEwMjU1ODk3MlE3OEpZODU1TTBKMCZlbmNyeXB0ZWRBZElkPUFSNk82SEQwSVo3VUMmd2lkZ2V0TmFtZT1zcF9idGYmYWN0aW9uPWNsaWNrUmVkaXJlY3QmZG9Ob3RMb2dDbGljaz10cnVl", "Go")</f>
        <v/>
      </c>
    </row>
    <row r="283">
      <c r="A283" t="inlineStr">
        <is>
          <t>2019 ASUS ImagineBook MJ401TA ノートパソコン| Intel Core m3-8100Y 最大3.4GHz| 4GB メモリ、128GB SSD| 14インチ FHD、Intel UHD グラフィックス 615| 802.11AC WiFi、USB Type-C、HDMI、テクスチャードホワイト| Windows 10</t>
        </is>
      </c>
      <c r="B283" t="inlineStr">
        <is>
          <t>￥59,213</t>
        </is>
      </c>
      <c r="C283" t="inlineStr">
        <is>
          <t>4.2</t>
        </is>
      </c>
      <c r="D283">
        <f>HYPERLINK("https://www.amazon.co.jp/ImagineBook-m3-8100Y-%E3%83%A1%E3%83%A2%E3%83%AA%E3%80%81128GB-FHD%E3%80%81Intel-Type-C%E3%80%81HDMI%E3%80%81%E3%83%86%E3%82%AF%E3%82%B9%E3%83%81%E3%83%A3%E3%83%BC%E3%83%89%E3%83%9B%E3%83%AF%E3%82%A4%E3%83%88/dp/B0811DJM4N/ref=sr_1_437?__mk_ja_JP=%E3%82%AB%E3%82%BF%E3%82%AB%E3%83%8A&amp;dchild=1&amp;keywords=%E3%83%91%E3%82%BD%E3%82%B3%E3%83%B3&amp;qid=1598695699&amp;sr=8-437", "Go")</f>
        <v/>
      </c>
    </row>
    <row r="284">
      <c r="A284" t="inlineStr">
        <is>
          <t>HP ノートパソコン HP 15-db0000 15.6インチ フルHDディスプレイ DVDライター搭載 AMD Ryzen 3 8GB 256GB SSD Windows10 Microsoft Office付き （型番：8LX76PA-AAAA）</t>
        </is>
      </c>
      <c r="B284" t="inlineStr">
        <is>
          <t>￥71,000</t>
        </is>
      </c>
      <c r="C284" t="inlineStr">
        <is>
          <t>4.1</t>
        </is>
      </c>
      <c r="D284">
        <f>HYPERLINK("https://www.amazon.co.jp/HP-15-db0000-%E3%83%95%E3%83%ABHD%E3%83%87%E3%82%A3%E3%82%B9%E3%83%97%E3%83%AC%E3%82%A4-DVD%E3%83%A9%E3%82%A4%E3%82%BF%E3%83%BC%E6%90%AD%E8%BC%89-%EF%BC%88%E5%9E%8B%E7%95%AA%EF%BC%9A8LX76PA-AAAA%EF%BC%89/dp/B081DWMVWQ/ref=sr_1_438?__mk_ja_JP=%E3%82%AB%E3%82%BF%E3%82%AB%E3%83%8A&amp;dchild=1&amp;keywords=%E3%83%91%E3%82%BD%E3%82%B3%E3%83%B3&amp;qid=1598695699&amp;sr=8-438", "Go")</f>
        <v/>
      </c>
    </row>
    <row r="285">
      <c r="A285" t="inlineStr">
        <is>
          <t>デル インスパイロン ノートパソコン Dell Inspiron 15.6-Inch Laptop (Core i5-4210U 1.7GHz/ 8GB RAM/ 1TB HDD/ Windows 8.1) 【並行輸入品】</t>
        </is>
      </c>
      <c r="B285" t="inlineStr">
        <is>
          <t>￥98,450</t>
        </is>
      </c>
      <c r="C285" t="inlineStr">
        <is>
          <t>4.1</t>
        </is>
      </c>
      <c r="D285">
        <f>HYPERLINK("https://www.amazon.co.jp/%E3%82%A4%E3%83%B3%E3%82%B9%E3%83%91%E3%82%A4%E3%83%AD%E3%83%B3-Dell-Inspiron-15-6-Inch-i5-4210U/dp/B00K4PAV0A/ref=sr_1_439?__mk_ja_JP=%E3%82%AB%E3%82%BF%E3%82%AB%E3%83%8A&amp;dchild=1&amp;keywords=%E3%83%91%E3%82%BD%E3%82%B3%E3%83%B3&amp;qid=1598695699&amp;sr=8-439", "Go")</f>
        <v/>
      </c>
    </row>
    <row r="286">
      <c r="A286" t="inlineStr">
        <is>
          <t>【Microsoft Office 2016搭載】【Windows10搭載】A4サイズ液晶画面/Core i3 搭載/メモリー4GB/新品SSD120GB/DVDドライブ/無線LAN搭載/中古ノートパソコン(新品SSD120GB)</t>
        </is>
      </c>
      <c r="B286" t="inlineStr">
        <is>
          <t>￥8,884</t>
        </is>
      </c>
      <c r="C286" t="inlineStr">
        <is>
          <t>4.3</t>
        </is>
      </c>
      <c r="D286">
        <f>HYPERLINK("https://www.amazon.co.jp/%E3%80%90Microsoft-2016%E6%90%AD%E8%BC%89%E3%80%91%E3%80%90Windows10%E6%90%AD%E8%BC%89%E3%80%91A4%E3%82%B5%E3%82%A4%E3%82%BA%E6%B6%B2%E6%99%B6%E7%94%BB%E9%9D%A2-%E3%83%A1%E3%83%A2%E3%83%AA%E3%83%BC4GB-%E6%96%B0%E5%93%81SSD120GB-%E4%B8%AD%E5%8F%A4%E3%83%8E%E3%83%BC%E3%83%88%E3%83%91%E3%82%BD%E3%82%B3%E3%83%B3/dp/B07N7WGQSP/ref=sr_1_441?__mk_ja_JP=%E3%82%AB%E3%82%BF%E3%82%AB%E3%83%8A&amp;dchild=1&amp;keywords=%E3%83%91%E3%82%BD%E3%82%B3%E3%83%B3&amp;qid=1598695699&amp;sr=8-441", "Go")</f>
        <v/>
      </c>
    </row>
    <row r="287">
      <c r="A287" t="inlineStr">
        <is>
          <t>Acer ノートパソコン Chromebook CB3-111-H12M /11.6インチ/2GB/16GB eMMC</t>
        </is>
      </c>
      <c r="B287" t="inlineStr">
        <is>
          <t>￥18,500</t>
        </is>
      </c>
      <c r="C287" t="inlineStr">
        <is>
          <t>4.1</t>
        </is>
      </c>
      <c r="D287">
        <f>HYPERLINK("https://www.amazon.co.jp/Acer-%E3%83%8E%E3%83%BC%E3%83%88%E3%83%91%E3%82%BD%E3%82%B3%E3%83%B3-Chromebook-CB3-111-H12M-11-6%E3%82%A4%E3%83%B3%E3%83%81/dp/B00TDJBFYE/ref=sr_1_444?__mk_ja_JP=%E3%82%AB%E3%82%BF%E3%82%AB%E3%83%8A&amp;dchild=1&amp;keywords=%E3%83%91%E3%82%BD%E3%82%B3%E3%83%B3&amp;qid=1598695699&amp;sr=8-444", "Go")</f>
        <v/>
      </c>
    </row>
    <row r="288">
      <c r="A288" t="inlineStr">
        <is>
          <t>ASUS ゲーミングデスクトップパソコン ROG Strix GT15 (i7-10700 /GTX 1660 SUPER / 16GB・SSD 512GB(PCIE 3.0×2)/ スターブラック/Windows 10 Home 64ビット)【日本正規代理店品】【あんしん保証】G15CK-I7G1660S</t>
        </is>
      </c>
      <c r="B288" t="inlineStr">
        <is>
          <t>￥132,000</t>
        </is>
      </c>
      <c r="C288" t="inlineStr">
        <is>
          <t>4.2</t>
        </is>
      </c>
      <c r="D288">
        <f>HYPERLINK("https://www.amazon.co.jp/%E3%82%B2%E3%83%BC%E3%83%9F%E3%83%B3%E3%82%B0%E3%83%87%E3%82%B9%E3%82%AF%E3%83%88%E3%83%83%E3%83%97%E3%83%91%E3%82%BD%E3%82%B3%E3%83%B3-i7-10700-16GB%E3%83%BBSSD-%E3%82%B9%E3%82%BF%E3%83%BC%E3%83%96%E3%83%A9%E3%83%83%E3%82%AF-%E3%80%90%E6%97%A5%E6%9C%AC%E6%AD%A3%E8%A6%8F%E4%BB%A3%E7%90%86%E5%BA%97%E5%93%81%E3%80%91%E3%80%90%E3%81%82%E3%82%93%E3%81%97%E3%82%93%E4%BF%9D%E8%A8%BC%E3%80%91G15CK-I7G1660S/dp/B08216GKWG/ref=sr_1_445?__mk_ja_JP=%E3%82%AB%E3%82%BF%E3%82%AB%E3%83%8A&amp;dchild=1&amp;keywords=%E3%83%91%E3%82%BD%E3%82%B3%E3%83%B3&amp;qid=1598695699&amp;sr=8-445", "Go")</f>
        <v/>
      </c>
    </row>
    <row r="289">
      <c r="A289" t="inlineStr">
        <is>
          <t>ASUSTek ASUS ノートパソコン (Celeron N4000/4GB・eMMC 64GB/11.6インチ/スターグレー/WPS Office)【日本正規代理店品】E203MA-4000G2/A</t>
        </is>
      </c>
      <c r="B289" t="inlineStr">
        <is>
          <t>￥28,000</t>
        </is>
      </c>
      <c r="C289" t="inlineStr">
        <is>
          <t>4.1</t>
        </is>
      </c>
      <c r="D289">
        <f>HYPERLINK("https://www.amazon.co.jp/ASUSTek-%E3%83%8E%E3%83%BC%E3%83%88%E3%83%91%E3%82%BD%E3%82%B3%E3%83%B3-Celeron-4GB%E3%83%BBeMMC-%E3%80%90%E6%97%A5%E6%9C%AC%E6%AD%A3%E8%A6%8F%E4%BB%A3%E7%90%86%E5%BA%97%E5%93%81%E3%80%91E203MA-4000G2/dp/B08216WN9B/ref=sr_1_446?__mk_ja_JP=%E3%82%AB%E3%82%BF%E3%82%AB%E3%83%8A&amp;dchild=1&amp;keywords=%E3%83%91%E3%82%BD%E3%82%B3%E3%83%B3&amp;qid=1598695699&amp;sr=8-446", "Go")</f>
        <v/>
      </c>
    </row>
    <row r="290">
      <c r="A290" t="inlineStr">
        <is>
          <t>HP 17.3インチ HD+ ノートパソコン Intel Core i7-8565U プロセッサー 8GB メモリ 256GB SSD ストレージ オプティカルドライブ バックライトキーボード 2年 HP Care Pack 偶発的な損傷保護 Windows 10 Home</t>
        </is>
      </c>
      <c r="B290" t="inlineStr">
        <is>
          <t>￥125,720</t>
        </is>
      </c>
      <c r="C290" t="inlineStr">
        <is>
          <t>4.2</t>
        </is>
      </c>
      <c r="D290">
        <f>HYPERLINK("https://www.amazon.co.jp/HP-Laptop-GDDR5u-SSD%E3%83%89%E3%83%A9%E3%82%A4%E3%83%96-hp-17-3/dp/B082GBK68T/ref=sr_1_452?__mk_ja_JP=%E3%82%AB%E3%82%BF%E3%82%AB%E3%83%8A&amp;dchild=1&amp;keywords=%E3%83%91%E3%82%BD%E3%82%B3%E3%83%B3&amp;qid=1598695699&amp;sr=8-452", "Go")</f>
        <v/>
      </c>
    </row>
    <row r="291">
      <c r="A291" t="inlineStr">
        <is>
          <t>2019 Lenovo 薄型軽量ノートパソコン PC 14W: 14インチ FHD アンチグレアディスプレイ、AMD Dual Core A6-9220C、4GB RAM、64GB eMMC、WiFi、Bluetooth、HD Webcam、HDMI、USB-C。 Windows OS Lenovo Ideapad</t>
        </is>
      </c>
      <c r="B291" t="inlineStr">
        <is>
          <t>￥127,451</t>
        </is>
      </c>
      <c r="C291" t="inlineStr">
        <is>
          <t>4.1</t>
        </is>
      </c>
      <c r="D291">
        <f>HYPERLINK("https://www.amazon.co.jp/2019-Lenovo-%E8%96%84%E5%9E%8B%E8%BB%BD%E9%87%8F%E3%83%8E%E3%83%BC%E3%83%88%E3%83%91%E3%82%BD%E3%82%B3%E3%83%B3-eMMC%E3%80%81WiFi%E3%80%81Bluetooth-Webcam%E3%80%81HDMI%E3%80%81USB-C%E3%80%81Windows/dp/B07YN3XYVM/ref=sr_1_453?__mk_ja_JP=%E3%82%AB%E3%82%BF%E3%82%AB%E3%83%8A&amp;dchild=1&amp;keywords=%E3%83%91%E3%82%BD%E3%82%B3%E3%83%B3&amp;qid=1598695699&amp;sr=8-453", "Go")</f>
        <v/>
      </c>
    </row>
    <row r="292">
      <c r="A292" t="inlineStr">
        <is>
          <t>Jumper EZBook X7 ノートパソコン 【8GB メモリ】【256GB SSD】最新版 IPSフルHD 13.3インチ 超軽量 インテル クアッドコアCPU搭載 高解像度1080P Win10搭載 Bluetooth TFカード 拡張可能 省電力ノートPC</t>
        </is>
      </c>
      <c r="B292" t="inlineStr">
        <is>
          <t>￥43,000</t>
        </is>
      </c>
      <c r="C292" t="inlineStr">
        <is>
          <t>4.3</t>
        </is>
      </c>
      <c r="D292">
        <f>HYPERLINK("https://www.amazon.co.jp/%E3%83%A1%E3%83%A2%E3%83%AA%E3%80%91%E3%80%90256GB-%E3%82%AF%E3%82%A2%E3%83%83%E3%83%89%E3%82%B3%E3%82%A2CPU%E6%90%AD%E8%BC%89-%E9%AB%98%E8%A7%A3%E5%83%8F%E5%BA%A61080P-Bluetooth-%E7%9C%81%E9%9B%BB%E5%8A%9B%E3%83%8E%E3%83%BC%E3%83%88PC/dp/B083VTNJ6J/ref=sr_1_454?__mk_ja_JP=%E3%82%AB%E3%82%BF%E3%82%AB%E3%83%8A&amp;dchild=1&amp;keywords=%E3%83%91%E3%82%BD%E3%82%B3%E3%83%B3&amp;qid=1598695699&amp;sr=8-454", "Go")</f>
        <v/>
      </c>
    </row>
    <row r="293">
      <c r="A293" t="inlineStr">
        <is>
          <t>マイクロソフト Surface Pro [サーフェス プロ ノートパソコン] Office H&amp;B搭載 12.3型 Core i5/128GB/4GB FJT-00014</t>
        </is>
      </c>
      <c r="B293" t="inlineStr">
        <is>
          <t>￥93,000</t>
        </is>
      </c>
      <c r="C293" t="inlineStr">
        <is>
          <t>4.2</t>
        </is>
      </c>
      <c r="D293">
        <f>HYPERLINK("https://www.amazon.co.jp/%E3%83%9E%E3%82%A4%E3%82%AF%E3%83%AD%E3%82%BD%E3%83%95%E3%83%88-Surface-%E3%83%8E%E3%83%BC%E3%83%88%E3%83%91%E3%82%BD%E3%82%B3%E3%83%B3-Office-FJT-00014/dp/B071P77272/ref=sr_1_457?__mk_ja_JP=%E3%82%AB%E3%82%BF%E3%82%AB%E3%83%8A&amp;dchild=1&amp;keywords=%E3%83%91%E3%82%BD%E3%82%B3%E3%83%B3&amp;qid=1598695699&amp;sr=8-457", "Go")</f>
        <v/>
      </c>
    </row>
    <row r="294">
      <c r="A294" t="inlineStr">
        <is>
          <t>【Microsoft Office 2016搭載】【Win 10搭載】TOSHIBA B551/次世代Core i5 2.5GHz/新品メモリ:8GB/新品SSD:120GB/DVDドライブ/SDカードスロット/大画面15.6インチ/無線LAN/中古ノートパソコン(SSD:120GB)</t>
        </is>
      </c>
      <c r="B294" t="inlineStr">
        <is>
          <t>￥14,935</t>
        </is>
      </c>
      <c r="C294" t="inlineStr">
        <is>
          <t>4.4</t>
        </is>
      </c>
      <c r="D294">
        <f>HYPERLINK("https://www.amazon.co.jp/%E3%80%90Microsoft-Office-2016%E6%90%AD%E8%BC%89%E3%80%91%E3%80%90Win-10%E6%90%AD%E8%BC%89%E3%80%91TOSHIBA-%E6%AC%A1%E4%B8%96%E4%BB%A3Core/dp/B07MXJQXL2/ref=sr_1_458?__mk_ja_JP=%E3%82%AB%E3%82%BF%E3%82%AB%E3%83%8A&amp;dchild=1&amp;keywords=%E3%83%91%E3%82%BD%E3%82%B3%E3%83%B3&amp;qid=1598695699&amp;sr=8-458", "Go")</f>
        <v/>
      </c>
    </row>
    <row r="295">
      <c r="A295" t="inlineStr">
        <is>
          <t>【Microsoft Office 2016搭載】【Win 10搭載】富士通 A553/新世代Celeron 1.8GHz/新品メモリー:8GB/HDD:320GB/DVDドライブ/大画面15.6インチ液晶/無線LAN搭載/中古ノートパソコン (HDD:320GB)</t>
        </is>
      </c>
      <c r="B295" t="inlineStr">
        <is>
          <t>￥14,100</t>
        </is>
      </c>
      <c r="C295" t="inlineStr">
        <is>
          <t>4.4</t>
        </is>
      </c>
      <c r="D295">
        <f>HYPERLINK("https://www.amazon.co.jp/%E3%80%90Microsoft-Office-2016%E6%90%AD%E8%BC%89%E3%80%91%E3%80%90Win-10%E6%90%AD%E8%BC%89%E3%80%91%E5%AF%8C%E5%A3%AB%E9%80%9A-%E6%96%B0%E4%B8%96%E4%BB%A3Celeron/dp/B07R2KBJPM/ref=sr_1_459?__mk_ja_JP=%E3%82%AB%E3%82%BF%E3%82%AB%E3%83%8A&amp;dchild=1&amp;keywords=%E3%83%91%E3%82%BD%E3%82%B3%E3%83%B3&amp;qid=1598695699&amp;sr=8-459", "Go")</f>
        <v/>
      </c>
    </row>
    <row r="296">
      <c r="A296" t="inlineStr">
        <is>
          <t>HP EliteBook 840 G2 14in ノートパソコン、Core i5-5300U 2.3GHz, 16GB Ram, 256GB SSD, Windows 10 Pro 64ビット, Webカメラ (更新)</t>
        </is>
      </c>
      <c r="B296" t="inlineStr">
        <is>
          <t>￥49,800</t>
        </is>
      </c>
      <c r="C296" t="inlineStr">
        <is>
          <t>4.1</t>
        </is>
      </c>
      <c r="D296">
        <f>HYPERLINK("https://www.amazon.co.jp/HP-14%E3%82%A4%E3%83%B3%E3%83%81%E3%83%8E%E3%83%BC%E3%83%88%E3%83%91%E3%82%BD%E3%82%B3%E3%83%B3%E3%80%81Core-2-3GHz%E3%80%8116GB-SSD%E3%80%81Windows-64bit%E3%80%81Webcam/dp/B07GCRL47S/ref=sr_1_460?__mk_ja_JP=%E3%82%AB%E3%82%BF%E3%82%AB%E3%83%8A&amp;dchild=1&amp;keywords=%E3%83%91%E3%82%BD%E3%82%B3%E3%83%B3&amp;qid=1598695699&amp;sr=8-460", "Go")</f>
        <v/>
      </c>
    </row>
    <row r="297">
      <c r="A297" t="inlineStr">
        <is>
          <t>Lenovo ノートパソコン ideapad S340(14インチFHD Core i5 8GBメモリ 256GB Microsoft Office搭載)</t>
        </is>
      </c>
      <c r="B297" t="inlineStr">
        <is>
          <t>￥95,000</t>
        </is>
      </c>
      <c r="C297" t="inlineStr">
        <is>
          <t>4.1</t>
        </is>
      </c>
      <c r="D297">
        <f>HYPERLINK("https://www.amazon.co.jp/Lenovo-%E3%83%8E%E3%83%BC%E3%83%88%E3%83%91%E3%82%BD%E3%82%B3%E3%83%B3-14%E3%82%A4%E3%83%B3%E3%83%81FHD-Microsoft-Office%E6%90%AD%E8%BC%89/dp/B07TGCC3M6/ref=sr_1_461?__mk_ja_JP=%E3%82%AB%E3%82%BF%E3%82%AB%E3%83%8A&amp;dchild=1&amp;keywords=%E3%83%91%E3%82%BD%E3%82%B3%E3%83%B3&amp;qid=1598695699&amp;sr=8-461", "Go")</f>
        <v/>
      </c>
    </row>
    <row r="298">
      <c r="A298" t="inlineStr">
        <is>
          <t>Acerノートパソコン Swift5/軽さ990g/薄さ15.9mm/15.6型FHD IPSタッチパネル/Core i5/8GB/512GB SSD/Windows 10/SF515-51T-H58Y/B/ブルー</t>
        </is>
      </c>
      <c r="B298" t="inlineStr">
        <is>
          <t>￥134,620</t>
        </is>
      </c>
      <c r="C298" t="inlineStr">
        <is>
          <t>4.2</t>
        </is>
      </c>
      <c r="D298">
        <f>HYPERLINK("https://www.amazon.co.jp/Acer%E3%83%8E%E3%83%BC%E3%83%88%E3%83%91%E3%82%BD%E3%82%B3%E3%83%B3-SF515-51T-H58Y-i5-8265U-15-6%E5%9E%8BFHD-IPS%E3%82%BF%E3%83%83%E3%83%81%E3%83%91%E3%83%8D%E3%83%AB/dp/B07PN4BPPM/ref=sr_1_463?__mk_ja_JP=%E3%82%AB%E3%82%BF%E3%82%AB%E3%83%8A&amp;dchild=1&amp;keywords=%E3%83%91%E3%82%BD%E3%82%B3%E3%83%B3&amp;qid=1598695699&amp;sr=8-463", "Go")</f>
        <v/>
      </c>
    </row>
    <row r="299">
      <c r="A299" t="inlineStr">
        <is>
          <t>【 Windows 10&amp;Office 2010搭載】360度回転11.6インチ 1920*1080 IPS 高性能ノートパソコン 4GB RAM/128GB ROM高速 N3350静音CPU 無線LAN内蔵/ miniHDMI/Bluetooth/HDMI 4-6時間連続使用可能ノートPC 無線マウス付き</t>
        </is>
      </c>
      <c r="B299" t="inlineStr">
        <is>
          <t>￥43,999</t>
        </is>
      </c>
      <c r="C299" t="inlineStr">
        <is>
          <t>4</t>
        </is>
      </c>
      <c r="D299">
        <f>HYPERLINK("https://www.amazon.co.jp/2010%E6%90%AD%E8%BC%89%E3%80%91360%E5%BA%A6%E5%9B%9E%E8%BB%A211-6%E3%82%A4%E3%83%B3%E3%83%81-%E9%AB%98%E6%80%A7%E8%83%BD%E3%83%8E%E3%83%BC%E3%83%88%E3%83%91%E3%82%BD%E3%82%B3%E3%83%B3-ROM%E9%AB%98%E9%80%9FIntel-N3350%E9%9D%99%E9%9F%B3CPU-4-6%E6%99%82%E9%96%93%E9%80%A3%E7%B6%9A%E4%BD%BF%E7%94%A8%E5%8F%AF%E8%83%BD%E3%83%8E%E3%83%BC%E3%83%88PC/dp/B07XP218H4/ref=sr_1_464_sspa?__mk_ja_JP=%E3%82%AB%E3%82%BF%E3%82%AB%E3%83%8A&amp;dchild=1&amp;keywords=%E3%83%91%E3%82%BD%E3%82%B3%E3%83%B3&amp;qid=1598695699&amp;sr=8-464-spons&amp;psc=1&amp;spLa=ZW5jcnlwdGVkUXVhbGlmaWVyPUFVRUI5VEpGR1FKSFAmZW5jcnlwdGVkSWQ9QTAxMDY1MDdGTDlVUkwwVEVGSiZlbmNyeXB0ZWRBZElkPUFOMFlSTjg5UTJWRU4md2lkZ2V0TmFtZT1zcF9tdGYmYWN0aW9uPWNsaWNrUmVkaXJlY3QmZG9Ob3RMb2dDbGljaz10cnVl", "Go")</f>
        <v/>
      </c>
    </row>
    <row r="300">
      <c r="A300" t="inlineStr">
        <is>
          <t>【Microsoft Office 2016搭載/Win 10搭載】富士通 A573/第三世代Core i5-3230M 2.6GHz/新品メモリー:8GB/新品SSD:120GB/タッチパッドなし、無線マウスサービス/DVDスーパーマルチ/15.6インチ/bluetooth搭載/無線LAN搭載/中古ノートパソコン (SSD:120GB)</t>
        </is>
      </c>
      <c r="B300" t="inlineStr">
        <is>
          <t>￥20,800</t>
        </is>
      </c>
      <c r="C300" t="inlineStr">
        <is>
          <t>4.1</t>
        </is>
      </c>
      <c r="D300">
        <f>HYPERLINK("https://www.amazon.co.jp/FMV-A573/dp/B07WQF7GPN/ref=sr_1_467?__mk_ja_JP=%E3%82%AB%E3%82%BF%E3%82%AB%E3%83%8A&amp;dchild=1&amp;keywords=%E3%83%91%E3%82%BD%E3%82%B3%E3%83%B3&amp;qid=1598695699&amp;sr=8-467", "Go")</f>
        <v/>
      </c>
    </row>
    <row r="301">
      <c r="A301" t="inlineStr">
        <is>
          <t>2020 最新のHP ENVY x360 2-in-1 ノートパソコン、15.6インチフルHDタッチスクリーン、AMD Ryzen 5 4500U プロセッサー最大4.0GHz、8GB メモリ、256GB PCIe SSD, バックライトキーボード、HDMI、Wi-Fi、Windows 10 Home、ナイトフォールブラック</t>
        </is>
      </c>
      <c r="B301" t="inlineStr">
        <is>
          <t>￥121,470</t>
        </is>
      </c>
      <c r="C301" t="inlineStr">
        <is>
          <t>4.3</t>
        </is>
      </c>
      <c r="D301">
        <f>HYPERLINK("https://www.amazon.co.jp/ENVY/dp/B08966H6XJ/ref=sr_1_471?__mk_ja_JP=%E3%82%AB%E3%82%BF%E3%82%AB%E3%83%8A&amp;dchild=1&amp;keywords=%E3%83%91%E3%82%BD%E3%82%B3%E3%83%B3&amp;qid=1598695699&amp;sr=8-471", "Go")</f>
        <v/>
      </c>
    </row>
    <row r="302">
      <c r="A302" t="inlineStr">
        <is>
          <t>ASUS TUF 15.6インチ FHD VR レディーゲーミングノートパソコン、クアッドコアAMD Ryzen 5-3550H (Beats DDR3L700HQ)、8GB DDR4 RAM、256GB PCIe SSD、NVIDIA GeForce GTX 1650、ブラック、Windows 10、BROAGE 64GB フラッシュスタイラス</t>
        </is>
      </c>
      <c r="B302" t="inlineStr">
        <is>
          <t>￥163,369</t>
        </is>
      </c>
      <c r="C302" t="inlineStr">
        <is>
          <t>4.3</t>
        </is>
      </c>
      <c r="D302">
        <f>HYPERLINK("https://www.amazon.co.jp/%E3%83%AC%E3%83%87%E3%82%A3%E3%83%BC%E3%82%B2%E3%83%BC%E3%83%9F%E3%83%B3%E3%82%B0%E3%83%8E%E3%83%BC%E3%83%88%E3%83%91%E3%82%BD%E3%82%B3%E3%83%B3%E3%80%81%E3%82%AF%E3%82%A2%E3%83%83%E3%83%89%E3%82%B3%E3%82%A2AMD-DDR3L700HQ-SSD%E3%80%81NVIDIA-1650%E3%80%81%E3%83%96%E3%83%A9%E3%83%83%E3%82%AF%E3%80%81Windows-%E3%83%95%E3%83%A9%E3%83%83%E3%82%B7%E3%83%A5%E3%82%B9%E3%82%BF%E3%82%A4%E3%83%A9%E3%82%B9/dp/B088TMWM12/ref=sr_1_472?__mk_ja_JP=%E3%82%AB%E3%82%BF%E3%82%AB%E3%83%8A&amp;dchild=1&amp;keywords=%E3%83%91%E3%82%BD%E3%82%B3%E3%83%B3&amp;qid=1598695699&amp;sr=8-472", "Go")</f>
        <v/>
      </c>
    </row>
    <row r="303">
      <c r="A303" t="inlineStr">
        <is>
          <t>Dell ノートパソコン Inspiron 14 5490 Core i5 シルバー 20Q31S/Win10/14.0FHD/8GB/256GB SSD</t>
        </is>
      </c>
      <c r="B303" t="inlineStr">
        <is>
          <t>￥73,620</t>
        </is>
      </c>
      <c r="C303" t="inlineStr">
        <is>
          <t>4.1</t>
        </is>
      </c>
      <c r="D303">
        <f>HYPERLINK("https://www.amazon.co.jp/Dell-Inspiron-14-5490-20Q31S/dp/B07XD49Z8D/ref=sr_1_473_sspa?__mk_ja_JP=%E3%82%AB%E3%82%BF%E3%82%AB%E3%83%8A&amp;dchild=1&amp;keywords=%E3%83%91%E3%82%BD%E3%82%B3%E3%83%B3&amp;qid=1598695699&amp;sr=8-473-spons&amp;psc=1&amp;spLa=ZW5jcnlwdGVkUXVhbGlmaWVyPUFVRUI5VEpGR1FKSFAmZW5jcnlwdGVkSWQ9QTAxMDY1MDdGTDlVUkwwVEVGSiZlbmNyeXB0ZWRBZElkPUExWjVCTFZLN1dZRTVVJndpZGdldE5hbWU9c3BfYnRmJmFjdGlvbj1jbGlja1JlZGlyZWN0JmRvTm90TG9nQ2xpY2s9dHJ1ZQ==", "Go")</f>
        <v/>
      </c>
    </row>
    <row r="304">
      <c r="A304" t="inlineStr">
        <is>
          <t>Dell ノートパソコン Inspiron 14 5490 Core i5 アイスゴールド 20Q31IG/Win10/14.0FHD/8GB/256GB SSD</t>
        </is>
      </c>
      <c r="B304" t="inlineStr">
        <is>
          <t>￥73,620</t>
        </is>
      </c>
      <c r="C304" t="inlineStr">
        <is>
          <t>4</t>
        </is>
      </c>
      <c r="D304">
        <f>HYPERLINK("https://www.amazon.co.jp/Dell-Inspiron-14-5490-20Q31IG/dp/B07XH2HRVL/ref=sr_1_474_sspa?__mk_ja_JP=%E3%82%AB%E3%82%BF%E3%82%AB%E3%83%8A&amp;dchild=1&amp;keywords=%E3%83%91%E3%82%BD%E3%82%B3%E3%83%B3&amp;qid=1598695699&amp;sr=8-474-spons&amp;psc=1&amp;spLa=ZW5jcnlwdGVkUXVhbGlmaWVyPUFVRUI5VEpGR1FKSFAmZW5jcnlwdGVkSWQ9QTAxMDY1MDdGTDlVUkwwVEVGSiZlbmNyeXB0ZWRBZElkPUFYR1FRSFVUT1pRWEsmd2lkZ2V0TmFtZT1zcF9idGYmYWN0aW9uPWNsaWNrUmVkaXJlY3QmZG9Ob3RMb2dDbGljaz10cnVl", "Go")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2020-08-29T17:34:22Z</dcterms:created>
  <dcterms:modified xsi:type="dcterms:W3CDTF">2020-08-29T17:34:22Z</dcterms:modified>
</cp:coreProperties>
</file>