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103"/>
  <sheetViews>
    <sheetView workbookViewId="0">
      <selection activeCell="A1" sqref="A1"/>
    </sheetView>
  </sheetViews>
  <sheetFormatPr baseColWidth="8" defaultRowHeight="15"/>
  <sheetData>
    <row r="1">
      <c r="B1" s="1" t="inlineStr">
        <is>
          <t>商品タイトル</t>
        </is>
      </c>
      <c r="C1" s="1" t="inlineStr">
        <is>
          <t>金額</t>
        </is>
      </c>
      <c r="D1" s="1" t="inlineStr">
        <is>
          <t>レビュー点数</t>
        </is>
      </c>
      <c r="E1" s="1" t="inlineStr">
        <is>
          <t>リンク</t>
        </is>
      </c>
    </row>
    <row r="2">
      <c r="A2" s="1" t="n">
        <v>0</v>
      </c>
      <c r="B2" t="inlineStr">
        <is>
          <t>Osmo - 天才の言葉 - 対象年齢6～10歳 - インタラクティブな文字認識、音声、照準言葉とスペル - iPadやFireタブレット用 (Osmoベースが必要 - Amazon限定)</t>
        </is>
      </c>
      <c r="C2" t="inlineStr">
        <is>
          <t>￥7,807</t>
        </is>
      </c>
      <c r="D2" t="inlineStr">
        <is>
          <t>4.8</t>
        </is>
      </c>
      <c r="E2">
        <f>HYPERLINK("https://www.amazon.co.jp/Osmo-%E5%AF%BE%E8%B1%A1%E5%B9%B4%E9%BD%A26%EF%BD%9E10%E6%AD%B3-%E3%82%A4%E3%83%B3%E3%82%BF%E3%83%A9%E3%82%AF%E3%83%86%E3%82%A3%E3%83%96%E3%81%AA%E6%96%87%E5%AD%97%E8%AA%8D%E8%AD%98-iPad%E3%81%A8Fire%E3%82%BF%E3%83%96%E3%83%AC%E3%83%83%E3%83%88%E7%94%A8-Osmo%E3%83%99%E3%83%BC%E3%82%B9%E3%81%8C%E5%BF%85%E8%A6%81/dp/B07WRXRXKW/ref=sr_1_1?__mk_ja_JP=%E3%82%AB%E3%82%BF%E3%82%AB%E3%83%8A&amp;dchild=1&amp;keywords=iPad&amp;qid=1598677558&amp;sr=8-1", "Go")</f>
        <v/>
      </c>
    </row>
    <row r="3">
      <c r="A3" s="1" t="n">
        <v>1</v>
      </c>
      <c r="B3" t="inlineStr">
        <is>
          <t>最新モデル Apple iPad Pro (12.9インチ, Wi-Fi, 256GB) - スペースグレイ (第4世代)</t>
        </is>
      </c>
      <c r="C3" t="inlineStr">
        <is>
          <t>￥127,380</t>
        </is>
      </c>
      <c r="D3" t="inlineStr">
        <is>
          <t>4.7</t>
        </is>
      </c>
      <c r="E3">
        <f>HYPERLINK("https://www.amazon.co.jp/%E6%9C%80%E6%96%B0%E3%83%A2%E3%83%87%E3%83%AB-Apple-12-9%E3%82%A4%E3%83%B3%E3%83%81-Wi-Fi-256GB/dp/B0863KDNQJ/ref=sr_1_4?__mk_ja_JP=%E3%82%AB%E3%82%BF%E3%82%AB%E3%83%8A&amp;dchild=1&amp;keywords=iPad&amp;qid=1598677558&amp;sr=8-4", "Go")</f>
        <v/>
      </c>
    </row>
    <row r="4">
      <c r="A4" s="1" t="n">
        <v>2</v>
      </c>
      <c r="B4" t="inlineStr">
        <is>
          <t>iPad mini Wi-Fi 64GB - シルバー (最新モデル)</t>
        </is>
      </c>
      <c r="C4" t="inlineStr">
        <is>
          <t>￥50,370</t>
        </is>
      </c>
      <c r="D4" t="inlineStr">
        <is>
          <t>4.6</t>
        </is>
      </c>
      <c r="E4">
        <f>HYPERLINK("https://www.amazon.co.jp/iPad-mini-Wi-Fi-64GB-%E6%9C%80%E6%96%B0%E3%83%A2%E3%83%87%E3%83%AB/dp/B07PRWXRF6/ref=sr_1_8?__mk_ja_JP=%E3%82%AB%E3%82%BF%E3%82%AB%E3%83%8A&amp;dchild=1&amp;keywords=iPad&amp;qid=1598677558&amp;sr=8-8", "Go")</f>
        <v/>
      </c>
    </row>
    <row r="5">
      <c r="A5" s="1" t="n">
        <v>3</v>
      </c>
      <c r="B5" t="inlineStr">
        <is>
          <t>最新モデル Apple iPad Pro (11インチ, Wi-Fi, 256GB) - スペースグレイ (第2世代)</t>
        </is>
      </c>
      <c r="C5" t="inlineStr">
        <is>
          <t>￥105,380</t>
        </is>
      </c>
      <c r="D5" t="inlineStr">
        <is>
          <t>4.6</t>
        </is>
      </c>
      <c r="E5">
        <f>HYPERLINK("https://www.amazon.co.jp/%E6%9C%80%E6%96%B0%E3%83%A2%E3%83%87%E3%83%AB-Apple-11%E3%82%A4%E3%83%B3%E3%83%81-Wi-Fi-256GB/dp/B0863HLBC6/ref=sr_1_10?__mk_ja_JP=%E3%82%AB%E3%82%BF%E3%82%AB%E3%83%8A&amp;dchild=1&amp;keywords=iPad&amp;qid=1598677558&amp;sr=8-10", "Go")</f>
        <v/>
      </c>
    </row>
    <row r="6">
      <c r="A6" s="1" t="n">
        <v>4</v>
      </c>
      <c r="B6" t="inlineStr">
        <is>
          <t>Apple iPad Pro (11インチ, Wi-Fi, 64GB) - スペースグレイ(第1世代)</t>
        </is>
      </c>
      <c r="C6" t="inlineStr">
        <is>
          <t>残り1点 ご注文はお早めに</t>
        </is>
      </c>
      <c r="D6" t="inlineStr">
        <is>
          <t>4.6</t>
        </is>
      </c>
      <c r="E6">
        <f>HYPERLINK("https://www.amazon.co.jp/Apple-iPad-Pro-11%E3%82%A4%E3%83%B3%E3%83%81-Wi-Fi-64GB/dp/B07KBXY8LM/ref=sr_1_11?__mk_ja_JP=%E3%82%AB%E3%82%BF%E3%82%AB%E3%83%8A&amp;dchild=1&amp;keywords=iPad&amp;qid=1598677558&amp;sr=8-11", "Go")</f>
        <v/>
      </c>
    </row>
    <row r="7">
      <c r="A7" s="1" t="n">
        <v>5</v>
      </c>
      <c r="B7" t="inlineStr">
        <is>
          <t>iPad 4 9.7インチケース　かわいい、SIMPLE DO　スマートカバー　手提げ　シンプル　PUレザー　収納 カバン　全面保護型　ガール　iPad 2/3/4対応ケース</t>
        </is>
      </c>
      <c r="C7" t="inlineStr">
        <is>
          <t>￥3,999</t>
        </is>
      </c>
      <c r="D7" t="inlineStr">
        <is>
          <t>4.9</t>
        </is>
      </c>
      <c r="E7">
        <f>HYPERLINK("https://www.amazon.co.jp/iPad-9-7%E3%82%A4%E3%83%B3%E3%83%81%E3%82%B1%E3%83%BC%E3%82%B9-%E3%81%8B%E3%82%8F%E3%81%84%E3%81%84%E3%80%81SIMPLE-DO-%E3%82%B9%E3%83%9E%E3%83%BC%E3%83%88%E3%82%AB%E3%83%90%E3%83%BC-%E6%89%8B%E6%8F%90%E3%81%92-%E3%82%B7%E3%83%B3%E3%83%97%E3%83%AB-PU%E3%83%AC%E3%82%B6%E3%83%BC-%E5%8F%8E%E7%B4%8D-%E3%82%AB%E3%83%90%E3%83%B3-%E5%85%A8%E9%9D%A2%E4%BF%9D%E8%AD%B7%E5%9E%8B-%E3%82%AC%E3%83%BC%E3%83%AB-iPad-4%E5%AF%BE%E5%BF%9C%E3%82%B1%E3%83%BC%E3%82%B9/dp/B078385SGY/ref=sr_1_14?__mk_ja_JP=%E3%82%AB%E3%82%BF%E3%82%AB%E3%83%8A&amp;dchild=1&amp;keywords=iPad&amp;qid=1598677558&amp;sr=8-14", "Go")</f>
        <v/>
      </c>
    </row>
    <row r="8">
      <c r="A8" s="1" t="n">
        <v>6</v>
      </c>
      <c r="B8" t="inlineStr">
        <is>
          <t>Apple iPad (10.2インチ, Wi-Fi, 32GB) - スペースグレイ(最新モデル)</t>
        </is>
      </c>
      <c r="C8" t="inlineStr">
        <is>
          <t>￥38,270</t>
        </is>
      </c>
      <c r="D8" t="inlineStr">
        <is>
          <t>4.5</t>
        </is>
      </c>
      <c r="E8">
        <f>HYPERLINK("https://www.amazon.co.jp/Apple-Wi-Fi-Space-newest-model/dp/B07PQRFYLF/ref=sr_1_16?__mk_ja_JP=%E3%82%AB%E3%82%BF%E3%82%AB%E3%83%8A&amp;dchild=1&amp;keywords=iPad&amp;qid=1598677558&amp;sr=8-16", "Go")</f>
        <v/>
      </c>
    </row>
    <row r="9">
      <c r="A9" s="1" t="n">
        <v>7</v>
      </c>
      <c r="B9" t="inlineStr">
        <is>
          <t>Apple iPad Air (10.5インチ, Wi-Fi, 64GB) - スペースグレイ</t>
        </is>
      </c>
      <c r="C9" t="inlineStr">
        <is>
          <t>￥60,270</t>
        </is>
      </c>
      <c r="D9" t="inlineStr">
        <is>
          <t>4.5</t>
        </is>
      </c>
      <c r="E9">
        <f>HYPERLINK("https://www.amazon.co.jp/Apple-iPad-10-5%E3%82%A4%E3%83%B3%E3%83%81-Wi-Fi-64GB/dp/B07PMJJ7DT/ref=sr_1_18?__mk_ja_JP=%E3%82%AB%E3%82%BF%E3%82%AB%E3%83%8A&amp;dchild=1&amp;keywords=iPad&amp;qid=1598677558&amp;sr=8-18", "Go")</f>
        <v/>
      </c>
    </row>
    <row r="10">
      <c r="A10" s="1" t="n">
        <v>8</v>
      </c>
      <c r="B10" t="inlineStr">
        <is>
          <t>Apple iPad (Wi-Fi, 128GB) - スペースグレイ</t>
        </is>
      </c>
      <c r="C10" t="inlineStr">
        <is>
          <t>￥49,270</t>
        </is>
      </c>
      <c r="D10" t="inlineStr">
        <is>
          <t>4.4</t>
        </is>
      </c>
      <c r="E10">
        <f>HYPERLINK("https://www.amazon.co.jp/Apple-Wi-Fi%E3%83%A2%E3%83%87%E3%83%AB-128GB-%E3%82%B9%E3%83%9A%E3%83%BC%E3%82%B9%E3%82%B0%E3%83%AC%E3%82%A4-MR7J2J/dp/B07C9XKN8L/ref=sr_1_32?__mk_ja_JP=%E3%82%AB%E3%82%BF%E3%82%AB%E3%83%8A&amp;dchild=1&amp;keywords=iPad&amp;qid=1598677558&amp;sr=8-32", "Go")</f>
        <v/>
      </c>
    </row>
    <row r="11">
      <c r="A11" s="1" t="n">
        <v>9</v>
      </c>
      <c r="B11" t="inlineStr">
        <is>
          <t>並行輸入品 ArmorSuit MilitaryShield - Apple iPad 4 with Retina Display / iPad 3 / iPad 2 Screen Protector Shield + Lifetime Replacements</t>
        </is>
      </c>
      <c r="C11" t="inlineStr">
        <is>
          <t>￥3,508</t>
        </is>
      </c>
      <c r="D11" t="inlineStr">
        <is>
          <t>4.3</t>
        </is>
      </c>
      <c r="E11">
        <f>HYPERLINK("https://www.amazon.co.jp/%E4%B8%A6%E8%A1%8C%E8%BC%B8%E5%85%A5%E5%93%81-ArmorSuit-MilitaryShield-Protector-Replacements/dp/B004RDWVUS/ref=sr_1_48?__mk_ja_JP=%E3%82%AB%E3%82%BF%E3%82%AB%E3%83%8A&amp;dchild=1&amp;keywords=iPad&amp;qid=1598677558&amp;sr=8-48", "Go")</f>
        <v/>
      </c>
    </row>
    <row r="12">
      <c r="A12" s="1" t="n">
        <v>10</v>
      </c>
      <c r="B12" t="inlineStr">
        <is>
          <t>ESR iPad 7 ケース 2019モデル ペンシル収納可能 iPad 10.2インチ カバー ソフトフレキシブル 耐衝撃 傷防止 オートスリープ/ウェイク ペンシルホルダー付き 三つ折りスタンド iPad第7世代2019専用(ブラック)</t>
        </is>
      </c>
      <c r="C12" t="inlineStr">
        <is>
          <t>￥1,199</t>
        </is>
      </c>
      <c r="D12" t="inlineStr">
        <is>
          <t>4.2</t>
        </is>
      </c>
      <c r="E12">
        <f>HYPERLINK("https://www.amazon.co.jp/ESR-%E3%83%9A%E3%83%B3%E3%82%B7%E3%83%AB%E5%8F%8E%E7%B4%8D%E5%8F%AF%E8%83%BD-%E3%82%BD%E3%83%95%E3%83%88%E3%83%95%E3%83%AC%E3%82%AD%E3%82%B7%E3%83%96%E3%83%AB-%E3%83%9A%E3%83%B3%E3%82%B7%E3%83%AB%E3%83%9B%E3%83%AB%E3%83%80%E3%83%BC%E4%BB%98%E3%81%8D-iPad%E7%AC%AC7%E4%B8%96%E4%BB%A32019%E5%B0%82%E7%94%A8/dp/B07WR49ZGF/ref=sr_1_51_sspa?__mk_ja_JP=%E3%82%AB%E3%82%BF%E3%82%AB%E3%83%8A&amp;dchild=1&amp;keywords=iPad&amp;qid=1598677779&amp;sr=8-51-spons&amp;psc=1&amp;spLa=ZW5jcnlwdGVkUXVhbGlmaWVyPUEyMzIzVVZMSlpBQ1NMJmVuY3J5cHRlZElkPUEwNTk3OTc4M05WT0RSNlVCMzJUMCZlbmNyeXB0ZWRBZElkPUEzTjFITk5UVDRYRTRSJndpZGdldE5hbWU9c3BfYXRmX25leHQmYWN0aW9uPWNsaWNrUmVkaXJlY3QmZG9Ob3RMb2dDbGljaz10cnVl", "Go")</f>
        <v/>
      </c>
    </row>
    <row r="13">
      <c r="A13" s="1" t="n">
        <v>11</v>
      </c>
      <c r="B13" t="inlineStr">
        <is>
          <t>ESR iPad 10.2 ケース 第7世代 2019モデル クリア 薄型 軽量 傷防止 オートスリープ/ウェイク 三つ折りスタンド スマートケース Apple iPad 10.2インチ 第7世代 2019用ハードカバー(ローズゴールド)</t>
        </is>
      </c>
      <c r="C13" t="inlineStr">
        <is>
          <t>￥1,199</t>
        </is>
      </c>
      <c r="D13" t="inlineStr">
        <is>
          <t>4.3</t>
        </is>
      </c>
      <c r="E13">
        <f>HYPERLINK("https://www.amazon.co.jp/ESR-2019%E3%83%A2%E3%83%87%E3%83%AB-%E3%82%AA%E3%83%BC%E3%83%88%E3%82%B9%E3%83%AA%E3%83%BC%E3%83%97-%E4%B8%89%E3%81%A4%E6%8A%98%E3%82%8A%E3%82%B9%E3%82%BF%E3%83%B3%E3%83%89-2019%E7%94%A8%E3%83%8F%E3%83%BC%E3%83%89%E3%82%AB%E3%83%90%E3%83%BC/dp/B07WNPYSQQ/ref=sr_1_52_sspa?__mk_ja_JP=%E3%82%AB%E3%82%BF%E3%82%AB%E3%83%8A&amp;dchild=1&amp;keywords=iPad&amp;qid=1598677779&amp;sr=8-52-spons&amp;psc=1&amp;spLa=ZW5jcnlwdGVkUXVhbGlmaWVyPUEyMzIzVVZMSlpBQ1NMJmVuY3J5cHRlZElkPUEwNTk3OTc4M05WT0RSNlVCMzJUMCZlbmNyeXB0ZWRBZElkPUExRVVYUjMwUUcwREdWJndpZGdldE5hbWU9c3BfYXRmX25leHQmYWN0aW9uPWNsaWNrUmVkaXJlY3QmZG9Ob3RMb2dDbGljaz10cnVl", "Go")</f>
        <v/>
      </c>
    </row>
    <row r="14">
      <c r="A14" s="1" t="n">
        <v>12</v>
      </c>
      <c r="B14" t="inlineStr">
        <is>
          <t>Apple iPad Wi-Fi 32GB シルバー 2017年春モデル MP2G2J/A</t>
        </is>
      </c>
      <c r="C14" t="inlineStr">
        <is>
          <t>￥35,728</t>
        </is>
      </c>
      <c r="D14" t="inlineStr">
        <is>
          <t>4.3</t>
        </is>
      </c>
      <c r="E14">
        <f>HYPERLINK("https://www.amazon.co.jp/Apple-iPad-Wi-Fi-2017%E5%B9%B4%E6%98%A5%E3%83%A2%E3%83%87%E3%83%AB-MP2G2J/dp/B06XYYDHYD/ref=sr_1_63?__mk_ja_JP=%E3%82%AB%E3%82%BF%E3%82%AB%E3%83%8A&amp;dchild=1&amp;keywords=iPad&amp;qid=1598677779&amp;sr=8-63", "Go")</f>
        <v/>
      </c>
    </row>
    <row r="15">
      <c r="A15" s="1" t="n">
        <v>13</v>
      </c>
      <c r="B15" t="inlineStr">
        <is>
          <t>Apple iPad Pro (10.5インチ, Wi-Fi, 512GB) - ゴールド</t>
        </is>
      </c>
      <c r="C15" t="inlineStr">
        <is>
          <t>￥67,628から1個のオプション</t>
        </is>
      </c>
      <c r="D15" t="inlineStr">
        <is>
          <t>4.2</t>
        </is>
      </c>
      <c r="E15">
        <f>HYPERLINK("https://www.amazon.co.jp/Apple-10-5%E3%82%A4%E3%83%B3%E3%83%81-Wi-Fi%E3%83%A2%E3%83%87%E3%83%AB-512GB-MPGK2J/dp/B07317T8ZJ/ref=sr_1_65?__mk_ja_JP=%E3%82%AB%E3%82%BF%E3%82%AB%E3%83%8A&amp;dchild=1&amp;keywords=iPad&amp;qid=1598677779&amp;sr=8-65", "Go")</f>
        <v/>
      </c>
    </row>
    <row r="16">
      <c r="A16" s="1" t="n">
        <v>14</v>
      </c>
      <c r="B16" t="inlineStr">
        <is>
          <t>アップル iPad Air Wi-Fi 16GB シルバー(ホワイト) MD788J/A</t>
        </is>
      </c>
      <c r="C16" t="inlineStr">
        <is>
          <t>￥18,678</t>
        </is>
      </c>
      <c r="D16" t="inlineStr">
        <is>
          <t>4.2</t>
        </is>
      </c>
      <c r="E16">
        <f>HYPERLINK("https://www.amazon.co.jp/%E3%82%A2%E3%83%83%E3%83%97%E3%83%AB-iPad-Wi-Fi-16GB-MD788J/dp/B00GE300E8/ref=sr_1_68?__mk_ja_JP=%E3%82%AB%E3%82%BF%E3%82%AB%E3%83%8A&amp;dchild=1&amp;keywords=iPad&amp;qid=1598677779&amp;sr=8-68", "Go")</f>
        <v/>
      </c>
    </row>
    <row r="17">
      <c r="A17" s="1" t="n">
        <v>15</v>
      </c>
      <c r="B17" t="inlineStr">
        <is>
          <t>iPad mini ケース mini5 mini4 mini3 mini2 本革 レザーケース スマートカバー (ブラック)</t>
        </is>
      </c>
      <c r="C17" t="inlineStr">
        <is>
          <t>￥3,980</t>
        </is>
      </c>
      <c r="D17" t="inlineStr">
        <is>
          <t>4.5</t>
        </is>
      </c>
      <c r="E17">
        <f>HYPERLINK("https://www.amazon.co.jp/mini2-mini3-mini4-%E3%83%AC%E3%82%B6%E3%83%BC%E3%82%B1%E3%83%BC%E3%82%B9-%E3%82%B9%E3%83%9E%E3%83%BC%E3%83%88%E3%82%AB%E3%83%90%E3%83%BC/dp/B00I58B990/ref=sr_1_69?__mk_ja_JP=%E3%82%AB%E3%82%BF%E3%82%AB%E3%83%8A&amp;dchild=1&amp;keywords=iPad&amp;qid=1598677779&amp;sr=8-69", "Go")</f>
        <v/>
      </c>
    </row>
    <row r="18">
      <c r="A18" s="1" t="n">
        <v>16</v>
      </c>
      <c r="B18" t="inlineStr">
        <is>
          <t>新しい iPad 9.7 2018/2017 カバー iPad Air 2 ケース iPad Air カバー [無料スタイラスペン] 漫画かわいい ユニコーン パターンPUレザー財布スリム保護 Apple iPad 9.7 2018/2017/Air 2/Air用 ユニコーンベビー</t>
        </is>
      </c>
      <c r="C18" t="inlineStr">
        <is>
          <t>￥1,399</t>
        </is>
      </c>
      <c r="D18" t="inlineStr">
        <is>
          <t>4.7</t>
        </is>
      </c>
      <c r="E18">
        <f>HYPERLINK("https://www.amazon.co.jp/9-7-%E7%84%A1%E6%96%99%E3%82%B9%E3%82%BF%E3%82%A4%E3%83%A9%E3%82%B9%E3%83%9A%E3%83%B3-%E6%BC%AB%E7%94%BB%E3%81%8B%E3%82%8F%E3%81%84%E3%81%84-%E3%83%91%E3%82%BF%E3%83%BC%E3%83%B3PU%E3%83%AC%E3%82%B6%E3%83%BC%E8%B2%A1%E5%B8%83%E3%82%B9%E3%83%AA%E3%83%A0%E4%BF%9D%E8%AD%B7-%E3%83%A6%E3%83%8B%E3%82%B3%E3%83%BC%E3%83%B3%E3%83%99%E3%83%93%E3%83%BC/dp/B0784ZM4T4/ref=sr_1_75?__mk_ja_JP=%E3%82%AB%E3%82%BF%E3%82%AB%E3%83%8A&amp;dchild=1&amp;keywords=iPad&amp;qid=1598677779&amp;sr=8-75", "Go")</f>
        <v/>
      </c>
    </row>
    <row r="19">
      <c r="A19" s="1" t="n">
        <v>17</v>
      </c>
      <c r="B19" t="inlineStr">
        <is>
          <t>Speck Products iGuy Purple iPad All Models ■並行輸入品■</t>
        </is>
      </c>
      <c r="C19" t="inlineStr">
        <is>
          <t>￥9,999</t>
        </is>
      </c>
      <c r="D19" t="inlineStr">
        <is>
          <t>4.1</t>
        </is>
      </c>
      <c r="E19">
        <f>HYPERLINK("https://www.amazon.co.jp/Speck-Products-Purple-Models-%E2%96%A0%E4%B8%A6%E8%A1%8C%E8%BC%B8%E5%85%A5%E5%93%81%E2%96%A0/dp/B0093W1LJ0/ref=sr_1_76?__mk_ja_JP=%E3%82%AB%E3%82%BF%E3%82%AB%E3%83%8A&amp;dchild=1&amp;keywords=iPad&amp;qid=1598677779&amp;sr=8-76", "Go")</f>
        <v/>
      </c>
    </row>
    <row r="20">
      <c r="A20" s="1" t="n">
        <v>18</v>
      </c>
      <c r="B20" t="inlineStr">
        <is>
          <t>DINGRICH 軽量iPad Pro9.7キーボードケースBluetooth 分離式 PU レザー iPad 2018 第6世代 カバー/iPad 2017 第5世代 / iPad air/iPad pro 9.7 / iPad air2 汎用オートスリープ機能付きワイヤレス キーボードカバー(ピンク)</t>
        </is>
      </c>
      <c r="C20" t="inlineStr">
        <is>
          <t>￥2,999</t>
        </is>
      </c>
      <c r="D20" t="inlineStr">
        <is>
          <t>4.1</t>
        </is>
      </c>
      <c r="E20">
        <f>HYPERLINK("https://www.amazon.co.jp/DINGRICH-%E8%BB%BD%E9%87%8FiPad-Pro9-7%E3%82%AD%E3%83%BC%E3%83%9C%E3%83%BC%E3%83%89%E3%82%B1%E3%83%BC%E3%82%B9Bluetooth-%E6%B1%8E%E7%94%A8%E3%82%AA%E3%83%BC%E3%83%88%E3%82%B9%E3%83%AA%E3%83%BC%E3%83%97%E6%A9%9F%E8%83%BD%E4%BB%98%E3%81%8D%E3%83%AF%E3%82%A4%E3%83%A4%E3%83%AC%E3%82%B9-%E3%82%AD%E3%83%BC%E3%83%9C%E3%83%BC%E3%83%89%E3%82%AB%E3%83%90%E3%83%BC/dp/B07PY5MWPL/ref=sr_1_80?__mk_ja_JP=%E3%82%AB%E3%82%BF%E3%82%AB%E3%83%8A&amp;dchild=1&amp;keywords=iPad&amp;qid=1598677779&amp;sr=8-80", "Go")</f>
        <v/>
      </c>
    </row>
    <row r="21">
      <c r="A21" s="1" t="n">
        <v>19</v>
      </c>
      <c r="B21" t="inlineStr">
        <is>
          <t>Apple iPad mini 4 (Wi-Fi, 128GB) - ゴールド(第4世代)</t>
        </is>
      </c>
      <c r="C21" t="inlineStr">
        <is>
          <t>￥39,578</t>
        </is>
      </c>
      <c r="D21" t="inlineStr">
        <is>
          <t>4.1</t>
        </is>
      </c>
      <c r="E21">
        <f>HYPERLINK("https://www.amazon.co.jp/Apple-iPad-Wi-Fi%E3%83%A2%E3%83%87%E3%83%AB-128GB-MK9Q2J/dp/B015O0O3R6/ref=sr_1_84?__mk_ja_JP=%E3%82%AB%E3%82%BF%E3%82%AB%E3%83%8A&amp;dchild=1&amp;keywords=iPad&amp;qid=1598677779&amp;sr=8-84", "Go")</f>
        <v/>
      </c>
    </row>
    <row r="22">
      <c r="A22" s="1" t="n">
        <v>20</v>
      </c>
      <c r="B22" t="inlineStr">
        <is>
          <t>Apple 第4世代 iPad Retinaディスプレイモデル Wi-Fiモデル 16GB MD510J/A ブラック MD510JA</t>
        </is>
      </c>
      <c r="C22" t="inlineStr">
        <is>
          <t>￥17,402</t>
        </is>
      </c>
      <c r="D22" t="inlineStr">
        <is>
          <t>4.1</t>
        </is>
      </c>
      <c r="E22">
        <f>HYPERLINK("https://www.amazon.co.jp/Apple-Retina%E3%83%87%E3%82%A3%E3%82%B9%E3%83%97%E3%83%AC%E3%82%A4%E3%83%A2%E3%83%87%E3%83%AB-Wi-Fi%E3%83%A2%E3%83%87%E3%83%AB-MD510J-MD510JA/dp/B00A33SC04/ref=sr_1_91?__mk_ja_JP=%E3%82%AB%E3%82%BF%E3%82%AB%E3%83%8A&amp;dchild=1&amp;keywords=iPad&amp;qid=1598677779&amp;sr=8-91", "Go")</f>
        <v/>
      </c>
    </row>
    <row r="23">
      <c r="A23" s="1" t="n">
        <v>21</v>
      </c>
      <c r="B23" t="inlineStr">
        <is>
          <t>iPad Air ケース 天然牛革仕様 スリムレザーケース 本革 スマートカバー (フェアリーピンク)</t>
        </is>
      </c>
      <c r="C23" t="inlineStr">
        <is>
          <t>￥3,980</t>
        </is>
      </c>
      <c r="D23" t="inlineStr">
        <is>
          <t>5</t>
        </is>
      </c>
      <c r="E23">
        <f>HYPERLINK("https://www.amazon.co.jp/iPad-%E5%A4%A9%E7%84%B6%E7%89%9B%E9%9D%A9%E4%BB%95%E6%A7%98-%E3%82%B9%E3%83%AA%E3%83%A0%E3%83%AC%E3%82%B6%E3%83%BC%E3%82%B1%E3%83%BC%E3%82%B9-%E3%82%B9%E3%83%9E%E3%83%BC%E3%83%88%E3%82%AB%E3%83%90%E3%83%BC-%E3%83%95%E3%82%A7%E3%82%A2%E3%83%AA%E3%83%BC%E3%83%94%E3%83%B3%E3%82%AF/dp/B00I58ZR7A/ref=sr_1_95?__mk_ja_JP=%E3%82%AB%E3%82%BF%E3%82%AB%E3%83%8A&amp;dchild=1&amp;keywords=iPad&amp;qid=1598677779&amp;sr=8-95", "Go")</f>
        <v/>
      </c>
    </row>
    <row r="24">
      <c r="A24" s="1" t="n">
        <v>22</v>
      </c>
      <c r="B24" t="inlineStr">
        <is>
          <t>iPad 10.2 ケース 第7世代 2019モデル クリア 傷防止 オートスリープ/ウェイク 軽量 360度回転式 手帳型タブレットケース Apple iPad 10.2インチ 第7世代 2019用ハードカバー ケース (青い大理石)</t>
        </is>
      </c>
      <c r="C24" t="inlineStr">
        <is>
          <t>￥1,399</t>
        </is>
      </c>
      <c r="D24" t="inlineStr">
        <is>
          <t>4.1</t>
        </is>
      </c>
      <c r="E24">
        <f>HYPERLINK("https://www.amazon.co.jp/10-2-%E3%82%B1%E3%83%BC%E3%82%B9-%E7%AC%AC7%E4%B8%96%E4%BB%A3-%E6%89%8B%E5%B8%B3%E5%9E%8B%E3%82%BF%E3%83%96%E3%83%AC%E3%83%83%E3%83%88%E3%82%B1%E3%83%BC%E3%82%B9-2019%E7%94%A8%E3%83%8F%E3%83%BC%E3%83%89%E3%82%AB%E3%83%90%E3%83%BC/dp/B08F29MQSQ/ref=sr_1_103_sspa?__mk_ja_JP=%E3%82%AB%E3%82%BF%E3%82%AB%E3%83%8A&amp;dchild=1&amp;keywords=iPad&amp;qid=1598677779&amp;sr=8-103-spons&amp;psc=1&amp;spLa=ZW5jcnlwdGVkUXVhbGlmaWVyPUEyMzIzVVZMSlpBQ1NMJmVuY3J5cHRlZElkPUEwNTk3OTc4M05WT0RSNlVCMzJUMCZlbmNyeXB0ZWRBZElkPUEyQTgyNEdOTUZQWldFJndpZGdldE5hbWU9c3BfYnRmJmFjdGlvbj1jbGlja1JlZGlyZWN0JmRvTm90TG9nQ2xpY2s9dHJ1ZQ==", "Go")</f>
        <v/>
      </c>
    </row>
    <row r="25">
      <c r="A25" s="1" t="n">
        <v>23</v>
      </c>
      <c r="B25" t="inlineStr">
        <is>
          <t>ipad 10.2 ガラスフイルム 2019 保護 強化 3D タッチ ガラス フィルム 飛散防止 指紋防止 気泡防止 撥水撥油 旭硝子 強靭9H 高透明率 ピタ貼り</t>
        </is>
      </c>
      <c r="C25" t="inlineStr">
        <is>
          <t>￥1,199</t>
        </is>
      </c>
      <c r="D25" t="inlineStr">
        <is>
          <t>4.4</t>
        </is>
      </c>
      <c r="E25">
        <f>HYPERLINK("https://www.amazon.co.jp/ipad-10-2-%E3%82%AC%E3%83%A9%E3%82%B9%E3%83%95%E3%82%A4%E3%83%AB%E3%83%A0-2019-%E3%83%95%E3%82%A3%E3%83%AB%E3%83%A0/dp/B07Y56C7MN/ref=sr_1_104_sspa?__mk_ja_JP=%E3%82%AB%E3%82%BF%E3%82%AB%E3%83%8A&amp;dchild=1&amp;keywords=iPad&amp;qid=1598677779&amp;sr=8-104-spons&amp;psc=1&amp;smid=A161AXJPKCZ1FL&amp;spLa=ZW5jcnlwdGVkUXVhbGlmaWVyPUEyMzIzVVZMSlpBQ1NMJmVuY3J5cHRlZElkPUEwNTk3OTc4M05WT0RSNlVCMzJUMCZlbmNyeXB0ZWRBZElkPUFLNEJJTzdHNUlDQ1Qmd2lkZ2V0TmFtZT1zcF9idGYmYWN0aW9uPWNsaWNrUmVkaXJlY3QmZG9Ob3RMb2dDbGljaz10cnVl", "Go")</f>
        <v/>
      </c>
    </row>
    <row r="26">
      <c r="A26" s="1" t="n">
        <v>24</v>
      </c>
      <c r="B26" t="inlineStr">
        <is>
          <t>ESR iPad 10.2 ケース 第7世代 2019秋発売 TPU ソフトカバー 半透明 ラバーコーティング オートスリープ/ウェイク フレキシブルTPU背面 スタンドケース 鑑賞/タイピングスタンド iPad 10.2インチ 第七世代用 スリムスマートケース(ブラック)</t>
        </is>
      </c>
      <c r="C26" t="inlineStr">
        <is>
          <t>￥1,199</t>
        </is>
      </c>
      <c r="D26" t="inlineStr">
        <is>
          <t>4.3</t>
        </is>
      </c>
      <c r="E26">
        <f>HYPERLINK("https://www.amazon.co.jp/ESR-%E3%83%A9%E3%83%90%E3%83%BC%E3%82%B3%E3%83%BC%E3%83%86%E3%82%A3%E3%83%B3%E3%82%B0-%E3%83%95%E3%83%AC%E3%82%AD%E3%82%B7%E3%83%96%E3%83%ABTPU%E8%83%8C%E9%9D%A2-%E3%82%BF%E3%82%A4%E3%83%94%E3%83%B3%E3%82%B0%E3%82%B9%E3%82%BF%E3%83%B3%E3%83%89-%E3%82%B9%E3%83%AA%E3%83%A0%E3%82%B9%E3%83%9E%E3%83%BC%E3%83%88%E3%82%B1%E3%83%BC%E3%82%B9/dp/B07WR9ZMKJ/ref=sr_1_99_sspa?__mk_ja_JP=%E3%82%AB%E3%82%BF%E3%82%AB%E3%83%8A&amp;dchild=1&amp;keywords=iPad&amp;qid=1598677857&amp;sr=8-99-spons&amp;psc=1&amp;spLa=ZW5jcnlwdGVkUXVhbGlmaWVyPUEzSElPWFZUOEVMT1gxJmVuY3J5cHRlZElkPUEwOTkzMDk4M0tGSTIyMUZXVDVTVCZlbmNyeXB0ZWRBZElkPUEzN1RDSFdDN1RQSjlMJndpZGdldE5hbWU9c3BfYXRmX25leHQmYWN0aW9uPWNsaWNrUmVkaXJlY3QmZG9Ob3RMb2dDbGljaz10cnVl", "Go")</f>
        <v/>
      </c>
    </row>
    <row r="27">
      <c r="A27" s="1" t="n">
        <v>25</v>
      </c>
      <c r="B27" t="inlineStr">
        <is>
          <t>ESR iPad 10.2 ケース 第7世代 2019モデル クリア 薄型 軽量 傷防止 オートスリープ/ウェイク 三つ折りスタンド スマートケース Apple iPad 10.2インチ 第7世代 2019用ハードカバー(ブラック)</t>
        </is>
      </c>
      <c r="C27" t="inlineStr">
        <is>
          <t>￥999</t>
        </is>
      </c>
      <c r="D27" t="inlineStr">
        <is>
          <t>4.3</t>
        </is>
      </c>
      <c r="E27">
        <f>HYPERLINK("https://www.amazon.co.jp/ESR-2019%E3%83%A2%E3%83%87%E3%83%AB-%E3%82%AA%E3%83%BC%E3%83%88%E3%82%B9%E3%83%AA%E3%83%BC%E3%83%97-%E4%B8%89%E3%81%A4%E6%8A%98%E3%82%8A%E3%82%B9%E3%82%BF%E3%83%B3%E3%83%89-2019%E7%94%A8%E3%83%8F%E3%83%BC%E3%83%89%E3%82%AB%E3%83%90%E3%83%BC/dp/B07WQWL7B4/ref=sr_1_100_sspa?__mk_ja_JP=%E3%82%AB%E3%82%BF%E3%82%AB%E3%83%8A&amp;dchild=1&amp;keywords=iPad&amp;qid=1598677857&amp;sr=8-100-spons&amp;psc=1&amp;spLa=ZW5jcnlwdGVkUXVhbGlmaWVyPUEzSElPWFZUOEVMT1gxJmVuY3J5cHRlZElkPUEwOTkzMDk4M0tGSTIyMUZXVDVTVCZlbmNyeXB0ZWRBZElkPUEyU003SUFLVk1LSjZOJndpZGdldE5hbWU9c3BfYXRmX25leHQmYWN0aW9uPWNsaWNrUmVkaXJlY3QmZG9Ob3RMb2dDbGljaz10cnVl", "Go")</f>
        <v/>
      </c>
    </row>
    <row r="28">
      <c r="A28" s="1" t="n">
        <v>26</v>
      </c>
      <c r="B28" t="inlineStr">
        <is>
          <t>Apple iPad mini 3 Wi-Fiモデル 128GB MGYK2J/A アップル アイパッド ミニ 3 MGYK2JA ゴールド</t>
        </is>
      </c>
      <c r="C28" t="inlineStr">
        <is>
          <t>￥35,728</t>
        </is>
      </c>
      <c r="D28" t="inlineStr">
        <is>
          <t>4.2</t>
        </is>
      </c>
      <c r="E28">
        <f>HYPERLINK("https://www.amazon.co.jp/Apple-Wi-Fi%E3%83%A2%E3%83%87%E3%83%AB-MGYK2J-%E3%82%A2%E3%83%83%E3%83%97%E3%83%AB-MGYK2JA/dp/B00OVRZMDI/ref=sr_1_106?__mk_ja_JP=%E3%82%AB%E3%82%BF%E3%82%AB%E3%83%8A&amp;dchild=1&amp;keywords=iPad&amp;qid=1598677857&amp;sr=8-106", "Go")</f>
        <v/>
      </c>
    </row>
    <row r="29">
      <c r="A29" s="1" t="n">
        <v>27</v>
      </c>
      <c r="B29" t="inlineStr">
        <is>
          <t>iBUFFALO iPad Air専用 液晶保護フィルム イージーフィット/スムースタッチ ブラック BSEFIPD13BK</t>
        </is>
      </c>
      <c r="C29" t="inlineStr">
        <is>
          <t>￥980</t>
        </is>
      </c>
      <c r="D29" t="inlineStr">
        <is>
          <t>4</t>
        </is>
      </c>
      <c r="E29">
        <f>HYPERLINK("https://www.amazon.co.jp/iBUFFALO-%E6%B6%B2%E6%99%B6%E4%BF%9D%E8%AD%B7%E3%83%95%E3%82%A3%E3%83%AB%E3%83%A0-%E3%82%A4%E3%83%BC%E3%82%B8%E3%83%BC%E3%83%95%E3%82%A3%E3%83%83%E3%83%88-%E3%82%B9%E3%83%A0%E3%83%BC%E3%82%B9%E3%82%BF%E3%83%83%E3%83%81-BSEFIPD13BK/dp/B00G3BYZTM/ref=sr_1_127?__mk_ja_JP=%E3%82%AB%E3%82%BF%E3%82%AB%E3%83%8A&amp;dchild=1&amp;keywords=iPad&amp;qid=1598677857&amp;sr=8-127", "Go")</f>
        <v/>
      </c>
    </row>
    <row r="30">
      <c r="A30" s="1" t="n">
        <v>28</v>
      </c>
      <c r="B30" t="inlineStr">
        <is>
          <t>iPad Mini 4 カバー iPad Mini 3 ケース Mini 2 カバー Mini ケース[無料スタイラスペン] 漫画かわいい ユニコーン パターンPUレザー財布スリム保護 Apple iPad Mini4/3/2/1用 キャンディユニコーン</t>
        </is>
      </c>
      <c r="C30" t="inlineStr">
        <is>
          <t>￥4,299</t>
        </is>
      </c>
      <c r="D30" t="inlineStr">
        <is>
          <t>4.1</t>
        </is>
      </c>
      <c r="E30">
        <f>HYPERLINK("https://www.amazon.co.jp/%E7%84%A1%E6%96%99%E3%82%B9%E3%82%BF%E3%82%A4%E3%83%A9%E3%82%B9%E3%83%9A%E3%83%B3-%E6%BC%AB%E7%94%BB%E3%81%8B%E3%82%8F%E3%81%84%E3%81%84-%E3%83%A6%E3%83%8B%E3%82%B3%E3%83%BC%E3%83%B3-%E3%83%91%E3%82%BF%E3%83%BC%E3%83%B3PU%E3%83%AC%E3%82%B6%E3%83%BC%E8%B2%A1%E5%B8%83%E3%82%B9%E3%83%AA%E3%83%A0%E4%BF%9D%E8%AD%B7-%E3%82%AD%E3%83%A3%E3%83%B3%E3%83%87%E3%82%A3%E3%83%A6%E3%83%8B%E3%82%B3%E3%83%BC%E3%83%B3/dp/B077VP6396/ref=sr_1_130?__mk_ja_JP=%E3%82%AB%E3%82%BF%E3%82%AB%E3%83%8A&amp;dchild=1&amp;keywords=iPad&amp;qid=1598677857&amp;sr=8-130", "Go")</f>
        <v/>
      </c>
    </row>
    <row r="31">
      <c r="A31" s="1" t="n">
        <v>29</v>
      </c>
      <c r="B31" t="inlineStr">
        <is>
          <t>Apple iPad mini2 Wi-Fiモデル 16GB スペースグレイ ME276J/A</t>
        </is>
      </c>
      <c r="C31" t="inlineStr">
        <is>
          <t>￥16,478</t>
        </is>
      </c>
      <c r="D31" t="inlineStr">
        <is>
          <t>4</t>
        </is>
      </c>
      <c r="E31">
        <f>HYPERLINK("https://www.amazon.co.jp/Apple-mini2-Wi-Fi%E3%83%A2%E3%83%87%E3%83%AB-%E3%82%B9%E3%83%9A%E3%83%BC%E3%82%B9%E3%82%B0%E3%83%AC%E3%82%A4-ME276J/dp/B00GMX29V2/ref=sr_1_136?__mk_ja_JP=%E3%82%AB%E3%82%BF%E3%82%AB%E3%83%8A&amp;dchild=1&amp;keywords=iPad&amp;qid=1598677857&amp;sr=8-136", "Go")</f>
        <v/>
      </c>
    </row>
    <row r="32">
      <c r="A32" s="1" t="n">
        <v>30</v>
      </c>
      <c r="B32" t="inlineStr">
        <is>
          <t>Baseus iPad Pro USB Type C ハブ, USBハブ 変換 アダプタ 6in1 Hub【4K HDMI USB-C 60W PD充電 USB3.0 &amp; 3.5mm ジャック SD/TFカードリーダー】 iPadプロ 11 12.9 2020 2018、Macbook Pro Airなど対応 (グレー)</t>
        </is>
      </c>
      <c r="C32" t="inlineStr">
        <is>
          <t>￥3,900</t>
        </is>
      </c>
      <c r="D32" t="inlineStr">
        <is>
          <t>4</t>
        </is>
      </c>
      <c r="E32">
        <f>HYPERLINK("https://www.amazon.co.jp/Baseus-60WPD%E5%85%85%E9%9B%BB-USB3-0-TF%E3%82%AB%E3%83%BC%E3%83%89%E3%83%AA%E3%83%BC%E3%83%80%E3%83%BC-12-9%E3%81%AA%E3%81%A9%E5%AF%BE%E5%BF%9C/dp/B07X9SKCRN/ref=sr_1_151_sspa?__mk_ja_JP=%E3%82%AB%E3%82%BF%E3%82%AB%E3%83%8A&amp;dchild=1&amp;keywords=iPad&amp;qid=1598677857&amp;sr=8-151-spons&amp;psc=1&amp;spLa=ZW5jcnlwdGVkUXVhbGlmaWVyPUEzSElPWFZUOEVMT1gxJmVuY3J5cHRlZElkPUEwOTkzMDk4M0tGSTIyMUZXVDVTVCZlbmNyeXB0ZWRBZElkPUEyVU9CMkhUNzIzOU5PJndpZGdldE5hbWU9c3BfYnRmJmFjdGlvbj1jbGlja1JlZGlyZWN0JmRvTm90TG9nQ2xpY2s9dHJ1ZQ==", "Go")</f>
        <v/>
      </c>
    </row>
    <row r="33">
      <c r="A33" s="1" t="n">
        <v>31</v>
      </c>
      <c r="B33" t="inlineStr">
        <is>
          <t>JEDirect iPad7 (10.2インチ、2019モデル、第7世代用) 強化ガラス 液晶保護フィルム</t>
        </is>
      </c>
      <c r="C33" t="inlineStr">
        <is>
          <t>￥997</t>
        </is>
      </c>
      <c r="D33" t="inlineStr">
        <is>
          <t>4.2</t>
        </is>
      </c>
      <c r="E33">
        <f>HYPERLINK("https://www.amazon.co.jp/JEDirect-Apple-iPad7-10-2%E3%82%A4%E3%83%B3%E3%83%81%E3%80%812019%E3%83%A2%E3%83%87%E3%83%AB%E3%80%81%E7%AC%AC7%E4%B8%96%E4%BB%A3%E7%94%A8-%E6%B6%B2%E6%99%B6%E4%BF%9D%E8%AD%B7%E3%83%95%E3%82%A3%E3%83%AB%E3%83%A0/dp/B07QPV9MRY/ref=sr_1_152_sspa?__mk_ja_JP=%E3%82%AB%E3%82%BF%E3%82%AB%E3%83%8A&amp;dchild=1&amp;keywords=iPad&amp;qid=1598677857&amp;sr=8-152-spons&amp;psc=1&amp;spLa=ZW5jcnlwdGVkUXVhbGlmaWVyPUEzSElPWFZUOEVMT1gxJmVuY3J5cHRlZElkPUEwOTkzMDk4M0tGSTIyMUZXVDVTVCZlbmNyeXB0ZWRBZElkPUEyR0pPUlpRSTZVTVJDJndpZGdldE5hbWU9c3BfYnRmJmFjdGlvbj1jbGlja1JlZGlyZWN0JmRvTm90TG9nQ2xpY2s9dHJ1ZQ==", "Go")</f>
        <v/>
      </c>
    </row>
    <row r="34">
      <c r="A34" s="1" t="n">
        <v>32</v>
      </c>
      <c r="B34" t="inlineStr">
        <is>
          <t>ipad mini4 ケース ipad mini4 カバー アイパッドミニ4 ケース 手帳型 スタンドタイプ 復古調 レザー 軽量 革 段階調整可能 スリープ機能付き ブラウン</t>
        </is>
      </c>
      <c r="C34" t="inlineStr">
        <is>
          <t>￥2,280</t>
        </is>
      </c>
      <c r="D34" t="inlineStr">
        <is>
          <t>5</t>
        </is>
      </c>
      <c r="E34">
        <f>HYPERLINK("https://www.amazon.co.jp/mini4-%E3%82%A2%E3%82%A4%E3%83%91%E3%83%83%E3%83%89%E3%83%9F%E3%83%8B4-%E3%82%B9%E3%82%BF%E3%83%B3%E3%83%89%E3%82%BF%E3%82%A4%E3%83%97-%E6%AE%B5%E9%9A%8E%E8%AA%BF%E6%95%B4%E5%8F%AF%E8%83%BD-%E3%82%B9%E3%83%AA%E3%83%BC%E3%83%97%E6%A9%9F%E8%83%BD%E4%BB%98%E3%81%8D-%E3%83%96%E3%83%A9%E3%82%A6%E3%83%B3/dp/B016125Z8M/ref=sr_1_180?__mk_ja_JP=%E3%82%AB%E3%82%BF%E3%82%AB%E3%83%8A&amp;dchild=1&amp;keywords=iPad&amp;qid=1598677906&amp;sr=8-180", "Go")</f>
        <v/>
      </c>
    </row>
    <row r="35">
      <c r="A35" s="1" t="n">
        <v>33</v>
      </c>
      <c r="B35" t="inlineStr">
        <is>
          <t>Apple(アップル) iPad mini 4 64GB ゴールド MK752J／A docomo</t>
        </is>
      </c>
      <c r="C35" t="inlineStr">
        <is>
          <t>￥40,786</t>
        </is>
      </c>
      <c r="D35" t="inlineStr">
        <is>
          <t>4.3</t>
        </is>
      </c>
      <c r="E35">
        <f>HYPERLINK("https://www.amazon.co.jp/Apple-docomo-iPad-Cellular-64GB/dp/B017BAXYM2/ref=sr_1_185?__mk_ja_JP=%E3%82%AB%E3%82%BF%E3%82%AB%E3%83%8A&amp;dchild=1&amp;keywords=iPad&amp;qid=1598677906&amp;sr=8-185", "Go")</f>
        <v/>
      </c>
    </row>
    <row r="36">
      <c r="A36" s="1" t="n">
        <v>34</v>
      </c>
      <c r="B36" t="inlineStr">
        <is>
          <t>iPad 10.2 キーボードケース iPad 第七世代キーボード iPad Air 3/Pro 10.5 対応 薄型 ワイヤレス Bluetooth キーボード 一体型 軽量 オートスリープ機能搭載 スタンド角度調整可能 全面保護カバー アイパッド用キーボード iPad 第七世代 10.2インチ(A2197/A2200/A2198) 2019年発売 iPad Air 3 iPad Pro 10.5 インチ ブラック</t>
        </is>
      </c>
      <c r="C36" t="inlineStr">
        <is>
          <t>￥3,999</t>
        </is>
      </c>
      <c r="D36" t="inlineStr">
        <is>
          <t>4.1</t>
        </is>
      </c>
      <c r="E36">
        <f>HYPERLINK("https://www.amazon.co.jp/iPad-10-2-10-5-%E3%82%AA%E3%83%BC%E3%83%88%E3%82%B9%E3%83%AA%E3%83%BC%E3%83%97%E6%A9%9F%E8%83%BD%E6%90%AD%E8%BC%89-%E3%82%A2%E3%82%A4%E3%83%91%E3%83%83%E3%83%89%E7%94%A8%E3%82%AD%E3%83%BC%E3%83%9C%E3%83%BC%E3%83%89/dp/B08695VTJT/ref=sr_1_197_sspa?__mk_ja_JP=%E3%82%AB%E3%82%BF%E3%82%AB%E3%83%8A&amp;dchild=1&amp;keywords=iPad&amp;qid=1598677906&amp;sr=8-197-spons&amp;psc=1&amp;spLa=ZW5jcnlwdGVkUXVhbGlmaWVyPUEyR0dMSVUxT1hROFc0JmVuY3J5cHRlZElkPUEwMTkwNjczTVdYUlcwMEVRWDdCJmVuY3J5cHRlZEFkSWQ9QTE3MjJSTlJNS0M4Wjcmd2lkZ2V0TmFtZT1zcF9idGYmYWN0aW9uPWNsaWNrUmVkaXJlY3QmZG9Ob3RMb2dDbGljaz10cnVl", "Go")</f>
        <v/>
      </c>
    </row>
    <row r="37">
      <c r="A37" s="1" t="n">
        <v>35</v>
      </c>
      <c r="B37" t="inlineStr">
        <is>
          <t>【360Rotating】360度回転保護ケース/カバー iPad ケース iPad 2019年 新型モデル iPad7[第7世代iPad 10.2インチ： A2197  A2200  A2198] （対応機種：2019年 iPad 10.2inch 第７世代）（ライトブルー）</t>
        </is>
      </c>
      <c r="C37" t="inlineStr">
        <is>
          <t>￥1,000</t>
        </is>
      </c>
      <c r="D37" t="inlineStr">
        <is>
          <t>4.3</t>
        </is>
      </c>
      <c r="E37">
        <f>HYPERLINK("https://www.amazon.co.jp/%E3%80%90360Rotating%E3%80%91360%E5%BA%A6%E5%9B%9E%E8%BB%A2%E4%BF%9D%E8%AD%B7%E3%82%B1%E3%83%BC%E3%82%B9-2019%E5%B9%B4-%E6%96%B0%E5%9E%8B%E3%83%A2%E3%83%87%E3%83%AB-iPad7-%E7%AC%AC7%E4%B8%96%E4%BB%A3iPad-%EF%BC%88%E5%AF%BE%E5%BF%9C%E6%A9%9F%E7%A8%AE%EF%BC%9A2019%E5%B9%B4-%E7%AC%AC%EF%BC%97%E4%B8%96%E4%BB%A3%EF%BC%89%EF%BC%88%E3%83%A9%E3%82%A4%E3%83%88%E3%83%96%E3%83%AB%E3%83%BC%EF%BC%89/dp/B07ZHGS6RM/ref=sr_1_198_sspa?__mk_ja_JP=%E3%82%AB%E3%82%BF%E3%82%AB%E3%83%8A&amp;dchild=1&amp;keywords=iPad&amp;qid=1598677906&amp;sr=8-198-spons&amp;psc=1&amp;spLa=ZW5jcnlwdGVkUXVhbGlmaWVyPUEyR0dMSVUxT1hROFc0JmVuY3J5cHRlZElkPUEwMTkwNjczTVdYUlcwMEVRWDdCJmVuY3J5cHRlZEFkSWQ9QTFOU1IzMk84NVBGV0omd2lkZ2V0TmFtZT1zcF9idGYmYWN0aW9uPWNsaWNrUmVkaXJlY3QmZG9Ob3RMb2dDbGljaz10cnVl", "Go")</f>
        <v/>
      </c>
    </row>
    <row r="38">
      <c r="A38" s="1" t="n">
        <v>36</v>
      </c>
      <c r="B38" t="inlineStr">
        <is>
          <t>【ガイド枠付き】Nimaso iPad 10.2 ガラスフィルム iPad 7世代 (2019) フィルム 強化ガラス 液晶保護</t>
        </is>
      </c>
      <c r="C38" t="inlineStr">
        <is>
          <t>￥799</t>
        </is>
      </c>
      <c r="D38" t="inlineStr">
        <is>
          <t>4.4</t>
        </is>
      </c>
      <c r="E38">
        <f>HYPERLINK("https://www.amazon.co.jp/%E3%80%90%E3%82%AC%E3%82%A4%E3%83%89%E6%9E%A0%E4%BB%98%E3%81%8D%E3%80%91Nimaso-%E3%82%AC%E3%83%A9%E3%82%B9%E3%83%95%E3%82%A3%E3%83%AB%E3%83%A0-%EF%BC%88%E7%AC%AC7%E4%B8%96%E4%BB%A3%EF%BC%89-%E5%BC%B7%E5%8C%96%E3%82%AC%E3%83%A9%E3%82%B9-%E6%B6%B2%E6%99%B6%E4%BF%9D%E8%AD%B7%E3%83%95%E3%82%A3%E3%83%AB%E3%83%A0/dp/B07XYYMVN6/ref=sr_1_199_sspa?__mk_ja_JP=%E3%82%AB%E3%82%BF%E3%82%AB%E3%83%8A&amp;dchild=1&amp;keywords=iPad&amp;qid=1598677906&amp;sr=8-199-spons&amp;psc=1&amp;spLa=ZW5jcnlwdGVkUXVhbGlmaWVyPUEyR0dMSVUxT1hROFc0JmVuY3J5cHRlZElkPUEwMTkwNjczTVdYUlcwMEVRWDdCJmVuY3J5cHRlZEFkSWQ9QTJSMjVBSUdEQ1JWQjQmd2lkZ2V0TmFtZT1zcF9idGYmYWN0aW9uPWNsaWNrUmVkaXJlY3QmZG9Ob3RMb2dDbGljaz10cnVl", "Go")</f>
        <v/>
      </c>
    </row>
    <row r="39">
      <c r="A39" s="1" t="n">
        <v>37</v>
      </c>
      <c r="B39" t="inlineStr">
        <is>
          <t>AQUA/アクア iPad ケース 10.2インチ 第７世代 iPad7 2019年秋発売 A2197  A2200  A2198 ソフトTPUサイドエッジタイプ スマートカバー ケース 三つ折り保護カバー クリアケース 自立スタンド・オートスリープ機能 軽量・極薄タイプ 角割れにくく長持ち【レビュー投稿でプレゼントをGETしよう】（対応機種：2019年 iPad 10.2inch 第７世代）（ブルー）</t>
        </is>
      </c>
      <c r="C39" t="inlineStr">
        <is>
          <t>￥1,680</t>
        </is>
      </c>
      <c r="D39" t="inlineStr">
        <is>
          <t>4.5</t>
        </is>
      </c>
      <c r="E39">
        <f>HYPERLINK("https://www.amazon.co.jp/%E3%82%A2%E3%82%AF%E3%82%A2-iPad-%E3%82%B1%E3%83%BC%E3%82%B9-2019%E5%B9%B4%E7%A7%8B%E7%99%BA%E5%A3%B2-A2197-A2198-%E3%82%BD%E3%83%95%E3%83%88TPU%E3%82%B5%E3%82%A4%E3%83%89%E3%82%A8%E3%83%83%E3%82%B8%E3%82%BF%E3%82%A4%E3%83%97-%E3%82%B9%E3%83%9E%E3%83%BC%E3%83%88%E3%82%AB%E3%83%90%E3%83%BC-%E3%82%B1%E3%83%BC%E3%82%B9-%E4%B8%89%E3%81%A4%E6%8A%98%E3%82%8A%E4%BF%9D%E8%AD%B7%E3%82%AB%E3%83%90%E3%83%BC-%E3%82%AF%E3%83%AA%E3%82%A2%E3%82%B1%E3%83%BC%E3%82%B9-%E8%87%AA%E7%AB%8B%E3%82%B9%E3%82%BF%E3%83%B3%E3%83%89%E3%83%BB%E3%82%AA%E3%83%BC%E3%83%88%E3%82%B9%E3%83%AA%E3%83%BC%E3%83%97%E6%A9%9F%E8%83%BD-%E8%BB%BD%E9%87%8F%E3%83%BB%E6%A5%B5%E8%96%84%E3%82%BF%E3%82%A4%E3%83%97-10-2inch-%E7%AC%AC%EF%BC%97%E4%B8%96%E4%BB%A3%EF%BC%89%EF%BC%88%E3%83%96%E3%83%AB%E3%83%BC%EF%BC%89/dp/B083PQ21G9/ref=sr_1_196_sspa?__mk_ja_JP=%E3%82%AB%E3%82%BF%E3%82%AB%E3%83%8A&amp;dchild=1&amp;keywords=iPad&amp;qid=1598677948&amp;sr=8-196-spons&amp;psc=1&amp;spLa=ZW5jcnlwdGVkUXVhbGlmaWVyPUExUVBSUThKVVIwRDRKJmVuY3J5cHRlZElkPUEwMjYyMDAzTDhaVkFGVlFXRFFTJmVuY3J5cHRlZEFkSWQ9QTFQSUVYNDBYUDlOMlYmd2lkZ2V0TmFtZT1zcF9hdGZfbmV4dCZhY3Rpb249Y2xpY2tSZWRpcmVjdCZkb05vdExvZ0NsaWNrPXRydWU=", "Go")</f>
        <v/>
      </c>
    </row>
    <row r="40">
      <c r="A40" s="1" t="n">
        <v>38</v>
      </c>
      <c r="B40" t="inlineStr">
        <is>
          <t>iPad 2018 ケース 2017 Pro 9.7インチ Air2 Air レザーケース カバー iPad6 iPad5 (ブラック)</t>
        </is>
      </c>
      <c r="C40" t="inlineStr">
        <is>
          <t>￥4,980</t>
        </is>
      </c>
      <c r="D40" t="inlineStr">
        <is>
          <t>4.2</t>
        </is>
      </c>
      <c r="E40">
        <f>HYPERLINK("https://www.amazon.co.jp/iPad-9-7%E3%82%A4%E3%83%B3%E3%83%81-%E3%83%AC%E3%82%B6%E3%83%BC%E3%82%B1%E3%83%BC%E3%82%B9-iPad6-iPad5/dp/B00R71VKEA/ref=sr_1_206?__mk_ja_JP=%E3%82%AB%E3%82%BF%E3%82%AB%E3%83%8A&amp;dchild=1&amp;keywords=iPad&amp;qid=1598677948&amp;sr=8-206", "Go")</f>
        <v/>
      </c>
    </row>
    <row r="41">
      <c r="A41" s="1" t="n">
        <v>39</v>
      </c>
      <c r="B41" t="inlineStr">
        <is>
          <t>ipad air2 ケース ipad air2カバー アイパットエアー カバー タブレットPC スタンドタイプ 復古調 レザー 軽量 革 段階調整可能 スリープ機能付き ブラウン</t>
        </is>
      </c>
      <c r="C41" t="inlineStr">
        <is>
          <t>￥2,280</t>
        </is>
      </c>
      <c r="D41" t="inlineStr">
        <is>
          <t>4.4</t>
        </is>
      </c>
      <c r="E41">
        <f>HYPERLINK("https://www.amazon.co.jp/air2%E3%82%AB%E3%83%90%E3%83%BC-%E3%82%A2%E3%82%A4%E3%83%91%E3%83%83%E3%83%88%E3%82%A8%E3%82%A2%E3%83%BC-%E3%82%BF%E3%83%96%E3%83%AC%E3%83%83%E3%83%88PC-%E3%82%B9%E3%82%BF%E3%83%B3%E3%83%89%E3%82%BF%E3%82%A4%E3%83%97-%E3%82%B9%E3%83%AA%E3%83%BC%E3%83%97%E6%A9%9F%E8%83%BD%E4%BB%98%E3%81%8D/dp/B00S7RBBTC/ref=sr_1_217?__mk_ja_JP=%E3%82%AB%E3%82%BF%E3%82%AB%E3%83%8A&amp;dchild=1&amp;keywords=iPad&amp;qid=1598677948&amp;sr=8-217", "Go")</f>
        <v/>
      </c>
    </row>
    <row r="42">
      <c r="A42" s="1" t="n">
        <v>40</v>
      </c>
      <c r="B42" t="inlineStr">
        <is>
          <t>Apple iPad Pro (12.9インチ, Wi-Fi, 64GB) - シルバー</t>
        </is>
      </c>
      <c r="C42" t="inlineStr">
        <is>
          <t>￥115,280</t>
        </is>
      </c>
      <c r="D42" t="inlineStr">
        <is>
          <t>5</t>
        </is>
      </c>
      <c r="E42">
        <f>HYPERLINK("https://www.amazon.co.jp/Apple-12-9%E3%82%A4%E3%83%B3%E3%83%81-iPad-Wi-Fi%E3%83%A2%E3%83%87%E3%83%AB-MQDC2J/dp/B073QMSJFG/ref=sr_1_235?__mk_ja_JP=%E3%82%AB%E3%82%BF%E3%82%AB%E3%83%8A&amp;dchild=1&amp;keywords=iPad&amp;qid=1598677948&amp;sr=8-235", "Go")</f>
        <v/>
      </c>
    </row>
    <row r="43">
      <c r="A43" s="1" t="n">
        <v>41</v>
      </c>
      <c r="B43" t="inlineStr">
        <is>
          <t>アップル SoftBank iPad Air Wi-Fi Cellular 16GB　シルバー（ホワイト）　MD794J/A　白ロム　Apple</t>
        </is>
      </c>
      <c r="C43" t="inlineStr">
        <is>
          <t>￥24,175</t>
        </is>
      </c>
      <c r="D43" t="inlineStr">
        <is>
          <t>5</t>
        </is>
      </c>
      <c r="E43">
        <f>HYPERLINK("https://www.amazon.co.jp/%E3%82%A2%E3%83%83%E3%83%97%E3%83%AB-iPad-Air-Cellular-16GB-%E3%82%B7%E3%83%AB%E3%83%90%E3%83%BC%EF%BC%88%E3%83%9B%E3%83%AF%E3%82%A4%E3%83%88%EF%BC%89-MD794J/dp/B00GO6C6LK/ref=sr_1_236?__mk_ja_JP=%E3%82%AB%E3%82%BF%E3%82%AB%E3%83%8A&amp;dchild=1&amp;keywords=iPad&amp;qid=1598677948&amp;sr=8-236", "Go")</f>
        <v/>
      </c>
    </row>
    <row r="44">
      <c r="A44" s="1" t="n">
        <v>42</v>
      </c>
      <c r="B44" t="inlineStr">
        <is>
          <t>アップル iPad Air 2 Wi-Fi + Cellular 64GB ゴールド(au)</t>
        </is>
      </c>
      <c r="C44" t="inlineStr">
        <is>
          <t>￥37,288</t>
        </is>
      </c>
      <c r="D44" t="inlineStr">
        <is>
          <t>5</t>
        </is>
      </c>
      <c r="E44">
        <f>HYPERLINK("https://www.amazon.co.jp/%E3%82%A2%E3%83%83%E3%83%97%E3%83%AB-iPad-Wi-Fi-Cellular-64GB/dp/B00ZBOFZ82/ref=sr_1_239?__mk_ja_JP=%E3%82%AB%E3%82%BF%E3%82%AB%E3%83%8A&amp;dchild=1&amp;keywords=iPad&amp;qid=1598677948&amp;sr=8-239", "Go")</f>
        <v/>
      </c>
    </row>
    <row r="45">
      <c r="A45" s="1" t="n">
        <v>43</v>
      </c>
      <c r="B45" t="inlineStr">
        <is>
          <t>保護フィルム付き!ipad air2 ケース air2カバー アイパットエアー2 ケース タブレットPC スリープ機能付き スタンドタイプ&amp;段階調整可能 キラキラ パール飾り バラ色</t>
        </is>
      </c>
      <c r="C45" t="inlineStr">
        <is>
          <t>￥2,180</t>
        </is>
      </c>
      <c r="D45" t="inlineStr">
        <is>
          <t>5</t>
        </is>
      </c>
      <c r="E45">
        <f>HYPERLINK("https://www.amazon.co.jp/%E4%BF%9D%E8%AD%B7%E3%83%95%E3%82%A3%E3%83%AB%E3%83%A0%E4%BB%98%E3%81%8D-air2%E3%82%AB%E3%83%90%E3%83%BC-%E3%82%A2%E3%82%A4%E3%83%91%E3%83%83%E3%83%88%E3%82%A8%E3%82%A2%E3%83%BC2-%E3%82%BF%E3%83%96%E3%83%AC%E3%83%83%E3%83%88PC-%E3%82%B9%E3%83%AA%E3%83%BC%E3%83%97%E6%A9%9F%E8%83%BD%E4%BB%98%E3%81%8D/dp/B00RTFPEAU/ref=sr_1_240?__mk_ja_JP=%E3%82%AB%E3%82%BF%E3%82%AB%E3%83%8A&amp;dchild=1&amp;keywords=iPad&amp;qid=1598677948&amp;sr=8-240", "Go")</f>
        <v/>
      </c>
    </row>
    <row r="46">
      <c r="A46" s="1" t="n">
        <v>44</v>
      </c>
      <c r="B46" t="inlineStr">
        <is>
          <t>iPad mini Wi-Fi +Cellular 16GB ホワイト&amp;シルバー</t>
        </is>
      </c>
      <c r="C46" t="inlineStr">
        <is>
          <t>￥13,285</t>
        </is>
      </c>
      <c r="D46" t="inlineStr">
        <is>
          <t>5</t>
        </is>
      </c>
      <c r="E46">
        <f>HYPERLINK("https://www.amazon.co.jp/iPad-mini-Wi-Fi-Cellular-16GB/dp/B00BZRCH2G/ref=sr_1_242?__mk_ja_JP=%E3%82%AB%E3%82%BF%E3%82%AB%E3%83%8A&amp;dchild=1&amp;keywords=iPad&amp;qid=1598677948&amp;sr=8-242", "Go")</f>
        <v/>
      </c>
    </row>
    <row r="47">
      <c r="A47" s="1" t="n">
        <v>45</v>
      </c>
      <c r="B47" t="inlineStr">
        <is>
          <t>iPad 10.2 2019 第7世代 ブルーライトカット ガラスフィルム 【永久保証】【ブルーライト９３％カット】 強化ガラス 目の疲れ軽減 保護フィルム 高透過率 日本製旭硝子素材 9H硬度 気泡ゼロ 飛散防止 指紋防止 iPad 10.2/iPad7専用</t>
        </is>
      </c>
      <c r="C47" t="inlineStr">
        <is>
          <t>￥998</t>
        </is>
      </c>
      <c r="D47" t="inlineStr">
        <is>
          <t>4.3</t>
        </is>
      </c>
      <c r="E47">
        <f>HYPERLINK("https://www.amazon.co.jp/%E3%83%96%E3%83%AB%E3%83%BC%E3%83%A9%E3%82%A4%E3%83%88%E3%82%AB%E3%83%83%E3%83%88-%E3%82%AC%E3%83%A9%E3%82%B9%E3%83%95%E3%82%A3%E3%83%AB%E3%83%A0-%E3%80%90%E6%B0%B8%E4%B9%85%E4%BF%9D%E8%A8%BC%E3%80%91%E3%80%90%E3%83%96%E3%83%AB%E3%83%BC%E3%83%A9%E3%82%A4%E3%83%88%EF%BC%99%EF%BC%93%EF%BC%85%E3%82%AB%E3%83%83%E3%83%88%E3%80%91-%E6%97%A5%E6%9C%AC%E8%A3%BD%E6%97%AD%E7%A1%9D%E5%AD%90%E7%B4%A0%E6%9D%90-iPad7%E5%B0%82%E7%94%A8/dp/B08DMJ2JZB/ref=sr_1_245_sspa?__mk_ja_JP=%E3%82%AB%E3%82%BF%E3%82%AB%E3%83%8A&amp;dchild=1&amp;keywords=iPad&amp;qid=1598677948&amp;sr=8-245-spons&amp;psc=1&amp;spLa=ZW5jcnlwdGVkUXVhbGlmaWVyPUExUVBSUThKVVIwRDRKJmVuY3J5cHRlZElkPUEwMjYyMDAzTDhaVkFGVlFXRFFTJmVuY3J5cHRlZEFkSWQ9QTFDNk1BQ1AxWUtCNFYmd2lkZ2V0TmFtZT1zcF9idGYmYWN0aW9uPWNsaWNrUmVkaXJlY3QmZG9Ob3RMb2dDbGljaz10cnVl", "Go")</f>
        <v/>
      </c>
    </row>
    <row r="48">
      <c r="A48" s="1" t="n">
        <v>46</v>
      </c>
      <c r="B48" t="inlineStr">
        <is>
          <t>ナカバヤシ iPadPro 12.9インチ 2020 用 液晶保護フィルム 抗菌 抗ウイルス 指紋防止 光沢 気泡レス加工 Z8794</t>
        </is>
      </c>
      <c r="C48" t="inlineStr">
        <is>
          <t>￥1,980</t>
        </is>
      </c>
      <c r="D48" t="inlineStr">
        <is>
          <t>4.1</t>
        </is>
      </c>
      <c r="E48">
        <f>HYPERLINK("https://www.amazon.co.jp/%E3%83%8A%E3%82%AB%E3%83%90%E3%83%A4%E3%82%B7-iPadPro-12-9%E3%82%A4%E3%83%B3%E3%83%81-%E6%B6%B2%E6%99%B6%E4%BF%9D%E8%AD%B7%E3%83%95%E3%82%A3%E3%83%AB%E3%83%A0-Z8794/dp/B08DR6XLLQ/ref=sr_1_246_sspa?__mk_ja_JP=%E3%82%AB%E3%82%BF%E3%82%AB%E3%83%8A&amp;dchild=1&amp;keywords=iPad&amp;qid=1598677948&amp;sr=8-246-spons&amp;psc=1&amp;spLa=ZW5jcnlwdGVkUXVhbGlmaWVyPUExUVBSUThKVVIwRDRKJmVuY3J5cHRlZElkPUEwMjYyMDAzTDhaVkFGVlFXRFFTJmVuY3J5cHRlZEFkSWQ9QTNHU0dZQTZUSFZJVDQmd2lkZ2V0TmFtZT1zcF9idGYmYWN0aW9uPWNsaWNrUmVkaXJlY3QmZG9Ob3RMb2dDbGljaz10cnVl", "Go")</f>
        <v/>
      </c>
    </row>
    <row r="49">
      <c r="A49" s="1" t="n">
        <v>47</v>
      </c>
      <c r="B49" t="inlineStr">
        <is>
          <t>Tasikar iPad 10.2 ケース 第7世代 2019モデル 軽量 薄型 保護カバー 三つ折スタンド オートスリープ機能付き 傷つけ防止 全面保護 PU レザー スマートカバー 2019秋発売のiPad 10.2インチ (第7世代) 対応 (パープル)</t>
        </is>
      </c>
      <c r="C49" t="inlineStr">
        <is>
          <t>￥1,599</t>
        </is>
      </c>
      <c r="D49" t="inlineStr">
        <is>
          <t>4.1</t>
        </is>
      </c>
      <c r="E49">
        <f>HYPERLINK("https://www.amazon.co.jp/Tasikar-2019%E3%83%A2%E3%83%87%E3%83%AB-%E4%B8%89%E3%81%A4%E6%8A%98%E3%82%B9%E3%82%BF%E3%83%B3%E3%83%89-%E3%82%AA%E3%83%BC%E3%83%88%E3%82%B9%E3%83%AA%E3%83%BC%E3%83%97%E6%A9%9F%E8%83%BD%E4%BB%98%E3%81%8D-2019%E7%A7%8B%E7%99%BA%E5%A3%B2%E3%81%AEiPad/dp/B07YTY89HG/ref=sr_1_247_sspa?__mk_ja_JP=%E3%82%AB%E3%82%BF%E3%82%AB%E3%83%8A&amp;dchild=1&amp;keywords=iPad&amp;qid=1598677948&amp;sr=8-247-spons&amp;psc=1&amp;spLa=ZW5jcnlwdGVkUXVhbGlmaWVyPUExUVBSUThKVVIwRDRKJmVuY3J5cHRlZElkPUEwMjYyMDAzTDhaVkFGVlFXRFFTJmVuY3J5cHRlZEFkSWQ9QTNHSThHT1pOQkhIUjkmd2lkZ2V0TmFtZT1zcF9idGYmYWN0aW9uPWNsaWNrUmVkaXJlY3QmZG9Ob3RMb2dDbGljaz10cnVl", "Go")</f>
        <v/>
      </c>
    </row>
    <row r="50">
      <c r="A50" s="1" t="n">
        <v>48</v>
      </c>
      <c r="B50" t="inlineStr">
        <is>
          <t>YockTec ipad pro 12.9 2020 ガラスフィルム+レンズ保護ガラスフィルム ipad pro 12.9(2020/2018)用 ガラスフィルム [強度2倍] [耐スクラッチ] HDクリア強化ガラス液晶保護フィルム 指紋防止</t>
        </is>
      </c>
      <c r="C50" t="inlineStr">
        <is>
          <t>￥1,199</t>
        </is>
      </c>
      <c r="D50" t="inlineStr">
        <is>
          <t>5</t>
        </is>
      </c>
      <c r="E50">
        <f>HYPERLINK("https://www.amazon.co.jp/YockTec-%E3%82%AC%E3%83%A9%E3%82%B9%E3%83%95%E3%82%A3%E3%83%AB%E3%83%A0-%E3%83%AC%E3%83%B3%E3%82%BA%E4%BF%9D%E8%AD%B7%E3%82%AC%E3%83%A9%E3%82%B9%E3%83%95%E3%82%A3%E3%83%AB%E3%83%A0-%E8%80%90%E3%82%B9%E3%82%AF%E3%83%A9%E3%83%83%E3%83%81-HD%E3%82%AF%E3%83%AA%E3%82%A2%E5%BC%B7%E5%8C%96%E3%82%AC%E3%83%A9%E3%82%B9%E6%B6%B2%E6%99%B6%E4%BF%9D%E8%AD%B7%E3%83%95%E3%82%A3%E3%83%AB%E3%83%A0/dp/B08734JB2D/ref=sr_1_243_sspa?__mk_ja_JP=%E3%82%AB%E3%82%BF%E3%82%AB%E3%83%8A&amp;dchild=1&amp;keywords=iPad&amp;qid=1598678032&amp;sr=8-243-spons&amp;psc=1&amp;spLa=ZW5jcnlwdGVkUXVhbGlmaWVyPUExQ0dXVU9BWTlFREpXJmVuY3J5cHRlZElkPUEwMDYzMTg1SkU1M1NNM1pLSlg1JmVuY3J5cHRlZEFkSWQ9QTFQMUpCVEQwV1lSWiZ3aWRnZXROYW1lPXNwX2F0Zl9uZXh0JmFjdGlvbj1jbGlja1JlZGlyZWN0JmRvTm90TG9nQ2xpY2s9dHJ1ZQ==", "Go")</f>
        <v/>
      </c>
    </row>
    <row r="51">
      <c r="A51" s="1" t="n">
        <v>49</v>
      </c>
      <c r="B51" t="inlineStr">
        <is>
          <t>iPad Pro 9.7 ケース ipad pro ケース ipad pro カバー アイパッドプロ ケース （9.7インチ）手帳型 タブレットPC スタンドタイプ iPad Pro 9.7インチ用カバー　収納 カバン 手提げケース 段階調整可能 スリープ機能付き　ブラック</t>
        </is>
      </c>
      <c r="C51" t="inlineStr">
        <is>
          <t>￥2,480</t>
        </is>
      </c>
      <c r="D51" t="inlineStr">
        <is>
          <t>5</t>
        </is>
      </c>
      <c r="E51">
        <f>HYPERLINK("https://www.amazon.co.jp/%E3%82%A2%E3%82%A4%E3%83%91%E3%83%83%E3%83%89%E3%83%97%E3%83%AD-%EF%BC%889-7%E3%82%A4%E3%83%B3%E3%83%81%EF%BC%89%E6%89%8B%E5%B8%B3%E5%9E%8B-%E3%82%BF%E3%83%96%E3%83%AC%E3%83%83%E3%83%88PC-9-7%E3%82%A4%E3%83%B3%E3%83%81%E7%94%A8%E3%82%AB%E3%83%90%E3%83%BC-%E5%8F%8E%E7%B4%8D-%E3%82%B9%E3%83%AA%E3%83%BC%E3%83%97%E6%A9%9F%E8%83%BD%E4%BB%98%E3%81%8D-%E3%83%96%E3%83%A9%E3%83%83%E3%82%AF/dp/B01EOYCI02/ref=sr_1_245?__mk_ja_JP=%E3%82%AB%E3%82%BF%E3%82%AB%E3%83%8A&amp;dchild=1&amp;keywords=iPad&amp;qid=1598678032&amp;sr=8-245", "Go")</f>
        <v/>
      </c>
    </row>
    <row r="52">
      <c r="A52" s="1" t="n">
        <v>50</v>
      </c>
      <c r="B52" t="inlineStr">
        <is>
          <t>保護フィルム付き！ipad mini4 ケース ipad mini4 カバー アイパッドミニ4 ケース パソコン 手帳型 タブレットアクセサリー スリープ機能付き 段階調整可能 キラキラ パール飾り バラ色</t>
        </is>
      </c>
      <c r="C52" t="inlineStr">
        <is>
          <t>￥1,980</t>
        </is>
      </c>
      <c r="D52" t="inlineStr">
        <is>
          <t>5</t>
        </is>
      </c>
      <c r="E52">
        <f>HYPERLINK("https://www.amazon.co.jp/%E4%BF%9D%E8%AD%B7%E3%83%95%E3%82%A3%E3%83%AB%E3%83%A0%E4%BB%98%E3%81%8D%EF%BC%81ipad-%E3%82%A2%E3%82%A4%E3%83%91%E3%83%83%E3%83%89%E3%83%9F%E3%83%8B4-%E3%82%BF%E3%83%96%E3%83%AC%E3%83%83%E3%83%88%E3%82%A2%E3%82%AF%E3%82%BB%E3%82%B5%E3%83%AA%E3%83%BC-%E3%82%B9%E3%83%AA%E3%83%BC%E3%83%97%E6%A9%9F%E8%83%BD%E4%BB%98%E3%81%8D-%E3%83%91%E3%83%BC%E3%83%AB%E9%A3%BE%E3%82%8A-%E3%83%90%E3%83%A9%E8%89%B2/dp/B016M0JY3A/ref=sr_1_246?__mk_ja_JP=%E3%82%AB%E3%82%BF%E3%82%AB%E3%83%8A&amp;dchild=1&amp;keywords=iPad&amp;qid=1598678032&amp;sr=8-246", "Go")</f>
        <v/>
      </c>
    </row>
    <row r="53">
      <c r="A53" s="1" t="n">
        <v>51</v>
      </c>
      <c r="B53" t="inlineStr">
        <is>
          <t>ipad air2 ケース ipad air2カバー アイパットエアー2 ケース 手帳型 カード収納あり オートスリープ機能付き スタンドタイプ ハンドストラップ付き 人気 高級感あふれる 超おしゃれ ブラック</t>
        </is>
      </c>
      <c r="C53" t="inlineStr">
        <is>
          <t>￥2,080</t>
        </is>
      </c>
      <c r="D53" t="inlineStr">
        <is>
          <t>5</t>
        </is>
      </c>
      <c r="E53">
        <f>HYPERLINK("https://www.amazon.co.jp/air2%E3%82%AB%E3%83%90%E3%83%BC-%E3%82%A2%E3%82%A4%E3%83%91%E3%83%83%E3%83%88%E3%82%A8%E3%82%A2%E3%83%BC2-%E3%82%AB%E3%83%BC%E3%83%89%E5%8F%8E%E7%B4%8D%E3%81%82%E3%82%8A-%E3%82%AA%E3%83%BC%E3%83%88%E3%82%B9%E3%83%AA%E3%83%BC%E3%83%97%E6%A9%9F%E8%83%BD%E4%BB%98%E3%81%8D-%E3%83%8F%E3%83%B3%E3%83%89%E3%82%B9%E3%83%88%E3%83%A9%E3%83%83%E3%83%97%E4%BB%98%E3%81%8D/dp/B010Q1IM4S/ref=sr_1_248?__mk_ja_JP=%E3%82%AB%E3%82%BF%E3%82%AB%E3%83%8A&amp;dchild=1&amp;keywords=iPad&amp;qid=1598678032&amp;sr=8-248", "Go")</f>
        <v/>
      </c>
    </row>
    <row r="54">
      <c r="A54" s="1" t="n">
        <v>52</v>
      </c>
      <c r="B54" t="inlineStr">
        <is>
          <t>ipad mini5 ケース iPad mini(第5世代) 7.9インチ ケース アイパッドミニ5 ケース ipad mini5 カバー タブレットPC 手帳型 手提げケース タッチペンホルダ付 カード収納 チェーン付き グリーン</t>
        </is>
      </c>
      <c r="C54" t="inlineStr">
        <is>
          <t>￥2,480</t>
        </is>
      </c>
      <c r="D54" t="inlineStr">
        <is>
          <t>5</t>
        </is>
      </c>
      <c r="E54">
        <f>HYPERLINK("https://www.amazon.co.jp/7-9%E3%82%A4%E3%83%B3%E3%83%81-%E3%82%A2%E3%82%A4%E3%83%91%E3%83%83%E3%83%89%E3%83%9F%E3%83%8B5-%E3%82%BF%E3%83%96%E3%83%AC%E3%83%83%E3%83%88PC-%E6%89%8B%E6%8F%90%E3%81%92%E3%82%B1%E3%83%BC%E3%82%B9-%E3%82%BF%E3%83%83%E3%83%81%E3%83%9A%E3%83%B3%E3%83%9B%E3%83%AB%E3%83%80%E4%BB%98/dp/B07R59DNNB/ref=sr_1_249?__mk_ja_JP=%E3%82%AB%E3%82%BF%E3%82%AB%E3%83%8A&amp;dchild=1&amp;keywords=iPad&amp;qid=1598678032&amp;sr=8-249", "Go")</f>
        <v/>
      </c>
    </row>
    <row r="55">
      <c r="A55" s="1" t="n">
        <v>53</v>
      </c>
      <c r="B55" t="inlineStr">
        <is>
          <t>ipad 第5世代 ケース ipad 第6世代 ケース 新型 9.7インチ ipad 2018 ケース ipad 2017ケース アイパット カバー（9.7インチ） タブレットPC 手帳型 軽量 極薄 オートスリープ機能付き 段階調整可能 C</t>
        </is>
      </c>
      <c r="C55" t="inlineStr">
        <is>
          <t>￥2,480</t>
        </is>
      </c>
      <c r="D55" t="inlineStr">
        <is>
          <t>5</t>
        </is>
      </c>
      <c r="E55">
        <f>HYPERLINK("https://www.amazon.co.jp/2017%E3%82%B1%E3%83%BC%E3%82%B9-%E3%82%AB%E3%83%90%E3%83%BC%EF%BC%889-7%E3%82%A4%E3%83%B3%E3%83%81%EF%BC%89-%E3%82%BF%E3%83%96%E3%83%AC%E3%83%83%E3%83%88PC-%E3%82%AA%E3%83%BC%E3%83%88%E3%82%B9%E3%83%AA%E3%83%BC%E3%83%97%E6%A9%9F%E8%83%BD%E4%BB%98%E3%81%8D-%E6%AE%B5%E9%9A%8E%E8%AA%BF%E6%95%B4%E5%8F%AF%E8%83%BD/dp/B07CXJQR7R/ref=sr_1_250?__mk_ja_JP=%E3%82%AB%E3%82%BF%E3%82%AB%E3%83%8A&amp;dchild=1&amp;keywords=iPad&amp;qid=1598678032&amp;sr=8-250", "Go")</f>
        <v/>
      </c>
    </row>
    <row r="56">
      <c r="A56" s="1" t="n">
        <v>54</v>
      </c>
      <c r="B56" t="inlineStr">
        <is>
          <t>Apple(アップル) iPad 第5世代 32GB スペースグレイ MP1J2J／A SoftBank</t>
        </is>
      </c>
      <c r="C56" t="inlineStr">
        <is>
          <t>￥41,952</t>
        </is>
      </c>
      <c r="D56" t="inlineStr">
        <is>
          <t>5</t>
        </is>
      </c>
      <c r="E56">
        <f>HYPERLINK("https://www.amazon.co.jp/Wi-Fi-Cellular-2017%E5%B9%B4%E6%98%A5%E3%83%A2%E3%83%87%E3%83%AB-MP1J2J-%E3%82%B9%E3%83%9A%E3%83%BC%E3%82%B9%E3%82%B0%E3%83%AC%E3%83%BC/dp/B072L7CF4D/ref=sr_1_251?__mk_ja_JP=%E3%82%AB%E3%82%BF%E3%82%AB%E3%83%8A&amp;dchild=1&amp;keywords=iPad&amp;qid=1598678032&amp;sr=8-251", "Go")</f>
        <v/>
      </c>
    </row>
    <row r="57">
      <c r="A57" s="1" t="n">
        <v>55</v>
      </c>
      <c r="B57" t="inlineStr">
        <is>
          <t>ipad mini4 ケース ipad mini4 カバー アイパッドミニ4 ケース タブレットPC カバー 手帳型 カード収納あり スタンド機能付 ハンドストラップ付き シンプル コーヒー色</t>
        </is>
      </c>
      <c r="C57" t="inlineStr">
        <is>
          <t>￥2,280</t>
        </is>
      </c>
      <c r="D57" t="inlineStr">
        <is>
          <t>5</t>
        </is>
      </c>
      <c r="E57">
        <f>HYPERLINK("https://www.amazon.co.jp/%E3%82%A2%E3%82%A4%E3%83%91%E3%83%83%E3%83%89%E3%83%9F%E3%83%8B4-%E3%82%BF%E3%83%96%E3%83%AC%E3%83%83%E3%83%88PC-%E3%82%AB%E3%83%BC%E3%83%89%E5%8F%8E%E7%B4%8D%E3%81%82%E3%82%8A-%E3%83%8F%E3%83%B3%E3%83%89%E3%82%B9%E3%83%88%E3%83%A9%E3%83%83%E3%83%97%E4%BB%98%E3%81%8D-%E3%82%B7%E3%83%B3%E3%83%97%E3%83%AB-%E3%82%B3%E3%83%BC%E3%83%92%E3%83%BC%E8%89%B2/dp/B01HCLND0I/ref=sr_1_252?__mk_ja_JP=%E3%82%AB%E3%82%BF%E3%82%AB%E3%83%8A&amp;dchild=1&amp;keywords=iPad&amp;qid=1598678032&amp;sr=8-252", "Go")</f>
        <v/>
      </c>
    </row>
    <row r="58">
      <c r="A58" s="1" t="n">
        <v>56</v>
      </c>
      <c r="B58" t="inlineStr">
        <is>
          <t>iPad Pro 9.7 ケース ipad pro ケース ipad pro カバー アイパッドプロ ケース （9.7インチ）手帳型 タブレットPC スタンドタイプ iPad Pro 9.7インチ用カバー 360度回転 オートスリープ機能付き レトロ調花柄 かわいい　ピンク</t>
        </is>
      </c>
      <c r="C58" t="inlineStr">
        <is>
          <t>￥2,250</t>
        </is>
      </c>
      <c r="D58" t="inlineStr">
        <is>
          <t>5</t>
        </is>
      </c>
      <c r="E58">
        <f>HYPERLINK("https://www.amazon.co.jp/%E3%82%A2%E3%82%A4%E3%83%91%E3%83%83%E3%83%89%E3%83%97%E3%83%AD-%EF%BC%889-7%E3%82%A4%E3%83%B3%E3%83%81%EF%BC%89%E6%89%8B%E5%B8%B3%E5%9E%8B-9-7%E3%82%A4%E3%83%B3%E3%83%81%E7%94%A8%E3%82%AB%E3%83%90%E3%83%BC-%E3%82%AA%E3%83%BC%E3%83%88%E3%82%B9%E3%83%AA%E3%83%BC%E3%83%97%E6%A9%9F%E8%83%BD%E4%BB%98%E3%81%8D-%E3%81%8B%E3%82%8F%E3%81%84%E3%81%84-%E3%83%94%E3%83%B3%E3%82%AF/dp/B01FLIP3D4/ref=sr_1_253?__mk_ja_JP=%E3%82%AB%E3%82%BF%E3%82%AB%E3%83%8A&amp;dchild=1&amp;keywords=iPad&amp;qid=1598678032&amp;sr=8-253", "Go")</f>
        <v/>
      </c>
    </row>
    <row r="59">
      <c r="A59" s="1" t="n">
        <v>57</v>
      </c>
      <c r="B59" t="inlineStr">
        <is>
          <t>iPad Pro 9.7 ケース ipad pro ケース ipad pro カバー アイパッドプロ ケース （9.7インチ）手帳型 タブレットPC スタンドタイプ iPad Pro 9.7インチ用カバー　収納 カバン 手提げケース 段階調整可能 スリープ機能付き　バラ色</t>
        </is>
      </c>
      <c r="C59" t="inlineStr">
        <is>
          <t>￥2,480</t>
        </is>
      </c>
      <c r="D59" t="inlineStr">
        <is>
          <t>5</t>
        </is>
      </c>
      <c r="E59">
        <f>HYPERLINK("https://www.amazon.co.jp/%E3%82%A2%E3%82%A4%E3%83%91%E3%83%83%E3%83%89%E3%83%97%E3%83%AD-%EF%BC%889-7%E3%82%A4%E3%83%B3%E3%83%81%EF%BC%89%E6%89%8B%E5%B8%B3%E5%9E%8B-%E3%82%BF%E3%83%96%E3%83%AC%E3%83%83%E3%83%88PC-9-7%E3%82%A4%E3%83%B3%E3%83%81%E7%94%A8%E3%82%AB%E3%83%90%E3%83%BC-%E5%8F%8E%E7%B4%8D-%E3%82%B9%E3%83%AA%E3%83%BC%E3%83%97%E6%A9%9F%E8%83%BD%E4%BB%98%E3%81%8D-%E3%83%90%E3%83%A9%E8%89%B2/dp/B01EOYJ9FY/ref=sr_1_254?__mk_ja_JP=%E3%82%AB%E3%82%BF%E3%82%AB%E3%83%8A&amp;dchild=1&amp;keywords=iPad&amp;qid=1598678032&amp;sr=8-254", "Go")</f>
        <v/>
      </c>
    </row>
    <row r="60">
      <c r="A60" s="1" t="n">
        <v>58</v>
      </c>
      <c r="B60" t="inlineStr">
        <is>
          <t>iPad Pro 9.7 ケース ipad pro ケース ipad pro カバー アイパッドプロ ケース （9.7インチ）手帳型 タブレットPC スタンドタイプ iPad Pro 9.7インチ用カバー　オートスリープ機能付き PUレザー 段階調整可能　女の子 人気 おしゃれ　E</t>
        </is>
      </c>
      <c r="C60" t="inlineStr">
        <is>
          <t>￥2,550</t>
        </is>
      </c>
      <c r="D60" t="inlineStr">
        <is>
          <t>5</t>
        </is>
      </c>
      <c r="E60">
        <f>HYPERLINK("https://www.amazon.co.jp/%E3%82%A2%E3%82%A4%E3%83%91%E3%83%83%E3%83%89%E3%83%97%E3%83%AD-%EF%BC%889-7%E3%82%A4%E3%83%B3%E3%83%81%EF%BC%89%E6%89%8B%E5%B8%B3%E5%9E%8B-%E3%82%BF%E3%83%96%E3%83%AC%E3%83%83%E3%83%88PC-9-7%E3%82%A4%E3%83%B3%E3%83%81%E7%94%A8%E3%82%AB%E3%83%90%E3%83%BC-%E3%82%AA%E3%83%BC%E3%83%88%E3%82%B9%E3%83%AA%E3%83%BC%E3%83%97%E6%A9%9F%E8%83%BD%E4%BB%98%E3%81%8D-%E6%AE%B5%E9%9A%8E%E8%AA%BF%E6%95%B4%E5%8F%AF%E8%83%BD-%E5%A5%B3%E3%81%AE%E5%AD%90/dp/B01E7KJUJU/ref=sr_1_255?__mk_ja_JP=%E3%82%AB%E3%82%BF%E3%82%AB%E3%83%8A&amp;dchild=1&amp;keywords=iPad&amp;qid=1598678032&amp;sr=8-255", "Go")</f>
        <v/>
      </c>
    </row>
    <row r="61">
      <c r="A61" s="1" t="n">
        <v>59</v>
      </c>
      <c r="B61" t="inlineStr">
        <is>
          <t>iPad Pro 9.7 ケース ipad pro ケース ipad pro カバー アイパッドプロ ケース （9.7インチ）手帳型 タブレットPC スタンドタイプ　iPad Pro 9.7インチ用カバー　オートスリープ機能付き カード収納あり 花柄　C</t>
        </is>
      </c>
      <c r="C61" t="inlineStr">
        <is>
          <t>￥2,450</t>
        </is>
      </c>
      <c r="D61" t="inlineStr">
        <is>
          <t>5</t>
        </is>
      </c>
      <c r="E61">
        <f>HYPERLINK("https://www.amazon.co.jp/%E3%82%A2%E3%82%A4%E3%83%91%E3%83%83%E3%83%89%E3%83%97%E3%83%AD-%EF%BC%889-7%E3%82%A4%E3%83%B3%E3%83%81%EF%BC%89%E6%89%8B%E5%B8%B3%E5%9E%8B-%E3%82%BF%E3%83%96%E3%83%AC%E3%83%83%E3%83%88PC-%E3%82%B9%E3%82%BF%E3%83%B3%E3%83%89%E3%82%BF%E3%82%A4%E3%83%97-iPad-9-7%E3%82%A4%E3%83%B3%E3%83%81%E7%94%A8%E3%82%AB%E3%83%90%E3%83%BC-%E3%82%AA%E3%83%BC%E3%83%88%E3%82%B9%E3%83%AA%E3%83%BC%E3%83%97%E6%A9%9F%E8%83%BD%E4%BB%98%E3%81%8D/dp/B01E2OWBMO/ref=sr_1_256?__mk_ja_JP=%E3%82%AB%E3%82%BF%E3%82%AB%E3%83%8A&amp;dchild=1&amp;keywords=iPad&amp;qid=1598678032&amp;sr=8-256", "Go")</f>
        <v/>
      </c>
    </row>
    <row r="62">
      <c r="A62" s="1" t="n">
        <v>60</v>
      </c>
      <c r="B62" t="inlineStr">
        <is>
          <t>ipad mini4 ケース ipad mini4 カバー アイパッドミニ4 ケース タブレットPC 手帳型 オートスリープ機能付き ハンドストラップ付き ストラップ付き カード収納 ビジネス 実用性抜群 ブラック</t>
        </is>
      </c>
      <c r="C62" t="inlineStr">
        <is>
          <t>￥2,180</t>
        </is>
      </c>
      <c r="D62" t="inlineStr">
        <is>
          <t>5</t>
        </is>
      </c>
      <c r="E62">
        <f>HYPERLINK("https://www.amazon.co.jp/%E3%82%A2%E3%82%A4%E3%83%91%E3%83%83%E3%83%89%E3%83%9F%E3%83%8B4-%E3%82%BF%E3%83%96%E3%83%AC%E3%83%83%E3%83%88PC-%E3%82%AA%E3%83%BC%E3%83%88%E3%82%B9%E3%83%AA%E3%83%BC%E3%83%97%E6%A9%9F%E8%83%BD%E4%BB%98%E3%81%8D-%E3%83%8F%E3%83%B3%E3%83%89%E3%82%B9%E3%83%88%E3%83%A9%E3%83%83%E3%83%97%E4%BB%98%E3%81%8D-%E5%AE%9F%E7%94%A8%E6%80%A7%E6%8A%9C%E7%BE%A4-%E3%83%96%E3%83%A9%E3%83%83%E3%82%AF/dp/B01CZHDPLQ/ref=sr_1_257?__mk_ja_JP=%E3%82%AB%E3%82%BF%E3%82%AB%E3%83%8A&amp;dchild=1&amp;keywords=iPad&amp;qid=1598678032&amp;sr=8-257", "Go")</f>
        <v/>
      </c>
    </row>
    <row r="63">
      <c r="A63" s="1" t="n">
        <v>61</v>
      </c>
      <c r="B63" t="inlineStr">
        <is>
          <t>ipad mini3 ケース カバー ipad mini retina ケース アイパッドミニケース 手帳型 収納 カバン 手提げケース 段階調整可能 スリープ機能付き ストライプ柄 A</t>
        </is>
      </c>
      <c r="C63" t="inlineStr">
        <is>
          <t>￥2,280</t>
        </is>
      </c>
      <c r="D63" t="inlineStr">
        <is>
          <t>5</t>
        </is>
      </c>
      <c r="E63">
        <f>HYPERLINK("https://www.amazon.co.jp/retina-%E3%82%A2%E3%82%A4%E3%83%91%E3%83%83%E3%83%89%E3%83%9F%E3%83%8B%E3%82%B1%E3%83%BC%E3%82%B9-%E6%89%8B%E6%8F%90%E3%81%92%E3%82%B1%E3%83%BC%E3%82%B9-%E6%AE%B5%E9%9A%8E%E8%AA%BF%E6%95%B4%E5%8F%AF%E8%83%BD-%E3%82%B9%E3%83%AA%E3%83%BC%E3%83%97%E6%A9%9F%E8%83%BD%E4%BB%98%E3%81%8D/dp/B010RYSL9K/ref=sr_1_258?__mk_ja_JP=%E3%82%AB%E3%82%BF%E3%82%AB%E3%83%8A&amp;dchild=1&amp;keywords=iPad&amp;qid=1598678032&amp;sr=8-258", "Go")</f>
        <v/>
      </c>
    </row>
    <row r="64">
      <c r="A64" s="1" t="n">
        <v>62</v>
      </c>
      <c r="B64" t="inlineStr">
        <is>
          <t>ipad mini3ケース カバー ipad miniケース ipad mini retina ケース アイパッドミニケース アイパッドミニ レティーナケース オートスリープ機能付き スタンドタイプ ハンドストラップ付き 人気 革ケース 高級感あふれる 超おしゃれ ブラック</t>
        </is>
      </c>
      <c r="C64" t="inlineStr">
        <is>
          <t>￥1,750</t>
        </is>
      </c>
      <c r="D64" t="inlineStr">
        <is>
          <t>5</t>
        </is>
      </c>
      <c r="E64">
        <f>HYPERLINK("https://www.amazon.co.jp/mini3%E3%82%B1%E3%83%BC%E3%82%B9-%E3%82%A2%E3%82%A4%E3%83%91%E3%83%83%E3%83%89%E3%83%9F%E3%83%8B%E3%82%B1%E3%83%BC%E3%82%B9-%E3%83%AC%E3%83%86%E3%82%A3%E3%83%BC%E3%83%8A%E3%82%B1%E3%83%BC%E3%82%B9-%E3%82%AA%E3%83%BC%E3%83%88%E3%82%B9%E3%83%AA%E3%83%BC%E3%83%97%E6%A9%9F%E8%83%BD%E4%BB%98%E3%81%8D-%E3%83%8F%E3%83%B3%E3%83%89%E3%82%B9%E3%83%88%E3%83%A9%E3%83%83%E3%83%97%E4%BB%98%E3%81%8D/dp/B00Y7NAA6K/ref=sr_1_259?__mk_ja_JP=%E3%82%AB%E3%82%BF%E3%82%AB%E3%83%8A&amp;dchild=1&amp;keywords=iPad&amp;qid=1598678032&amp;sr=8-259", "Go")</f>
        <v/>
      </c>
    </row>
    <row r="65">
      <c r="A65" s="1" t="n">
        <v>63</v>
      </c>
      <c r="B65" t="inlineStr">
        <is>
          <t>iPad 9.7 ケース 2018 2017 オシャレ カバー (パープル)</t>
        </is>
      </c>
      <c r="C65" t="inlineStr">
        <is>
          <t>￥1,470</t>
        </is>
      </c>
      <c r="D65" t="inlineStr">
        <is>
          <t>5</t>
        </is>
      </c>
      <c r="E65">
        <f>HYPERLINK("https://www.amazon.co.jp/iPad-Air-%E3%82%B9%E3%82%B1%E3%83%AB%E3%83%88%E3%83%B3%E3%82%B1%E3%83%BC%E3%82%B9-%E3%82%B9%E3%83%9E%E3%83%BC%E3%83%88%E3%82%AB%E3%83%90%E3%83%BC-%E3%83%91%E3%83%BC%E3%83%97%E3%83%AB/dp/B00R7HG3VO/ref=sr_1_261?__mk_ja_JP=%E3%82%AB%E3%82%BF%E3%82%AB%E3%83%8A&amp;dchild=1&amp;keywords=iPad&amp;qid=1598678032&amp;sr=8-261", "Go")</f>
        <v/>
      </c>
    </row>
    <row r="66">
      <c r="A66" s="1" t="n">
        <v>64</v>
      </c>
      <c r="B66" t="inlineStr">
        <is>
          <t>Deff 3WAY iPad Soft Leather Case【自動車のヘッドレストに取り付け可能】ネイビー</t>
        </is>
      </c>
      <c r="C66" t="inlineStr">
        <is>
          <t>￥4,054</t>
        </is>
      </c>
      <c r="D66" t="inlineStr">
        <is>
          <t>5</t>
        </is>
      </c>
      <c r="E66">
        <f>HYPERLINK("https://www.amazon.co.jp/Deff-3WAY-iPad-Leather-Case%E3%80%90%E8%87%AA%E5%8B%95%E8%BB%8A%E3%81%AE%E3%83%98%E3%83%83%E3%83%89%E3%83%AC%E3%82%B9%E3%83%88%E3%81%AB%E5%8F%96%E3%82%8A%E4%BB%98%E3%81%91%E5%8F%AF%E8%83%BD%E3%80%91%E3%83%8D%E3%82%A4%E3%83%93%E3%83%BC/dp/B004NZS4WY/ref=sr_1_262?__mk_ja_JP=%E3%82%AB%E3%82%BF%E3%82%AB%E3%83%8A&amp;dchild=1&amp;keywords=iPad&amp;qid=1598678032&amp;sr=8-262", "Go")</f>
        <v/>
      </c>
    </row>
    <row r="67">
      <c r="A67" s="1" t="n">
        <v>65</v>
      </c>
      <c r="B67" t="inlineStr">
        <is>
          <t>monCarbone iPad（第一世代）用リアルカーボンケース Midnight Black【正規輸入品】</t>
        </is>
      </c>
      <c r="C67" t="inlineStr">
        <is>
          <t>￥2,822</t>
        </is>
      </c>
      <c r="D67" t="inlineStr">
        <is>
          <t>5</t>
        </is>
      </c>
      <c r="E67">
        <f>HYPERLINK("https://www.amazon.co.jp/monCarbone-MC-IPD10MID-iPad%EF%BC%88%E7%AC%AC%E4%B8%80%E4%B8%96%E4%BB%A3%EF%BC%89%E7%94%A8%E3%83%AA%E3%82%A2%E3%83%AB%E3%82%AB%E3%83%BC%E3%83%9C%E3%83%B3%E3%82%B1%E3%83%BC%E3%82%B9-Midnight-Black%E3%80%90%E6%AD%A3%E8%A6%8F%E8%BC%B8%E5%85%A5%E5%93%81%E3%80%91/dp/B004GEXACG/ref=sr_1_263?__mk_ja_JP=%E3%82%AB%E3%82%BF%E3%82%AB%E3%83%8A&amp;dchild=1&amp;keywords=iPad&amp;qid=1598678032&amp;sr=8-263", "Go")</f>
        <v/>
      </c>
    </row>
    <row r="68">
      <c r="A68" s="1" t="n">
        <v>66</v>
      </c>
      <c r="B68" t="inlineStr">
        <is>
          <t>Moshi Versacover for Ipad Pro 12.9-inch (両方2 nd and 1st Gen)ブラック</t>
        </is>
      </c>
      <c r="C68" t="inlineStr">
        <is>
          <t>￥18,725</t>
        </is>
      </c>
      <c r="D68" t="inlineStr">
        <is>
          <t>4.1</t>
        </is>
      </c>
      <c r="E68">
        <f>HYPERLINK("https://www.amazon.co.jp/Moshi-Versacover-Ipad-12-9-inch-%E4%B8%A1%E6%96%B92/dp/B075JKL9KD/ref=sr_1_266?__mk_ja_JP=%E3%82%AB%E3%82%BF%E3%82%AB%E3%83%8A&amp;dchild=1&amp;keywords=iPad&amp;qid=1598678032&amp;sr=8-266", "Go")</f>
        <v/>
      </c>
    </row>
    <row r="69">
      <c r="A69" s="1" t="n">
        <v>67</v>
      </c>
      <c r="B69" t="inlineStr">
        <is>
          <t>ipad air2 ケース ipad air2カバー アイパットエアー2 ケース 手帳型 カード収納あり オートスリープ機能付き スタンドタイプ ハンドストラップ付き 人気 高級感あふれる 超おしゃれ オレンジ色</t>
        </is>
      </c>
      <c r="C69" t="inlineStr">
        <is>
          <t>￥2,080</t>
        </is>
      </c>
      <c r="D69" t="inlineStr">
        <is>
          <t>4.1</t>
        </is>
      </c>
      <c r="E69">
        <f>HYPERLINK("https://www.amazon.co.jp/air2%E3%82%AB%E3%83%90%E3%83%BC-%E3%82%A2%E3%82%A4%E3%83%91%E3%83%83%E3%83%88%E3%82%A8%E3%82%A2%E3%83%BC2-%E3%82%AB%E3%83%BC%E3%83%89%E5%8F%8E%E7%B4%8D%E3%81%82%E3%82%8A-%E3%82%AA%E3%83%BC%E3%83%88%E3%82%B9%E3%83%AA%E3%83%BC%E3%83%97%E6%A9%9F%E8%83%BD%E4%BB%98%E3%81%8D-%E3%83%8F%E3%83%B3%E3%83%89%E3%82%B9%E3%83%88%E3%83%A9%E3%83%83%E3%83%97%E4%BB%98%E3%81%8D/dp/B010Q1BVXM/ref=sr_1_276?__mk_ja_JP=%E3%82%AB%E3%82%BF%E3%82%AB%E3%83%8A&amp;dchild=1&amp;keywords=iPad&amp;qid=1598678032&amp;sr=8-276", "Go")</f>
        <v/>
      </c>
    </row>
    <row r="70">
      <c r="A70" s="1" t="n">
        <v>68</v>
      </c>
      <c r="B70" t="inlineStr">
        <is>
          <t>ナカバヤシ iPadPro 11インチ 2020 用 液晶保護フィルム 抗菌 抗ウイルス 指紋防止 光沢 気泡レス加工 Z8793</t>
        </is>
      </c>
      <c r="C70" t="inlineStr">
        <is>
          <t>￥1,480</t>
        </is>
      </c>
      <c r="D70" t="inlineStr">
        <is>
          <t>4.1</t>
        </is>
      </c>
      <c r="E70">
        <f>HYPERLINK("https://www.amazon.co.jp/%E3%83%8A%E3%82%AB%E3%83%90%E3%83%A4%E3%82%B7-iPadPro-%E6%B6%B2%E6%99%B6%E4%BF%9D%E8%AD%B7%E3%83%95%E3%82%A3%E3%83%AB%E3%83%A0-%E6%B0%97%E6%B3%A1%E3%83%AC%E3%82%B9%E5%8A%A0%E5%B7%A5-Z8793/dp/B08DR9T2DV/ref=sr_1_293_sspa?__mk_ja_JP=%E3%82%AB%E3%82%BF%E3%82%AB%E3%83%8A&amp;dchild=1&amp;keywords=iPad&amp;qid=1598678032&amp;sr=8-293-spons&amp;psc=1&amp;spLa=ZW5jcnlwdGVkUXVhbGlmaWVyPUExQ0dXVU9BWTlFREpXJmVuY3J5cHRlZElkPUEwMDYzMTg1SkU1M1NNM1pLSlg1JmVuY3J5cHRlZEFkSWQ9QVZQTFpNQ1hXUk5aVSZ3aWRnZXROYW1lPXNwX2J0ZiZhY3Rpb249Y2xpY2tSZWRpcmVjdCZkb05vdExvZ0NsaWNrPXRydWU=", "Go")</f>
        <v/>
      </c>
    </row>
    <row r="71">
      <c r="A71" s="1" t="n">
        <v>69</v>
      </c>
      <c r="B71" t="inlineStr">
        <is>
          <t>iPad Air 10.5/Pro 10.5用 ブルーライトカットフィルム 貼り付け失敗無料交換 液晶保護フィルム  指紋防止 気泡レス 抗菌 ブルーライトカット 光沢仕様</t>
        </is>
      </c>
      <c r="C71" t="inlineStr">
        <is>
          <t>￥999</t>
        </is>
      </c>
      <c r="D71" t="inlineStr">
        <is>
          <t>4.5</t>
        </is>
      </c>
      <c r="E71">
        <f>HYPERLINK("https://www.amazon.co.jp/10-5%E7%94%A8-%E3%83%96%E3%83%AB%E3%83%BC%E3%83%A9%E3%82%A4%E3%83%88%E3%82%AB%E3%83%83%E3%83%88%E3%83%95%E3%82%A3%E3%83%AB%E3%83%A0-%E8%B2%BC%E3%82%8A%E4%BB%98%E3%81%91%E5%A4%B1%E6%95%97%E7%84%A1%E6%96%99%E4%BA%A4%E6%8F%9B-%E6%B6%B2%E6%99%B6%E4%BF%9D%E8%AD%B7%E3%83%95%E3%82%A3%E3%83%AB%E3%83%A0-%E6%8A%97%E8%8F%8C-%E3%83%96%E3%83%AB%E3%83%BC%E3%83%A9%E3%82%A4%E3%83%88%E3%82%AB%E3%83%83%E3%83%88/dp/B0882Y44WG/ref=sr_1_296_sspa?__mk_ja_JP=%E3%82%AB%E3%82%BF%E3%82%AB%E3%83%8A&amp;dchild=1&amp;keywords=iPad&amp;qid=1598678032&amp;sr=8-296-spons&amp;psc=1&amp;spLa=ZW5jcnlwdGVkUXVhbGlmaWVyPUExQ0dXVU9BWTlFREpXJmVuY3J5cHRlZElkPUEwMDYzMTg1SkU1M1NNM1pLSlg1JmVuY3J5cHRlZEFkSWQ9QTNSOTZRVllHUjM5RFkmd2lkZ2V0TmFtZT1zcF9idGYmYWN0aW9uPWNsaWNrUmVkaXJlY3QmZG9Ob3RMb2dDbGljaz10cnVl", "Go")</f>
        <v/>
      </c>
    </row>
    <row r="72">
      <c r="A72" s="1" t="n">
        <v>70</v>
      </c>
      <c r="B72" t="inlineStr">
        <is>
          <t>iPad Pro 11 ケース 2020 Apple Pencil 収納 ペンの充電に対応 薄型 軽量 PUレザーカバー オートスリープ機能 三つ折りスタンド スタンド機能 衝撃吸収 全面保護 2020年春発売のiPad Pro 11インチ専用-グリーン</t>
        </is>
      </c>
      <c r="C72" t="inlineStr">
        <is>
          <t>￥1,299</t>
        </is>
      </c>
      <c r="D72" t="inlineStr">
        <is>
          <t>5</t>
        </is>
      </c>
      <c r="E72">
        <f>HYPERLINK("https://www.amazon.co.jp/%E3%83%9A%E3%83%B3%E3%81%AE%E5%85%85%E9%9B%BB%E3%81%AB%E5%AF%BE%E5%BF%9C-PU%E3%83%AC%E3%82%B6%E3%83%BC%E3%82%AB%E3%83%90%E3%83%BC-%E3%82%AA%E3%83%BC%E3%83%88%E3%82%B9%E3%83%AA%E3%83%BC%E3%83%97%E6%A9%9F%E8%83%BD-2020%E5%B9%B4%E6%98%A5%E7%99%BA%E5%A3%B2%E3%81%AEiPad-11%E3%82%A4%E3%83%B3%E3%83%81%E5%B0%82%E7%94%A8-%E3%82%B0%E3%83%AA%E3%83%BC%E3%83%B3/dp/B088B9TQH4/ref=sr_1_290_sspa?__mk_ja_JP=%E3%82%AB%E3%82%BF%E3%82%AB%E3%83%8A&amp;dchild=1&amp;keywords=iPad&amp;qid=1598678148&amp;sr=8-290-spons&amp;psc=1&amp;spLa=ZW5jcnlwdGVkUXVhbGlmaWVyPUEzSUkxNkY1R0hRMllJJmVuY3J5cHRlZElkPUEwMDEyMDc2MTFDUU5PWTRTSVhBNiZlbmNyeXB0ZWRBZElkPUExM0lFNldFWlRaMFBUJndpZGdldE5hbWU9c3BfYXRmX25leHQmYWN0aW9uPWNsaWNrUmVkaXJlY3QmZG9Ob3RMb2dDbGljaz10cnVl", "Go")</f>
        <v/>
      </c>
    </row>
    <row r="73">
      <c r="A73" s="1" t="n">
        <v>71</v>
      </c>
      <c r="B73" t="inlineStr">
        <is>
          <t>【docomo版】Ipad Air 2 WIFI Cellular 64GB ゴールド 白ロム MH172J/A</t>
        </is>
      </c>
      <c r="C73" t="inlineStr">
        <is>
          <t>￥39,620</t>
        </is>
      </c>
      <c r="D73" t="inlineStr">
        <is>
          <t>4</t>
        </is>
      </c>
      <c r="E73">
        <f>HYPERLINK("https://www.amazon.co.jp/%E3%80%90docomo%E7%89%88%E3%80%91Ipad-Air-Cellular-64GB-MH172J/dp/B00SWHHEIO/ref=sr_1_307?__mk_ja_JP=%E3%82%AB%E3%82%BF%E3%82%AB%E3%83%8A&amp;dchild=1&amp;keywords=iPad&amp;qid=1598678148&amp;sr=8-307", "Go")</f>
        <v/>
      </c>
    </row>
    <row r="74">
      <c r="A74" s="1" t="n">
        <v>72</v>
      </c>
      <c r="B74" t="inlineStr">
        <is>
          <t>ipad mini4 ケース ipad mini4 カバー アイパッドミニ4 ケース タブレットPC 手帳型 オートスリープ機能付き 360度回転スタンド機能付 ソフトケース 段階調整可能 おしゃれ ブルー</t>
        </is>
      </c>
      <c r="C74" t="inlineStr">
        <is>
          <t>￥2,150</t>
        </is>
      </c>
      <c r="D74" t="inlineStr">
        <is>
          <t>4</t>
        </is>
      </c>
      <c r="E74">
        <f>HYPERLINK("https://www.amazon.co.jp/%E3%82%A2%E3%82%A4%E3%83%91%E3%83%83%E3%83%89%E3%83%9F%E3%83%8B4-%E3%82%BF%E3%83%96%E3%83%AC%E3%83%83%E3%83%88PC-%E3%82%AA%E3%83%BC%E3%83%88%E3%82%B9%E3%83%AA%E3%83%BC%E3%83%97%E6%A9%9F%E8%83%BD%E4%BB%98%E3%81%8D-360%E5%BA%A6%E5%9B%9E%E8%BB%A2%E3%82%B9%E3%82%BF%E3%83%B3%E3%83%89%E6%A9%9F%E8%83%BD%E4%BB%98-%E6%AE%B5%E9%9A%8E%E8%AA%BF%E6%95%B4%E5%8F%AF%E8%83%BD-%E3%81%8A%E3%81%97%E3%82%83%E3%82%8C-%E3%83%96%E3%83%AB%E3%83%BC/dp/B01CY2HELO/ref=sr_1_309?__mk_ja_JP=%E3%82%AB%E3%82%BF%E3%82%AB%E3%83%8A&amp;dchild=1&amp;keywords=iPad&amp;qid=1598678148&amp;sr=8-309", "Go")</f>
        <v/>
      </c>
    </row>
    <row r="75">
      <c r="A75" s="1" t="n">
        <v>73</v>
      </c>
      <c r="B75" t="inlineStr">
        <is>
          <t>ipad mini4 ケース ipad mini4 カバー アイパッドミニ4 ケース タブレットPC 手帳型 収納 カバン 手提げケース 段階調整可能 スリープ機能付き ストライプ柄 A</t>
        </is>
      </c>
      <c r="C75" t="inlineStr">
        <is>
          <t>￥2,180</t>
        </is>
      </c>
      <c r="D75" t="inlineStr">
        <is>
          <t>4</t>
        </is>
      </c>
      <c r="E75">
        <f>HYPERLINK("https://www.amazon.co.jp/%E3%82%A2%E3%82%A4%E3%83%91%E3%83%83%E3%83%89%E3%83%9F%E3%83%8B4-%E3%82%BF%E3%83%96%E3%83%AC%E3%83%83%E3%83%88PC-%E6%89%8B%E6%8F%90%E3%81%92%E3%82%B1%E3%83%BC%E3%82%B9-%E6%AE%B5%E9%9A%8E%E8%AA%BF%E6%95%B4%E5%8F%AF%E8%83%BD-%E3%82%B9%E3%83%AA%E3%83%BC%E3%83%97%E6%A9%9F%E8%83%BD%E4%BB%98%E3%81%8D/dp/B016OBBJ76/ref=sr_1_310?__mk_ja_JP=%E3%82%AB%E3%82%BF%E3%82%AB%E3%83%8A&amp;dchild=1&amp;keywords=iPad&amp;qid=1598678148&amp;sr=8-310", "Go")</f>
        <v/>
      </c>
    </row>
    <row r="76">
      <c r="A76" s="1" t="n">
        <v>74</v>
      </c>
      <c r="B76" t="inlineStr">
        <is>
          <t>ipad 第5世代 ケース ipad 第6世代 ケース 新型 9.7インチ ipad 2018 ケース ipad 2017ケース アイパット カバー（9.7インチ） タブレットPC 手帳型 オートスリープ機能付き 360度回転スタンド機能付 段階調整可能 ワニ革風 コーヒー色</t>
        </is>
      </c>
      <c r="C76" t="inlineStr">
        <is>
          <t>￥1,980</t>
        </is>
      </c>
      <c r="D76" t="inlineStr">
        <is>
          <t>4</t>
        </is>
      </c>
      <c r="E76">
        <f>HYPERLINK("https://www.amazon.co.jp/2017%E3%82%B1%E3%83%BC%E3%82%B9-%E3%82%AB%E3%83%90%E3%83%BC%EF%BC%889-7%E3%82%A4%E3%83%B3%E3%83%81%EF%BC%89-%E3%82%AA%E3%83%BC%E3%83%88%E3%82%B9%E3%83%AA%E3%83%BC%E3%83%97%E6%A9%9F%E8%83%BD%E4%BB%98%E3%81%8D-360%E5%BA%A6%E5%9B%9E%E8%BB%A2%E3%82%B9%E3%82%BF%E3%83%B3%E3%83%89%E6%A9%9F%E8%83%BD%E4%BB%98-%E3%83%AF%E3%83%8B%E9%9D%A9%E9%A2%A8-%E3%82%B3%E3%83%BC%E3%83%92%E3%83%BC%E8%89%B2/dp/B07CWR9D7H/ref=sr_1_311?__mk_ja_JP=%E3%82%AB%E3%82%BF%E3%82%AB%E3%83%8A&amp;dchild=1&amp;keywords=iPad&amp;qid=1598678148&amp;sr=8-311", "Go")</f>
        <v/>
      </c>
    </row>
    <row r="77">
      <c r="A77" s="1" t="n">
        <v>75</v>
      </c>
      <c r="B77" t="inlineStr">
        <is>
          <t>ipad mini5 ケース iPad mini(第5世代) 7.9インチ ケース アイパッドミニ5 ケース ipad mini5 カバー タブレットPC レザーケース スタンドタイプ スリープ機能付き ビジネス シンプル 高級感 レッド</t>
        </is>
      </c>
      <c r="C77" t="inlineStr">
        <is>
          <t>￥2,280</t>
        </is>
      </c>
      <c r="D77" t="inlineStr">
        <is>
          <t>4</t>
        </is>
      </c>
      <c r="E77">
        <f>HYPERLINK("https://www.amazon.co.jp/7-9%E3%82%A4%E3%83%B3%E3%83%81-%E3%82%A2%E3%82%A4%E3%83%91%E3%83%83%E3%83%89%E3%83%9F%E3%83%8B5-%E3%82%BF%E3%83%96%E3%83%AC%E3%83%83%E3%83%88PC-%E3%82%B9%E3%82%BF%E3%83%B3%E3%83%89%E3%82%BF%E3%82%A4%E3%83%97-%E3%82%B9%E3%83%AA%E3%83%BC%E3%83%97%E6%A9%9F%E8%83%BD%E4%BB%98%E3%81%8D/dp/B07R697R62/ref=sr_1_312?__mk_ja_JP=%E3%82%AB%E3%82%BF%E3%82%AB%E3%83%8A&amp;dchild=1&amp;keywords=iPad&amp;qid=1598678148&amp;sr=8-312", "Go")</f>
        <v/>
      </c>
    </row>
    <row r="78">
      <c r="A78" s="1" t="n">
        <v>76</v>
      </c>
      <c r="B78" t="inlineStr">
        <is>
          <t>ipad mini4 ケース ipad mini4 カバー アイパッドミニ4 ケース タブレットPC カバー 手帳型 ソフト 段階調整可能 軽量 オートスリープ機能付き 色絵 A</t>
        </is>
      </c>
      <c r="C78" t="inlineStr">
        <is>
          <t>￥1,950</t>
        </is>
      </c>
      <c r="D78" t="inlineStr">
        <is>
          <t>4</t>
        </is>
      </c>
      <c r="E78">
        <f>HYPERLINK("https://www.amazon.co.jp/mini4-%E3%82%A2%E3%82%A4%E3%83%91%E3%83%83%E3%83%89%E3%83%9F%E3%83%8B4-%E3%82%BF%E3%83%96%E3%83%AC%E3%83%83%E3%83%88PC-%E6%AE%B5%E9%9A%8E%E8%AA%BF%E6%95%B4%E5%8F%AF%E8%83%BD-%E3%82%AA%E3%83%BC%E3%83%88%E3%82%B9%E3%83%AA%E3%83%BC%E3%83%97%E6%A9%9F%E8%83%BD%E4%BB%98%E3%81%8D/dp/B07H92Q2BJ/ref=sr_1_313?__mk_ja_JP=%E3%82%AB%E3%82%BF%E3%82%AB%E3%83%8A&amp;dchild=1&amp;keywords=iPad&amp;qid=1598678148&amp;sr=8-313", "Go")</f>
        <v/>
      </c>
    </row>
    <row r="79">
      <c r="A79" s="1" t="n">
        <v>77</v>
      </c>
      <c r="B79" t="inlineStr">
        <is>
          <t>iPad Pro 9.7 ケース ipad pro ケース ipad pro カバー アイパッドプロ ケース （9.7インチ）手帳型 タブレットPC スタンドタイプ iPad Pro 9.7インチ用カバー　オートスリープ機能付き ハンドストラップ付き ストラップ付き カード収納 ビジネス 実用性抜群　ブラウン</t>
        </is>
      </c>
      <c r="C79" t="inlineStr">
        <is>
          <t>￥2,480</t>
        </is>
      </c>
      <c r="D79" t="inlineStr">
        <is>
          <t>4</t>
        </is>
      </c>
      <c r="E79">
        <f>HYPERLINK("https://www.amazon.co.jp/%E3%82%A2%E3%82%A4%E3%83%91%E3%83%83%E3%83%89%E3%83%97%E3%83%AD-%EF%BC%889-7%E3%82%A4%E3%83%B3%E3%83%81%EF%BC%89%E6%89%8B%E5%B8%B3%E5%9E%8B-9-7%E3%82%A4%E3%83%B3%E3%83%81%E7%94%A8%E3%82%AB%E3%83%90%E3%83%BC-%E3%82%AA%E3%83%BC%E3%83%88%E3%82%B9%E3%83%AA%E3%83%BC%E3%83%97%E6%A9%9F%E8%83%BD%E4%BB%98%E3%81%8D-%E3%83%8F%E3%83%B3%E3%83%89%E3%82%B9%E3%83%88%E3%83%A9%E3%83%83%E3%83%97%E4%BB%98%E3%81%8D-%E5%AE%9F%E7%94%A8%E6%80%A7%E6%8A%9C%E7%BE%A4-%E3%83%96%E3%83%A9%E3%82%A6%E3%83%B3/dp/B01EOYQKR4/ref=sr_1_314?__mk_ja_JP=%E3%82%AB%E3%82%BF%E3%82%AB%E3%83%8A&amp;dchild=1&amp;keywords=iPad&amp;qid=1598678148&amp;sr=8-314", "Go")</f>
        <v/>
      </c>
    </row>
    <row r="80">
      <c r="A80" s="1" t="n">
        <v>78</v>
      </c>
      <c r="B80" t="inlineStr">
        <is>
          <t>iPad Pro 9.7 ケース ipad pro ケース ipad pro カバー アイパッドプロ ケース （9.7インチ）手帳型 タブレットPC スタンドタイプ iPad Pro 9.7インチ用カバー　カード収納 オートスリープ機能付き ワニ革風　A</t>
        </is>
      </c>
      <c r="C80" t="inlineStr">
        <is>
          <t>￥2,350</t>
        </is>
      </c>
      <c r="D80" t="inlineStr">
        <is>
          <t>4</t>
        </is>
      </c>
      <c r="E80">
        <f>HYPERLINK("https://www.amazon.co.jp/%E3%82%A2%E3%82%A4%E3%83%91%E3%83%83%E3%83%89%E3%83%97%E3%83%AD-%EF%BC%889-7%E3%82%A4%E3%83%B3%E3%83%81%EF%BC%89%E6%89%8B%E5%B8%B3%E5%9E%8B-%E3%82%BF%E3%83%96%E3%83%AC%E3%83%83%E3%83%88PC-9-7%E3%82%A4%E3%83%B3%E3%83%81%E7%94%A8%E3%82%AB%E3%83%90%E3%83%BC-%E3%82%AB%E3%83%BC%E3%83%89%E5%8F%8E%E7%B4%8D-%E3%82%AA%E3%83%BC%E3%83%88%E3%82%B9%E3%83%AA%E3%83%BC%E3%83%97%E6%A9%9F%E8%83%BD%E4%BB%98%E3%81%8D/dp/B01EOO046W/ref=sr_1_315?__mk_ja_JP=%E3%82%AB%E3%82%BF%E3%82%AB%E3%83%8A&amp;dchild=1&amp;keywords=iPad&amp;qid=1598678148&amp;sr=8-315", "Go")</f>
        <v/>
      </c>
    </row>
    <row r="81">
      <c r="A81" s="1" t="n">
        <v>79</v>
      </c>
      <c r="B81" t="inlineStr">
        <is>
          <t>ipad mini4 ケース ipad mini4 カバー アイパッドミニ4 ケース タブレットPC 小物収納ポケット付き 可愛いキャラクター 忍者 クマ ぶた パンダ C</t>
        </is>
      </c>
      <c r="C81" t="inlineStr">
        <is>
          <t>￥1,980</t>
        </is>
      </c>
      <c r="D81" t="inlineStr">
        <is>
          <t>4</t>
        </is>
      </c>
      <c r="E81">
        <f>HYPERLINK("https://www.amazon.co.jp/ipad-mini4-%E3%82%A2%E3%82%A4%E3%83%91%E3%83%83%E3%83%89%E3%83%9F%E3%83%8B4-%E3%82%BF%E3%83%96%E3%83%AC%E3%83%83%E3%83%88PC-%E5%B0%8F%E7%89%A9%E5%8F%8E%E7%B4%8D%E3%83%9D%E3%82%B1%E3%83%83%E3%83%88%E4%BB%98%E3%81%8D-%E5%8F%AF%E6%84%9B%E3%81%84%E3%82%AD%E3%83%A3%E3%83%A9%E3%82%AF%E3%82%BF%E3%83%BC/dp/B016PRKQGY/ref=sr_1_316?__mk_ja_JP=%E3%82%AB%E3%82%BF%E3%82%AB%E3%83%8A&amp;dchild=1&amp;keywords=iPad&amp;qid=1598678148&amp;sr=8-316", "Go")</f>
        <v/>
      </c>
    </row>
    <row r="82">
      <c r="A82" s="1" t="n">
        <v>80</v>
      </c>
      <c r="B82" t="inlineStr">
        <is>
          <t>ipad air ケース airカバー アイパットエアーケース ipad カバー ipad case タブレットPC 手帳型 オートスリープ機能付き スタンドタイプ ハンドストラップ付き 8色選択　ブラウン</t>
        </is>
      </c>
      <c r="C82" t="inlineStr">
        <is>
          <t>￥2,680</t>
        </is>
      </c>
      <c r="D82" t="inlineStr">
        <is>
          <t>4</t>
        </is>
      </c>
      <c r="E82">
        <f>HYPERLINK("https://www.amazon.co.jp/%E3%82%A2%E3%82%A4%E3%83%91%E3%83%83%E3%83%88%E3%82%A8%E3%82%A2%E3%83%BC%E3%82%B1%E3%83%BC%E3%82%B9-%E3%82%BF%E3%83%96%E3%83%AC%E3%83%83%E3%83%88PC-%E3%82%AA%E3%83%BC%E3%83%88%E3%82%B9%E3%83%AA%E3%83%BC%E3%83%97%E6%A9%9F%E8%83%BD%E4%BB%98%E3%81%8D-%E3%83%8F%E3%83%B3%E3%83%89%E3%82%B9%E3%83%88%E3%83%A9%E3%83%83%E3%83%97%E4%BB%98%E3%81%8D-8%E8%89%B2%E9%81%B8%E6%8A%9E-%E3%83%96%E3%83%A9%E3%82%A6%E3%83%B3/dp/B01424ZNYW/ref=sr_1_317?__mk_ja_JP=%E3%82%AB%E3%82%BF%E3%82%AB%E3%83%8A&amp;dchild=1&amp;keywords=iPad&amp;qid=1598678148&amp;sr=8-317", "Go")</f>
        <v/>
      </c>
    </row>
    <row r="83">
      <c r="A83" s="1" t="n">
        <v>81</v>
      </c>
      <c r="B83" t="inlineStr">
        <is>
          <t>ipad air2 ケース ipad air2カバー アイパットエアー2 ケース 手帳型 収納 カバン 手提げケース 段階調整可能 スリープ機能付き ストライプ柄 A</t>
        </is>
      </c>
      <c r="C83" t="inlineStr">
        <is>
          <t>￥2,180</t>
        </is>
      </c>
      <c r="D83" t="inlineStr">
        <is>
          <t>4</t>
        </is>
      </c>
      <c r="E83">
        <f>HYPERLINK("https://www.amazon.co.jp/air2%E3%82%AB%E3%83%90%E3%83%BC-%E3%82%A2%E3%82%A4%E3%83%91%E3%83%83%E3%83%88%E3%82%A8%E3%82%A2%E3%83%BC2-%E6%89%8B%E6%8F%90%E3%81%92%E3%82%B1%E3%83%BC%E3%82%B9-%E3%82%B9%E3%83%AA%E3%83%BC%E3%83%97%E6%A9%9F%E8%83%BD%E4%BB%98%E3%81%8D-%E3%82%B9%E3%83%88%E3%83%A9%E3%82%A4%E3%83%97%E6%9F%84/dp/B010Q261VS/ref=sr_1_318?__mk_ja_JP=%E3%82%AB%E3%82%BF%E3%82%AB%E3%83%8A&amp;dchild=1&amp;keywords=iPad&amp;qid=1598678148&amp;sr=8-318", "Go")</f>
        <v/>
      </c>
    </row>
    <row r="84">
      <c r="A84" s="1" t="n">
        <v>82</v>
      </c>
      <c r="B84" t="inlineStr">
        <is>
          <t>ipad airケース ipad airカバー おしゃれ かわいい キラキラ デコ ストーン 軽量 ipad airケースカバー アイパッド air アイパッド エアー スマートカバー</t>
        </is>
      </c>
      <c r="C84" t="inlineStr">
        <is>
          <t>￥1,680</t>
        </is>
      </c>
      <c r="D84" t="inlineStr">
        <is>
          <t>4</t>
        </is>
      </c>
      <c r="E84">
        <f>HYPERLINK("https://www.amazon.co.jp/air%E3%82%B1%E3%83%BC%E3%82%B9-air%E3%82%AB%E3%83%90%E3%83%BC-air%E3%82%B1%E3%83%BC%E3%82%B9%E3%82%AB%E3%83%90%E3%83%BC-%E3%82%A2%E3%82%A4%E3%83%91%E3%83%83%E3%83%89-%E3%82%B9%E3%83%9E%E3%83%BC%E3%83%88%E3%82%AB%E3%83%90%E3%83%BC/dp/B00YGQB4G8/ref=sr_1_319?__mk_ja_JP=%E3%82%AB%E3%82%BF%E3%82%AB%E3%83%8A&amp;dchild=1&amp;keywords=iPad&amp;qid=1598678148&amp;sr=8-319", "Go")</f>
        <v/>
      </c>
    </row>
    <row r="85">
      <c r="A85" s="1" t="n">
        <v>83</v>
      </c>
      <c r="B85" t="inlineStr">
        <is>
          <t>「Doo」Apple iPad Mini5 ケース iPad Mini 4 ケース に対応 アイパッド 7.9インチ カバー 片手 360度 回転 ハンドホルダースタンド iPad mini2019 シリコーン 保護ケース スタンド機能 ショルダースト Apple Pencil ホルダーとフロントフィルム付き 三重構造 耐衝撃 防塵 丈夫 頑丈 生活防水 傷つけ防止 キッズ 子供 アイパッド ミニ5/アイパッド ミニ4 純正 スマートカバー 両用タッチペン付き (モデル番号A2133/A2124/A2126/A2125/A1538/A1550)（ブラック）</t>
        </is>
      </c>
      <c r="C85" t="inlineStr">
        <is>
          <t>￥2,590</t>
        </is>
      </c>
      <c r="D85" t="inlineStr">
        <is>
          <t>4.2</t>
        </is>
      </c>
      <c r="E85">
        <f>HYPERLINK("https://www.amazon.co.jp/%E3%80%8CDoo%E3%80%8DApple-2019%E6%9C%80%E6%96%B0%E7%89%88%E5%B0%82%E7%94%A8%E5%AF%BE%E5%BF%9C-%E3%83%A2%E3%83%87%E3%83%AB%E7%95%AA%E5%8F%B7A2133-%E3%83%8F%E3%83%B3%E3%83%89%E3%83%9B%E3%83%AB%E3%83%80%E3%83%BC-%E4%B8%A1%E7%94%A8%E3%82%BF%E3%83%83%E3%83%81%E3%83%9A%E3%83%B3%E4%BB%98%E3%81%8D%EF%BC%88%E3%83%96%E3%83%A9%E3%83%83%E3%82%AF%EF%BC%89/dp/B07R72WCLC/ref=sr_1_342_sspa?__mk_ja_JP=%E3%82%AB%E3%82%BF%E3%82%AB%E3%83%8A&amp;dchild=1&amp;keywords=iPad&amp;qid=1598678148&amp;sr=8-342-spons&amp;psc=1&amp;spLa=ZW5jcnlwdGVkUXVhbGlmaWVyPUEzSUkxNkY1R0hRMllJJmVuY3J5cHRlZElkPUEwMDEyMDc2MTFDUU5PWTRTSVhBNiZlbmNyeXB0ZWRBZElkPUEyUlc0SjFDQzZJSko2JndpZGdldE5hbWU9c3BfYnRmJmFjdGlvbj1jbGlja1JlZGlyZWN0JmRvTm90TG9nQ2xpY2s9dHJ1ZQ==", "Go")</f>
        <v/>
      </c>
    </row>
    <row r="86">
      <c r="A86" s="1" t="n">
        <v>84</v>
      </c>
      <c r="B86" t="inlineStr">
        <is>
          <t>ATiC iPad 9.7 2018/2017 ケース 軽量 薄型 三つ折スタンド オートスリープ機能 第6/5世代用 スマートカバー 2017年と2018年発売の9.7インチ iPad 対応 Navy BLUE (iPad Pro 9.7 2016に適応ない)</t>
        </is>
      </c>
      <c r="C86" t="inlineStr">
        <is>
          <t>￥980</t>
        </is>
      </c>
      <c r="D86" t="inlineStr">
        <is>
          <t>4.2</t>
        </is>
      </c>
      <c r="E86">
        <f>HYPERLINK("https://www.amazon.co.jp/iPad-9-7-2018-2017-2017%E7%94%A8%E5%8D%8A%E9%80%8F%E6%98%8E%E4%B8%89%E3%81%A4%E6%8A%98%E3%82%8A%E3%82%B9%E3%82%BF%E3%83%B3%E3%83%89%E3%82%B1%E3%83%BC%E3%82%B9/dp/B06XSBBNRQ/ref=sr_1_343_sspa?__mk_ja_JP=%E3%82%AB%E3%82%BF%E3%82%AB%E3%83%8A&amp;dchild=1&amp;keywords=iPad&amp;qid=1598678148&amp;sr=8-343-spons&amp;psc=1&amp;spLa=ZW5jcnlwdGVkUXVhbGlmaWVyPUEzSUkxNkY1R0hRMllJJmVuY3J5cHRlZElkPUEwMDEyMDc2MTFDUU5PWTRTSVhBNiZlbmNyeXB0ZWRBZElkPUExVk85MjBDWkpGRDRMJndpZGdldE5hbWU9c3BfYnRmJmFjdGlvbj1jbGlja1JlZGlyZWN0JmRvTm90TG9nQ2xpY2s9dHJ1ZQ==", "Go")</f>
        <v/>
      </c>
    </row>
    <row r="87">
      <c r="A87" s="1" t="n">
        <v>85</v>
      </c>
      <c r="B87" t="inlineStr">
        <is>
          <t>Wonzir iPad 10.2 ケース iPad 第7世代 ケース (2019モデル) Apple Pencil 一代収納可能 スタンド機能 ipad 10.2 インチ (2019秋発売新型) 保護カバー 軽量 薄型 シンプル 三つ折タイプ 全面保護型 傷つけ防止 アイパッド ケース10.2 2019 第7世代 カバー PU 便利なペンホルダー付き (ipad 10.2, ブラック)</t>
        </is>
      </c>
      <c r="C87" t="inlineStr">
        <is>
          <t>￥2,399</t>
        </is>
      </c>
      <c r="D87" t="inlineStr">
        <is>
          <t>4.3</t>
        </is>
      </c>
      <c r="E87">
        <f>HYPERLINK("https://www.amazon.co.jp/Wonzir-2019%E3%83%A2%E3%83%87%E3%83%AB-Pencil-%E3%82%B9%E3%82%BF%E3%83%B3%E3%83%89%E6%A9%9F%E8%83%BD-%E4%BE%BF%E5%88%A9%E3%81%AA%E3%83%9A%E3%83%B3%E3%83%9B%E3%83%AB%E3%83%80%E3%83%BC%E4%BB%98%E3%81%8D/dp/B07X5FGVKD/ref=sr_1_344_sspa?__mk_ja_JP=%E3%82%AB%E3%82%BF%E3%82%AB%E3%83%8A&amp;dchild=1&amp;keywords=iPad&amp;qid=1598678148&amp;sr=8-344-spons&amp;psc=1&amp;spLa=ZW5jcnlwdGVkUXVhbGlmaWVyPUEzSUkxNkY1R0hRMllJJmVuY3J5cHRlZElkPUEwMDEyMDc2MTFDUU5PWTRTSVhBNiZlbmNyeXB0ZWRBZElkPUFLRjlaWVVTNzVaREEmd2lkZ2V0TmFtZT1zcF9idGYmYWN0aW9uPWNsaWNrUmVkaXJlY3QmZG9Ob3RMb2dDbGljaz10cnVl", "Go")</f>
        <v/>
      </c>
    </row>
    <row r="88">
      <c r="A88" s="1" t="n">
        <v>86</v>
      </c>
      <c r="B88" t="inlineStr">
        <is>
          <t>ANGKEY タブレット スタンド 7〜14インチのアルミ スマホスタンド 折り畳み式 360°角度調整可能 iPad/iPhone スタンド Nintendo Switchにも 対応 二種類クランプ付き 日本語説明書</t>
        </is>
      </c>
      <c r="C88" t="inlineStr">
        <is>
          <t>￥3,980</t>
        </is>
      </c>
      <c r="D88" t="inlineStr">
        <is>
          <t>4.5</t>
        </is>
      </c>
      <c r="E88">
        <f>HYPERLINK("https://www.amazon.co.jp/7%E3%80%9C14%E3%82%A4%E3%83%B3%E3%83%81%E3%81%AE%E3%82%A2%E3%83%AB%E3%83%9F-360%C2%B0%E8%A7%92%E5%BA%A6%E8%AA%BF%E6%95%B4%E5%8F%AF%E8%83%BD-Nintendo-Switch%E3%81%AB%E3%82%82-%E4%BA%8C%E7%A8%AE%E9%A1%9E%E3%82%AF%E3%83%A9%E3%83%B3%E3%83%97%E4%BB%98%E3%81%8D/dp/B07SMXR3PR/ref=sr_1_337_sspa?__mk_ja_JP=%E3%82%AB%E3%82%BF%E3%82%AB%E3%83%8A&amp;dchild=1&amp;keywords=iPad&amp;qid=1598678233&amp;sr=8-337-spons&amp;psc=1&amp;spLa=ZW5jcnlwdGVkUXVhbGlmaWVyPUExREFXV0xDN0VUSEFGJmVuY3J5cHRlZElkPUEwNjIyNzY2NVY2SkUyVEEwMk1HJmVuY3J5cHRlZEFkSWQ9QTNGVktWN0E1WldCRE8md2lkZ2V0TmFtZT1zcF9hdGZfbmV4dCZhY3Rpb249Y2xpY2tSZWRpcmVjdCZkb05vdExvZ0NsaWNrPXRydWU=", "Go")</f>
        <v/>
      </c>
    </row>
    <row r="89">
      <c r="A89" s="1" t="n">
        <v>87</v>
      </c>
      <c r="B89" t="inlineStr">
        <is>
          <t>Infiland iPad Pro 12.9 ケース 2020春 2018 二機種通用 ペンホルダー付き キズ防止 軽量 薄型 オートスリープ機能 ワイヤレス充電 Apple pencil 2代対応</t>
        </is>
      </c>
      <c r="C89" t="inlineStr">
        <is>
          <t>￥1,680</t>
        </is>
      </c>
      <c r="D89" t="inlineStr">
        <is>
          <t>4.4</t>
        </is>
      </c>
      <c r="E89">
        <f>HYPERLINK("https://www.amazon.co.jp/Infiland-%E3%83%9A%E3%83%B3%E3%83%9B%E3%83%AB%E3%83%80%E3%83%BC%E4%BB%98%E3%81%8D-%E3%82%AA%E3%83%BC%E3%83%88%E3%82%B9%E3%83%AA%E3%83%BC%E3%83%97%E6%A9%9F%E8%83%BD-%E3%83%AF%E3%82%A4%E3%83%A4%E3%83%AC%E3%82%B9%E5%85%85%E9%9B%BB-pencil/dp/B0863BWR1W/ref=sr_1_338_sspa?__mk_ja_JP=%E3%82%AB%E3%82%BF%E3%82%AB%E3%83%8A&amp;dchild=1&amp;keywords=iPad&amp;qid=1598678233&amp;sr=8-338-spons&amp;psc=1&amp;spLa=ZW5jcnlwdGVkUXVhbGlmaWVyPUExREFXV0xDN0VUSEFGJmVuY3J5cHRlZElkPUEwNjIyNzY2NVY2SkUyVEEwMk1HJmVuY3J5cHRlZEFkSWQ9QTIxVks5OEZTTlNJNlcmd2lkZ2V0TmFtZT1zcF9hdGZfbmV4dCZhY3Rpb249Y2xpY2tSZWRpcmVjdCZkb05vdExvZ0NsaWNrPXRydWU=", "Go")</f>
        <v/>
      </c>
    </row>
    <row r="90">
      <c r="A90" s="1" t="n">
        <v>88</v>
      </c>
      <c r="B90" t="inlineStr">
        <is>
          <t>TENDLIN iPad 10.2 ケース 第七世代 Apple Pencil 収納可能 スタンド機能 軽量 薄型 TPU 耐衝撃 三つ折スタンド オートスリープ/スリープ解除機能 レザースマートカバー 2019年秋発売のiPad 10.2インチ専用 (ピンク)</t>
        </is>
      </c>
      <c r="C90" t="inlineStr">
        <is>
          <t>￥1,599</t>
        </is>
      </c>
      <c r="D90" t="inlineStr">
        <is>
          <t>4.5</t>
        </is>
      </c>
      <c r="E90">
        <f>HYPERLINK("https://www.amazon.co.jp/TENDLIN-%E3%82%B9%E3%83%AA%E3%83%BC%E3%83%97%E8%A7%A3%E9%99%A4%E6%A9%9F%E8%83%BD-%E3%83%AC%E3%82%B6%E3%83%BC%E3%82%B9%E3%83%9E%E3%83%BC%E3%83%88%E3%82%AB%E3%83%90%E3%83%BC-2019%E5%B9%B4%E7%A7%8B%E7%99%BA%E5%A3%B2%E3%81%AEiPad-10-2%E3%82%A4%E3%83%B3%E3%83%81%E5%B0%82%E7%94%A8/dp/B07Z6767Z4/ref=sr_1_389_sspa?__mk_ja_JP=%E3%82%AB%E3%82%BF%E3%82%AB%E3%83%8A&amp;dchild=1&amp;keywords=iPad&amp;qid=1598678233&amp;sr=8-389-spons&amp;psc=1&amp;spLa=ZW5jcnlwdGVkUXVhbGlmaWVyPUExREFXV0xDN0VUSEFGJmVuY3J5cHRlZElkPUEwNjIyNzY2NVY2SkUyVEEwMk1HJmVuY3J5cHRlZEFkSWQ9QTFJWUVEQlVVQlhYN0wmd2lkZ2V0TmFtZT1zcF9idGYmYWN0aW9uPWNsaWNrUmVkaXJlY3QmZG9Ob3RMb2dDbGljaz10cnVl", "Go")</f>
        <v/>
      </c>
    </row>
    <row r="91">
      <c r="A91" s="1" t="n">
        <v>89</v>
      </c>
      <c r="B91" t="inlineStr">
        <is>
          <t>iPad Pro 11 ケース 2020 TiMOVO iPad Pro 11 ケース 第2世代 磁気吸着 Apple Pencil 2 ワイヤレス充電可能 オートスリープ機能 3つ折スタンド マグレット開閉式 超薄型 スリム 軽量 Black</t>
        </is>
      </c>
      <c r="C91" t="inlineStr">
        <is>
          <t>￥1,780</t>
        </is>
      </c>
      <c r="D91" t="inlineStr">
        <is>
          <t>4.7</t>
        </is>
      </c>
      <c r="E91">
        <f>HYPERLINK("https://www.amazon.co.jp/TiMOVO-%E3%83%AF%E3%82%A4%E3%83%A4%E3%83%AC%E3%82%B9%E5%85%85%E9%9B%BB%E5%8F%AF%E8%83%BD-%E3%82%AA%E3%83%BC%E3%83%88%E3%82%B9%E3%83%AA%E3%83%BC%E3%83%97%E6%A9%9F%E8%83%BD-3%E3%81%A4%E6%8A%98%E3%82%B9%E3%82%BF%E3%83%B3%E3%83%89-%E3%83%9E%E3%82%B0%E3%83%AC%E3%83%83%E3%83%88%E9%96%8B%E9%96%89%E5%BC%8F/dp/B084SS547M/ref=sr_1_390_sspa?__mk_ja_JP=%E3%82%AB%E3%82%BF%E3%82%AB%E3%83%8A&amp;dchild=1&amp;keywords=iPad&amp;qid=1598678233&amp;sr=8-390-spons&amp;psc=1&amp;spLa=ZW5jcnlwdGVkUXVhbGlmaWVyPUExREFXV0xDN0VUSEFGJmVuY3J5cHRlZElkPUEwNjIyNzY2NVY2SkUyVEEwMk1HJmVuY3J5cHRlZEFkSWQ9QTQ4TUQ0U0daVkdUSyZ3aWRnZXROYW1lPXNwX2J0ZiZhY3Rpb249Y2xpY2tSZWRpcmVjdCZkb05vdExvZ0NsaWNrPXRydWU=", "Go")</f>
        <v/>
      </c>
    </row>
    <row r="92">
      <c r="A92" s="1" t="n">
        <v>90</v>
      </c>
      <c r="B92" t="inlineStr">
        <is>
          <t>Infiland iPad Pro 12.9 ケース 2020春 2018 二機種通用 ペンホルダー付き キズ防止 軽量 薄型 オートスリープ機能 ワイヤレス充電 Apple pencil 2代対応</t>
        </is>
      </c>
      <c r="C92" t="inlineStr">
        <is>
          <t>￥1,680</t>
        </is>
      </c>
      <c r="D92" t="inlineStr">
        <is>
          <t>4.4</t>
        </is>
      </c>
      <c r="E92">
        <f>HYPERLINK("https://www.amazon.co.jp/Infiland-%E3%83%9A%E3%83%B3%E3%83%9B%E3%83%AB%E3%83%80%E3%83%BC%E4%BB%98%E3%81%8D-%E3%82%AA%E3%83%BC%E3%83%88%E3%82%B9%E3%83%AA%E3%83%BC%E3%83%97%E6%A9%9F%E8%83%BD-%E3%83%AF%E3%82%A4%E3%83%A4%E3%83%AC%E3%82%B9%E5%85%85%E9%9B%BB-pencil/dp/B0863KCLLH/ref=sr_1_385_sspa?__mk_ja_JP=%E3%82%AB%E3%82%BF%E3%82%AB%E3%83%8A&amp;dchild=1&amp;keywords=iPad&amp;qid=1598678551&amp;sr=8-385-spons&amp;psc=1&amp;spLa=ZW5jcnlwdGVkUXVhbGlmaWVyPUExOTc4S0lSVU5GWUY1JmVuY3J5cHRlZElkPUEwMTUwOTI2TkdIVkU5QlpMTE9QJmVuY3J5cHRlZEFkSWQ9QTJQVDhCUVJLQU5LTUImd2lkZ2V0TmFtZT1zcF9hdGZfbmV4dCZhY3Rpb249Y2xpY2tSZWRpcmVjdCZkb05vdExvZ0NsaWNrPXRydWU=", "Go")</f>
        <v/>
      </c>
    </row>
    <row r="93">
      <c r="A93" s="1" t="n">
        <v>91</v>
      </c>
      <c r="B93" t="inlineStr">
        <is>
          <t>ANGKEY タブレット スタンド 7〜14インチのアルミ スマホスタンド 折り畳み式 360°角度調整可能 iPad/iPhone スタンド Nintendo Switchにも 対応 二種類クランプ付き 日本語説明書</t>
        </is>
      </c>
      <c r="C93" t="inlineStr">
        <is>
          <t>￥3,980</t>
        </is>
      </c>
      <c r="D93" t="inlineStr">
        <is>
          <t>4.5</t>
        </is>
      </c>
      <c r="E93">
        <f>HYPERLINK("https://www.amazon.co.jp/7%E3%80%9C14%E3%82%A4%E3%83%B3%E3%83%81%E3%81%AE%E3%82%A2%E3%83%AB%E3%83%9F-360%C2%B0%E8%A7%92%E5%BA%A6%E8%AA%BF%E6%95%B4%E5%8F%AF%E8%83%BD-Nintendo-Switch%E3%81%AB%E3%82%82-%E4%BA%8C%E7%A8%AE%E9%A1%9E%E3%82%AF%E3%83%A9%E3%83%B3%E3%83%97%E4%BB%98%E3%81%8D/dp/B07SLTRQQ7/ref=sr_1_387_sspa?__mk_ja_JP=%E3%82%AB%E3%82%BF%E3%82%AB%E3%83%8A&amp;dchild=1&amp;keywords=iPad&amp;qid=1598678551&amp;sr=8-387-spons&amp;psc=1&amp;spLa=ZW5jcnlwdGVkUXVhbGlmaWVyPUExOTc4S0lSVU5GWUY1JmVuY3J5cHRlZElkPUEwMTUwOTI2TkdIVkU5QlpMTE9QJmVuY3J5cHRlZEFkSWQ9QUg0OElNREJTSUJFUyZ3aWRnZXROYW1lPXNwX2F0Zl9uZXh0JmFjdGlvbj1jbGlja1JlZGlyZWN0JmRvTm90TG9nQ2xpY2s9dHJ1ZQ==", "Go")</f>
        <v/>
      </c>
    </row>
    <row r="94">
      <c r="A94" s="1" t="n">
        <v>92</v>
      </c>
      <c r="B94" t="inlineStr">
        <is>
          <t>Apple docomo iPad mini 3 Wi-Fi + Cellular 64GB ゴールド [MGYN2J/A]</t>
        </is>
      </c>
      <c r="C94" t="inlineStr">
        <is>
          <t>￥37,288</t>
        </is>
      </c>
      <c r="D94" t="inlineStr">
        <is>
          <t>4</t>
        </is>
      </c>
      <c r="E94">
        <f>HYPERLINK("https://www.amazon.co.jp/Apple-docomo-Wi-Fi-Cellular-MGYN2J/dp/B00XOAU936/ref=sr_1_390?__mk_ja_JP=%E3%82%AB%E3%82%BF%E3%82%AB%E3%83%8A&amp;dchild=1&amp;keywords=iPad&amp;qid=1598678551&amp;sr=8-390", "Go")</f>
        <v/>
      </c>
    </row>
    <row r="95">
      <c r="A95" s="1" t="n">
        <v>93</v>
      </c>
      <c r="B95" t="inlineStr">
        <is>
          <t>ipad mini4 ケース ipad mini4 カバー アイパッドミニ4 ケース 手帳型 オートスリープ機能付き カード収納あり 軽量 ワニ革風 レッド</t>
        </is>
      </c>
      <c r="C95" t="inlineStr">
        <is>
          <t>￥2,180</t>
        </is>
      </c>
      <c r="D95" t="inlineStr">
        <is>
          <t>4</t>
        </is>
      </c>
      <c r="E95">
        <f>HYPERLINK("https://www.amazon.co.jp/mini4-%E3%82%A2%E3%82%A4%E3%83%91%E3%83%83%E3%83%89%E3%83%9F%E3%83%8B4-%E3%82%AA%E3%83%BC%E3%83%88%E3%82%B9%E3%83%AA%E3%83%BC%E3%83%97%E6%A9%9F%E8%83%BD%E4%BB%98%E3%81%8D-%E3%82%AB%E3%83%BC%E3%83%89%E5%8F%8E%E7%B4%8D%E3%81%82%E3%82%8A-%E3%83%AF%E3%83%8B%E9%9D%A9%E9%A2%A8-%E3%83%AC%E3%83%83%E3%83%89/dp/B016B5Y1DO/ref=sr_1_400?__mk_ja_JP=%E3%82%AB%E3%82%BF%E3%82%AB%E3%83%8A&amp;dchild=1&amp;keywords=iPad&amp;qid=1598678551&amp;sr=8-400", "Go")</f>
        <v/>
      </c>
    </row>
    <row r="96">
      <c r="A96" s="1" t="n">
        <v>94</v>
      </c>
      <c r="B96" t="inlineStr">
        <is>
          <t>ipad pro 12.9インチ2020第4世代キーボードケース ワイヤレスBluetoothキーボードが付属 タブレットPCケース[アップルペンシル2ワイヤレス充電に対応]自動ウェイクアップ/スリープ 内蔵ペントレイ 2018 ipad pro12.9第3世代と互換性があります 超薄型 高速放熱 包括的な保護</t>
        </is>
      </c>
      <c r="C96" t="inlineStr">
        <is>
          <t>￥4,036</t>
        </is>
      </c>
      <c r="D96" t="inlineStr">
        <is>
          <t>4</t>
        </is>
      </c>
      <c r="E96">
        <f>HYPERLINK("https://www.amazon.co.jp/12-9%E3%82%A4%E3%83%B3%E3%83%812020%E7%AC%AC4%E4%B8%96%E4%BB%A3%E3%82%AD%E3%83%BC%E3%83%9C%E3%83%BC%E3%83%89%E3%82%B1%E3%83%BC%E3%82%B9-%E3%83%AF%E3%82%A4%E3%83%A4%E3%83%AC%E3%82%B9Bluetooth%E3%82%AD%E3%83%BC%E3%83%9C%E3%83%BC%E3%83%89%E3%81%8C%E4%BB%98%E5%B1%9E-%E3%82%BF%E3%83%96%E3%83%AC%E3%83%83%E3%83%88PC%E3%82%B1%E3%83%BC%E3%82%B9-%E3%82%A2%E3%83%83%E3%83%97%E3%83%AB%E3%83%9A%E3%83%B3%E3%82%B7%E3%83%AB2%E3%83%AF%E3%82%A4%E3%83%A4%E3%83%AC%E3%82%B9%E5%85%85%E9%9B%BB%E3%81%AB%E5%AF%BE%E5%BF%9C-pro12-9%E7%AC%AC3%E4%B8%96%E4%BB%A3%E3%81%A8%E4%BA%92%E6%8F%9B%E6%80%A7%E3%81%8C%E3%81%82%E3%82%8A%E3%81%BE%E3%81%99/dp/B0897LBFY1/ref=sr_1_437_sspa?__mk_ja_JP=%E3%82%AB%E3%82%BF%E3%82%AB%E3%83%8A&amp;dchild=1&amp;keywords=iPad&amp;qid=1598678551&amp;sr=8-437-spons&amp;psc=1&amp;spLa=ZW5jcnlwdGVkUXVhbGlmaWVyPUExOTc4S0lSVU5GWUY1JmVuY3J5cHRlZElkPUEwMTUwOTI2TkdIVkU5QlpMTE9QJmVuY3J5cHRlZEFkSWQ9QTJYS1BYUkNLVDIwSjgmd2lkZ2V0TmFtZT1zcF9idGYmYWN0aW9uPWNsaWNrUmVkaXJlY3QmZG9Ob3RMb2dDbGljaz10cnVl", "Go")</f>
        <v/>
      </c>
    </row>
    <row r="97">
      <c r="A97" s="1" t="n">
        <v>95</v>
      </c>
      <c r="B97" t="inlineStr">
        <is>
          <t>iPad Pro 11 ケース 2020 磁気吸着 [Apple Pencilのペアリング &amp; 充電に対応] 【フレームレス設計】磁気吸着式 三つ折り極薄軽量 シルク手触り 高級感 りスタンド リバウンドマグネティックスマートケース (緑)</t>
        </is>
      </c>
      <c r="C97" t="inlineStr">
        <is>
          <t>￥2,399</t>
        </is>
      </c>
      <c r="D97" t="inlineStr">
        <is>
          <t>4.1</t>
        </is>
      </c>
      <c r="E97">
        <f>HYPERLINK("https://www.amazon.co.jp/Pencil%E3%81%AE%E3%83%9A%E3%82%A2%E3%83%AA%E3%83%B3%E3%82%B0-%E3%80%90%E3%83%95%E3%83%AC%E3%83%BC%E3%83%A0%E3%83%AC%E3%82%B9%E8%A8%AD%E8%A8%88%E3%80%91%E7%A3%81%E6%B0%97%E5%90%B8%E7%9D%80%E5%BC%8F-%E4%B8%89%E3%81%A4%E6%8A%98%E3%82%8A%E6%A5%B5%E8%96%84%E8%BB%BD%E9%87%8F-%E3%82%B7%E3%83%AB%E3%82%AF%E6%89%8B%E8%A7%A6%E3%82%8A-%E3%83%AA%E3%83%90%E3%82%A6%E3%83%B3%E3%83%89%E3%83%9E%E3%82%B0%E3%83%8D%E3%83%86%E3%82%A3%E3%83%83%E3%82%AF%E3%82%B9%E3%83%9E%E3%83%BC%E3%83%88%E3%82%B1%E3%83%BC%E3%82%B9/dp/B089ZTXMCY/ref=sr_1_438_sspa?__mk_ja_JP=%E3%82%AB%E3%82%BF%E3%82%AB%E3%83%8A&amp;dchild=1&amp;keywords=iPad&amp;qid=1598678551&amp;sr=8-438-spons&amp;psc=1&amp;spLa=ZW5jcnlwdGVkUXVhbGlmaWVyPUExOTc4S0lSVU5GWUY1JmVuY3J5cHRlZElkPUEwMTUwOTI2TkdIVkU5QlpMTE9QJmVuY3J5cHRlZEFkSWQ9QTJRUlMwM0ZBS09WTzcmd2lkZ2V0TmFtZT1zcF9idGYmYWN0aW9uPWNsaWNrUmVkaXJlY3QmZG9Ob3RMb2dDbGljaz10cnVl", "Go")</f>
        <v/>
      </c>
    </row>
    <row r="98">
      <c r="A98" s="1" t="n">
        <v>96</v>
      </c>
      <c r="B98" t="inlineStr">
        <is>
          <t>Tasikar iPad Pro 12.9 ケース (2018モデル) Apple Pencil2のペアリングとワイヤレス充電対応 軽量 薄型 傷つけ防止 保護カバー 三つ折スタンド オートスリープ機能付き 全面保護 PU レザー スマートカバー 2018年秋発売のiPad Pro 12.9インチ専用 (パープル)</t>
        </is>
      </c>
      <c r="C98" t="inlineStr">
        <is>
          <t>￥1,599</t>
        </is>
      </c>
      <c r="D98" t="inlineStr">
        <is>
          <t>4.2</t>
        </is>
      </c>
      <c r="E98">
        <f>HYPERLINK("https://www.amazon.co.jp/Tasikar-Pencil2%E3%81%AE%E3%83%9A%E3%82%A2%E3%83%AA%E3%83%B3%E3%82%B0%E3%81%A8%E3%83%AF%E3%82%A4%E3%83%A4%E3%83%AC%E3%82%B9%E5%85%85%E9%9B%BB%E5%AF%BE%E5%BF%9C-%E3%82%AA%E3%83%BC%E3%83%88%E3%82%B9%E3%83%AA%E3%83%BC%E3%83%97%E6%A9%9F%E8%83%BD%E4%BB%98%E3%81%8D-2018%E5%B9%B4%E7%A7%8B%E7%99%BA%E5%A3%B2%E3%81%AEiPad-12-9%E3%82%A4%E3%83%B3%E3%83%81%E5%B0%82%E7%94%A8/dp/B07X234VYL/ref=sr_1_439_sspa?__mk_ja_JP=%E3%82%AB%E3%82%BF%E3%82%AB%E3%83%8A&amp;dchild=1&amp;keywords=iPad&amp;qid=1598678551&amp;sr=8-439-spons&amp;psc=1&amp;spLa=ZW5jcnlwdGVkUXVhbGlmaWVyPUExOTc4S0lSVU5GWUY1JmVuY3J5cHRlZElkPUEwMTUwOTI2TkdIVkU5QlpMTE9QJmVuY3J5cHRlZEFkSWQ9QVg0WllQWVlMVkJTOSZ3aWRnZXROYW1lPXNwX2J0ZiZhY3Rpb249Y2xpY2tSZWRpcmVjdCZkb05vdExvZ0NsaWNrPXRydWU=", "Go")</f>
        <v/>
      </c>
    </row>
    <row r="99">
      <c r="A99" s="1" t="n">
        <v>97</v>
      </c>
      <c r="B99" t="inlineStr">
        <is>
          <t>Antbox iPad Mini 5/4 ケース Apple Pencilホルダー付き 高級PUレザー 7.9インチタブレットケースカバー オートスリープ＆スタンド機能付き 全面保護 防衝撃デザイン ipad Mini5/4 スマートケース カバー (レッド)</t>
        </is>
      </c>
      <c r="C99" t="inlineStr">
        <is>
          <t>￥2,599</t>
        </is>
      </c>
      <c r="D99" t="inlineStr">
        <is>
          <t>4.4</t>
        </is>
      </c>
      <c r="E99">
        <f>HYPERLINK("https://www.amazon.co.jp/Antbox-Pencil%E3%83%9B%E3%83%AB%E3%83%80%E3%83%BC%E4%BB%98%E3%81%8D-%E9%AB%98%E7%B4%9APU%E3%83%AC%E3%82%B6%E3%83%BC-7-9%E3%82%A4%E3%83%B3%E3%83%81%E3%82%BF%E3%83%96%E3%83%AC%E3%83%83%E3%83%88%E3%82%B1%E3%83%BC%E3%82%B9%E3%82%AB%E3%83%90%E3%83%BC-%E3%82%AA%E3%83%BC%E3%83%88%E3%82%B9%E3%83%AA%E3%83%BC%E3%83%97%EF%BC%86%E3%82%B9%E3%82%BF%E3%83%B3%E3%83%89%E6%A9%9F%E8%83%BD%E4%BB%98%E3%81%8D/dp/B07SNSCBFT/ref=sr_1_440_sspa?__mk_ja_JP=%E3%82%AB%E3%82%BF%E3%82%AB%E3%83%8A&amp;dchild=1&amp;keywords=iPad&amp;qid=1598678551&amp;sr=8-440-spons&amp;psc=1&amp;spLa=ZW5jcnlwdGVkUXVhbGlmaWVyPUExOTc4S0lSVU5GWUY1JmVuY3J5cHRlZElkPUEwMTUwOTI2TkdIVkU5QlpMTE9QJmVuY3J5cHRlZEFkSWQ9QTM3T1FKWkhQWkUyVlAmd2lkZ2V0TmFtZT1zcF9idGYmYWN0aW9uPWNsaWNrUmVkaXJlY3QmZG9Ob3RMb2dDbGljaz10cnVl", "Go")</f>
        <v/>
      </c>
    </row>
    <row r="100">
      <c r="A100" s="1" t="n">
        <v>98</v>
      </c>
      <c r="B100" t="inlineStr">
        <is>
          <t>iPad 10.2 2019 第7世代 [Kakuki] Apple iPad 2019 10.2 インチ フィルム iPad 10.2 強化ガラス液晶保護フィルム 3D 高透過率 硬度9H 防爆裂 スクラッチ防止 気泡ゼロ 飛散防止処理保護フィルム Apple iPade 10.2 2019 対応 (クリア）</t>
        </is>
      </c>
      <c r="C100" t="inlineStr">
        <is>
          <t>￥899</t>
        </is>
      </c>
      <c r="D100" t="inlineStr">
        <is>
          <t>4.5</t>
        </is>
      </c>
      <c r="E100">
        <f>HYPERLINK("https://www.amazon.co.jp/Kakuki-Apple-%E5%BC%B7%E5%8C%96%E3%82%AC%E3%83%A9%E3%82%B9%E6%B6%B2%E6%99%B6%E4%BF%9D%E8%AD%B7%E3%83%95%E3%82%A3%E3%83%AB%E3%83%A0-%E3%82%B9%E3%82%AF%E3%83%A9%E3%83%83%E3%83%81%E9%98%B2%E6%AD%A2-%E9%A3%9B%E6%95%A3%E9%98%B2%E6%AD%A2%E5%87%A6%E7%90%86%E4%BF%9D%E8%AD%B7%E3%83%95%E3%82%A3%E3%83%AB%E3%83%A0/dp/B07YFSB3CZ/ref=sr_1_433_sspa?__mk_ja_JP=%E3%82%AB%E3%82%BF%E3%82%AB%E3%83%8A&amp;dchild=1&amp;keywords=iPad&amp;qid=1598679135&amp;sr=8-433-spons&amp;psc=1&amp;spLa=ZW5jcnlwdGVkUXVhbGlmaWVyPUFPU0JDME85VzQyVlUmZW5jcnlwdGVkSWQ9QTAwODg2NDAxM0FMVjc2MDNMV0U3JmVuY3J5cHRlZEFkSWQ9QTNESkNEQlFZSE9WRkomd2lkZ2V0TmFtZT1zcF9hdGZfbmV4dCZhY3Rpb249Y2xpY2tSZWRpcmVjdCZkb05vdExvZ0NsaWNrPXRydWU=", "Go")</f>
        <v/>
      </c>
    </row>
    <row r="101">
      <c r="A101" s="1" t="n">
        <v>99</v>
      </c>
      <c r="B101" t="inlineStr">
        <is>
          <t>ESR iPad 10.2 ケース 第7世代 2019秋発売 バックカバー マット仕上げ 半透明 スリム ソフトなTPU背面カバー [スマートキーボード &amp;とスマートカバーに対応] スリムフィット背面シェルケース iPad 第七世代用(半透明)</t>
        </is>
      </c>
      <c r="C101" t="inlineStr">
        <is>
          <t>￥974</t>
        </is>
      </c>
      <c r="D101" t="inlineStr">
        <is>
          <t>4</t>
        </is>
      </c>
      <c r="E101">
        <f>HYPERLINK("https://www.amazon.co.jp/ESR-%E3%82%BD%E3%83%95%E3%83%88%E3%81%AATPU%E8%83%8C%E9%9D%A2%E3%82%AB%E3%83%90%E3%83%BC-Keyboard-Cover%E3%81%A8%E4%B8%80%E7%B7%92%E3%81%AB%E4%BD%BF%E7%94%A8%E5%8F%AF%E8%83%BD-%E3%82%B9%E3%83%AA%E3%83%A0%E3%83%95%E3%82%A3%E3%83%83%E3%83%88%E8%83%8C%E9%9D%A2%E3%82%B7%E3%82%A7%E3%83%AB%E3%82%B1%E3%83%BC%E3%82%B9/dp/B07WR9RMZX/ref=sr_1_436_sspa?__mk_ja_JP=%E3%82%AB%E3%82%BF%E3%82%AB%E3%83%8A&amp;dchild=1&amp;keywords=iPad&amp;qid=1598679135&amp;sr=8-436-spons&amp;psc=1&amp;spLa=ZW5jcnlwdGVkUXVhbGlmaWVyPUFPU0JDME85VzQyVlUmZW5jcnlwdGVkSWQ9QTAwODg2NDAxM0FMVjc2MDNMV0U3JmVuY3J5cHRlZEFkSWQ9QUZYUDFGU1IxRDMyUSZ3aWRnZXROYW1lPXNwX2F0Zl9uZXh0JmFjdGlvbj1jbGlja1JlZGlyZWN0JmRvTm90TG9nQ2xpY2s9dHJ1ZQ==", "Go")</f>
        <v/>
      </c>
    </row>
    <row r="102">
      <c r="A102" s="1" t="n">
        <v>100</v>
      </c>
      <c r="B102" t="inlineStr">
        <is>
          <t>2枚入りiPad mini 2019 mini 5/4 ガラスフィルム保護 強化 3D タッチ ガラス フィルム 飛散防止 指紋防止 気泡防止 撥水撥油 旭硝子 強靭9H 高透明率 ピタ貼り iPad mini5/4 2019 対応</t>
        </is>
      </c>
      <c r="C102" t="inlineStr">
        <is>
          <t>￥998</t>
        </is>
      </c>
      <c r="D102" t="inlineStr">
        <is>
          <t>4.5</t>
        </is>
      </c>
      <c r="E102">
        <f>HYPERLINK("https://www.amazon.co.jp/2%E6%9E%9A%E5%85%A5%E3%82%8AiPad-mini-2019-%E3%82%AC%E3%83%A9%E3%82%B9%E3%83%95%E3%82%A3%E3%83%AB%E3%83%A0%E4%BF%9D%E8%AD%B7-mini5/dp/B08CK94M28/ref=sr_1_468_sspa?__mk_ja_JP=%E3%82%AB%E3%82%BF%E3%82%AB%E3%83%8A&amp;dchild=1&amp;keywords=iPad&amp;qid=1598679135&amp;sr=8-468-spons&amp;psc=1&amp;spLa=ZW5jcnlwdGVkUXVhbGlmaWVyPUFPU0JDME85VzQyVlUmZW5jcnlwdGVkSWQ9QTAwODg2NDAxM0FMVjc2MDNMV0U3JmVuY3J5cHRlZEFkSWQ9QTFESzZEUDIxQUhZMUQmd2lkZ2V0TmFtZT1zcF9idGYmYWN0aW9uPWNsaWNrUmVkaXJlY3QmZG9Ob3RMb2dDbGljaz10cnVl", "Go")</f>
        <v/>
      </c>
    </row>
    <row r="103">
      <c r="A103" s="1" t="n">
        <v>101</v>
      </c>
      <c r="B103" t="inlineStr">
        <is>
          <t>【IPad Pro11ケース 2020春発売】IPad Proスマートカバー IPad Proタブレットケース 磁気吸着 スタンド機能付 オートスリープ&amp;ウェイクアップ Apple Penci収納&amp;充電可 カメラ保護 アイパッドカバー 手帳型 軽量 スリム型 保護ケース マグネット内蔵 三つ折り 傷つけ防止 指紋防止 耐衝撃 防水 汚れにくい IPad Pro11（2020&amp;2018）対応</t>
        </is>
      </c>
      <c r="C103" t="inlineStr">
        <is>
          <t>￥2,599</t>
        </is>
      </c>
      <c r="D103" t="inlineStr">
        <is>
          <t>4.2</t>
        </is>
      </c>
      <c r="E103">
        <f>HYPERLINK("https://www.amazon.co.jp/Pro11%E3%82%B1%E3%83%BC%E3%82%B9-2020%E6%98%A5%E7%99%BA%E5%A3%B2%E3%80%91IPad-Pro%E3%82%B9%E3%83%9E%E3%83%BC%E3%83%88%E3%82%AB%E3%83%90%E3%83%BC-Pro%E3%82%BF%E3%83%96%E3%83%AC%E3%83%83%E3%83%88%E3%82%B1%E3%83%BC%E3%82%B9-Pro11%EF%BC%882020/dp/B0874CSYCL/ref=sr_1_469_sspa?__mk_ja_JP=%E3%82%AB%E3%82%BF%E3%82%AB%E3%83%8A&amp;dchild=1&amp;keywords=iPad&amp;qid=1598679135&amp;sr=8-469-spons&amp;psc=1&amp;spLa=ZW5jcnlwdGVkUXVhbGlmaWVyPUFPU0JDME85VzQyVlUmZW5jcnlwdGVkSWQ9QTAwODg2NDAxM0FMVjc2MDNMV0U3JmVuY3J5cHRlZEFkSWQ9QUM4MDBWRUhEOEVTViZ3aWRnZXROYW1lPXNwX2J0ZiZhY3Rpb249Y2xpY2tSZWRpcmVjdCZkb05vdExvZ0NsaWNrPXRydWU=", "Go")</f>
        <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2020-08-29T14:33:25Z</dcterms:created>
  <dcterms:modified xsi:type="dcterms:W3CDTF">2020-08-29T14:33:25Z</dcterms:modified>
</cp:coreProperties>
</file>